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xr:revisionPtr revIDLastSave="0" documentId="13_ncr:1_{CD055F8B-422F-4DC3-826A-19E47335E04F}" xr6:coauthVersionLast="36" xr6:coauthVersionMax="36" xr10:uidLastSave="{00000000-0000-0000-0000-000000000000}"/>
  <bookViews>
    <workbookView xWindow="1176" yWindow="0" windowWidth="13200" windowHeight="7308" xr2:uid="{FF7D1C63-DB5C-4520-B68B-490983752761}"/>
  </bookViews>
  <sheets>
    <sheet name="作業要領" sheetId="1" r:id="rId1"/>
    <sheet name="基礎データ貼付用シート" sheetId="2" r:id="rId2"/>
    <sheet name="総括表" sheetId="3" r:id="rId3"/>
    <sheet name="〇財政力附表" sheetId="4" r:id="rId4"/>
    <sheet name="○消防費" sheetId="5" r:id="rId5"/>
    <sheet name="○道路橋りょう費○" sheetId="6" r:id="rId6"/>
    <sheet name="○港湾費（港湾）" sheetId="7" r:id="rId7"/>
    <sheet name="○港湾費（漁港）" sheetId="8" r:id="rId8"/>
    <sheet name="〇都市計画費" sheetId="9" r:id="rId9"/>
    <sheet name="〇公園費○" sheetId="10" r:id="rId10"/>
    <sheet name="〇下水道費○" sheetId="11" r:id="rId11"/>
    <sheet name="〇下水道費附表○" sheetId="12" r:id="rId12"/>
    <sheet name="〇下水道費２○" sheetId="13" r:id="rId13"/>
    <sheet name="〇その他の土木費○" sheetId="14" r:id="rId14"/>
    <sheet name="〇小学校費○" sheetId="15" r:id="rId15"/>
    <sheet name="〇中学校費○" sheetId="16" r:id="rId16"/>
    <sheet name="○高等学校費○" sheetId="17" r:id="rId17"/>
    <sheet name="○社会福祉費○" sheetId="18" r:id="rId18"/>
    <sheet name="○保健衛生費○" sheetId="19" r:id="rId19"/>
    <sheet name="○保健衛生費附表○" sheetId="20" r:id="rId20"/>
    <sheet name="○注○" sheetId="21" r:id="rId21"/>
    <sheet name="〇高齢者保健福祉費○" sheetId="22" r:id="rId22"/>
    <sheet name="○清掃費○" sheetId="23" r:id="rId23"/>
    <sheet name="○農業行政費(1)○" sheetId="24" r:id="rId24"/>
    <sheet name="○農業行政費(2)○" sheetId="25" r:id="rId25"/>
    <sheet name="○林野水産行政費○" sheetId="26" r:id="rId26"/>
    <sheet name="〇地域振興費・市（人口）その１○" sheetId="27" r:id="rId27"/>
    <sheet name="〇地域振興費（人口）その２○" sheetId="28" r:id="rId28"/>
    <sheet name="〇附表２（財政力係数）R3年度同意○" sheetId="29" r:id="rId29"/>
    <sheet name="〇附表３（財政力指数）○" sheetId="30" r:id="rId30"/>
    <sheet name="〇地域振興費・面積" sheetId="31" r:id="rId31"/>
    <sheet name="〇附表１（財政力補正係数）○" sheetId="32" r:id="rId32"/>
    <sheet name="〇災害復旧費○" sheetId="33" r:id="rId33"/>
    <sheet name="〇補正（10以前）○" sheetId="34" r:id="rId34"/>
    <sheet name="〇補正（14以降）○" sheetId="35" r:id="rId35"/>
    <sheet name="〇減収補填債○" sheetId="36" r:id="rId36"/>
    <sheet name="臨時財政特例" sheetId="37" state="hidden" r:id="rId37"/>
    <sheet name="〇財源対策債○" sheetId="38" r:id="rId38"/>
    <sheet name="〇減税補填債○" sheetId="39" r:id="rId39"/>
    <sheet name="〇臨時財政対策○" sheetId="40" r:id="rId40"/>
    <sheet name="〇緊防債○" sheetId="41" r:id="rId41"/>
    <sheet name="〇国土強靭化○" sheetId="42" r:id="rId42"/>
    <sheet name="〇その他公債費" sheetId="43" r:id="rId43"/>
  </sheets>
  <externalReferences>
    <externalReference r:id="rId44"/>
  </externalReferences>
  <definedNames>
    <definedName name="_xlnm._FilterDatabase" localSheetId="4" hidden="1">○消防費!$A$6:$U$40</definedName>
    <definedName name="_xlnm._FilterDatabase" localSheetId="13" hidden="1">〇その他の土木費○!$L$1:$L$2</definedName>
    <definedName name="_xlnm._FilterDatabase" localSheetId="37" hidden="1">〇財源対策債○!$A$6:$BL$6</definedName>
    <definedName name="_xlnm._FilterDatabase" localSheetId="34" hidden="1">'〇補正（14以降）○'!$A$51:$K$99</definedName>
    <definedName name="_xlnm._FilterDatabase" localSheetId="39" hidden="1">〇臨時財政対策○!$A$6:$K$48</definedName>
    <definedName name="_xlnm._FilterDatabase" localSheetId="1" hidden="1">基礎データ貼付用シート!$A$2:$C$2455</definedName>
    <definedName name="_xlnm.Print_Area" localSheetId="7">'○港湾費（漁港）'!$A$1:$K$59</definedName>
    <definedName name="_xlnm.Print_Area" localSheetId="6">'○港湾費（港湾）'!$A$1:$K$59</definedName>
    <definedName name="_xlnm.Print_Area" localSheetId="17">○社会福祉費○!$A$1:$K$102</definedName>
    <definedName name="_xlnm.Print_Area" localSheetId="4">○消防費!$A$1:$K$43</definedName>
    <definedName name="_xlnm.Print_Area" localSheetId="22">○清掃費○!$A$1:$K$110</definedName>
    <definedName name="_xlnm.Print_Area" localSheetId="20">○注○!$A$1:$J$34</definedName>
    <definedName name="_xlnm.Print_Area" localSheetId="24">'○農業行政費(2)○'!$A$1:$L$189</definedName>
    <definedName name="_xlnm.Print_Area" localSheetId="18">○保健衛生費○!$A$1:$L$559</definedName>
    <definedName name="_xlnm.Print_Area" localSheetId="25">○林野水産行政費○!$A$1:$L$70</definedName>
    <definedName name="_xlnm.Print_Area" localSheetId="13">〇その他の土木費○!$A$1:$K$520</definedName>
    <definedName name="_xlnm.Print_Area" localSheetId="10">〇下水道費○!$A$1:$K$334</definedName>
    <definedName name="_xlnm.Print_Area" localSheetId="12">〇下水道費２○!$A$1:$K$264</definedName>
    <definedName name="_xlnm.Print_Area" localSheetId="11">〇下水道費附表○!$A$1:$G$35</definedName>
    <definedName name="_xlnm.Print_Area" localSheetId="9">〇公園費○!$A$1:$L$21</definedName>
    <definedName name="_xlnm.Print_Area" localSheetId="41">'[1]その３（旧〃その土）'!#REF!</definedName>
    <definedName name="_xlnm.Print_Area" localSheetId="32">〇災害復旧費○!$A$1:$AN$52</definedName>
    <definedName name="_xlnm.Print_Area" localSheetId="37">〇財源対策債○!$A$1:$K$120</definedName>
    <definedName name="_xlnm.Print_Area" localSheetId="3">〇財政力附表!$A$1:$AM$97</definedName>
    <definedName name="_xlnm.Print_Area" localSheetId="14">〇小学校費○!$A$1:$K$316</definedName>
    <definedName name="_xlnm.Print_Area" localSheetId="27">'〇地域振興費（人口）その２○'!$A$1:$L$714</definedName>
    <definedName name="_xlnm.Print_Area" localSheetId="26">'〇地域振興費・市（人口）その１○'!$A$1:$K$321</definedName>
    <definedName name="_xlnm.Print_Area" localSheetId="30">〇地域振興費・面積!$A$1:$K$116</definedName>
    <definedName name="_xlnm.Print_Area" localSheetId="15">〇中学校費○!$A$1:$K$332</definedName>
    <definedName name="_xlnm.Print_Area" localSheetId="8">〇都市計画費!$A$1:$K$518</definedName>
    <definedName name="_xlnm.Print_Area" localSheetId="31">'〇附表１（財政力補正係数）○'!$A$1:$AK$72</definedName>
    <definedName name="_xlnm.Print_Area" localSheetId="28">'〇附表２（財政力係数）R3年度同意○'!$A$1:$AM$49</definedName>
    <definedName name="_xlnm.Print_Area" localSheetId="29">'〇附表３（財政力指数）○'!$A$1:$AM$51</definedName>
    <definedName name="_xlnm.Print_Area" localSheetId="1">基礎データ貼付用シート!$A$1:$I$2456</definedName>
    <definedName name="_xlnm.Print_Area" localSheetId="0">作業要領!$A$1:$AO$32</definedName>
    <definedName name="_xlnm.Print_Area" localSheetId="2">総括表!$A$1:$O$51</definedName>
    <definedName name="_xlnm.Print_Area">'[1]その３（旧〃その土）'!#REF!</definedName>
    <definedName name="Z_0B613FCD_ABCC_41BB_9177_F54C998CD9E2_.wvu.PrintArea" localSheetId="4" hidden="1">○消防費!$A$1:$K$43</definedName>
    <definedName name="Z_0B613FCD_ABCC_41BB_9177_F54C998CD9E2_.wvu.PrintArea" localSheetId="25" hidden="1">○林野水産行政費○!$A$1:$L$70</definedName>
    <definedName name="Z_0B613FCD_ABCC_41BB_9177_F54C998CD9E2_.wvu.PrintArea" localSheetId="30" hidden="1">〇地域振興費・面積!$A$1:$K$116</definedName>
    <definedName name="Z_0B613FCD_ABCC_41BB_9177_F54C998CD9E2_.wvu.PrintArea" localSheetId="8" hidden="1">〇都市計画費!$A$1:$K$518</definedName>
    <definedName name="Z_1947FFE7_8D82_4F09_9510_9A27BB54E34B_.wvu.FilterData" localSheetId="34" hidden="1">'〇補正（14以降）○'!$A$6:$K$71</definedName>
    <definedName name="Z_1947FFE7_8D82_4F09_9510_9A27BB54E34B_.wvu.PrintArea" localSheetId="20" hidden="1">○注○!$A$1:$I$34</definedName>
    <definedName name="Z_1947FFE7_8D82_4F09_9510_9A27BB54E34B_.wvu.PrintArea" localSheetId="5" hidden="1">○道路橋りょう費○!$A$1:$K$244</definedName>
    <definedName name="Z_1947FFE7_8D82_4F09_9510_9A27BB54E34B_.wvu.PrintArea" localSheetId="18" hidden="1">○保健衛生費○!$A$1:$L$537</definedName>
    <definedName name="Z_1947FFE7_8D82_4F09_9510_9A27BB54E34B_.wvu.PrintArea" localSheetId="25" hidden="1">○林野水産行政費○!$A$1:$L$70</definedName>
    <definedName name="Z_1947FFE7_8D82_4F09_9510_9A27BB54E34B_.wvu.PrintArea" localSheetId="10" hidden="1">〇下水道費○!$A$1:$K$294</definedName>
    <definedName name="Z_1947FFE7_8D82_4F09_9510_9A27BB54E34B_.wvu.PrintArea" localSheetId="12" hidden="1">〇下水道費２○!$A$1:$K$205</definedName>
    <definedName name="Z_1947FFE7_8D82_4F09_9510_9A27BB54E34B_.wvu.PrintArea" localSheetId="11" hidden="1">〇下水道費附表○!$A$1:$G$38</definedName>
    <definedName name="Z_1947FFE7_8D82_4F09_9510_9A27BB54E34B_.wvu.PrintArea" localSheetId="32" hidden="1">〇災害復旧費○!$A$1:$AN$46</definedName>
    <definedName name="Z_1947FFE7_8D82_4F09_9510_9A27BB54E34B_.wvu.PrintArea" localSheetId="3" hidden="1">〇財政力附表!$A$1:$AM$37</definedName>
    <definedName name="Z_1947FFE7_8D82_4F09_9510_9A27BB54E34B_.wvu.PrintArea" localSheetId="29" hidden="1">'〇附表３（財政力指数）○'!$A$1:$AM$33</definedName>
    <definedName name="Z_33BE930D_9EAB_4AFB_BDCD_43112CB50749_.wvu.PrintArea" localSheetId="4" hidden="1">○消防費!$A$1:$K$43</definedName>
    <definedName name="Z_33BE930D_9EAB_4AFB_BDCD_43112CB50749_.wvu.PrintArea" localSheetId="25" hidden="1">○林野水産行政費○!$A$1:$L$70</definedName>
    <definedName name="Z_33BE930D_9EAB_4AFB_BDCD_43112CB50749_.wvu.PrintArea" localSheetId="30" hidden="1">〇地域振興費・面積!$A$1:$K$116</definedName>
    <definedName name="Z_33BE930D_9EAB_4AFB_BDCD_43112CB50749_.wvu.PrintArea" localSheetId="8" hidden="1">〇都市計画費!$A$1:$K$518</definedName>
    <definedName name="Z_3440C0F6_9CA9_4EA5_9903_1F2301F788AC_.wvu.FilterData" localSheetId="34" hidden="1">'〇補正（14以降）○'!$A$6:$K$71</definedName>
    <definedName name="Z_3440C0F6_9CA9_4EA5_9903_1F2301F788AC_.wvu.PrintArea" localSheetId="20" hidden="1">○注○!$A$1:$I$34</definedName>
    <definedName name="Z_3440C0F6_9CA9_4EA5_9903_1F2301F788AC_.wvu.PrintArea" localSheetId="5" hidden="1">○道路橋りょう費○!$A$1:$K$244</definedName>
    <definedName name="Z_3440C0F6_9CA9_4EA5_9903_1F2301F788AC_.wvu.PrintArea" localSheetId="18" hidden="1">○保健衛生費○!$A$1:$L$537</definedName>
    <definedName name="Z_3440C0F6_9CA9_4EA5_9903_1F2301F788AC_.wvu.PrintArea" localSheetId="25" hidden="1">○林野水産行政費○!$A$1:$L$70</definedName>
    <definedName name="Z_3440C0F6_9CA9_4EA5_9903_1F2301F788AC_.wvu.PrintArea" localSheetId="10" hidden="1">〇下水道費○!$A$1:$K$294</definedName>
    <definedName name="Z_3440C0F6_9CA9_4EA5_9903_1F2301F788AC_.wvu.PrintArea" localSheetId="12" hidden="1">〇下水道費２○!$A$1:$K$205</definedName>
    <definedName name="Z_3440C0F6_9CA9_4EA5_9903_1F2301F788AC_.wvu.PrintArea" localSheetId="11" hidden="1">〇下水道費附表○!$A$1:$G$38</definedName>
    <definedName name="Z_3440C0F6_9CA9_4EA5_9903_1F2301F788AC_.wvu.PrintArea" localSheetId="32" hidden="1">〇災害復旧費○!$A$1:$AN$46</definedName>
    <definedName name="Z_3440C0F6_9CA9_4EA5_9903_1F2301F788AC_.wvu.PrintArea" localSheetId="3" hidden="1">〇財政力附表!$A$1:$AM$37</definedName>
    <definedName name="Z_3440C0F6_9CA9_4EA5_9903_1F2301F788AC_.wvu.PrintArea" localSheetId="8" hidden="1">〇都市計画費!$A$1:$K$518</definedName>
    <definedName name="Z_3440C0F6_9CA9_4EA5_9903_1F2301F788AC_.wvu.PrintArea" localSheetId="29" hidden="1">'〇附表３（財政力指数）○'!$A$1:$AM$33</definedName>
    <definedName name="Z_3C9FE015_CE13_4E3B_ACAB_8D7E22E34744_.wvu.PrintArea" localSheetId="4" hidden="1">○消防費!$A$1:$K$43</definedName>
    <definedName name="Z_3C9FE015_CE13_4E3B_ACAB_8D7E22E34744_.wvu.PrintArea" localSheetId="25" hidden="1">○林野水産行政費○!$A$1:$L$70</definedName>
    <definedName name="Z_3C9FE015_CE13_4E3B_ACAB_8D7E22E34744_.wvu.PrintArea" localSheetId="30" hidden="1">〇地域振興費・面積!$A$1:$K$116</definedName>
    <definedName name="Z_3C9FE015_CE13_4E3B_ACAB_8D7E22E34744_.wvu.PrintArea" localSheetId="8" hidden="1">〇都市計画費!$A$1:$K$518</definedName>
    <definedName name="Z_42F2F959_EC3E_49AA_9D91_9629A96700BE_.wvu.PrintArea" localSheetId="20" hidden="1">○注○!$A$1:$I$34</definedName>
    <definedName name="Z_42F2F959_EC3E_49AA_9D91_9629A96700BE_.wvu.PrintArea" localSheetId="18" hidden="1">○保健衛生費○!$A$1:$L$537</definedName>
    <definedName name="Z_4501AAA6_52C2_4DE0_8371_DF05BC835EB0_.wvu.PrintArea" localSheetId="4" hidden="1">○消防費!$A$1:$K$43</definedName>
    <definedName name="Z_4501AAA6_52C2_4DE0_8371_DF05BC835EB0_.wvu.PrintArea" localSheetId="25" hidden="1">○林野水産行政費○!$A$1:$L$70</definedName>
    <definedName name="Z_4501AAA6_52C2_4DE0_8371_DF05BC835EB0_.wvu.PrintArea" localSheetId="30" hidden="1">〇地域振興費・面積!$A$1:$K$116</definedName>
    <definedName name="Z_4501AAA6_52C2_4DE0_8371_DF05BC835EB0_.wvu.PrintArea" localSheetId="8" hidden="1">〇都市計画費!$A$1:$K$518</definedName>
    <definedName name="Z_54A21A3E_4298_4286_B2ED_02DAC831852D_.wvu.FilterData" localSheetId="1" hidden="1">基礎データ貼付用シート!$A$2:$C$2443</definedName>
    <definedName name="Z_589CC1DC_63E7_447D_98B0_3ACFA594E418_.wvu.PrintArea" localSheetId="4" hidden="1">○消防費!$A$1:$K$43</definedName>
    <definedName name="Z_589CC1DC_63E7_447D_98B0_3ACFA594E418_.wvu.PrintArea" localSheetId="25" hidden="1">○林野水産行政費○!$A$1:$L$70</definedName>
    <definedName name="Z_589CC1DC_63E7_447D_98B0_3ACFA594E418_.wvu.PrintArea" localSheetId="30" hidden="1">〇地域振興費・面積!$A$1:$K$116</definedName>
    <definedName name="Z_589CC1DC_63E7_447D_98B0_3ACFA594E418_.wvu.PrintArea" localSheetId="8" hidden="1">〇都市計画費!$A$1:$K$518</definedName>
    <definedName name="Z_60164960_A02C_4B81_A042_4F7F421EC2AD_.wvu.FilterData" localSheetId="34" hidden="1">'〇補正（14以降）○'!$A$6:$K$71</definedName>
    <definedName name="Z_60164960_A02C_4B81_A042_4F7F421EC2AD_.wvu.PrintArea" localSheetId="20" hidden="1">○注○!$A$1:$I$34</definedName>
    <definedName name="Z_60164960_A02C_4B81_A042_4F7F421EC2AD_.wvu.PrintArea" localSheetId="5" hidden="1">○道路橋りょう費○!$A$1:$K$244</definedName>
    <definedName name="Z_60164960_A02C_4B81_A042_4F7F421EC2AD_.wvu.PrintArea" localSheetId="18" hidden="1">○保健衛生費○!$A$1:$L$537</definedName>
    <definedName name="Z_60164960_A02C_4B81_A042_4F7F421EC2AD_.wvu.PrintArea" localSheetId="25" hidden="1">○林野水産行政費○!$A$1:$L$70</definedName>
    <definedName name="Z_60164960_A02C_4B81_A042_4F7F421EC2AD_.wvu.PrintArea" localSheetId="10" hidden="1">〇下水道費○!$A$1:$K$294</definedName>
    <definedName name="Z_60164960_A02C_4B81_A042_4F7F421EC2AD_.wvu.PrintArea" localSheetId="12" hidden="1">〇下水道費２○!$A$1:$K$205</definedName>
    <definedName name="Z_60164960_A02C_4B81_A042_4F7F421EC2AD_.wvu.PrintArea" localSheetId="11" hidden="1">〇下水道費附表○!$A$1:$G$38</definedName>
    <definedName name="Z_60164960_A02C_4B81_A042_4F7F421EC2AD_.wvu.PrintArea" localSheetId="32" hidden="1">〇災害復旧費○!$A$1:$AN$46</definedName>
    <definedName name="Z_60164960_A02C_4B81_A042_4F7F421EC2AD_.wvu.PrintArea" localSheetId="3" hidden="1">〇財政力附表!$A$1:$AM$37</definedName>
    <definedName name="Z_60164960_A02C_4B81_A042_4F7F421EC2AD_.wvu.PrintArea" localSheetId="29" hidden="1">'〇附表３（財政力指数）○'!$A$1:$AM$33</definedName>
    <definedName name="Z_60A3B263_4602_4F01_9F3F_2B992FCD2F0D_.wvu.PrintArea" localSheetId="4" hidden="1">○消防費!$A$1:$K$43</definedName>
    <definedName name="Z_60A3B263_4602_4F01_9F3F_2B992FCD2F0D_.wvu.PrintArea" localSheetId="25" hidden="1">○林野水産行政費○!$A$1:$L$70</definedName>
    <definedName name="Z_60A3B263_4602_4F01_9F3F_2B992FCD2F0D_.wvu.PrintArea" localSheetId="30" hidden="1">〇地域振興費・面積!$A$1:$K$116</definedName>
    <definedName name="Z_60A3B263_4602_4F01_9F3F_2B992FCD2F0D_.wvu.PrintArea" localSheetId="8" hidden="1">〇都市計画費!$A$1:$K$518</definedName>
    <definedName name="Z_6580A8AE_FA6B_4B5A_83A0_1CF78E68E0A6_.wvu.PrintArea" localSheetId="4" hidden="1">○消防費!$A$1:$K$43</definedName>
    <definedName name="Z_6580A8AE_FA6B_4B5A_83A0_1CF78E68E0A6_.wvu.PrintArea" localSheetId="25" hidden="1">○林野水産行政費○!$A$1:$L$70</definedName>
    <definedName name="Z_6580A8AE_FA6B_4B5A_83A0_1CF78E68E0A6_.wvu.PrintArea" localSheetId="30" hidden="1">〇地域振興費・面積!$A$1:$K$116</definedName>
    <definedName name="Z_6580A8AE_FA6B_4B5A_83A0_1CF78E68E0A6_.wvu.PrintArea" localSheetId="8" hidden="1">〇都市計画費!$A$1:$K$518</definedName>
    <definedName name="Z_6BA8A50B_56F5_4A82_A2F9_F3001B2C1B67_.wvu.FilterData" localSheetId="13" hidden="1">〇その他の土木費○!$L$1:$L$2</definedName>
    <definedName name="Z_6BA8A50B_56F5_4A82_A2F9_F3001B2C1B67_.wvu.FilterData" localSheetId="34" hidden="1">'〇補正（14以降）○'!$A$6:$K$71</definedName>
    <definedName name="Z_6BA8A50B_56F5_4A82_A2F9_F3001B2C1B67_.wvu.PrintArea" localSheetId="5" hidden="1">○道路橋りょう費○!$A$1:$K$244</definedName>
    <definedName name="Z_6BA8A50B_56F5_4A82_A2F9_F3001B2C1B67_.wvu.PrintArea" localSheetId="25" hidden="1">○林野水産行政費○!$A$1:$L$70</definedName>
    <definedName name="Z_6BA8A50B_56F5_4A82_A2F9_F3001B2C1B67_.wvu.PrintArea" localSheetId="13" hidden="1">〇その他の土木費○!$A$1:$K$469</definedName>
    <definedName name="Z_6BA8A50B_56F5_4A82_A2F9_F3001B2C1B67_.wvu.PrintArea" localSheetId="10" hidden="1">〇下水道費○!$A$1:$K$294</definedName>
    <definedName name="Z_6BA8A50B_56F5_4A82_A2F9_F3001B2C1B67_.wvu.PrintArea" localSheetId="12" hidden="1">〇下水道費２○!$A$1:$K$205</definedName>
    <definedName name="Z_6BA8A50B_56F5_4A82_A2F9_F3001B2C1B67_.wvu.PrintArea" localSheetId="11" hidden="1">〇下水道費附表○!$A$1:$G$38</definedName>
    <definedName name="Z_6BA8A50B_56F5_4A82_A2F9_F3001B2C1B67_.wvu.PrintArea" localSheetId="32" hidden="1">〇災害復旧費○!$A$1:$AN$46</definedName>
    <definedName name="Z_6BA8A50B_56F5_4A82_A2F9_F3001B2C1B67_.wvu.PrintArea" localSheetId="3" hidden="1">〇財政力附表!$A$1:$AM$37</definedName>
    <definedName name="Z_6BA8A50B_56F5_4A82_A2F9_F3001B2C1B67_.wvu.PrintArea" localSheetId="8" hidden="1">〇都市計画費!$A$1:$K$518</definedName>
    <definedName name="Z_6BA8A50B_56F5_4A82_A2F9_F3001B2C1B67_.wvu.PrintArea" localSheetId="31" hidden="1">'〇附表１（財政力補正係数）○'!$A$1:$AK$72</definedName>
    <definedName name="Z_6BA8A50B_56F5_4A82_A2F9_F3001B2C1B67_.wvu.PrintArea" localSheetId="29" hidden="1">'〇附表３（財政力指数）○'!$A$1:$AM$33</definedName>
    <definedName name="Z_7ECC69F7_CC97_4F9B_B486_7318BE064811_.wvu.FilterData" localSheetId="34" hidden="1">'〇補正（14以降）○'!$A$6:$K$71</definedName>
    <definedName name="Z_7ECC69F7_CC97_4F9B_B486_7318BE064811_.wvu.PrintArea" localSheetId="20" hidden="1">○注○!$A$1:$I$34</definedName>
    <definedName name="Z_7ECC69F7_CC97_4F9B_B486_7318BE064811_.wvu.PrintArea" localSheetId="5" hidden="1">○道路橋りょう費○!$A$1:$K$244</definedName>
    <definedName name="Z_7ECC69F7_CC97_4F9B_B486_7318BE064811_.wvu.PrintArea" localSheetId="18" hidden="1">○保健衛生費○!$A$1:$L$537</definedName>
    <definedName name="Z_7ECC69F7_CC97_4F9B_B486_7318BE064811_.wvu.PrintArea" localSheetId="25" hidden="1">○林野水産行政費○!$A$1:$L$70</definedName>
    <definedName name="Z_7ECC69F7_CC97_4F9B_B486_7318BE064811_.wvu.PrintArea" localSheetId="10" hidden="1">〇下水道費○!$A$1:$K$294</definedName>
    <definedName name="Z_7ECC69F7_CC97_4F9B_B486_7318BE064811_.wvu.PrintArea" localSheetId="12" hidden="1">〇下水道費２○!$A$1:$K$205</definedName>
    <definedName name="Z_7ECC69F7_CC97_4F9B_B486_7318BE064811_.wvu.PrintArea" localSheetId="11" hidden="1">〇下水道費附表○!$A$1:$G$38</definedName>
    <definedName name="Z_7ECC69F7_CC97_4F9B_B486_7318BE064811_.wvu.PrintArea" localSheetId="32" hidden="1">〇災害復旧費○!$A$1:$AN$46</definedName>
    <definedName name="Z_7ECC69F7_CC97_4F9B_B486_7318BE064811_.wvu.PrintArea" localSheetId="3" hidden="1">〇財政力附表!$A$1:$AM$37</definedName>
    <definedName name="Z_7ECC69F7_CC97_4F9B_B486_7318BE064811_.wvu.PrintArea" localSheetId="8" hidden="1">〇都市計画費!$A$1:$K$518</definedName>
    <definedName name="Z_7ECC69F7_CC97_4F9B_B486_7318BE064811_.wvu.PrintArea" localSheetId="29" hidden="1">'〇附表３（財政力指数）○'!$A$1:$AM$33</definedName>
    <definedName name="Z_7EEBD42C_6D62_4B33_B7C1_B904E6629538_.wvu.PrintArea" localSheetId="4" hidden="1">○消防費!$A$1:$K$43</definedName>
    <definedName name="Z_7EEBD42C_6D62_4B33_B7C1_B904E6629538_.wvu.PrintArea" localSheetId="25" hidden="1">○林野水産行政費○!$A$1:$L$70</definedName>
    <definedName name="Z_7EEBD42C_6D62_4B33_B7C1_B904E6629538_.wvu.PrintArea" localSheetId="30" hidden="1">〇地域振興費・面積!$A$1:$K$116</definedName>
    <definedName name="Z_7EEBD42C_6D62_4B33_B7C1_B904E6629538_.wvu.PrintArea" localSheetId="8" hidden="1">〇都市計画費!$A$1:$K$518</definedName>
    <definedName name="Z_994C6250_FA50_4C22_9B36_67FD48252EA7_.wvu.PrintArea" localSheetId="4" hidden="1">○消防費!$A$1:$K$43</definedName>
    <definedName name="Z_994C6250_FA50_4C22_9B36_67FD48252EA7_.wvu.PrintArea" localSheetId="25" hidden="1">○林野水産行政費○!$A$1:$L$70</definedName>
    <definedName name="Z_994C6250_FA50_4C22_9B36_67FD48252EA7_.wvu.PrintArea" localSheetId="30" hidden="1">〇地域振興費・面積!$A$1:$K$116</definedName>
    <definedName name="Z_994C6250_FA50_4C22_9B36_67FD48252EA7_.wvu.PrintArea" localSheetId="8" hidden="1">〇都市計画費!$A$1:$K$518</definedName>
    <definedName name="Z_A5A20B3D_D424_4261_8AB6_D1F1115C976B_.wvu.FilterData" localSheetId="34" hidden="1">'〇補正（14以降）○'!$A$6:$K$71</definedName>
    <definedName name="Z_A5A20B3D_D424_4261_8AB6_D1F1115C976B_.wvu.PrintArea" localSheetId="20" hidden="1">○注○!$A$1:$I$34</definedName>
    <definedName name="Z_A5A20B3D_D424_4261_8AB6_D1F1115C976B_.wvu.PrintArea" localSheetId="5" hidden="1">○道路橋りょう費○!$A$1:$K$244</definedName>
    <definedName name="Z_A5A20B3D_D424_4261_8AB6_D1F1115C976B_.wvu.PrintArea" localSheetId="18" hidden="1">○保健衛生費○!$A$1:$L$537</definedName>
    <definedName name="Z_A5A20B3D_D424_4261_8AB6_D1F1115C976B_.wvu.PrintArea" localSheetId="25" hidden="1">○林野水産行政費○!$A$1:$L$70</definedName>
    <definedName name="Z_A5A20B3D_D424_4261_8AB6_D1F1115C976B_.wvu.PrintArea" localSheetId="10" hidden="1">〇下水道費○!$A$1:$K$294</definedName>
    <definedName name="Z_A5A20B3D_D424_4261_8AB6_D1F1115C976B_.wvu.PrintArea" localSheetId="12" hidden="1">〇下水道費２○!$A$1:$K$205</definedName>
    <definedName name="Z_A5A20B3D_D424_4261_8AB6_D1F1115C976B_.wvu.PrintArea" localSheetId="11" hidden="1">〇下水道費附表○!$A$1:$G$38</definedName>
    <definedName name="Z_A5A20B3D_D424_4261_8AB6_D1F1115C976B_.wvu.PrintArea" localSheetId="32" hidden="1">〇災害復旧費○!$A$1:$AN$46</definedName>
    <definedName name="Z_A5A20B3D_D424_4261_8AB6_D1F1115C976B_.wvu.PrintArea" localSheetId="3" hidden="1">〇財政力附表!$A$1:$AM$37</definedName>
    <definedName name="Z_A5A20B3D_D424_4261_8AB6_D1F1115C976B_.wvu.PrintArea" localSheetId="29" hidden="1">'〇附表３（財政力指数）○'!$A$1:$AM$33</definedName>
    <definedName name="Z_B277AE7E_1032_4305_910D_1C8A935181B3_.wvu.FilterData" localSheetId="34" hidden="1">'〇補正（14以降）○'!$A$6:$K$71</definedName>
    <definedName name="Z_B277AE7E_1032_4305_910D_1C8A935181B3_.wvu.PrintArea" localSheetId="20" hidden="1">○注○!$A$1:$I$34</definedName>
    <definedName name="Z_B277AE7E_1032_4305_910D_1C8A935181B3_.wvu.PrintArea" localSheetId="5" hidden="1">○道路橋りょう費○!$A$1:$K$244</definedName>
    <definedName name="Z_B277AE7E_1032_4305_910D_1C8A935181B3_.wvu.PrintArea" localSheetId="18" hidden="1">○保健衛生費○!$A$1:$L$537</definedName>
    <definedName name="Z_B277AE7E_1032_4305_910D_1C8A935181B3_.wvu.PrintArea" localSheetId="25" hidden="1">○林野水産行政費○!$A$1:$L$70</definedName>
    <definedName name="Z_B277AE7E_1032_4305_910D_1C8A935181B3_.wvu.PrintArea" localSheetId="10" hidden="1">〇下水道費○!$A$1:$K$294</definedName>
    <definedName name="Z_B277AE7E_1032_4305_910D_1C8A935181B3_.wvu.PrintArea" localSheetId="12" hidden="1">〇下水道費２○!$A$1:$K$205</definedName>
    <definedName name="Z_B277AE7E_1032_4305_910D_1C8A935181B3_.wvu.PrintArea" localSheetId="11" hidden="1">〇下水道費附表○!$A$1:$G$38</definedName>
    <definedName name="Z_B277AE7E_1032_4305_910D_1C8A935181B3_.wvu.PrintArea" localSheetId="32" hidden="1">〇災害復旧費○!$A$1:$AN$46</definedName>
    <definedName name="Z_B277AE7E_1032_4305_910D_1C8A935181B3_.wvu.PrintArea" localSheetId="3" hidden="1">〇財政力附表!$A$1:$AM$37</definedName>
    <definedName name="Z_B277AE7E_1032_4305_910D_1C8A935181B3_.wvu.PrintArea" localSheetId="29" hidden="1">'〇附表３（財政力指数）○'!$A$1:$AM$33</definedName>
    <definedName name="Z_B71A276C_C16D_4248_B875_8414D93978D3_.wvu.PrintArea" localSheetId="4" hidden="1">○消防費!$A$1:$K$43</definedName>
    <definedName name="Z_B71A276C_C16D_4248_B875_8414D93978D3_.wvu.PrintArea" localSheetId="25" hidden="1">○林野水産行政費○!$A$1:$L$70</definedName>
    <definedName name="Z_B71A276C_C16D_4248_B875_8414D93978D3_.wvu.PrintArea" localSheetId="30" hidden="1">〇地域振興費・面積!$A$1:$K$116</definedName>
    <definedName name="Z_B71A276C_C16D_4248_B875_8414D93978D3_.wvu.PrintArea" localSheetId="8" hidden="1">〇都市計画費!$A$1:$K$518</definedName>
    <definedName name="Z_BF35C5C6_A3C6_42F7_8627_51C970A332A1_.wvu.FilterData" localSheetId="34" hidden="1">'〇補正（14以降）○'!$A$6:$K$71</definedName>
    <definedName name="Z_BF35C5C6_A3C6_42F7_8627_51C970A332A1_.wvu.PrintArea" localSheetId="5" hidden="1">○道路橋りょう費○!$A$1:$K$244</definedName>
    <definedName name="Z_BF35C5C6_A3C6_42F7_8627_51C970A332A1_.wvu.PrintArea" localSheetId="25" hidden="1">○林野水産行政費○!$A$1:$L$70</definedName>
    <definedName name="Z_BF35C5C6_A3C6_42F7_8627_51C970A332A1_.wvu.PrintArea" localSheetId="10" hidden="1">〇下水道費○!$A$1:$K$294</definedName>
    <definedName name="Z_BF35C5C6_A3C6_42F7_8627_51C970A332A1_.wvu.PrintArea" localSheetId="12" hidden="1">〇下水道費２○!$A$1:$K$205</definedName>
    <definedName name="Z_BF35C5C6_A3C6_42F7_8627_51C970A332A1_.wvu.PrintArea" localSheetId="11" hidden="1">〇下水道費附表○!$A$1:$G$38</definedName>
    <definedName name="Z_BF35C5C6_A3C6_42F7_8627_51C970A332A1_.wvu.PrintArea" localSheetId="32" hidden="1">〇災害復旧費○!$A$1:$AN$46</definedName>
    <definedName name="Z_BF35C5C6_A3C6_42F7_8627_51C970A332A1_.wvu.PrintArea" localSheetId="3" hidden="1">〇財政力附表!$A$1:$AM$37</definedName>
    <definedName name="Z_BF35C5C6_A3C6_42F7_8627_51C970A332A1_.wvu.PrintArea" localSheetId="8" hidden="1">〇都市計画費!$A$1:$K$518</definedName>
    <definedName name="Z_BF35C5C6_A3C6_42F7_8627_51C970A332A1_.wvu.PrintArea" localSheetId="29" hidden="1">'〇附表３（財政力指数）○'!$A$1:$AM$33</definedName>
    <definedName name="Z_C21E437E_A9AE_4D92_B0B3_1AE7931C1507_.wvu.FilterData" localSheetId="34" hidden="1">'〇補正（14以降）○'!$A$6:$K$71</definedName>
    <definedName name="Z_C21E437E_A9AE_4D92_B0B3_1AE7931C1507_.wvu.PrintArea" localSheetId="20" hidden="1">○注○!$A$1:$I$34</definedName>
    <definedName name="Z_C21E437E_A9AE_4D92_B0B3_1AE7931C1507_.wvu.PrintArea" localSheetId="5" hidden="1">○道路橋りょう費○!$A$1:$K$244</definedName>
    <definedName name="Z_C21E437E_A9AE_4D92_B0B3_1AE7931C1507_.wvu.PrintArea" localSheetId="18" hidden="1">○保健衛生費○!$A$1:$L$537</definedName>
    <definedName name="Z_C21E437E_A9AE_4D92_B0B3_1AE7931C1507_.wvu.PrintArea" localSheetId="25" hidden="1">○林野水産行政費○!$A$1:$L$70</definedName>
    <definedName name="Z_C21E437E_A9AE_4D92_B0B3_1AE7931C1507_.wvu.PrintArea" localSheetId="10" hidden="1">〇下水道費○!$A$1:$K$294</definedName>
    <definedName name="Z_C21E437E_A9AE_4D92_B0B3_1AE7931C1507_.wvu.PrintArea" localSheetId="12" hidden="1">〇下水道費２○!$A$1:$K$205</definedName>
    <definedName name="Z_C21E437E_A9AE_4D92_B0B3_1AE7931C1507_.wvu.PrintArea" localSheetId="11" hidden="1">〇下水道費附表○!$A$1:$G$38</definedName>
    <definedName name="Z_C21E437E_A9AE_4D92_B0B3_1AE7931C1507_.wvu.PrintArea" localSheetId="32" hidden="1">〇災害復旧費○!$A$1:$AN$46</definedName>
    <definedName name="Z_C21E437E_A9AE_4D92_B0B3_1AE7931C1507_.wvu.PrintArea" localSheetId="3" hidden="1">〇財政力附表!$A$1:$AM$37</definedName>
    <definedName name="Z_C21E437E_A9AE_4D92_B0B3_1AE7931C1507_.wvu.PrintArea" localSheetId="29" hidden="1">'〇附表３（財政力指数）○'!$A$1:$AM$33</definedName>
    <definedName name="Z_C30AA9B7_41F3_42AD_9B8E_7396EE9C2375_.wvu.FilterData" localSheetId="34" hidden="1">'〇補正（14以降）○'!$A$6:$K$71</definedName>
    <definedName name="Z_C30AA9B7_41F3_42AD_9B8E_7396EE9C2375_.wvu.PrintArea" localSheetId="20" hidden="1">○注○!$A$1:$I$34</definedName>
    <definedName name="Z_C30AA9B7_41F3_42AD_9B8E_7396EE9C2375_.wvu.PrintArea" localSheetId="5" hidden="1">○道路橋りょう費○!$A$1:$K$244</definedName>
    <definedName name="Z_C30AA9B7_41F3_42AD_9B8E_7396EE9C2375_.wvu.PrintArea" localSheetId="18" hidden="1">○保健衛生費○!$A$1:$L$537</definedName>
    <definedName name="Z_C30AA9B7_41F3_42AD_9B8E_7396EE9C2375_.wvu.PrintArea" localSheetId="25" hidden="1">○林野水産行政費○!$A$1:$L$70</definedName>
    <definedName name="Z_C30AA9B7_41F3_42AD_9B8E_7396EE9C2375_.wvu.PrintArea" localSheetId="10" hidden="1">〇下水道費○!$A$1:$K$294</definedName>
    <definedName name="Z_C30AA9B7_41F3_42AD_9B8E_7396EE9C2375_.wvu.PrintArea" localSheetId="12" hidden="1">〇下水道費２○!$A$1:$K$205</definedName>
    <definedName name="Z_C30AA9B7_41F3_42AD_9B8E_7396EE9C2375_.wvu.PrintArea" localSheetId="11" hidden="1">〇下水道費附表○!$A$1:$G$38</definedName>
    <definedName name="Z_C30AA9B7_41F3_42AD_9B8E_7396EE9C2375_.wvu.PrintArea" localSheetId="32" hidden="1">〇災害復旧費○!$A$1:$AN$46</definedName>
    <definedName name="Z_C30AA9B7_41F3_42AD_9B8E_7396EE9C2375_.wvu.PrintArea" localSheetId="3" hidden="1">〇財政力附表!$A$1:$AM$37</definedName>
    <definedName name="Z_C30AA9B7_41F3_42AD_9B8E_7396EE9C2375_.wvu.PrintArea" localSheetId="29" hidden="1">'〇附表３（財政力指数）○'!$A$1:$AM$33</definedName>
    <definedName name="Z_C992E83C_24A9_4447_9C08_4F6D58B78F8B_.wvu.PrintArea" localSheetId="4" hidden="1">○消防費!$A$1:$K$43</definedName>
    <definedName name="Z_C992E83C_24A9_4447_9C08_4F6D58B78F8B_.wvu.PrintArea" localSheetId="25" hidden="1">○林野水産行政費○!$A$1:$L$70</definedName>
    <definedName name="Z_C992E83C_24A9_4447_9C08_4F6D58B78F8B_.wvu.PrintArea" localSheetId="30" hidden="1">〇地域振興費・面積!$A$1:$K$116</definedName>
    <definedName name="Z_C992E83C_24A9_4447_9C08_4F6D58B78F8B_.wvu.PrintArea" localSheetId="8" hidden="1">〇都市計画費!$A$1:$K$518</definedName>
    <definedName name="Z_EC46CD94_62E4_4462_A1B3_5E8509EFFCDA_.wvu.FilterData" localSheetId="13" hidden="1">〇その他の土木費○!$L$1:$L$2</definedName>
    <definedName name="Z_EC46CD94_62E4_4462_A1B3_5E8509EFFCDA_.wvu.FilterData" localSheetId="34" hidden="1">'〇補正（14以降）○'!$A$6:$K$71</definedName>
    <definedName name="Z_EC46CD94_62E4_4462_A1B3_5E8509EFFCDA_.wvu.PrintArea" localSheetId="5" hidden="1">○道路橋りょう費○!$A$1:$K$244</definedName>
    <definedName name="Z_EC46CD94_62E4_4462_A1B3_5E8509EFFCDA_.wvu.PrintArea" localSheetId="25" hidden="1">○林野水産行政費○!$A$1:$L$70</definedName>
    <definedName name="Z_EC46CD94_62E4_4462_A1B3_5E8509EFFCDA_.wvu.PrintArea" localSheetId="13" hidden="1">〇その他の土木費○!$A$1:$K$469</definedName>
    <definedName name="Z_EC46CD94_62E4_4462_A1B3_5E8509EFFCDA_.wvu.PrintArea" localSheetId="10" hidden="1">〇下水道費○!$A$1:$K$294</definedName>
    <definedName name="Z_EC46CD94_62E4_4462_A1B3_5E8509EFFCDA_.wvu.PrintArea" localSheetId="12" hidden="1">〇下水道費２○!$A$1:$K$205</definedName>
    <definedName name="Z_EC46CD94_62E4_4462_A1B3_5E8509EFFCDA_.wvu.PrintArea" localSheetId="11" hidden="1">〇下水道費附表○!$A$1:$G$38</definedName>
    <definedName name="Z_EC46CD94_62E4_4462_A1B3_5E8509EFFCDA_.wvu.PrintArea" localSheetId="32" hidden="1">〇災害復旧費○!$A$1:$AN$46</definedName>
    <definedName name="Z_EC46CD94_62E4_4462_A1B3_5E8509EFFCDA_.wvu.PrintArea" localSheetId="3" hidden="1">〇財政力附表!$A$1:$AM$37</definedName>
    <definedName name="Z_EC46CD94_62E4_4462_A1B3_5E8509EFFCDA_.wvu.PrintArea" localSheetId="8" hidden="1">〇都市計画費!$A$1:$K$518</definedName>
    <definedName name="Z_EC46CD94_62E4_4462_A1B3_5E8509EFFCDA_.wvu.PrintArea" localSheetId="31" hidden="1">'〇附表１（財政力補正係数）○'!$A$1:$AK$72</definedName>
    <definedName name="Z_EC46CD94_62E4_4462_A1B3_5E8509EFFCDA_.wvu.PrintArea" localSheetId="29" hidden="1">'〇附表３（財政力指数）○'!$A$1:$AM$33</definedName>
    <definedName name="Z_EE5E2BC8_B1EB_4466_BA38_D89D5EC0095B_.wvu.PrintArea" localSheetId="4" hidden="1">○消防費!$A$1:$K$43</definedName>
    <definedName name="Z_EE5E2BC8_B1EB_4466_BA38_D89D5EC0095B_.wvu.PrintArea" localSheetId="25" hidden="1">○林野水産行政費○!$A$1:$L$70</definedName>
    <definedName name="Z_EE5E2BC8_B1EB_4466_BA38_D89D5EC0095B_.wvu.PrintArea" localSheetId="30" hidden="1">〇地域振興費・面積!$A$1:$K$116</definedName>
    <definedName name="Z_EE5E2BC8_B1EB_4466_BA38_D89D5EC0095B_.wvu.PrintArea" localSheetId="8" hidden="1">〇都市計画費!$A$1:$K$518</definedName>
    <definedName name="Z_F99C1ACD_12A1_4398_A75C_0C6FF506F0BD_.wvu.PrintArea" localSheetId="20" hidden="1">○注○!$A$1:$I$34</definedName>
    <definedName name="Z_F99C1ACD_12A1_4398_A75C_0C6FF506F0BD_.wvu.PrintArea" localSheetId="18" hidden="1">○保健衛生費○!$A$1:$L$537</definedName>
    <definedName name="Z_FBEF397E_501A_47F5_85D4_EA7AA699BA70_.wvu.FilterData" localSheetId="4" hidden="1">○消防費!$A$6:$U$40</definedName>
    <definedName name="Z_FBEF397E_501A_47F5_85D4_EA7AA699BA70_.wvu.PrintArea" localSheetId="4" hidden="1">○消防費!$A$1:$K$43</definedName>
    <definedName name="Z_FBEF397E_501A_47F5_85D4_EA7AA699BA70_.wvu.PrintArea" localSheetId="25" hidden="1">○林野水産行政費○!$A$1:$L$70</definedName>
    <definedName name="一枚目" localSheetId="28">'〇附表２（財政力係数）R3年度同意○'!#REF!</definedName>
    <definedName name="三枚目" localSheetId="41">'[1]その３（旧〃その土）'!#REF!</definedName>
    <definedName name="三枚目" localSheetId="28">'〇附表２（財政力係数）R3年度同意○'!$B$2:$AL$4</definedName>
    <definedName name="三枚目" localSheetId="29">'[1]その３（旧〃その土）'!#REF!</definedName>
    <definedName name="三枚目">'[1]その３（旧〃その土）'!#REF!</definedName>
    <definedName name="二枚名" localSheetId="41">'[1]その３（旧〃その土）'!#REF!</definedName>
    <definedName name="二枚名" localSheetId="28">'〇附表２（財政力係数）R3年度同意○'!#REF!</definedName>
    <definedName name="二枚名" localSheetId="29">'[1]その３（旧〃その土）'!#REF!</definedName>
    <definedName name="二枚名">'[1]その３（旧〃その土）'!#REF!</definedName>
  </definedNames>
  <calcPr calcId="191029"/>
</workbook>
</file>

<file path=xl/calcChain.xml><?xml version="1.0" encoding="utf-8"?>
<calcChain xmlns="http://schemas.openxmlformats.org/spreadsheetml/2006/main">
  <c r="F142" i="25" l="1"/>
  <c r="F141" i="25"/>
  <c r="F140" i="25"/>
  <c r="F2" i="20" l="1"/>
  <c r="J7" i="15" l="1"/>
  <c r="G7" i="12"/>
  <c r="J7" i="6" l="1"/>
  <c r="J12" i="6"/>
  <c r="F237" i="27" l="1"/>
  <c r="F236" i="27"/>
  <c r="F303" i="16"/>
  <c r="F302" i="16"/>
  <c r="F7" i="27" l="1"/>
  <c r="F280" i="28" l="1"/>
  <c r="F279" i="28"/>
  <c r="F278" i="28"/>
  <c r="F277" i="28"/>
  <c r="F276" i="28"/>
  <c r="F275" i="28"/>
  <c r="B281" i="28" l="1"/>
  <c r="J282" i="28"/>
  <c r="J281" i="28"/>
  <c r="J277" i="28"/>
  <c r="J276" i="28"/>
  <c r="J275" i="28"/>
  <c r="J284" i="28" l="1"/>
  <c r="F528" i="28"/>
  <c r="F527" i="28"/>
  <c r="F559" i="28"/>
  <c r="F417" i="28"/>
  <c r="F375" i="28"/>
  <c r="F45" i="27" l="1"/>
  <c r="F44" i="27"/>
  <c r="F184" i="25"/>
  <c r="F182" i="25"/>
  <c r="F180" i="25"/>
  <c r="F171" i="25"/>
  <c r="F169" i="25"/>
  <c r="F167" i="25"/>
  <c r="F158" i="25"/>
  <c r="F156" i="25"/>
  <c r="F154" i="25"/>
  <c r="F152" i="25"/>
  <c r="F150" i="25"/>
  <c r="F148" i="25"/>
  <c r="F132" i="25"/>
  <c r="F130" i="25"/>
  <c r="F128" i="25"/>
  <c r="F126" i="25"/>
  <c r="F124" i="25"/>
  <c r="F122" i="25"/>
  <c r="F267" i="16"/>
  <c r="F266" i="16"/>
  <c r="F319" i="14"/>
  <c r="F318" i="14"/>
  <c r="F279" i="14" l="1"/>
  <c r="F278" i="14"/>
  <c r="F243" i="14"/>
  <c r="F242" i="14"/>
  <c r="F169" i="14"/>
  <c r="F168" i="14"/>
  <c r="F164" i="6"/>
  <c r="F514" i="9" l="1"/>
  <c r="F513" i="9"/>
  <c r="F502" i="9"/>
  <c r="F501" i="9"/>
  <c r="F500" i="9"/>
  <c r="F499" i="9"/>
  <c r="F489" i="9"/>
  <c r="F488" i="9"/>
  <c r="F261" i="9"/>
  <c r="F260" i="9"/>
  <c r="F259" i="9"/>
  <c r="F258" i="9"/>
  <c r="F122" i="9"/>
  <c r="F121" i="9"/>
  <c r="F120" i="9"/>
  <c r="F119" i="9"/>
  <c r="F71" i="9"/>
  <c r="F70" i="9"/>
  <c r="F69" i="9"/>
  <c r="F68" i="9"/>
  <c r="F44" i="9"/>
  <c r="F43" i="9"/>
  <c r="F42" i="9"/>
  <c r="F41" i="9"/>
  <c r="J514" i="9" l="1"/>
  <c r="J513" i="9"/>
  <c r="B499" i="9"/>
  <c r="B501" i="9" s="1"/>
  <c r="J500" i="9"/>
  <c r="J499" i="9"/>
  <c r="J489" i="9"/>
  <c r="J488" i="9"/>
  <c r="J259" i="9"/>
  <c r="J258" i="9"/>
  <c r="J120" i="9"/>
  <c r="J119" i="9"/>
  <c r="J121" i="9"/>
  <c r="J122" i="9"/>
  <c r="J69" i="9"/>
  <c r="J68" i="9"/>
  <c r="J42" i="9"/>
  <c r="J41" i="9"/>
  <c r="I1" i="9"/>
  <c r="F7" i="9"/>
  <c r="J7" i="9" s="1"/>
  <c r="F8" i="9"/>
  <c r="J8" i="9" s="1"/>
  <c r="F9" i="9"/>
  <c r="J9" i="9" s="1"/>
  <c r="F10" i="9"/>
  <c r="J10" i="9" s="1"/>
  <c r="F11" i="9"/>
  <c r="J11" i="9" s="1"/>
  <c r="F12" i="9"/>
  <c r="J12" i="9" s="1"/>
  <c r="F13" i="9"/>
  <c r="J13" i="9" s="1"/>
  <c r="F14" i="9"/>
  <c r="J14" i="9" s="1"/>
  <c r="F15" i="9"/>
  <c r="J15" i="9" s="1"/>
  <c r="F16" i="9"/>
  <c r="J16" i="9" s="1"/>
  <c r="F17" i="9"/>
  <c r="J17" i="9" s="1"/>
  <c r="F18" i="9"/>
  <c r="J18" i="9" s="1"/>
  <c r="F19" i="9"/>
  <c r="J19" i="9" s="1"/>
  <c r="F20" i="9"/>
  <c r="J20" i="9" s="1"/>
  <c r="F21" i="9"/>
  <c r="J21" i="9" s="1"/>
  <c r="F22" i="9"/>
  <c r="J22" i="9" s="1"/>
  <c r="F23" i="9"/>
  <c r="J23" i="9" s="1"/>
  <c r="F24" i="9"/>
  <c r="J24" i="9" s="1"/>
  <c r="F25" i="9"/>
  <c r="J25" i="9" s="1"/>
  <c r="F26" i="9"/>
  <c r="J26" i="9" s="1"/>
  <c r="F27" i="9"/>
  <c r="J27" i="9" s="1"/>
  <c r="F28" i="9"/>
  <c r="J28" i="9" s="1"/>
  <c r="F29" i="9"/>
  <c r="J29" i="9" s="1"/>
  <c r="F30" i="9"/>
  <c r="J30" i="9" s="1"/>
  <c r="F31" i="9"/>
  <c r="J31" i="9" s="1"/>
  <c r="F32" i="9"/>
  <c r="J32" i="9" s="1"/>
  <c r="F33" i="9"/>
  <c r="J33" i="9" s="1"/>
  <c r="F34" i="9"/>
  <c r="J34" i="9" s="1"/>
  <c r="F35" i="9"/>
  <c r="J35" i="9" s="1"/>
  <c r="F36" i="9"/>
  <c r="J36" i="9" s="1"/>
  <c r="F37" i="9"/>
  <c r="J37" i="9" s="1"/>
  <c r="F38" i="9"/>
  <c r="J38" i="9" s="1"/>
  <c r="F39" i="9"/>
  <c r="J39" i="9" s="1"/>
  <c r="F40" i="9"/>
  <c r="J40" i="9" s="1"/>
  <c r="J43" i="9"/>
  <c r="J44" i="9"/>
  <c r="J48" i="9"/>
  <c r="J51" i="9"/>
  <c r="F58" i="9"/>
  <c r="J58" i="9" s="1"/>
  <c r="F59" i="9"/>
  <c r="J59" i="9" s="1"/>
  <c r="F60" i="9"/>
  <c r="J60" i="9" s="1"/>
  <c r="F61" i="9"/>
  <c r="J61" i="9" s="1"/>
  <c r="F62" i="9"/>
  <c r="J62" i="9" s="1"/>
  <c r="F63" i="9"/>
  <c r="J63" i="9" s="1"/>
  <c r="F64" i="9"/>
  <c r="J64" i="9" s="1"/>
  <c r="F65" i="9"/>
  <c r="J65" i="9" s="1"/>
  <c r="F66" i="9"/>
  <c r="J66" i="9" s="1"/>
  <c r="F67" i="9"/>
  <c r="J67" i="9" s="1"/>
  <c r="J70" i="9"/>
  <c r="J71" i="9"/>
  <c r="J77" i="9"/>
  <c r="F84" i="9"/>
  <c r="J84" i="9" s="1"/>
  <c r="F85" i="9"/>
  <c r="J85" i="9" s="1"/>
  <c r="F86" i="9"/>
  <c r="J86" i="9" s="1"/>
  <c r="F87" i="9"/>
  <c r="J87" i="9" s="1"/>
  <c r="F88" i="9"/>
  <c r="J88" i="9" s="1"/>
  <c r="F89" i="9"/>
  <c r="J89" i="9" s="1"/>
  <c r="F90" i="9"/>
  <c r="J90" i="9" s="1"/>
  <c r="F91" i="9"/>
  <c r="J91" i="9" s="1"/>
  <c r="F92" i="9"/>
  <c r="J92" i="9" s="1"/>
  <c r="F93" i="9"/>
  <c r="J93" i="9" s="1"/>
  <c r="F94" i="9"/>
  <c r="J94" i="9" s="1"/>
  <c r="F95" i="9"/>
  <c r="J95" i="9" s="1"/>
  <c r="F96" i="9"/>
  <c r="J96" i="9" s="1"/>
  <c r="F97" i="9"/>
  <c r="J97" i="9" s="1"/>
  <c r="F98" i="9"/>
  <c r="J98" i="9" s="1"/>
  <c r="F99" i="9"/>
  <c r="J99" i="9" s="1"/>
  <c r="F100" i="9"/>
  <c r="J100" i="9" s="1"/>
  <c r="F101" i="9"/>
  <c r="J101" i="9" s="1"/>
  <c r="F102" i="9"/>
  <c r="J102" i="9" s="1"/>
  <c r="F103" i="9"/>
  <c r="J103" i="9" s="1"/>
  <c r="F104" i="9"/>
  <c r="J104" i="9" s="1"/>
  <c r="F105" i="9"/>
  <c r="J105" i="9" s="1"/>
  <c r="F106" i="9"/>
  <c r="J106" i="9" s="1"/>
  <c r="F107" i="9"/>
  <c r="J107" i="9" s="1"/>
  <c r="F108" i="9"/>
  <c r="J108" i="9" s="1"/>
  <c r="F109" i="9"/>
  <c r="J109" i="9" s="1"/>
  <c r="F110" i="9"/>
  <c r="J110" i="9" s="1"/>
  <c r="F111" i="9"/>
  <c r="J111" i="9" s="1"/>
  <c r="F112" i="9"/>
  <c r="J112" i="9" s="1"/>
  <c r="F113" i="9"/>
  <c r="J113" i="9" s="1"/>
  <c r="F114" i="9"/>
  <c r="J114" i="9" s="1"/>
  <c r="F115" i="9"/>
  <c r="J115" i="9" s="1"/>
  <c r="F116" i="9"/>
  <c r="J116" i="9" s="1"/>
  <c r="F117" i="9"/>
  <c r="J117" i="9" s="1"/>
  <c r="F118" i="9"/>
  <c r="J118" i="9" s="1"/>
  <c r="J128" i="9"/>
  <c r="F135" i="9"/>
  <c r="J135" i="9" s="1"/>
  <c r="F136" i="9"/>
  <c r="J136" i="9" s="1"/>
  <c r="F137" i="9"/>
  <c r="J137" i="9" s="1"/>
  <c r="F138" i="9"/>
  <c r="J138" i="9" s="1"/>
  <c r="F139" i="9"/>
  <c r="J139" i="9" s="1"/>
  <c r="F140" i="9"/>
  <c r="J140" i="9" s="1"/>
  <c r="F141" i="9"/>
  <c r="J141" i="9" s="1"/>
  <c r="F142" i="9"/>
  <c r="J142" i="9" s="1"/>
  <c r="F143" i="9"/>
  <c r="J143" i="9" s="1"/>
  <c r="F144" i="9"/>
  <c r="J144" i="9" s="1"/>
  <c r="F145" i="9"/>
  <c r="J145" i="9" s="1"/>
  <c r="F146" i="9"/>
  <c r="J146" i="9" s="1"/>
  <c r="F147" i="9"/>
  <c r="J147" i="9" s="1"/>
  <c r="F148" i="9"/>
  <c r="J148" i="9" s="1"/>
  <c r="F149" i="9"/>
  <c r="J149" i="9" s="1"/>
  <c r="F150" i="9"/>
  <c r="J150" i="9" s="1"/>
  <c r="F151" i="9"/>
  <c r="J151" i="9" s="1"/>
  <c r="J157" i="9"/>
  <c r="J166" i="9"/>
  <c r="F173" i="9"/>
  <c r="J173" i="9" s="1"/>
  <c r="F174" i="9"/>
  <c r="J174" i="9" s="1"/>
  <c r="F175" i="9"/>
  <c r="J175" i="9" s="1"/>
  <c r="F176" i="9"/>
  <c r="J176" i="9" s="1"/>
  <c r="F177" i="9"/>
  <c r="J177" i="9" s="1"/>
  <c r="F178" i="9"/>
  <c r="J178" i="9" s="1"/>
  <c r="F179" i="9"/>
  <c r="J179" i="9" s="1"/>
  <c r="F180" i="9"/>
  <c r="J180" i="9" s="1"/>
  <c r="F181" i="9"/>
  <c r="J181" i="9" s="1"/>
  <c r="F182" i="9"/>
  <c r="J182" i="9" s="1"/>
  <c r="F183" i="9"/>
  <c r="J183" i="9" s="1"/>
  <c r="F184" i="9"/>
  <c r="J184" i="9" s="1"/>
  <c r="F185" i="9"/>
  <c r="J185" i="9" s="1"/>
  <c r="F186" i="9"/>
  <c r="J186" i="9" s="1"/>
  <c r="F187" i="9"/>
  <c r="J187" i="9" s="1"/>
  <c r="F188" i="9"/>
  <c r="J188" i="9" s="1"/>
  <c r="F189" i="9"/>
  <c r="J189" i="9" s="1"/>
  <c r="J194" i="9"/>
  <c r="F201" i="9"/>
  <c r="J201" i="9" s="1"/>
  <c r="F202" i="9"/>
  <c r="J202" i="9" s="1"/>
  <c r="F209" i="9"/>
  <c r="J209" i="9" s="1"/>
  <c r="F210" i="9"/>
  <c r="J210" i="9" s="1"/>
  <c r="F211" i="9"/>
  <c r="J211" i="9" s="1"/>
  <c r="F212" i="9"/>
  <c r="J212" i="9" s="1"/>
  <c r="F213" i="9"/>
  <c r="J213" i="9" s="1"/>
  <c r="F214" i="9"/>
  <c r="J214" i="9" s="1"/>
  <c r="F221" i="9"/>
  <c r="J221" i="9" s="1"/>
  <c r="F222" i="9"/>
  <c r="J222" i="9" s="1"/>
  <c r="F223" i="9"/>
  <c r="J223" i="9" s="1"/>
  <c r="F230" i="9"/>
  <c r="J230" i="9" s="1"/>
  <c r="F231" i="9"/>
  <c r="J231" i="9" s="1"/>
  <c r="F232" i="9"/>
  <c r="J232" i="9" s="1"/>
  <c r="F233" i="9"/>
  <c r="J233" i="9" s="1"/>
  <c r="F234" i="9"/>
  <c r="J234" i="9" s="1"/>
  <c r="F235" i="9"/>
  <c r="J235" i="9" s="1"/>
  <c r="F236" i="9"/>
  <c r="J236" i="9" s="1"/>
  <c r="F237" i="9"/>
  <c r="J237" i="9" s="1"/>
  <c r="F238" i="9"/>
  <c r="J238" i="9" s="1"/>
  <c r="F239" i="9"/>
  <c r="J239" i="9" s="1"/>
  <c r="F240" i="9"/>
  <c r="J240" i="9" s="1"/>
  <c r="F241" i="9"/>
  <c r="J241" i="9" s="1"/>
  <c r="F242" i="9"/>
  <c r="J242" i="9" s="1"/>
  <c r="F243" i="9"/>
  <c r="J243" i="9" s="1"/>
  <c r="F244" i="9"/>
  <c r="J244" i="9" s="1"/>
  <c r="F245" i="9"/>
  <c r="J245" i="9" s="1"/>
  <c r="F246" i="9"/>
  <c r="J246" i="9" s="1"/>
  <c r="F247" i="9"/>
  <c r="J247" i="9" s="1"/>
  <c r="F248" i="9"/>
  <c r="J248" i="9" s="1"/>
  <c r="F249" i="9"/>
  <c r="J249" i="9" s="1"/>
  <c r="F250" i="9"/>
  <c r="J250" i="9" s="1"/>
  <c r="F251" i="9"/>
  <c r="J251" i="9" s="1"/>
  <c r="F252" i="9"/>
  <c r="J252" i="9" s="1"/>
  <c r="F253" i="9"/>
  <c r="J253" i="9" s="1"/>
  <c r="F254" i="9"/>
  <c r="J254" i="9" s="1"/>
  <c r="F255" i="9"/>
  <c r="J255" i="9" s="1"/>
  <c r="F256" i="9"/>
  <c r="J256" i="9" s="1"/>
  <c r="F257" i="9"/>
  <c r="J257" i="9" s="1"/>
  <c r="J260" i="9"/>
  <c r="J261" i="9"/>
  <c r="J266" i="9"/>
  <c r="J271" i="9"/>
  <c r="F278" i="9"/>
  <c r="J278" i="9" s="1"/>
  <c r="F279" i="9"/>
  <c r="J279" i="9" s="1"/>
  <c r="F280" i="9"/>
  <c r="J280" i="9" s="1"/>
  <c r="F281" i="9"/>
  <c r="J281" i="9" s="1"/>
  <c r="F282" i="9"/>
  <c r="J282" i="9" s="1"/>
  <c r="F283" i="9"/>
  <c r="J283" i="9" s="1"/>
  <c r="F284" i="9"/>
  <c r="J284" i="9" s="1"/>
  <c r="F285" i="9"/>
  <c r="J285" i="9" s="1"/>
  <c r="F286" i="9"/>
  <c r="J286" i="9" s="1"/>
  <c r="F287" i="9"/>
  <c r="J287" i="9" s="1"/>
  <c r="F288" i="9"/>
  <c r="J288" i="9" s="1"/>
  <c r="F289" i="9"/>
  <c r="J289" i="9" s="1"/>
  <c r="F290" i="9"/>
  <c r="J290" i="9" s="1"/>
  <c r="F291" i="9"/>
  <c r="J291" i="9" s="1"/>
  <c r="F292" i="9"/>
  <c r="J292" i="9" s="1"/>
  <c r="F293" i="9"/>
  <c r="J293" i="9" s="1"/>
  <c r="F294" i="9"/>
  <c r="J294" i="9" s="1"/>
  <c r="F301" i="9"/>
  <c r="J301" i="9" s="1"/>
  <c r="B302" i="9"/>
  <c r="B303" i="9" s="1"/>
  <c r="B304" i="9" s="1"/>
  <c r="B306" i="9" s="1"/>
  <c r="B308" i="9" s="1"/>
  <c r="B310" i="9" s="1"/>
  <c r="B312" i="9" s="1"/>
  <c r="B314" i="9" s="1"/>
  <c r="F302" i="9"/>
  <c r="J302" i="9" s="1"/>
  <c r="F303" i="9"/>
  <c r="J303" i="9" s="1"/>
  <c r="F304" i="9"/>
  <c r="J304" i="9" s="1"/>
  <c r="F305" i="9"/>
  <c r="J305" i="9" s="1"/>
  <c r="F306" i="9"/>
  <c r="J306" i="9" s="1"/>
  <c r="F307" i="9"/>
  <c r="J307" i="9" s="1"/>
  <c r="F308" i="9"/>
  <c r="J308" i="9" s="1"/>
  <c r="F309" i="9"/>
  <c r="J309" i="9" s="1"/>
  <c r="F310" i="9"/>
  <c r="J310" i="9" s="1"/>
  <c r="F311" i="9"/>
  <c r="J311" i="9" s="1"/>
  <c r="F312" i="9"/>
  <c r="J312" i="9" s="1"/>
  <c r="F313" i="9"/>
  <c r="J313" i="9" s="1"/>
  <c r="F314" i="9"/>
  <c r="J314" i="9" s="1"/>
  <c r="F315" i="9"/>
  <c r="J315" i="9" s="1"/>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B369" i="9"/>
  <c r="B371" i="9" s="1"/>
  <c r="B372" i="9" s="1"/>
  <c r="B373" i="9" s="1"/>
  <c r="B375" i="9" s="1"/>
  <c r="B377" i="9" s="1"/>
  <c r="B379" i="9" s="1"/>
  <c r="B381" i="9" s="1"/>
  <c r="B383" i="9" s="1"/>
  <c r="B385" i="9" s="1"/>
  <c r="B387" i="9" s="1"/>
  <c r="B389" i="9" s="1"/>
  <c r="B391" i="9" s="1"/>
  <c r="B393" i="9" s="1"/>
  <c r="B395" i="9" s="1"/>
  <c r="B397" i="9" s="1"/>
  <c r="B399" i="9" s="1"/>
  <c r="B404" i="9" s="1"/>
  <c r="B406" i="9" s="1"/>
  <c r="B408" i="9" s="1"/>
  <c r="B410" i="9" s="1"/>
  <c r="B412" i="9" s="1"/>
  <c r="B414" i="9" s="1"/>
  <c r="B416" i="9" s="1"/>
  <c r="B418" i="9" s="1"/>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4" i="9"/>
  <c r="J405" i="9"/>
  <c r="J406" i="9"/>
  <c r="J407" i="9"/>
  <c r="J408" i="9"/>
  <c r="J409" i="9"/>
  <c r="J410" i="9"/>
  <c r="J411" i="9"/>
  <c r="J412" i="9"/>
  <c r="J413" i="9"/>
  <c r="J414" i="9"/>
  <c r="J415" i="9"/>
  <c r="J416" i="9"/>
  <c r="J417" i="9"/>
  <c r="J418" i="9"/>
  <c r="J419" i="9"/>
  <c r="J427" i="9"/>
  <c r="J428" i="9"/>
  <c r="J429" i="9"/>
  <c r="J430" i="9"/>
  <c r="J431" i="9"/>
  <c r="J432" i="9"/>
  <c r="J433" i="9"/>
  <c r="J434" i="9"/>
  <c r="J435" i="9"/>
  <c r="J436" i="9"/>
  <c r="J446" i="9" s="1"/>
  <c r="J437" i="9"/>
  <c r="J438" i="9"/>
  <c r="J439" i="9"/>
  <c r="J440" i="9"/>
  <c r="J441" i="9"/>
  <c r="J442" i="9"/>
  <c r="J443" i="9"/>
  <c r="J444" i="9"/>
  <c r="J445" i="9"/>
  <c r="F453" i="9"/>
  <c r="J453" i="9" s="1"/>
  <c r="B454" i="9"/>
  <c r="B455" i="9" s="1"/>
  <c r="B456" i="9" s="1"/>
  <c r="B458" i="9" s="1"/>
  <c r="B460" i="9" s="1"/>
  <c r="B462" i="9" s="1"/>
  <c r="B464" i="9" s="1"/>
  <c r="B466" i="9" s="1"/>
  <c r="B468" i="9" s="1"/>
  <c r="B470" i="9" s="1"/>
  <c r="B472" i="9" s="1"/>
  <c r="B474" i="9" s="1"/>
  <c r="B476" i="9" s="1"/>
  <c r="B478" i="9" s="1"/>
  <c r="B480" i="9" s="1"/>
  <c r="B482" i="9" s="1"/>
  <c r="B484" i="9" s="1"/>
  <c r="B486" i="9" s="1"/>
  <c r="B488" i="9" s="1"/>
  <c r="F454" i="9"/>
  <c r="J454" i="9" s="1"/>
  <c r="F455" i="9"/>
  <c r="J455" i="9" s="1"/>
  <c r="F456" i="9"/>
  <c r="J456" i="9" s="1"/>
  <c r="F457" i="9"/>
  <c r="J457" i="9" s="1"/>
  <c r="F458" i="9"/>
  <c r="J458" i="9" s="1"/>
  <c r="F459" i="9"/>
  <c r="J459" i="9" s="1"/>
  <c r="F460" i="9"/>
  <c r="J460" i="9" s="1"/>
  <c r="F461" i="9"/>
  <c r="J461" i="9" s="1"/>
  <c r="F462" i="9"/>
  <c r="J462" i="9" s="1"/>
  <c r="F463" i="9"/>
  <c r="J463" i="9" s="1"/>
  <c r="F464" i="9"/>
  <c r="J464" i="9" s="1"/>
  <c r="F465" i="9"/>
  <c r="J465" i="9" s="1"/>
  <c r="F466" i="9"/>
  <c r="J466" i="9" s="1"/>
  <c r="F467" i="9"/>
  <c r="J467" i="9" s="1"/>
  <c r="F468" i="9"/>
  <c r="J468" i="9" s="1"/>
  <c r="F469" i="9"/>
  <c r="J469" i="9" s="1"/>
  <c r="F470" i="9"/>
  <c r="J470" i="9" s="1"/>
  <c r="F471" i="9"/>
  <c r="J471" i="9" s="1"/>
  <c r="F472" i="9"/>
  <c r="J472" i="9" s="1"/>
  <c r="F473" i="9"/>
  <c r="J473" i="9" s="1"/>
  <c r="F474" i="9"/>
  <c r="J474" i="9" s="1"/>
  <c r="F475" i="9"/>
  <c r="J475" i="9" s="1"/>
  <c r="F476" i="9"/>
  <c r="J476" i="9" s="1"/>
  <c r="F477" i="9"/>
  <c r="J477" i="9" s="1"/>
  <c r="F478" i="9"/>
  <c r="J478" i="9" s="1"/>
  <c r="F479" i="9"/>
  <c r="J479" i="9" s="1"/>
  <c r="F480" i="9"/>
  <c r="J480" i="9" s="1"/>
  <c r="F481" i="9"/>
  <c r="J481" i="9" s="1"/>
  <c r="F482" i="9"/>
  <c r="J482" i="9" s="1"/>
  <c r="F483" i="9"/>
  <c r="J483" i="9" s="1"/>
  <c r="F484" i="9"/>
  <c r="J484" i="9" s="1"/>
  <c r="F485" i="9"/>
  <c r="J485" i="9" s="1"/>
  <c r="F486" i="9"/>
  <c r="J486" i="9" s="1"/>
  <c r="F487" i="9"/>
  <c r="J487" i="9" s="1"/>
  <c r="F497" i="9"/>
  <c r="J497" i="9" s="1"/>
  <c r="F498" i="9"/>
  <c r="J498" i="9" s="1"/>
  <c r="J501" i="9"/>
  <c r="J502" i="9"/>
  <c r="F509" i="9"/>
  <c r="J509" i="9" s="1"/>
  <c r="F510" i="9"/>
  <c r="J510" i="9" s="1"/>
  <c r="B511" i="9"/>
  <c r="B513" i="9" s="1"/>
  <c r="F511" i="9"/>
  <c r="J511" i="9" s="1"/>
  <c r="F512" i="9"/>
  <c r="J512" i="9" s="1"/>
  <c r="J490" i="9" l="1"/>
  <c r="J503" i="9"/>
  <c r="J262" i="9"/>
  <c r="J515" i="9"/>
  <c r="J123" i="9"/>
  <c r="J420" i="9"/>
  <c r="J362" i="9"/>
  <c r="J203" i="9"/>
  <c r="J190" i="9"/>
  <c r="J224" i="9"/>
  <c r="J295" i="9"/>
  <c r="J316" i="9"/>
  <c r="J152" i="9"/>
  <c r="J215" i="9"/>
  <c r="J72" i="9"/>
  <c r="J45" i="9"/>
  <c r="J518" i="9" s="1"/>
  <c r="F97" i="23"/>
  <c r="J97" i="23" s="1"/>
  <c r="F96" i="23"/>
  <c r="J96" i="23" s="1"/>
  <c r="F95" i="23"/>
  <c r="J95" i="23" s="1"/>
  <c r="F94" i="23"/>
  <c r="J94" i="23" s="1"/>
  <c r="F38" i="22"/>
  <c r="J38" i="22" s="1"/>
  <c r="F37" i="22"/>
  <c r="J37" i="22" s="1"/>
  <c r="J106" i="14" l="1"/>
  <c r="J54" i="14"/>
  <c r="J516" i="14" l="1"/>
  <c r="F480" i="14" l="1"/>
  <c r="F479" i="14"/>
  <c r="F438" i="14"/>
  <c r="F437" i="14"/>
  <c r="F386" i="14"/>
  <c r="F385" i="14"/>
  <c r="F368" i="14"/>
  <c r="F370" i="14"/>
  <c r="F369" i="14"/>
  <c r="F355" i="14"/>
  <c r="F354" i="14"/>
  <c r="F337" i="14"/>
  <c r="F336" i="14"/>
  <c r="F505" i="14"/>
  <c r="F504" i="14"/>
  <c r="F110" i="31" l="1"/>
  <c r="F109" i="31"/>
  <c r="F99" i="31"/>
  <c r="F705" i="28"/>
  <c r="F704" i="28"/>
  <c r="F697" i="28"/>
  <c r="F696" i="28"/>
  <c r="F685" i="28"/>
  <c r="F684" i="28"/>
  <c r="F673" i="28"/>
  <c r="F672" i="28"/>
  <c r="F660" i="28"/>
  <c r="F659" i="28"/>
  <c r="F646" i="28"/>
  <c r="F647" i="28"/>
  <c r="F632" i="28"/>
  <c r="F631" i="28"/>
  <c r="F616" i="28"/>
  <c r="F617" i="28"/>
  <c r="F547" i="28"/>
  <c r="F546" i="28"/>
  <c r="F511" i="28"/>
  <c r="F510" i="28"/>
  <c r="F493" i="28"/>
  <c r="F492" i="28"/>
  <c r="F468" i="28"/>
  <c r="F467" i="28"/>
  <c r="F440" i="28"/>
  <c r="F439" i="28"/>
  <c r="F402" i="28"/>
  <c r="F401" i="28"/>
  <c r="F157" i="28"/>
  <c r="F156" i="28"/>
  <c r="F155" i="28"/>
  <c r="F154" i="28"/>
  <c r="F153" i="28"/>
  <c r="J153" i="28" s="1"/>
  <c r="F152" i="28"/>
  <c r="J152" i="28" s="1"/>
  <c r="B154" i="28"/>
  <c r="B152" i="28"/>
  <c r="F87" i="28"/>
  <c r="F86" i="28"/>
  <c r="F45" i="28"/>
  <c r="F44" i="28"/>
  <c r="F315" i="27"/>
  <c r="F314" i="27"/>
  <c r="F276" i="27"/>
  <c r="F275" i="27"/>
  <c r="F164" i="27"/>
  <c r="F163" i="27"/>
  <c r="F88" i="27"/>
  <c r="F87" i="27"/>
  <c r="B109" i="31" l="1"/>
  <c r="J110" i="31"/>
  <c r="J109" i="31"/>
  <c r="B99" i="31"/>
  <c r="J99" i="31"/>
  <c r="J602" i="28"/>
  <c r="J705" i="28"/>
  <c r="J704" i="28"/>
  <c r="J587" i="28"/>
  <c r="J582" i="28"/>
  <c r="J707" i="28" l="1"/>
  <c r="J697" i="28"/>
  <c r="J696" i="28"/>
  <c r="J685" i="28"/>
  <c r="J684" i="28"/>
  <c r="B682" i="28"/>
  <c r="B684" i="28" s="1"/>
  <c r="F682" i="28"/>
  <c r="J682" i="28" s="1"/>
  <c r="F683" i="28"/>
  <c r="J683" i="28" s="1"/>
  <c r="J673" i="28"/>
  <c r="J672" i="28"/>
  <c r="J660" i="28"/>
  <c r="J659" i="28"/>
  <c r="J647" i="28"/>
  <c r="J646" i="28"/>
  <c r="J632" i="28"/>
  <c r="J631" i="28"/>
  <c r="J617" i="28"/>
  <c r="J616" i="28"/>
  <c r="H591" i="28"/>
  <c r="J592" i="28" s="1"/>
  <c r="J559" i="28"/>
  <c r="J547" i="28"/>
  <c r="J546" i="28"/>
  <c r="J528" i="28"/>
  <c r="J527" i="28"/>
  <c r="J511" i="28"/>
  <c r="J510" i="28"/>
  <c r="J493" i="28"/>
  <c r="J492" i="28"/>
  <c r="J468" i="28"/>
  <c r="J467" i="28"/>
  <c r="J440" i="28"/>
  <c r="J439" i="28"/>
  <c r="J417" i="28"/>
  <c r="J402" i="28"/>
  <c r="J401" i="28"/>
  <c r="J375" i="28"/>
  <c r="J157" i="28"/>
  <c r="J156" i="28"/>
  <c r="J87" i="28"/>
  <c r="J86" i="28"/>
  <c r="J45" i="28"/>
  <c r="J44" i="28"/>
  <c r="I1" i="14"/>
  <c r="I1" i="27"/>
  <c r="I1" i="28"/>
  <c r="J315" i="27" l="1"/>
  <c r="J314" i="27"/>
  <c r="B314" i="27"/>
  <c r="J276" i="27"/>
  <c r="J275" i="27"/>
  <c r="B275" i="27"/>
  <c r="J237" i="27"/>
  <c r="J236" i="27"/>
  <c r="J164" i="27"/>
  <c r="J163" i="27"/>
  <c r="J88" i="27"/>
  <c r="J87" i="27"/>
  <c r="J45" i="27"/>
  <c r="J44" i="27"/>
  <c r="J505" i="14" l="1"/>
  <c r="J504" i="14"/>
  <c r="B504" i="14"/>
  <c r="J480" i="14"/>
  <c r="J479" i="14"/>
  <c r="B479" i="14"/>
  <c r="J438" i="14"/>
  <c r="J437" i="14"/>
  <c r="J386" i="14"/>
  <c r="J385" i="14"/>
  <c r="J370" i="14"/>
  <c r="J369" i="14"/>
  <c r="J355" i="14"/>
  <c r="J354" i="14"/>
  <c r="J337" i="14"/>
  <c r="J336" i="14"/>
  <c r="J319" i="14"/>
  <c r="J318" i="14"/>
  <c r="J279" i="14"/>
  <c r="J278" i="14"/>
  <c r="J243" i="14"/>
  <c r="J242" i="14"/>
  <c r="J169" i="14"/>
  <c r="J168" i="14"/>
  <c r="J104" i="14"/>
  <c r="J103" i="14"/>
  <c r="J52" i="14"/>
  <c r="J51" i="14"/>
  <c r="F234" i="6" l="1"/>
  <c r="J234" i="6" s="1"/>
  <c r="F233" i="6"/>
  <c r="J233" i="6" s="1"/>
  <c r="F213" i="6"/>
  <c r="F212" i="6"/>
  <c r="J212" i="6" s="1"/>
  <c r="B235" i="6"/>
  <c r="B233" i="6"/>
  <c r="F165" i="6"/>
  <c r="J164" i="6"/>
  <c r="F45" i="6"/>
  <c r="J184" i="25" l="1"/>
  <c r="F183" i="25"/>
  <c r="J183" i="25" s="1"/>
  <c r="J182" i="25"/>
  <c r="F181" i="25"/>
  <c r="J181" i="25" s="1"/>
  <c r="J180" i="25"/>
  <c r="F179" i="25"/>
  <c r="J179" i="25" s="1"/>
  <c r="J171" i="25"/>
  <c r="F170" i="25"/>
  <c r="J170" i="25" s="1"/>
  <c r="J169" i="25"/>
  <c r="F168" i="25"/>
  <c r="J168" i="25" s="1"/>
  <c r="J167" i="25"/>
  <c r="F166" i="25"/>
  <c r="J166" i="25" s="1"/>
  <c r="J158" i="25"/>
  <c r="F157" i="25"/>
  <c r="J157" i="25" s="1"/>
  <c r="J156" i="25"/>
  <c r="F155" i="25"/>
  <c r="J155" i="25" s="1"/>
  <c r="J154" i="25"/>
  <c r="F153" i="25"/>
  <c r="J153" i="25" s="1"/>
  <c r="J152" i="25"/>
  <c r="F151" i="25"/>
  <c r="J151" i="25" s="1"/>
  <c r="J150" i="25"/>
  <c r="F149" i="25"/>
  <c r="J149" i="25" s="1"/>
  <c r="J148" i="25"/>
  <c r="F147" i="25"/>
  <c r="J147" i="25" s="1"/>
  <c r="F145" i="25"/>
  <c r="J145" i="25" s="1"/>
  <c r="F143" i="25"/>
  <c r="J143" i="25" s="1"/>
  <c r="J141" i="25"/>
  <c r="J142" i="25"/>
  <c r="J140" i="25"/>
  <c r="J132" i="25"/>
  <c r="F131" i="25"/>
  <c r="J131" i="25" s="1"/>
  <c r="J130" i="25"/>
  <c r="F129" i="25"/>
  <c r="J129" i="25" s="1"/>
  <c r="J128" i="25"/>
  <c r="F127" i="25"/>
  <c r="J127" i="25" s="1"/>
  <c r="J126" i="25"/>
  <c r="F125" i="25"/>
  <c r="J125" i="25" s="1"/>
  <c r="J124" i="25"/>
  <c r="F123" i="25"/>
  <c r="J123" i="25" s="1"/>
  <c r="J122" i="25"/>
  <c r="F121" i="25"/>
  <c r="J121" i="25" s="1"/>
  <c r="F119" i="25"/>
  <c r="J119" i="25" s="1"/>
  <c r="F117" i="25"/>
  <c r="J117" i="25" s="1"/>
  <c r="F115" i="25"/>
  <c r="J115" i="25" s="1"/>
  <c r="F116" i="25"/>
  <c r="J116" i="25" s="1"/>
  <c r="F114" i="25"/>
  <c r="J114" i="25" s="1"/>
  <c r="F106" i="25"/>
  <c r="J106" i="25" s="1"/>
  <c r="J108" i="25" s="1"/>
  <c r="F98" i="25"/>
  <c r="J98" i="25" s="1"/>
  <c r="F66" i="25"/>
  <c r="F67" i="25"/>
  <c r="F68" i="25"/>
  <c r="F69" i="25"/>
  <c r="F70" i="25"/>
  <c r="F71" i="25"/>
  <c r="F72" i="25"/>
  <c r="F73" i="25"/>
  <c r="F74" i="25"/>
  <c r="F75" i="25"/>
  <c r="F76" i="25"/>
  <c r="F77" i="25"/>
  <c r="F78" i="25"/>
  <c r="F79" i="25"/>
  <c r="F65" i="25"/>
  <c r="F47" i="25"/>
  <c r="F48" i="25"/>
  <c r="F49" i="25"/>
  <c r="F50" i="25"/>
  <c r="F51" i="25"/>
  <c r="F52" i="25"/>
  <c r="F53" i="25"/>
  <c r="F54" i="25"/>
  <c r="F55" i="25"/>
  <c r="F56" i="25"/>
  <c r="F57" i="25"/>
  <c r="J57" i="25" s="1"/>
  <c r="F25" i="25"/>
  <c r="F26" i="25"/>
  <c r="F27" i="25"/>
  <c r="F28" i="25"/>
  <c r="F29" i="25"/>
  <c r="F30" i="25"/>
  <c r="F31" i="25"/>
  <c r="F32" i="25"/>
  <c r="F33" i="25"/>
  <c r="F34" i="25"/>
  <c r="F35" i="25"/>
  <c r="F36" i="25"/>
  <c r="F37" i="25"/>
  <c r="F38" i="25"/>
  <c r="F24" i="25"/>
  <c r="F16" i="25"/>
  <c r="J16" i="25" s="1"/>
  <c r="F5" i="25"/>
  <c r="J5" i="25" s="1"/>
  <c r="F6" i="25"/>
  <c r="J6" i="25" s="1"/>
  <c r="F7" i="25"/>
  <c r="J7" i="25" s="1"/>
  <c r="F8" i="25"/>
  <c r="J8" i="25" s="1"/>
  <c r="F9" i="25"/>
  <c r="J9" i="25" s="1"/>
  <c r="F10" i="25"/>
  <c r="J10" i="25" s="1"/>
  <c r="F11" i="25"/>
  <c r="J11" i="25" s="1"/>
  <c r="F12" i="25"/>
  <c r="J12" i="25" s="1"/>
  <c r="F13" i="25"/>
  <c r="J13" i="25" s="1"/>
  <c r="F14" i="25"/>
  <c r="J14" i="25" s="1"/>
  <c r="F15" i="25"/>
  <c r="J15" i="25" s="1"/>
  <c r="J186" i="25" l="1"/>
  <c r="J134" i="25"/>
  <c r="J160" i="25"/>
  <c r="J173" i="25"/>
  <c r="J18" i="25"/>
  <c r="G554" i="19"/>
  <c r="K554" i="19" s="1"/>
  <c r="G553" i="19"/>
  <c r="K553" i="19" s="1"/>
  <c r="G552" i="19"/>
  <c r="K552" i="19" s="1"/>
  <c r="G551" i="19"/>
  <c r="K551" i="19" s="1"/>
  <c r="G452" i="19"/>
  <c r="K452" i="19" s="1"/>
  <c r="G451" i="19"/>
  <c r="K451" i="19" s="1"/>
  <c r="G450" i="19"/>
  <c r="K450" i="19" s="1"/>
  <c r="G449" i="19"/>
  <c r="K449" i="19" s="1"/>
  <c r="G404" i="19"/>
  <c r="K404" i="19" s="1"/>
  <c r="G403" i="19"/>
  <c r="K403" i="19" s="1"/>
  <c r="G402" i="19"/>
  <c r="K402" i="19" s="1"/>
  <c r="G401" i="19"/>
  <c r="K401" i="19" s="1"/>
  <c r="G400" i="19"/>
  <c r="K400" i="19" s="1"/>
  <c r="G394" i="19"/>
  <c r="K394" i="19" s="1"/>
  <c r="G393" i="19"/>
  <c r="K393" i="19" s="1"/>
  <c r="G392" i="19"/>
  <c r="K392" i="19" s="1"/>
  <c r="G391" i="19"/>
  <c r="K391" i="19" s="1"/>
  <c r="G390" i="19"/>
  <c r="K390" i="19" s="1"/>
  <c r="G399" i="19"/>
  <c r="K399" i="19" s="1"/>
  <c r="G398" i="19"/>
  <c r="K398" i="19" s="1"/>
  <c r="G397" i="19"/>
  <c r="K397" i="19" s="1"/>
  <c r="G396" i="19"/>
  <c r="K396" i="19" s="1"/>
  <c r="G395" i="19"/>
  <c r="K395" i="19" s="1"/>
  <c r="G389" i="19"/>
  <c r="K389" i="19" s="1"/>
  <c r="G388" i="19"/>
  <c r="K388" i="19" s="1"/>
  <c r="G387" i="19"/>
  <c r="K387" i="19" s="1"/>
  <c r="G386" i="19"/>
  <c r="K386" i="19" s="1"/>
  <c r="G385" i="19"/>
  <c r="K385" i="19" s="1"/>
  <c r="G113" i="19"/>
  <c r="K113" i="19" s="1"/>
  <c r="G112" i="19"/>
  <c r="K112" i="19" s="1"/>
  <c r="G64" i="19"/>
  <c r="K64" i="19" s="1"/>
  <c r="G63" i="19"/>
  <c r="K63" i="19" s="1"/>
  <c r="G62" i="19"/>
  <c r="K62" i="19" s="1"/>
  <c r="G61" i="19"/>
  <c r="K61" i="19" s="1"/>
  <c r="L554" i="19"/>
  <c r="L553" i="19"/>
  <c r="L552" i="19"/>
  <c r="L551" i="19"/>
  <c r="L452" i="19"/>
  <c r="L451" i="19"/>
  <c r="L450" i="19"/>
  <c r="L449" i="19"/>
  <c r="L404" i="19"/>
  <c r="L403" i="19"/>
  <c r="L402" i="19"/>
  <c r="L401" i="19"/>
  <c r="L400" i="19"/>
  <c r="L399" i="19"/>
  <c r="L398" i="19"/>
  <c r="L397" i="19"/>
  <c r="L396" i="19"/>
  <c r="L395" i="19"/>
  <c r="L394" i="19"/>
  <c r="L393" i="19"/>
  <c r="L392" i="19"/>
  <c r="L391" i="19"/>
  <c r="L390" i="19"/>
  <c r="L389" i="19"/>
  <c r="L388" i="19"/>
  <c r="L387" i="19"/>
  <c r="L386" i="19"/>
  <c r="L385" i="19"/>
  <c r="F332" i="11" l="1"/>
  <c r="J332" i="11" s="1"/>
  <c r="F331" i="11"/>
  <c r="J331" i="11" s="1"/>
  <c r="J236" i="13"/>
  <c r="J247" i="13"/>
  <c r="H252" i="13"/>
  <c r="H251" i="13"/>
  <c r="H250" i="13"/>
  <c r="H248" i="13"/>
  <c r="H247" i="13"/>
  <c r="F250" i="13"/>
  <c r="F251" i="13" s="1"/>
  <c r="F249" i="13"/>
  <c r="J248" i="13"/>
  <c r="F74" i="13"/>
  <c r="J74" i="13" s="1"/>
  <c r="F73" i="13"/>
  <c r="J73" i="13" s="1"/>
  <c r="F72" i="13"/>
  <c r="J72" i="13" s="1"/>
  <c r="F71" i="13"/>
  <c r="J71" i="13" s="1"/>
  <c r="F292" i="11"/>
  <c r="J292" i="11" s="1"/>
  <c r="F291" i="11"/>
  <c r="J291" i="11" s="1"/>
  <c r="F290" i="11"/>
  <c r="J290" i="11" s="1"/>
  <c r="F289" i="11"/>
  <c r="J289" i="11" s="1"/>
  <c r="F242" i="11"/>
  <c r="J242" i="11" s="1"/>
  <c r="F241" i="11"/>
  <c r="J241" i="11" s="1"/>
  <c r="F184" i="11"/>
  <c r="J184" i="11" s="1"/>
  <c r="F183" i="11"/>
  <c r="J183" i="11" s="1"/>
  <c r="F164" i="11"/>
  <c r="J164" i="11" s="1"/>
  <c r="F163" i="11"/>
  <c r="J163" i="11" s="1"/>
  <c r="F161" i="11"/>
  <c r="F78" i="11"/>
  <c r="J78" i="11" s="1"/>
  <c r="F77" i="11"/>
  <c r="J77" i="11" s="1"/>
  <c r="F59" i="11"/>
  <c r="J59" i="11" s="1"/>
  <c r="F58" i="11"/>
  <c r="J58" i="11" s="1"/>
  <c r="J334" i="11" l="1"/>
  <c r="F252" i="13"/>
  <c r="J252" i="13" s="1"/>
  <c r="J251" i="13"/>
  <c r="J250" i="13"/>
  <c r="E9" i="12"/>
  <c r="F53" i="8" l="1"/>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53" i="7" l="1"/>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G22" i="42" l="1"/>
  <c r="K22" i="42" s="1"/>
  <c r="G21" i="42"/>
  <c r="K21" i="42" s="1"/>
  <c r="G20" i="42"/>
  <c r="K20" i="42" s="1"/>
  <c r="G19" i="42"/>
  <c r="K19" i="42" s="1"/>
  <c r="G24" i="42"/>
  <c r="K24" i="42" s="1"/>
  <c r="G23" i="42"/>
  <c r="K23" i="42" s="1"/>
  <c r="G32" i="41"/>
  <c r="K32" i="41" s="1"/>
  <c r="G31" i="41"/>
  <c r="K31" i="41" s="1"/>
  <c r="F46" i="40"/>
  <c r="J46" i="40" s="1"/>
  <c r="F45" i="40"/>
  <c r="J45" i="40" s="1"/>
  <c r="F118" i="38"/>
  <c r="F117" i="38"/>
  <c r="F116" i="38"/>
  <c r="F115" i="38"/>
  <c r="F114" i="38"/>
  <c r="F113" i="38"/>
  <c r="J118" i="38" l="1"/>
  <c r="J117" i="38"/>
  <c r="J116" i="38"/>
  <c r="J115" i="38"/>
  <c r="J114" i="38"/>
  <c r="J113" i="38"/>
  <c r="F49" i="36"/>
  <c r="J49" i="36" s="1"/>
  <c r="F48" i="36"/>
  <c r="J48" i="36" s="1"/>
  <c r="F96" i="18" l="1"/>
  <c r="J96" i="18" s="1"/>
  <c r="F95" i="18"/>
  <c r="J95" i="18" s="1"/>
  <c r="F94" i="18"/>
  <c r="F93" i="18"/>
  <c r="F86" i="18"/>
  <c r="J86" i="18" s="1"/>
  <c r="F85" i="18"/>
  <c r="J85" i="18" s="1"/>
  <c r="F76" i="18"/>
  <c r="J76" i="18" s="1"/>
  <c r="F75" i="18"/>
  <c r="J75" i="18" s="1"/>
  <c r="F38" i="18"/>
  <c r="J38" i="18" s="1"/>
  <c r="F37" i="18"/>
  <c r="J37" i="18" s="1"/>
  <c r="F96" i="35" l="1"/>
  <c r="J96" i="35" s="1"/>
  <c r="F94" i="35"/>
  <c r="J94" i="35" s="1"/>
  <c r="F97" i="35"/>
  <c r="J97" i="35" s="1"/>
  <c r="F95" i="35"/>
  <c r="J95" i="35" s="1"/>
  <c r="J15" i="34" l="1"/>
  <c r="AC37" i="33"/>
  <c r="AC38" i="33"/>
  <c r="F37" i="5" l="1"/>
  <c r="F36" i="5"/>
  <c r="J36" i="5" s="1"/>
  <c r="F35" i="5"/>
  <c r="J35" i="5" s="1"/>
  <c r="F7" i="5"/>
  <c r="J303" i="16" l="1"/>
  <c r="J302" i="16"/>
  <c r="J267" i="16"/>
  <c r="J266" i="16"/>
  <c r="F227" i="16"/>
  <c r="J227" i="16" s="1"/>
  <c r="F226" i="16"/>
  <c r="J226" i="16" s="1"/>
  <c r="F225" i="16"/>
  <c r="J225" i="16" s="1"/>
  <c r="F224" i="16"/>
  <c r="J224" i="16" s="1"/>
  <c r="F223" i="16"/>
  <c r="J223" i="16" s="1"/>
  <c r="F222" i="16"/>
  <c r="J222" i="16" s="1"/>
  <c r="F221" i="16"/>
  <c r="J221" i="16" s="1"/>
  <c r="F220" i="16"/>
  <c r="J220" i="16" s="1"/>
  <c r="F219" i="16"/>
  <c r="J219" i="16" s="1"/>
  <c r="F218" i="16"/>
  <c r="J218" i="16" s="1"/>
  <c r="F217" i="16"/>
  <c r="J217" i="16" s="1"/>
  <c r="F216" i="16"/>
  <c r="J216" i="16" s="1"/>
  <c r="F287" i="15"/>
  <c r="F286" i="15"/>
  <c r="F251" i="15"/>
  <c r="F250" i="15"/>
  <c r="F211" i="15"/>
  <c r="F210" i="15"/>
  <c r="F209" i="15"/>
  <c r="F208" i="15"/>
  <c r="F207" i="15"/>
  <c r="F206" i="15"/>
  <c r="F205" i="15"/>
  <c r="F204" i="15"/>
  <c r="F203" i="15"/>
  <c r="F202" i="15"/>
  <c r="F201" i="15"/>
  <c r="F200" i="15"/>
  <c r="F67" i="15" l="1"/>
  <c r="J67" i="15" l="1"/>
  <c r="J287" i="15"/>
  <c r="J286" i="15"/>
  <c r="J251" i="15"/>
  <c r="J250" i="15"/>
  <c r="J207" i="15"/>
  <c r="J206" i="15"/>
  <c r="J211" i="15"/>
  <c r="J210" i="15"/>
  <c r="J209" i="15"/>
  <c r="J208" i="15"/>
  <c r="J205" i="15"/>
  <c r="J204" i="15"/>
  <c r="J203" i="15"/>
  <c r="J202" i="15"/>
  <c r="J201" i="15"/>
  <c r="J200" i="15"/>
  <c r="F11" i="26" l="1"/>
  <c r="F20" i="26" l="1"/>
  <c r="F19" i="26"/>
  <c r="F45" i="17" l="1"/>
  <c r="F42" i="26" l="1"/>
  <c r="F41" i="26"/>
  <c r="F64" i="26"/>
  <c r="F63" i="26"/>
  <c r="F62" i="26"/>
  <c r="F61" i="26"/>
  <c r="F60" i="26"/>
  <c r="F59" i="26"/>
  <c r="F52" i="26"/>
  <c r="F51" i="26"/>
  <c r="F50" i="26"/>
  <c r="F49" i="26"/>
  <c r="F48" i="26"/>
  <c r="F47" i="26"/>
  <c r="F46" i="26"/>
  <c r="F45" i="26"/>
  <c r="F44" i="26"/>
  <c r="F43" i="26"/>
  <c r="F40" i="26"/>
  <c r="F39" i="26"/>
  <c r="F38" i="26"/>
  <c r="F37" i="26"/>
  <c r="F26" i="26"/>
  <c r="F25" i="26"/>
  <c r="F24" i="26"/>
  <c r="F23" i="26"/>
  <c r="F22" i="26"/>
  <c r="F21" i="26"/>
  <c r="F18" i="26"/>
  <c r="F17" i="26"/>
  <c r="F16" i="26"/>
  <c r="F15" i="26"/>
  <c r="F14" i="26"/>
  <c r="F13" i="26"/>
  <c r="F12" i="26"/>
  <c r="F57" i="11"/>
  <c r="F286" i="11" l="1"/>
  <c r="I1" i="39" l="1"/>
  <c r="F31" i="35"/>
  <c r="F108" i="31"/>
  <c r="F107" i="31"/>
  <c r="F98" i="31"/>
  <c r="F97" i="31"/>
  <c r="F96" i="31"/>
  <c r="F95" i="31"/>
  <c r="F94" i="31"/>
  <c r="F93" i="31"/>
  <c r="F92" i="31"/>
  <c r="F91" i="31"/>
  <c r="F90" i="31"/>
  <c r="F89" i="31"/>
  <c r="F88" i="31"/>
  <c r="F87" i="31"/>
  <c r="F86" i="31"/>
  <c r="F85" i="31"/>
  <c r="F84" i="31"/>
  <c r="F76" i="31"/>
  <c r="F75" i="31"/>
  <c r="F67" i="31"/>
  <c r="F66" i="31"/>
  <c r="F65" i="31"/>
  <c r="F64" i="31"/>
  <c r="F56" i="31"/>
  <c r="F55" i="31"/>
  <c r="F54" i="31"/>
  <c r="F53" i="31"/>
  <c r="F52" i="31"/>
  <c r="F51" i="31"/>
  <c r="F50" i="31"/>
  <c r="F49" i="31"/>
  <c r="F48" i="31"/>
  <c r="F47" i="31"/>
  <c r="F39" i="31"/>
  <c r="F38" i="31"/>
  <c r="F37" i="31"/>
  <c r="F36" i="31"/>
  <c r="F35" i="31"/>
  <c r="F34" i="31"/>
  <c r="F33" i="31"/>
  <c r="F32" i="31"/>
  <c r="F21" i="31"/>
  <c r="J21" i="31" s="1"/>
  <c r="F20" i="31"/>
  <c r="F12" i="31"/>
  <c r="F11" i="31"/>
  <c r="F10" i="31"/>
  <c r="F9" i="31"/>
  <c r="F8" i="31"/>
  <c r="F7" i="31"/>
  <c r="J224" i="28"/>
  <c r="J218" i="28"/>
  <c r="J212" i="28"/>
  <c r="K103" i="24"/>
  <c r="J105" i="23"/>
  <c r="K458" i="19"/>
  <c r="J25" i="15"/>
  <c r="J510" i="14"/>
  <c r="J60" i="14"/>
  <c r="J8" i="14"/>
  <c r="J119" i="11"/>
  <c r="J112" i="11"/>
  <c r="J105" i="11"/>
  <c r="J99" i="11"/>
  <c r="J8" i="11"/>
  <c r="J7" i="8" l="1"/>
  <c r="J7" i="7"/>
  <c r="F52" i="6"/>
  <c r="I1" i="31" l="1"/>
  <c r="K13" i="3" l="1"/>
  <c r="J68" i="14"/>
  <c r="J108" i="31" l="1"/>
  <c r="J107" i="31"/>
  <c r="J98" i="31"/>
  <c r="J97" i="31"/>
  <c r="J96" i="31"/>
  <c r="J95" i="31"/>
  <c r="B95" i="31"/>
  <c r="B96" i="31" s="1"/>
  <c r="B97" i="31" s="1"/>
  <c r="B98" i="31" s="1"/>
  <c r="J94" i="31"/>
  <c r="J93" i="31"/>
  <c r="J92" i="31"/>
  <c r="J91" i="31"/>
  <c r="J90" i="31"/>
  <c r="J89" i="31"/>
  <c r="J88" i="31"/>
  <c r="J87" i="31"/>
  <c r="J86" i="31"/>
  <c r="J85" i="31"/>
  <c r="J84" i="31"/>
  <c r="J76" i="31"/>
  <c r="J75" i="31"/>
  <c r="J67" i="31"/>
  <c r="J66" i="31"/>
  <c r="J65" i="31"/>
  <c r="J64" i="31"/>
  <c r="J56" i="31"/>
  <c r="J55" i="31"/>
  <c r="J54" i="31"/>
  <c r="J53" i="31"/>
  <c r="J52" i="31"/>
  <c r="J51" i="31"/>
  <c r="J50" i="31"/>
  <c r="J49" i="31"/>
  <c r="B49" i="31"/>
  <c r="B51" i="31" s="1"/>
  <c r="B53" i="31" s="1"/>
  <c r="B55" i="31" s="1"/>
  <c r="J48" i="31"/>
  <c r="J47" i="31"/>
  <c r="J39" i="31"/>
  <c r="J38" i="31"/>
  <c r="J37" i="31"/>
  <c r="J36" i="31"/>
  <c r="J35" i="31"/>
  <c r="J34" i="31"/>
  <c r="J33" i="31"/>
  <c r="J32" i="31"/>
  <c r="J20" i="31"/>
  <c r="J12" i="31"/>
  <c r="J11" i="31"/>
  <c r="J10" i="31"/>
  <c r="J9" i="31"/>
  <c r="B9" i="31"/>
  <c r="B11" i="31" s="1"/>
  <c r="J8" i="31"/>
  <c r="J7" i="31"/>
  <c r="J112" i="31" l="1"/>
  <c r="J101" i="31"/>
  <c r="J22" i="31"/>
  <c r="F24" i="31" s="1"/>
  <c r="J69" i="31"/>
  <c r="J41" i="31"/>
  <c r="J58" i="31"/>
  <c r="J14" i="31"/>
  <c r="J78" i="31"/>
  <c r="E39" i="20" l="1"/>
  <c r="E41" i="20" s="1"/>
  <c r="E30" i="20"/>
  <c r="E32" i="20" s="1"/>
  <c r="F47" i="36" l="1"/>
  <c r="F46" i="36"/>
  <c r="F45" i="36"/>
  <c r="F44" i="36"/>
  <c r="F43" i="36"/>
  <c r="F42" i="36"/>
  <c r="F41" i="36"/>
  <c r="F40" i="36"/>
  <c r="F39" i="36"/>
  <c r="F38" i="36"/>
  <c r="F37" i="36"/>
  <c r="F36" i="36"/>
  <c r="F35" i="36"/>
  <c r="J47" i="36" l="1"/>
  <c r="J46" i="36"/>
  <c r="J45" i="36"/>
  <c r="J44" i="36"/>
  <c r="J43" i="36"/>
  <c r="J42" i="36"/>
  <c r="J41" i="36"/>
  <c r="J40" i="36"/>
  <c r="J39" i="36"/>
  <c r="J38" i="36"/>
  <c r="J37" i="36"/>
  <c r="J36" i="36"/>
  <c r="I1" i="26" l="1"/>
  <c r="I1" i="5"/>
  <c r="I1" i="6"/>
  <c r="F36" i="26" l="1"/>
  <c r="F35" i="26"/>
  <c r="F34" i="26"/>
  <c r="F11" i="27"/>
  <c r="F10" i="27"/>
  <c r="F10" i="26"/>
  <c r="F9" i="26"/>
  <c r="F8" i="26"/>
  <c r="F36" i="22" l="1"/>
  <c r="F35" i="22"/>
  <c r="G447" i="19"/>
  <c r="G446" i="19"/>
  <c r="F38" i="5" l="1"/>
  <c r="F232" i="6" l="1"/>
  <c r="F231" i="6"/>
  <c r="F34" i="5"/>
  <c r="F33" i="5"/>
  <c r="F32" i="5"/>
  <c r="F31" i="5"/>
  <c r="F30" i="5"/>
  <c r="F29" i="5"/>
  <c r="F28" i="5"/>
  <c r="F27" i="5"/>
  <c r="F26" i="5"/>
  <c r="F25" i="5"/>
  <c r="F24" i="5"/>
  <c r="F23" i="5"/>
  <c r="F22" i="5"/>
  <c r="F21" i="5"/>
  <c r="F20" i="5"/>
  <c r="F19" i="5"/>
  <c r="F18" i="5"/>
  <c r="F17" i="5"/>
  <c r="F16" i="5"/>
  <c r="F15" i="5"/>
  <c r="F14" i="5"/>
  <c r="F13" i="5"/>
  <c r="F12" i="5"/>
  <c r="F11" i="5"/>
  <c r="F10" i="5"/>
  <c r="F9" i="5"/>
  <c r="F8" i="5"/>
  <c r="J7" i="5"/>
  <c r="G18" i="42" l="1"/>
  <c r="G17" i="42"/>
  <c r="G16" i="42"/>
  <c r="G15" i="42"/>
  <c r="G14" i="42"/>
  <c r="G13" i="42"/>
  <c r="G30" i="41"/>
  <c r="G29" i="41"/>
  <c r="F44" i="40"/>
  <c r="F43" i="40"/>
  <c r="F112" i="38"/>
  <c r="F111" i="38"/>
  <c r="F110" i="38"/>
  <c r="F109" i="38"/>
  <c r="F108" i="38"/>
  <c r="F107" i="38"/>
  <c r="F93" i="35" l="1"/>
  <c r="F92" i="35"/>
  <c r="F91" i="35"/>
  <c r="F90" i="35"/>
  <c r="F89" i="35"/>
  <c r="F88" i="35"/>
  <c r="K18" i="42"/>
  <c r="K17" i="42"/>
  <c r="K16" i="42"/>
  <c r="K15" i="42"/>
  <c r="K14" i="42"/>
  <c r="K13" i="42"/>
  <c r="K30" i="41"/>
  <c r="K29" i="41"/>
  <c r="J44" i="40"/>
  <c r="J43" i="40"/>
  <c r="J112" i="38"/>
  <c r="J111" i="38"/>
  <c r="J110" i="38"/>
  <c r="J109" i="38"/>
  <c r="J108" i="38"/>
  <c r="J107" i="38"/>
  <c r="F503" i="14" l="1"/>
  <c r="F502" i="14"/>
  <c r="F501" i="14"/>
  <c r="F500" i="14"/>
  <c r="F499" i="14"/>
  <c r="F498" i="14"/>
  <c r="F497" i="14"/>
  <c r="F496" i="14"/>
  <c r="F495" i="14"/>
  <c r="F494" i="14"/>
  <c r="F493" i="14"/>
  <c r="F492" i="14"/>
  <c r="F491" i="14"/>
  <c r="F490" i="14"/>
  <c r="F489" i="14"/>
  <c r="F488" i="14"/>
  <c r="F478" i="14"/>
  <c r="F477" i="14"/>
  <c r="F476" i="14"/>
  <c r="F475" i="14"/>
  <c r="F474" i="14"/>
  <c r="F473" i="14"/>
  <c r="F472" i="14"/>
  <c r="F471" i="14"/>
  <c r="F470" i="14"/>
  <c r="F469" i="14"/>
  <c r="F468" i="14"/>
  <c r="F467" i="14"/>
  <c r="F466" i="14"/>
  <c r="F465" i="14"/>
  <c r="F464" i="14"/>
  <c r="F463" i="14"/>
  <c r="F462" i="14"/>
  <c r="F461" i="14"/>
  <c r="F460" i="14"/>
  <c r="F459" i="14"/>
  <c r="F458" i="14"/>
  <c r="F457" i="14"/>
  <c r="F456" i="14"/>
  <c r="F455" i="14"/>
  <c r="F454" i="14"/>
  <c r="F453" i="14"/>
  <c r="F452" i="14"/>
  <c r="F451" i="14"/>
  <c r="F450" i="14"/>
  <c r="F448" i="14"/>
  <c r="F449" i="14"/>
  <c r="F447" i="14"/>
  <c r="F446" i="14"/>
  <c r="F436" i="14"/>
  <c r="F435" i="14"/>
  <c r="F434" i="14"/>
  <c r="F433" i="14"/>
  <c r="F432" i="14"/>
  <c r="F431" i="14"/>
  <c r="F430" i="14"/>
  <c r="F429" i="14"/>
  <c r="F428" i="14"/>
  <c r="F427" i="14"/>
  <c r="F426" i="14"/>
  <c r="F425" i="14"/>
  <c r="F424" i="14"/>
  <c r="F423" i="14"/>
  <c r="F422" i="14"/>
  <c r="F421" i="14"/>
  <c r="F420" i="14"/>
  <c r="F419" i="14"/>
  <c r="F418" i="14"/>
  <c r="F416" i="14"/>
  <c r="F414" i="14"/>
  <c r="F415" i="14"/>
  <c r="F417" i="14"/>
  <c r="F413" i="14"/>
  <c r="F412" i="14"/>
  <c r="F411" i="14"/>
  <c r="F410" i="14"/>
  <c r="F409" i="14"/>
  <c r="F408" i="14"/>
  <c r="F407" i="14"/>
  <c r="F405" i="14"/>
  <c r="F406" i="14"/>
  <c r="F404" i="14"/>
  <c r="F396" i="14"/>
  <c r="F395" i="14"/>
  <c r="F384" i="14"/>
  <c r="F383" i="14"/>
  <c r="F382" i="14"/>
  <c r="F381" i="14"/>
  <c r="F380" i="14"/>
  <c r="F379" i="14"/>
  <c r="F367" i="14"/>
  <c r="F366" i="14"/>
  <c r="F365" i="14"/>
  <c r="F364" i="14"/>
  <c r="F363" i="14"/>
  <c r="F353" i="14" l="1"/>
  <c r="J353" i="14" s="1"/>
  <c r="F352" i="14"/>
  <c r="J352" i="14" s="1"/>
  <c r="F351" i="14"/>
  <c r="J351" i="14" s="1"/>
  <c r="F350" i="14"/>
  <c r="J350" i="14" s="1"/>
  <c r="F349" i="14"/>
  <c r="J349" i="14" s="1"/>
  <c r="F348" i="14"/>
  <c r="J348" i="14" s="1"/>
  <c r="F347" i="14"/>
  <c r="J347" i="14" s="1"/>
  <c r="F346" i="14"/>
  <c r="J346" i="14" s="1"/>
  <c r="F335" i="14"/>
  <c r="J335" i="14" s="1"/>
  <c r="F334" i="14"/>
  <c r="J334" i="14" s="1"/>
  <c r="F333" i="14"/>
  <c r="J333" i="14" s="1"/>
  <c r="F332" i="14"/>
  <c r="J332" i="14" s="1"/>
  <c r="F331" i="14"/>
  <c r="J331" i="14" s="1"/>
  <c r="F330" i="14"/>
  <c r="J330" i="14" s="1"/>
  <c r="F329" i="14"/>
  <c r="J329" i="14" s="1"/>
  <c r="F328" i="14"/>
  <c r="J328" i="14" s="1"/>
  <c r="F317" i="14"/>
  <c r="J317" i="14" s="1"/>
  <c r="F316" i="14"/>
  <c r="J316" i="14" s="1"/>
  <c r="F315" i="14"/>
  <c r="J315" i="14" s="1"/>
  <c r="F314" i="14"/>
  <c r="J314" i="14" s="1"/>
  <c r="F313" i="14"/>
  <c r="J313" i="14" s="1"/>
  <c r="F312" i="14"/>
  <c r="J312" i="14" s="1"/>
  <c r="F311" i="14"/>
  <c r="J311" i="14" s="1"/>
  <c r="F310" i="14"/>
  <c r="J310" i="14" s="1"/>
  <c r="F301" i="14"/>
  <c r="J301" i="14" s="1"/>
  <c r="F300" i="14"/>
  <c r="J300" i="14" s="1"/>
  <c r="F291" i="14"/>
  <c r="J291" i="14" s="1"/>
  <c r="F290" i="14"/>
  <c r="J290" i="14" s="1"/>
  <c r="F289" i="14"/>
  <c r="J289" i="14" s="1"/>
  <c r="F288" i="14"/>
  <c r="J288" i="14" s="1"/>
  <c r="F277" i="14"/>
  <c r="J277" i="14" s="1"/>
  <c r="F276" i="14"/>
  <c r="J276" i="14" s="1"/>
  <c r="F275" i="14"/>
  <c r="J275" i="14" s="1"/>
  <c r="F274" i="14"/>
  <c r="J274" i="14" s="1"/>
  <c r="F273" i="14"/>
  <c r="J273" i="14" s="1"/>
  <c r="F272" i="14"/>
  <c r="J272" i="14" s="1"/>
  <c r="F271" i="14"/>
  <c r="J271" i="14" s="1"/>
  <c r="F270" i="14"/>
  <c r="J270" i="14" s="1"/>
  <c r="F269" i="14"/>
  <c r="J269" i="14" s="1"/>
  <c r="F268" i="14"/>
  <c r="J268" i="14" s="1"/>
  <c r="F267" i="14"/>
  <c r="J267" i="14" s="1"/>
  <c r="F266" i="14"/>
  <c r="J266" i="14" s="1"/>
  <c r="F265" i="14"/>
  <c r="J265" i="14" s="1"/>
  <c r="F264" i="14"/>
  <c r="J264" i="14" s="1"/>
  <c r="F263" i="14"/>
  <c r="J263" i="14" s="1"/>
  <c r="F262" i="14"/>
  <c r="J262" i="14" s="1"/>
  <c r="F261" i="14"/>
  <c r="J261" i="14" s="1"/>
  <c r="F260" i="14"/>
  <c r="J260" i="14" s="1"/>
  <c r="F259" i="14"/>
  <c r="J259" i="14" s="1"/>
  <c r="F258" i="14"/>
  <c r="J258" i="14" s="1"/>
  <c r="F257" i="14"/>
  <c r="J257" i="14" s="1"/>
  <c r="F256" i="14"/>
  <c r="J256" i="14" s="1"/>
  <c r="F255" i="14"/>
  <c r="J255" i="14" s="1"/>
  <c r="F254" i="14"/>
  <c r="J254" i="14" s="1"/>
  <c r="F253" i="14"/>
  <c r="J253" i="14" s="1"/>
  <c r="F252" i="14"/>
  <c r="J252" i="14" s="1"/>
  <c r="F241" i="14"/>
  <c r="J241" i="14" s="1"/>
  <c r="F240" i="14"/>
  <c r="J240" i="14" s="1"/>
  <c r="F239" i="14"/>
  <c r="J239" i="14" s="1"/>
  <c r="F238" i="14"/>
  <c r="J238" i="14" s="1"/>
  <c r="F237" i="14"/>
  <c r="J237" i="14" s="1"/>
  <c r="F236" i="14"/>
  <c r="J236" i="14" s="1"/>
  <c r="F235" i="14"/>
  <c r="J235" i="14" s="1"/>
  <c r="F234" i="14"/>
  <c r="J234" i="14" s="1"/>
  <c r="F233" i="14"/>
  <c r="J233" i="14" s="1"/>
  <c r="F232" i="14"/>
  <c r="J232" i="14" s="1"/>
  <c r="F231" i="14"/>
  <c r="J231" i="14" s="1"/>
  <c r="F230" i="14"/>
  <c r="J230" i="14" s="1"/>
  <c r="F229" i="14"/>
  <c r="J229" i="14" s="1"/>
  <c r="F228" i="14"/>
  <c r="J228" i="14" s="1"/>
  <c r="F227" i="14"/>
  <c r="J227" i="14" s="1"/>
  <c r="F226" i="14"/>
  <c r="J226" i="14" s="1"/>
  <c r="F225" i="14"/>
  <c r="J225" i="14" s="1"/>
  <c r="F224" i="14"/>
  <c r="J224" i="14" s="1"/>
  <c r="F223" i="14"/>
  <c r="J223" i="14" s="1"/>
  <c r="F222" i="14"/>
  <c r="J222" i="14" s="1"/>
  <c r="F221" i="14"/>
  <c r="J221" i="14" s="1"/>
  <c r="F220" i="14"/>
  <c r="J220" i="14" s="1"/>
  <c r="F219" i="14"/>
  <c r="J219" i="14" s="1"/>
  <c r="F218" i="14"/>
  <c r="J218" i="14" s="1"/>
  <c r="F217" i="14"/>
  <c r="J217" i="14" s="1"/>
  <c r="F216" i="14"/>
  <c r="J216" i="14" s="1"/>
  <c r="F215" i="14"/>
  <c r="J215" i="14" s="1"/>
  <c r="F214" i="14"/>
  <c r="J214" i="14" s="1"/>
  <c r="F213" i="14"/>
  <c r="J213" i="14" s="1"/>
  <c r="F204" i="14"/>
  <c r="J204" i="14" s="1"/>
  <c r="F203" i="14"/>
  <c r="J203" i="14" s="1"/>
  <c r="F202" i="14"/>
  <c r="J202" i="14" s="1"/>
  <c r="F201" i="14"/>
  <c r="J201" i="14" s="1"/>
  <c r="F200" i="14"/>
  <c r="J200" i="14" s="1"/>
  <c r="F199" i="14"/>
  <c r="J199" i="14" s="1"/>
  <c r="F198" i="14"/>
  <c r="J198" i="14" s="1"/>
  <c r="F197" i="14"/>
  <c r="J197" i="14" s="1"/>
  <c r="F196" i="14"/>
  <c r="J196" i="14" s="1"/>
  <c r="F195" i="14"/>
  <c r="J195" i="14" s="1"/>
  <c r="F187" i="14"/>
  <c r="J187" i="14" s="1"/>
  <c r="F186" i="14"/>
  <c r="J186" i="14" s="1"/>
  <c r="F185" i="14"/>
  <c r="J185" i="14" s="1"/>
  <c r="F184" i="14"/>
  <c r="J184" i="14" s="1"/>
  <c r="F183" i="14"/>
  <c r="J183" i="14" s="1"/>
  <c r="F182" i="14"/>
  <c r="J182" i="14" s="1"/>
  <c r="F181" i="14"/>
  <c r="J181" i="14" s="1"/>
  <c r="F180" i="14"/>
  <c r="J180" i="14" s="1"/>
  <c r="F179" i="14"/>
  <c r="J179" i="14" s="1"/>
  <c r="F178" i="14"/>
  <c r="J178" i="14" s="1"/>
  <c r="F177" i="14"/>
  <c r="J177" i="14" s="1"/>
  <c r="F167" i="14"/>
  <c r="J167" i="14" s="1"/>
  <c r="F166" i="14"/>
  <c r="J166" i="14" s="1"/>
  <c r="F165" i="14"/>
  <c r="J165" i="14" s="1"/>
  <c r="F164" i="14"/>
  <c r="J164" i="14" s="1"/>
  <c r="F163" i="14"/>
  <c r="J163" i="14" s="1"/>
  <c r="F162" i="14"/>
  <c r="J162" i="14" s="1"/>
  <c r="F161" i="14"/>
  <c r="J161" i="14" s="1"/>
  <c r="F160" i="14"/>
  <c r="J160" i="14" s="1"/>
  <c r="F159" i="14"/>
  <c r="J159" i="14" s="1"/>
  <c r="F158" i="14"/>
  <c r="J158" i="14" s="1"/>
  <c r="F157" i="14"/>
  <c r="J157" i="14" s="1"/>
  <c r="F156" i="14"/>
  <c r="J156" i="14" s="1"/>
  <c r="F155" i="14"/>
  <c r="J155" i="14" s="1"/>
  <c r="F154" i="14"/>
  <c r="J154" i="14" s="1"/>
  <c r="F153" i="14"/>
  <c r="J153" i="14" s="1"/>
  <c r="F152" i="14"/>
  <c r="J152" i="14" s="1"/>
  <c r="F151" i="14"/>
  <c r="J151" i="14" s="1"/>
  <c r="F150" i="14"/>
  <c r="J150" i="14" s="1"/>
  <c r="F149" i="14"/>
  <c r="J149" i="14" s="1"/>
  <c r="F148" i="14"/>
  <c r="J148" i="14" s="1"/>
  <c r="F147" i="14"/>
  <c r="J147" i="14" s="1"/>
  <c r="F146" i="14"/>
  <c r="J146" i="14" s="1"/>
  <c r="F145" i="14"/>
  <c r="J145" i="14" s="1"/>
  <c r="F144" i="14"/>
  <c r="J144" i="14" s="1"/>
  <c r="F143" i="14"/>
  <c r="J143" i="14" s="1"/>
  <c r="F142" i="14"/>
  <c r="J142" i="14" s="1"/>
  <c r="F141" i="14"/>
  <c r="J141" i="14" s="1"/>
  <c r="F140" i="14"/>
  <c r="J140" i="14" s="1"/>
  <c r="F139" i="14"/>
  <c r="J139" i="14" s="1"/>
  <c r="F138" i="14"/>
  <c r="J138" i="14" s="1"/>
  <c r="F128" i="14"/>
  <c r="J128" i="14" s="1"/>
  <c r="F129" i="14"/>
  <c r="J129" i="14" s="1"/>
  <c r="F130" i="14"/>
  <c r="J130" i="14" s="1"/>
  <c r="F131" i="14"/>
  <c r="J131" i="14" s="1"/>
  <c r="F132" i="14"/>
  <c r="J132" i="14" s="1"/>
  <c r="F133" i="14"/>
  <c r="J133" i="14" s="1"/>
  <c r="F134" i="14"/>
  <c r="J134" i="14" s="1"/>
  <c r="F135" i="14"/>
  <c r="J135" i="14" s="1"/>
  <c r="F136" i="14"/>
  <c r="J136" i="14" s="1"/>
  <c r="F137" i="14"/>
  <c r="J137" i="14" s="1"/>
  <c r="F127" i="14"/>
  <c r="J127" i="14" s="1"/>
  <c r="F119" i="14"/>
  <c r="J119" i="14" s="1"/>
  <c r="F118" i="14"/>
  <c r="J118" i="14" s="1"/>
  <c r="F117" i="14"/>
  <c r="J117" i="14" s="1"/>
  <c r="F116" i="14"/>
  <c r="J116" i="14" s="1"/>
  <c r="F115" i="14"/>
  <c r="J115" i="14" s="1"/>
  <c r="F114" i="14"/>
  <c r="J114" i="14" s="1"/>
  <c r="J503" i="14"/>
  <c r="J502" i="14"/>
  <c r="J501" i="14"/>
  <c r="J500" i="14"/>
  <c r="J499" i="14"/>
  <c r="J498" i="14"/>
  <c r="J497" i="14"/>
  <c r="J496" i="14"/>
  <c r="B496" i="14"/>
  <c r="B498" i="14" s="1"/>
  <c r="B500" i="14" s="1"/>
  <c r="B502" i="14" s="1"/>
  <c r="J495" i="14"/>
  <c r="J494" i="14"/>
  <c r="J493" i="14"/>
  <c r="J492" i="14"/>
  <c r="J491" i="14"/>
  <c r="J490" i="14"/>
  <c r="J489" i="14"/>
  <c r="J488" i="14"/>
  <c r="J478" i="14"/>
  <c r="J477" i="14"/>
  <c r="J476" i="14"/>
  <c r="J475" i="14"/>
  <c r="J474" i="14"/>
  <c r="J473" i="14"/>
  <c r="J472" i="14"/>
  <c r="J471" i="14"/>
  <c r="B471" i="14"/>
  <c r="B473" i="14" s="1"/>
  <c r="B475" i="14" s="1"/>
  <c r="B477" i="14" s="1"/>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36" i="14"/>
  <c r="J435" i="14"/>
  <c r="J434" i="14"/>
  <c r="J433" i="14"/>
  <c r="J432" i="14"/>
  <c r="J431" i="14"/>
  <c r="J430" i="14"/>
  <c r="J429" i="14"/>
  <c r="B429" i="14"/>
  <c r="B431" i="14" s="1"/>
  <c r="B433" i="14" s="1"/>
  <c r="B435" i="14" s="1"/>
  <c r="B437" i="14" s="1"/>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396" i="14"/>
  <c r="J395" i="14"/>
  <c r="J384" i="14"/>
  <c r="J383" i="14"/>
  <c r="J382" i="14"/>
  <c r="J381" i="14"/>
  <c r="B381" i="14"/>
  <c r="B383" i="14" s="1"/>
  <c r="B385" i="14" s="1"/>
  <c r="J380" i="14"/>
  <c r="J379" i="14"/>
  <c r="J368" i="14"/>
  <c r="J367" i="14"/>
  <c r="J366" i="14"/>
  <c r="J365" i="14"/>
  <c r="B365" i="14"/>
  <c r="B367" i="14" s="1"/>
  <c r="B369" i="14" s="1"/>
  <c r="J364" i="14"/>
  <c r="J363" i="14"/>
  <c r="B348" i="14"/>
  <c r="B350" i="14" s="1"/>
  <c r="B352" i="14" s="1"/>
  <c r="B354" i="14" s="1"/>
  <c r="B330" i="14"/>
  <c r="B332" i="14" s="1"/>
  <c r="B334" i="14" s="1"/>
  <c r="B336" i="14" s="1"/>
  <c r="B312" i="14"/>
  <c r="B314" i="14" s="1"/>
  <c r="B316" i="14" s="1"/>
  <c r="B318" i="14" s="1"/>
  <c r="B290" i="14"/>
  <c r="B270" i="14"/>
  <c r="B272" i="14" s="1"/>
  <c r="B274" i="14" s="1"/>
  <c r="B276" i="14" s="1"/>
  <c r="B278" i="14" s="1"/>
  <c r="B234" i="14"/>
  <c r="B236" i="14" s="1"/>
  <c r="B238" i="14" s="1"/>
  <c r="B240" i="14" s="1"/>
  <c r="B242" i="14" s="1"/>
  <c r="B160" i="14"/>
  <c r="B162" i="14" s="1"/>
  <c r="B164" i="14" s="1"/>
  <c r="B166" i="14" s="1"/>
  <c r="B168" i="14" s="1"/>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7"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388" i="14" l="1"/>
  <c r="J372" i="14"/>
  <c r="J398" i="14"/>
  <c r="J281" i="14"/>
  <c r="J321" i="14"/>
  <c r="J339" i="14"/>
  <c r="J357" i="14"/>
  <c r="J440" i="14"/>
  <c r="J245" i="14"/>
  <c r="J482" i="14"/>
  <c r="J171" i="14"/>
  <c r="J507" i="14"/>
  <c r="J293" i="14"/>
  <c r="J303" i="14"/>
  <c r="J121" i="14"/>
  <c r="J189" i="14"/>
  <c r="J206" i="14"/>
  <c r="J93" i="35"/>
  <c r="J92" i="35"/>
  <c r="J91" i="35"/>
  <c r="J90" i="35"/>
  <c r="J89" i="35"/>
  <c r="J88" i="35"/>
  <c r="J520" i="14" l="1"/>
  <c r="K16" i="3" s="1"/>
  <c r="F695" i="28"/>
  <c r="J695" i="28" s="1"/>
  <c r="F694" i="28"/>
  <c r="J694" i="28" s="1"/>
  <c r="B694" i="28"/>
  <c r="B696" i="28" s="1"/>
  <c r="F671" i="28"/>
  <c r="J671" i="28" s="1"/>
  <c r="F670" i="28"/>
  <c r="J670" i="28" s="1"/>
  <c r="B670" i="28"/>
  <c r="B672" i="28" s="1"/>
  <c r="F658" i="28"/>
  <c r="J658" i="28" s="1"/>
  <c r="F657" i="28"/>
  <c r="J657" i="28" s="1"/>
  <c r="B657" i="28"/>
  <c r="B659" i="28" s="1"/>
  <c r="F645" i="28"/>
  <c r="J645" i="28" s="1"/>
  <c r="F644" i="28"/>
  <c r="J644" i="28" s="1"/>
  <c r="B642" i="28"/>
  <c r="B644" i="28" s="1"/>
  <c r="B646" i="28" s="1"/>
  <c r="F630" i="28"/>
  <c r="J630" i="28" s="1"/>
  <c r="F629" i="28"/>
  <c r="J629" i="28" s="1"/>
  <c r="B627" i="28"/>
  <c r="B629" i="28" s="1"/>
  <c r="B631" i="28" s="1"/>
  <c r="F615" i="28"/>
  <c r="J615" i="28" s="1"/>
  <c r="F614" i="28"/>
  <c r="J614" i="28" s="1"/>
  <c r="B612" i="28"/>
  <c r="B614" i="28" s="1"/>
  <c r="B616" i="28" s="1"/>
  <c r="F558" i="28" l="1"/>
  <c r="F557" i="28"/>
  <c r="J557" i="28" s="1"/>
  <c r="B556" i="28"/>
  <c r="B557" i="28" s="1"/>
  <c r="B558" i="28" s="1"/>
  <c r="B559" i="28" s="1"/>
  <c r="F545" i="28"/>
  <c r="J545" i="28" s="1"/>
  <c r="F544" i="28"/>
  <c r="J544" i="28" s="1"/>
  <c r="F526" i="28"/>
  <c r="J526" i="28" s="1"/>
  <c r="F525" i="28"/>
  <c r="J525" i="28" s="1"/>
  <c r="B523" i="28"/>
  <c r="B525" i="28" s="1"/>
  <c r="B527" i="28" s="1"/>
  <c r="F509" i="28"/>
  <c r="J509" i="28" s="1"/>
  <c r="F508" i="28"/>
  <c r="J508" i="28" s="1"/>
  <c r="B506" i="28"/>
  <c r="B508" i="28" s="1"/>
  <c r="B510" i="28" s="1"/>
  <c r="F466" i="28"/>
  <c r="J466" i="28" s="1"/>
  <c r="F465" i="28"/>
  <c r="J465" i="28" s="1"/>
  <c r="F491" i="28"/>
  <c r="J491" i="28" s="1"/>
  <c r="F490" i="28"/>
  <c r="J490" i="28" s="1"/>
  <c r="B488" i="28"/>
  <c r="B490" i="28" s="1"/>
  <c r="B492" i="28" s="1"/>
  <c r="F438" i="28"/>
  <c r="J438" i="28" s="1"/>
  <c r="F437" i="28"/>
  <c r="J437" i="28" s="1"/>
  <c r="F416" i="28"/>
  <c r="J416" i="28" s="1"/>
  <c r="F400" i="28"/>
  <c r="J400" i="28" s="1"/>
  <c r="F399" i="28"/>
  <c r="J399" i="28" s="1"/>
  <c r="F374" i="28"/>
  <c r="J374" i="28" s="1"/>
  <c r="F274" i="28"/>
  <c r="J274" i="28" s="1"/>
  <c r="J278" i="28"/>
  <c r="J279" i="28"/>
  <c r="J280" i="28"/>
  <c r="F273" i="28"/>
  <c r="J273" i="28" s="1"/>
  <c r="F272" i="28"/>
  <c r="J272" i="28" s="1"/>
  <c r="B239" i="28"/>
  <c r="B242" i="28" s="1"/>
  <c r="B243" i="28" s="1"/>
  <c r="B245" i="28" s="1"/>
  <c r="B249" i="28" s="1"/>
  <c r="B253" i="28" s="1"/>
  <c r="B257" i="28" s="1"/>
  <c r="B259" i="28" s="1"/>
  <c r="B263" i="28" s="1"/>
  <c r="B265" i="28" s="1"/>
  <c r="B266" i="28" s="1"/>
  <c r="B269" i="28" s="1"/>
  <c r="B272" i="28" s="1"/>
  <c r="B274" i="28" s="1"/>
  <c r="B198" i="28"/>
  <c r="B199" i="28" s="1"/>
  <c r="B200" i="28" s="1"/>
  <c r="B201" i="28" s="1"/>
  <c r="B202" i="28" s="1"/>
  <c r="B203" i="28" s="1"/>
  <c r="B204" i="28" s="1"/>
  <c r="B205" i="28" s="1"/>
  <c r="B178" i="28"/>
  <c r="B179" i="28" s="1"/>
  <c r="B180" i="28" s="1"/>
  <c r="B181" i="28" s="1"/>
  <c r="B182" i="28" s="1"/>
  <c r="B183" i="28" s="1"/>
  <c r="B184" i="28" s="1"/>
  <c r="B185" i="28" s="1"/>
  <c r="B186" i="28" s="1"/>
  <c r="B187" i="28" s="1"/>
  <c r="B188" i="28" s="1"/>
  <c r="B189" i="28" s="1"/>
  <c r="J155" i="28"/>
  <c r="J154" i="28"/>
  <c r="F151" i="28"/>
  <c r="J151" i="28" s="1"/>
  <c r="F150" i="28"/>
  <c r="J150" i="28" s="1"/>
  <c r="F85" i="28"/>
  <c r="J85" i="28" s="1"/>
  <c r="F84" i="28"/>
  <c r="J84" i="28" s="1"/>
  <c r="F44" i="17" l="1"/>
  <c r="J45" i="17" l="1"/>
  <c r="J44" i="17"/>
  <c r="J47" i="17" l="1"/>
  <c r="F43" i="28"/>
  <c r="J43" i="28" s="1"/>
  <c r="F42" i="28"/>
  <c r="J42" i="28" s="1"/>
  <c r="F12" i="28"/>
  <c r="F313" i="27"/>
  <c r="J313" i="27" s="1"/>
  <c r="F312" i="27"/>
  <c r="J312" i="27" s="1"/>
  <c r="F274" i="27"/>
  <c r="J274" i="27" s="1"/>
  <c r="F273" i="27"/>
  <c r="J273" i="27" s="1"/>
  <c r="F235" i="27"/>
  <c r="J235" i="27" s="1"/>
  <c r="F234" i="27"/>
  <c r="J234" i="27" s="1"/>
  <c r="F162" i="27"/>
  <c r="J162" i="27" s="1"/>
  <c r="F161" i="27"/>
  <c r="J161" i="27" s="1"/>
  <c r="F86" i="27"/>
  <c r="J86" i="27" s="1"/>
  <c r="F85" i="27"/>
  <c r="J85" i="27" s="1"/>
  <c r="F43" i="27"/>
  <c r="J43" i="27" s="1"/>
  <c r="F42" i="27"/>
  <c r="J42" i="27" s="1"/>
  <c r="F70" i="13" l="1"/>
  <c r="J70" i="13" s="1"/>
  <c r="F69" i="13"/>
  <c r="J69" i="13" s="1"/>
  <c r="F68" i="13"/>
  <c r="J68" i="13" s="1"/>
  <c r="F67" i="13"/>
  <c r="J67" i="13" s="1"/>
  <c r="F288" i="11"/>
  <c r="J288" i="11" s="1"/>
  <c r="F287" i="11"/>
  <c r="J287" i="11" s="1"/>
  <c r="J286" i="11"/>
  <c r="F285" i="11"/>
  <c r="J285" i="11" s="1"/>
  <c r="F240" i="11"/>
  <c r="J240" i="11" s="1"/>
  <c r="F239" i="11"/>
  <c r="J239" i="11" s="1"/>
  <c r="F182" i="11"/>
  <c r="J182" i="11" s="1"/>
  <c r="F181" i="11"/>
  <c r="J181" i="11" s="1"/>
  <c r="F162" i="11"/>
  <c r="J162" i="11" s="1"/>
  <c r="J161" i="11"/>
  <c r="F76" i="11"/>
  <c r="J76" i="11" s="1"/>
  <c r="F75" i="11"/>
  <c r="J75" i="11" s="1"/>
  <c r="F56" i="11"/>
  <c r="J56" i="11" s="1"/>
  <c r="F21" i="11"/>
  <c r="F238" i="13"/>
  <c r="F239" i="13" s="1"/>
  <c r="F240" i="13" s="1"/>
  <c r="F84" i="13"/>
  <c r="F85" i="13" s="1"/>
  <c r="F86" i="13" s="1"/>
  <c r="F87" i="13" s="1"/>
  <c r="F95" i="13"/>
  <c r="F96" i="13" s="1"/>
  <c r="F97" i="13" s="1"/>
  <c r="F98" i="13" s="1"/>
  <c r="F106" i="13"/>
  <c r="F107" i="13" s="1"/>
  <c r="F108" i="13" s="1"/>
  <c r="F235" i="11"/>
  <c r="F284" i="11"/>
  <c r="J57" i="11"/>
  <c r="J298" i="11" l="1"/>
  <c r="J300" i="11"/>
  <c r="F241" i="13"/>
  <c r="F84" i="18"/>
  <c r="F83" i="18"/>
  <c r="B313" i="11" l="1"/>
  <c r="J313" i="11" s="1"/>
  <c r="B309" i="11"/>
  <c r="B311" i="11"/>
  <c r="J94" i="18"/>
  <c r="J93" i="18"/>
  <c r="J97" i="18" l="1"/>
  <c r="J84" i="18"/>
  <c r="J83" i="18"/>
  <c r="F74" i="18"/>
  <c r="J74" i="18" s="1"/>
  <c r="F73" i="18"/>
  <c r="J73" i="18" s="1"/>
  <c r="F36" i="18"/>
  <c r="J36" i="18" s="1"/>
  <c r="F35" i="18"/>
  <c r="J35" i="18" s="1"/>
  <c r="J87" i="18" l="1"/>
  <c r="F301" i="16"/>
  <c r="J301" i="16" s="1"/>
  <c r="F300" i="16"/>
  <c r="J300" i="16" s="1"/>
  <c r="F265" i="16"/>
  <c r="J265" i="16" s="1"/>
  <c r="F264" i="16"/>
  <c r="J264" i="16" s="1"/>
  <c r="F215" i="16"/>
  <c r="J215" i="16" s="1"/>
  <c r="F214" i="16"/>
  <c r="J214" i="16" s="1"/>
  <c r="F213" i="16"/>
  <c r="J213" i="16" s="1"/>
  <c r="F212" i="16"/>
  <c r="J212" i="16" s="1"/>
  <c r="F211" i="16"/>
  <c r="J211" i="16" s="1"/>
  <c r="F210" i="16"/>
  <c r="J210" i="16" s="1"/>
  <c r="F209" i="16"/>
  <c r="J209" i="16" s="1"/>
  <c r="F208" i="16"/>
  <c r="J208" i="16" s="1"/>
  <c r="F207" i="16"/>
  <c r="J207" i="16" s="1"/>
  <c r="F206" i="16"/>
  <c r="J206" i="16" s="1"/>
  <c r="F205" i="16"/>
  <c r="J205" i="16" s="1"/>
  <c r="F204" i="16"/>
  <c r="J204" i="16" s="1"/>
  <c r="F285" i="15"/>
  <c r="J285" i="15" s="1"/>
  <c r="F284" i="15"/>
  <c r="J284" i="15" s="1"/>
  <c r="F249" i="15"/>
  <c r="J249" i="15" s="1"/>
  <c r="F248" i="15"/>
  <c r="J248" i="15" s="1"/>
  <c r="F198" i="15"/>
  <c r="J198" i="15" s="1"/>
  <c r="F196" i="15"/>
  <c r="J196" i="15" s="1"/>
  <c r="F194" i="15"/>
  <c r="J194" i="15" s="1"/>
  <c r="F192" i="15"/>
  <c r="J192" i="15" s="1"/>
  <c r="F190" i="15"/>
  <c r="J190" i="15" s="1"/>
  <c r="F188" i="15"/>
  <c r="J188" i="15" s="1"/>
  <c r="F199" i="15"/>
  <c r="J199" i="15" s="1"/>
  <c r="F197" i="15"/>
  <c r="J197" i="15" s="1"/>
  <c r="F195" i="15"/>
  <c r="J195" i="15" s="1"/>
  <c r="F193" i="15"/>
  <c r="J193" i="15" s="1"/>
  <c r="F191" i="15"/>
  <c r="J191" i="15" s="1"/>
  <c r="F189" i="15"/>
  <c r="J189" i="15" s="1"/>
  <c r="B223" i="6" l="1"/>
  <c r="B225" i="6" s="1"/>
  <c r="B227" i="6" s="1"/>
  <c r="B229" i="6" s="1"/>
  <c r="B231" i="6" s="1"/>
  <c r="J232" i="6"/>
  <c r="J231" i="6"/>
  <c r="B204" i="6"/>
  <c r="B205" i="6" s="1"/>
  <c r="B206" i="6" s="1"/>
  <c r="B207" i="6" s="1"/>
  <c r="B208" i="6" s="1"/>
  <c r="B209" i="6" s="1"/>
  <c r="B210" i="6" s="1"/>
  <c r="F211" i="6"/>
  <c r="J211" i="6" s="1"/>
  <c r="J213" i="6"/>
  <c r="B156" i="6"/>
  <c r="B157" i="6" s="1"/>
  <c r="B158" i="6" s="1"/>
  <c r="B159" i="6" s="1"/>
  <c r="B160" i="6" s="1"/>
  <c r="B161" i="6" s="1"/>
  <c r="B162" i="6" s="1"/>
  <c r="F163" i="6"/>
  <c r="J163" i="6" s="1"/>
  <c r="B211" i="6" l="1"/>
  <c r="B212" i="6" s="1"/>
  <c r="B213" i="6" s="1"/>
  <c r="B163" i="6"/>
  <c r="B164" i="6" s="1"/>
  <c r="B165" i="6" s="1"/>
  <c r="F97" i="25"/>
  <c r="F96" i="25"/>
  <c r="J96" i="25" s="1"/>
  <c r="F95" i="25"/>
  <c r="F94" i="25"/>
  <c r="F93" i="25"/>
  <c r="F92" i="25"/>
  <c r="F91" i="25"/>
  <c r="F90" i="25"/>
  <c r="F89" i="25"/>
  <c r="F88" i="25"/>
  <c r="J55" i="25"/>
  <c r="F46" i="25"/>
  <c r="J36" i="22" l="1"/>
  <c r="J35" i="22"/>
  <c r="G60" i="19" l="1"/>
  <c r="K60" i="19" s="1"/>
  <c r="G59" i="19"/>
  <c r="K59" i="19" s="1"/>
  <c r="G58" i="19"/>
  <c r="K58" i="19" s="1"/>
  <c r="G57" i="19"/>
  <c r="K57" i="19" s="1"/>
  <c r="G111" i="19"/>
  <c r="K111" i="19" s="1"/>
  <c r="G110" i="19"/>
  <c r="K110" i="19" s="1"/>
  <c r="G109" i="19"/>
  <c r="G108" i="19"/>
  <c r="G384" i="19"/>
  <c r="K384" i="19" s="1"/>
  <c r="G383" i="19"/>
  <c r="K383" i="19" s="1"/>
  <c r="G382" i="19"/>
  <c r="K382" i="19" s="1"/>
  <c r="G381" i="19"/>
  <c r="K381" i="19" s="1"/>
  <c r="G380" i="19"/>
  <c r="K380" i="19" s="1"/>
  <c r="G379" i="19"/>
  <c r="K379" i="19" s="1"/>
  <c r="G378" i="19"/>
  <c r="K378" i="19" s="1"/>
  <c r="G377" i="19"/>
  <c r="K377" i="19" s="1"/>
  <c r="G376" i="19"/>
  <c r="K376" i="19" s="1"/>
  <c r="G375" i="19"/>
  <c r="K375" i="19" s="1"/>
  <c r="G374" i="19"/>
  <c r="K374" i="19" s="1"/>
  <c r="G373" i="19"/>
  <c r="K373" i="19" s="1"/>
  <c r="G372" i="19"/>
  <c r="K372" i="19" s="1"/>
  <c r="G371" i="19"/>
  <c r="G370" i="19"/>
  <c r="K370" i="19" s="1"/>
  <c r="G369" i="19"/>
  <c r="K369" i="19" s="1"/>
  <c r="G368" i="19"/>
  <c r="K368" i="19" s="1"/>
  <c r="G367" i="19"/>
  <c r="K367" i="19" s="1"/>
  <c r="G366" i="19"/>
  <c r="K366" i="19" s="1"/>
  <c r="G365" i="19"/>
  <c r="K365" i="19" s="1"/>
  <c r="G448" i="19"/>
  <c r="K448" i="19" s="1"/>
  <c r="K447" i="19"/>
  <c r="K446" i="19"/>
  <c r="G445" i="19"/>
  <c r="K445" i="19" s="1"/>
  <c r="G550" i="19"/>
  <c r="K550" i="19" s="1"/>
  <c r="G548" i="19"/>
  <c r="K548" i="19" s="1"/>
  <c r="G549" i="19"/>
  <c r="K549" i="19" s="1"/>
  <c r="G547" i="19"/>
  <c r="K547" i="19" s="1"/>
  <c r="L550" i="19"/>
  <c r="L549" i="19"/>
  <c r="L548" i="19"/>
  <c r="L547" i="19"/>
  <c r="L445" i="19"/>
  <c r="L448" i="19"/>
  <c r="L447" i="19"/>
  <c r="L446" i="19"/>
  <c r="L373" i="19"/>
  <c r="L384" i="19"/>
  <c r="L383" i="19"/>
  <c r="L382" i="19"/>
  <c r="L381" i="19"/>
  <c r="L380" i="19"/>
  <c r="L379" i="19"/>
  <c r="L378" i="19"/>
  <c r="L377" i="19"/>
  <c r="L376" i="19"/>
  <c r="L375" i="19"/>
  <c r="L374" i="19"/>
  <c r="L372" i="19"/>
  <c r="L371" i="19"/>
  <c r="L370" i="19"/>
  <c r="L369" i="19"/>
  <c r="L368" i="19"/>
  <c r="L367" i="19"/>
  <c r="L366" i="19"/>
  <c r="L365" i="19"/>
  <c r="K371" i="19" l="1"/>
  <c r="J64" i="26" l="1"/>
  <c r="J63" i="26"/>
  <c r="J62" i="26"/>
  <c r="J61" i="26"/>
  <c r="J60" i="26"/>
  <c r="J59" i="26"/>
  <c r="J52" i="26"/>
  <c r="J51" i="26"/>
  <c r="J50" i="26"/>
  <c r="J49" i="26"/>
  <c r="J48" i="26"/>
  <c r="J47" i="26"/>
  <c r="J46" i="26"/>
  <c r="J45" i="26"/>
  <c r="J44" i="26"/>
  <c r="J43" i="26"/>
  <c r="J42" i="26"/>
  <c r="J41" i="26"/>
  <c r="J40" i="26"/>
  <c r="J39" i="26"/>
  <c r="J38" i="26"/>
  <c r="J37" i="26"/>
  <c r="J36" i="26"/>
  <c r="J35" i="26"/>
  <c r="J34" i="26"/>
  <c r="J26" i="26"/>
  <c r="J25" i="26"/>
  <c r="J24" i="26"/>
  <c r="J23" i="26"/>
  <c r="J22" i="26"/>
  <c r="J21" i="26"/>
  <c r="J20" i="26"/>
  <c r="J19" i="26"/>
  <c r="J18" i="26"/>
  <c r="J17" i="26"/>
  <c r="J16" i="26"/>
  <c r="J15" i="26"/>
  <c r="J14" i="26"/>
  <c r="J13" i="26"/>
  <c r="J12" i="26"/>
  <c r="J11" i="26"/>
  <c r="J10" i="26"/>
  <c r="J9" i="26"/>
  <c r="J8" i="26"/>
  <c r="J38" i="5"/>
  <c r="J37" i="5"/>
  <c r="J34" i="5"/>
  <c r="J33" i="5"/>
  <c r="J32" i="5"/>
  <c r="J31" i="5"/>
  <c r="J30" i="5"/>
  <c r="J29" i="5"/>
  <c r="J28" i="5"/>
  <c r="J27" i="5"/>
  <c r="J26" i="5"/>
  <c r="J25" i="5"/>
  <c r="J24" i="5"/>
  <c r="J23" i="5"/>
  <c r="J22" i="5"/>
  <c r="J21" i="5"/>
  <c r="J20" i="5"/>
  <c r="J19" i="5"/>
  <c r="J18" i="5"/>
  <c r="J17" i="5"/>
  <c r="J16" i="5"/>
  <c r="J15" i="5"/>
  <c r="J14" i="5"/>
  <c r="J13" i="5"/>
  <c r="J12" i="5"/>
  <c r="J11" i="5"/>
  <c r="J10" i="5"/>
  <c r="J9" i="5"/>
  <c r="J8" i="5"/>
  <c r="J66" i="26" l="1"/>
  <c r="J28" i="26"/>
  <c r="J40" i="5"/>
  <c r="J43" i="5" s="1"/>
  <c r="K9" i="3" s="1"/>
  <c r="J54" i="26"/>
  <c r="G522" i="19"/>
  <c r="G519" i="19"/>
  <c r="G516" i="19"/>
  <c r="G513" i="19"/>
  <c r="G510" i="19"/>
  <c r="G507" i="19"/>
  <c r="G504" i="19"/>
  <c r="G501" i="19"/>
  <c r="G498" i="19"/>
  <c r="G495" i="19"/>
  <c r="G492" i="19"/>
  <c r="G485" i="19"/>
  <c r="G482" i="19"/>
  <c r="G479" i="19"/>
  <c r="G476" i="19"/>
  <c r="G473" i="19"/>
  <c r="G470" i="19"/>
  <c r="G467" i="19"/>
  <c r="J70" i="26" l="1"/>
  <c r="F183" i="13"/>
  <c r="F184" i="13" s="1"/>
  <c r="F185" i="13" s="1"/>
  <c r="F186" i="13" s="1"/>
  <c r="F172" i="13"/>
  <c r="F173" i="13" s="1"/>
  <c r="F174" i="13" s="1"/>
  <c r="F175" i="13" s="1"/>
  <c r="F161" i="13"/>
  <c r="F162" i="13" s="1"/>
  <c r="F163" i="13" s="1"/>
  <c r="F164" i="13" s="1"/>
  <c r="F150" i="13"/>
  <c r="F151" i="13" s="1"/>
  <c r="F152" i="13" s="1"/>
  <c r="F153" i="13" s="1"/>
  <c r="F139" i="13"/>
  <c r="F140" i="13" s="1"/>
  <c r="F141" i="13" s="1"/>
  <c r="F142" i="13" s="1"/>
  <c r="F128" i="13"/>
  <c r="F129" i="13" s="1"/>
  <c r="F130" i="13" s="1"/>
  <c r="F131" i="13" s="1"/>
  <c r="F117" i="13"/>
  <c r="F118" i="13" s="1"/>
  <c r="F119" i="13" s="1"/>
  <c r="F120" i="13" s="1"/>
  <c r="F109" i="13"/>
  <c r="K74" i="19" l="1"/>
  <c r="F66" i="13"/>
  <c r="F65" i="13"/>
  <c r="F180" i="11" l="1"/>
  <c r="F179" i="11"/>
  <c r="F178" i="11"/>
  <c r="F177" i="11"/>
  <c r="F176" i="11"/>
  <c r="F175" i="11"/>
  <c r="F174" i="11"/>
  <c r="F173" i="11"/>
  <c r="F172" i="11"/>
  <c r="F171" i="11"/>
  <c r="F74" i="11"/>
  <c r="F73" i="11"/>
  <c r="F72" i="11"/>
  <c r="F71" i="11"/>
  <c r="F70" i="11"/>
  <c r="F69" i="11"/>
  <c r="F68" i="11"/>
  <c r="F67" i="11"/>
  <c r="F66" i="11"/>
  <c r="F65" i="11"/>
  <c r="H10" i="29" l="1"/>
  <c r="F203" i="16" l="1"/>
  <c r="F202" i="16"/>
  <c r="F201" i="16"/>
  <c r="F200" i="16"/>
  <c r="F199" i="16"/>
  <c r="F198" i="16"/>
  <c r="F197" i="16"/>
  <c r="F196" i="16"/>
  <c r="F195" i="16"/>
  <c r="F194" i="16"/>
  <c r="F296" i="16"/>
  <c r="F260" i="16"/>
  <c r="F261" i="16"/>
  <c r="F297" i="16"/>
  <c r="G56" i="19" l="1"/>
  <c r="G55" i="19"/>
  <c r="K55" i="19" s="1"/>
  <c r="K56" i="19" l="1"/>
  <c r="F160" i="11"/>
  <c r="J160" i="11" s="1"/>
  <c r="F159" i="11"/>
  <c r="J159" i="11" s="1"/>
  <c r="F158" i="11"/>
  <c r="J158" i="11" s="1"/>
  <c r="F157" i="11"/>
  <c r="J157" i="11" s="1"/>
  <c r="F156" i="11"/>
  <c r="J156" i="11" s="1"/>
  <c r="F155" i="11"/>
  <c r="J155" i="11" s="1"/>
  <c r="F154" i="11"/>
  <c r="J154" i="11" s="1"/>
  <c r="F153" i="11"/>
  <c r="J153" i="11" s="1"/>
  <c r="F152" i="11"/>
  <c r="J152" i="11" s="1"/>
  <c r="F151" i="11"/>
  <c r="J151" i="11" s="1"/>
  <c r="F150" i="11"/>
  <c r="J150" i="11" s="1"/>
  <c r="F149" i="11"/>
  <c r="J149" i="11" s="1"/>
  <c r="F148" i="11"/>
  <c r="J148" i="11" s="1"/>
  <c r="F147" i="11"/>
  <c r="J147" i="11" s="1"/>
  <c r="F146" i="11"/>
  <c r="J146" i="11" s="1"/>
  <c r="F145" i="11"/>
  <c r="J145" i="11" s="1"/>
  <c r="F144" i="11"/>
  <c r="J144" i="11" s="1"/>
  <c r="F143" i="11"/>
  <c r="J143" i="11" s="1"/>
  <c r="F142" i="11"/>
  <c r="J142" i="11" s="1"/>
  <c r="F141" i="11"/>
  <c r="J141" i="11" s="1"/>
  <c r="F140" i="11"/>
  <c r="J140" i="11" s="1"/>
  <c r="F139" i="11"/>
  <c r="J139" i="11" s="1"/>
  <c r="F138" i="11"/>
  <c r="J138" i="11" s="1"/>
  <c r="F137" i="11"/>
  <c r="J137" i="11" s="1"/>
  <c r="F136" i="11"/>
  <c r="J136" i="11" s="1"/>
  <c r="F135" i="11"/>
  <c r="J135" i="11" s="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134" i="11" l="1"/>
  <c r="J134" i="11" s="1"/>
  <c r="F133" i="11"/>
  <c r="J133" i="11" s="1"/>
  <c r="F29" i="11"/>
  <c r="F28" i="11"/>
  <c r="AB48" i="29" l="1"/>
  <c r="I5" i="4" l="1"/>
  <c r="E37" i="4" s="1"/>
  <c r="E53" i="4" s="1"/>
  <c r="F64" i="13" l="1"/>
  <c r="G20" i="19" l="1"/>
  <c r="F299" i="16"/>
  <c r="F298" i="16"/>
  <c r="F263" i="16"/>
  <c r="F262" i="16"/>
  <c r="F281" i="15" l="1"/>
  <c r="F280" i="15"/>
  <c r="F283" i="15"/>
  <c r="F282" i="15"/>
  <c r="F247" i="15"/>
  <c r="F246" i="15"/>
  <c r="F187" i="15"/>
  <c r="F186" i="15"/>
  <c r="F185" i="15"/>
  <c r="F184" i="15"/>
  <c r="F183" i="15"/>
  <c r="F182" i="15"/>
  <c r="F181" i="15"/>
  <c r="F180" i="15"/>
  <c r="F179" i="15"/>
  <c r="F178" i="15"/>
  <c r="F252" i="28"/>
  <c r="F105" i="28"/>
  <c r="F104" i="28"/>
  <c r="G420" i="19"/>
  <c r="G419" i="19"/>
  <c r="L344" i="19"/>
  <c r="L323" i="19"/>
  <c r="L322" i="19"/>
  <c r="L321" i="19"/>
  <c r="L320" i="19"/>
  <c r="L319" i="19"/>
  <c r="L318" i="19"/>
  <c r="L317" i="19"/>
  <c r="L316" i="19"/>
  <c r="L315" i="19"/>
  <c r="L314" i="19"/>
  <c r="L244" i="19"/>
  <c r="G217" i="19"/>
  <c r="G210" i="19"/>
  <c r="L144" i="19"/>
  <c r="G89" i="19"/>
  <c r="G88" i="19"/>
  <c r="G48" i="19"/>
  <c r="G47" i="19"/>
  <c r="G46" i="19"/>
  <c r="G45" i="19"/>
  <c r="G44" i="19"/>
  <c r="G43" i="19"/>
  <c r="G42" i="19"/>
  <c r="G41" i="19"/>
  <c r="J138" i="13"/>
  <c r="F63" i="13"/>
  <c r="F250" i="11"/>
  <c r="J250" i="11" s="1"/>
  <c r="F204" i="11"/>
  <c r="F195" i="11"/>
  <c r="F193" i="11"/>
  <c r="F127" i="11"/>
  <c r="F126" i="11"/>
  <c r="F17" i="11"/>
  <c r="F109" i="15"/>
  <c r="F108" i="15"/>
  <c r="F113" i="16"/>
  <c r="F112" i="16"/>
  <c r="F50" i="18"/>
  <c r="F49" i="18"/>
  <c r="L492" i="19"/>
  <c r="K29" i="24"/>
  <c r="F295" i="27"/>
  <c r="F294" i="27"/>
  <c r="F236" i="6" l="1"/>
  <c r="F235" i="6"/>
  <c r="F230" i="6"/>
  <c r="F229" i="6"/>
  <c r="F210" i="6"/>
  <c r="J210" i="6" s="1"/>
  <c r="J165" i="6"/>
  <c r="F162" i="6"/>
  <c r="J162" i="6" s="1"/>
  <c r="AC6" i="33" l="1"/>
  <c r="I1" i="43" l="1"/>
  <c r="J1" i="42"/>
  <c r="I1" i="40"/>
  <c r="G12" i="42" l="1"/>
  <c r="G11" i="42"/>
  <c r="G10" i="42"/>
  <c r="G9" i="42"/>
  <c r="G8" i="42"/>
  <c r="G7" i="42"/>
  <c r="G28" i="41"/>
  <c r="G27" i="41"/>
  <c r="F42" i="40"/>
  <c r="F41" i="40"/>
  <c r="F106" i="38"/>
  <c r="F105" i="38"/>
  <c r="F104" i="38"/>
  <c r="F103" i="38"/>
  <c r="F102" i="38"/>
  <c r="F101" i="38"/>
  <c r="F34" i="36"/>
  <c r="F32" i="36"/>
  <c r="F87" i="35"/>
  <c r="F86" i="35"/>
  <c r="F85" i="35"/>
  <c r="F84" i="35"/>
  <c r="F83" i="35"/>
  <c r="F82" i="35"/>
  <c r="J284" i="11"/>
  <c r="F283" i="11"/>
  <c r="J283" i="11" s="1"/>
  <c r="F238" i="11"/>
  <c r="J238" i="11" s="1"/>
  <c r="F237" i="11"/>
  <c r="J237" i="11" s="1"/>
  <c r="J180" i="11"/>
  <c r="J179" i="11"/>
  <c r="J74" i="11"/>
  <c r="J73" i="11"/>
  <c r="J55" i="11"/>
  <c r="J54" i="11"/>
  <c r="J66" i="13"/>
  <c r="J65" i="13"/>
  <c r="J64" i="13"/>
  <c r="J63" i="13"/>
  <c r="F227" i="13"/>
  <c r="F228" i="13" s="1"/>
  <c r="J226" i="13"/>
  <c r="J225" i="13"/>
  <c r="F216" i="13"/>
  <c r="J216" i="13" s="1"/>
  <c r="J215" i="13"/>
  <c r="J214" i="13"/>
  <c r="J296" i="11" l="1"/>
  <c r="B305" i="11" s="1"/>
  <c r="F217" i="13"/>
  <c r="F218" i="13" s="1"/>
  <c r="F219" i="13"/>
  <c r="J219" i="13" s="1"/>
  <c r="J218" i="13"/>
  <c r="F229" i="13"/>
  <c r="J228" i="13"/>
  <c r="J217" i="13"/>
  <c r="J220" i="13" s="1"/>
  <c r="J227" i="13"/>
  <c r="B307" i="11" l="1"/>
  <c r="F230" i="13"/>
  <c r="J230" i="13" s="1"/>
  <c r="J229" i="13"/>
  <c r="J231" i="13" l="1"/>
  <c r="J47" i="43"/>
  <c r="J41" i="43"/>
  <c r="J35" i="43"/>
  <c r="J29" i="43"/>
  <c r="J23" i="43"/>
  <c r="J17" i="43"/>
  <c r="J11" i="43"/>
  <c r="J5" i="43"/>
  <c r="K12" i="42"/>
  <c r="K11" i="42"/>
  <c r="K10" i="42"/>
  <c r="K9" i="42"/>
  <c r="K8" i="42"/>
  <c r="K7" i="42"/>
  <c r="K28" i="41"/>
  <c r="K27" i="41"/>
  <c r="J42" i="40"/>
  <c r="J41" i="40"/>
  <c r="J106" i="38"/>
  <c r="J105" i="38"/>
  <c r="J104" i="38"/>
  <c r="J103" i="38"/>
  <c r="J102" i="38"/>
  <c r="J101" i="38"/>
  <c r="J35" i="36"/>
  <c r="J34" i="36"/>
  <c r="J87" i="35"/>
  <c r="J86" i="35"/>
  <c r="J85" i="35"/>
  <c r="J84" i="35"/>
  <c r="J83" i="35"/>
  <c r="J82" i="35"/>
  <c r="K26" i="42" l="1"/>
  <c r="K43" i="3" s="1"/>
  <c r="G546" i="19" l="1"/>
  <c r="K546" i="19" s="1"/>
  <c r="G545" i="19"/>
  <c r="K545" i="19" s="1"/>
  <c r="G544" i="19"/>
  <c r="K544" i="19" s="1"/>
  <c r="G543" i="19"/>
  <c r="K543" i="19" s="1"/>
  <c r="G542" i="19"/>
  <c r="G540" i="19"/>
  <c r="L546" i="19"/>
  <c r="L545" i="19"/>
  <c r="L544" i="19"/>
  <c r="L543" i="19"/>
  <c r="G444" i="19"/>
  <c r="K444" i="19" s="1"/>
  <c r="G443" i="19"/>
  <c r="K443" i="19" s="1"/>
  <c r="G442" i="19"/>
  <c r="K442" i="19" s="1"/>
  <c r="G441" i="19"/>
  <c r="K441" i="19" s="1"/>
  <c r="L444" i="19"/>
  <c r="L443" i="19"/>
  <c r="L442" i="19"/>
  <c r="L441" i="19"/>
  <c r="G364" i="19"/>
  <c r="K364" i="19" s="1"/>
  <c r="G363" i="19"/>
  <c r="K363" i="19" s="1"/>
  <c r="G362" i="19"/>
  <c r="K362" i="19" s="1"/>
  <c r="G361" i="19"/>
  <c r="K361" i="19" s="1"/>
  <c r="G360" i="19"/>
  <c r="K360" i="19" s="1"/>
  <c r="G359" i="19"/>
  <c r="K359" i="19" s="1"/>
  <c r="G358" i="19"/>
  <c r="K358" i="19" s="1"/>
  <c r="G357" i="19"/>
  <c r="K357" i="19" s="1"/>
  <c r="G356" i="19"/>
  <c r="K356" i="19" s="1"/>
  <c r="G355" i="19"/>
  <c r="K355" i="19" s="1"/>
  <c r="G354" i="19"/>
  <c r="K354" i="19" s="1"/>
  <c r="G353" i="19"/>
  <c r="K353" i="19" s="1"/>
  <c r="G352" i="19"/>
  <c r="K352" i="19" s="1"/>
  <c r="G351" i="19"/>
  <c r="K351" i="19" s="1"/>
  <c r="G350" i="19"/>
  <c r="K350" i="19" s="1"/>
  <c r="G349" i="19"/>
  <c r="K349" i="19" s="1"/>
  <c r="G348" i="19"/>
  <c r="K348" i="19" s="1"/>
  <c r="G347" i="19"/>
  <c r="K347" i="19" s="1"/>
  <c r="G346" i="19"/>
  <c r="K346" i="19" s="1"/>
  <c r="G345" i="19"/>
  <c r="K345" i="19" s="1"/>
  <c r="G344" i="19"/>
  <c r="K344" i="19" s="1"/>
  <c r="G343" i="19"/>
  <c r="G342" i="19"/>
  <c r="G341" i="19"/>
  <c r="G340" i="19"/>
  <c r="G334" i="19"/>
  <c r="G333" i="19"/>
  <c r="G332" i="19"/>
  <c r="G331" i="19"/>
  <c r="G330" i="19"/>
  <c r="L364" i="19"/>
  <c r="L363" i="19"/>
  <c r="L362" i="19"/>
  <c r="L361" i="19"/>
  <c r="L360" i="19"/>
  <c r="L359" i="19"/>
  <c r="L358" i="19"/>
  <c r="L357" i="19"/>
  <c r="L356" i="19"/>
  <c r="L355" i="19"/>
  <c r="L354" i="19"/>
  <c r="L353" i="19"/>
  <c r="L352" i="19"/>
  <c r="L351" i="19"/>
  <c r="L350" i="19"/>
  <c r="L349" i="19"/>
  <c r="L348" i="19"/>
  <c r="L347" i="19"/>
  <c r="L346" i="19"/>
  <c r="L345" i="19"/>
  <c r="G107" i="19"/>
  <c r="K107" i="19" s="1"/>
  <c r="G106" i="19"/>
  <c r="K106" i="19" s="1"/>
  <c r="G52" i="19"/>
  <c r="K52" i="19" s="1"/>
  <c r="G51" i="19"/>
  <c r="K51" i="19" s="1"/>
  <c r="F72" i="18" l="1"/>
  <c r="J72" i="18" s="1"/>
  <c r="F71" i="18"/>
  <c r="J71" i="18" s="1"/>
  <c r="F70" i="18"/>
  <c r="J70" i="18" s="1"/>
  <c r="F69" i="18"/>
  <c r="J69" i="18" s="1"/>
  <c r="F45" i="18"/>
  <c r="J45" i="18" s="1"/>
  <c r="F46" i="18"/>
  <c r="J46" i="18" s="1"/>
  <c r="F47" i="18"/>
  <c r="J47" i="18" s="1"/>
  <c r="F48" i="18"/>
  <c r="J48" i="18" s="1"/>
  <c r="J49" i="18"/>
  <c r="J50" i="18"/>
  <c r="F51" i="18"/>
  <c r="J51" i="18" s="1"/>
  <c r="F52" i="18"/>
  <c r="J52" i="18" s="1"/>
  <c r="F53" i="18"/>
  <c r="J53" i="18" s="1"/>
  <c r="F54" i="18"/>
  <c r="J54" i="18" s="1"/>
  <c r="F55" i="18"/>
  <c r="J55" i="18" s="1"/>
  <c r="F56" i="18"/>
  <c r="J56" i="18" s="1"/>
  <c r="F57" i="18"/>
  <c r="J57" i="18" s="1"/>
  <c r="F58" i="18"/>
  <c r="J58" i="18" s="1"/>
  <c r="F59" i="18"/>
  <c r="J59" i="18" s="1"/>
  <c r="F60" i="18"/>
  <c r="J60" i="18" s="1"/>
  <c r="F61" i="18"/>
  <c r="J61" i="18" s="1"/>
  <c r="F62" i="18"/>
  <c r="J62" i="18" s="1"/>
  <c r="F63" i="18"/>
  <c r="J63" i="18" s="1"/>
  <c r="F64" i="18"/>
  <c r="J64" i="18" s="1"/>
  <c r="F65" i="18"/>
  <c r="J65" i="18" s="1"/>
  <c r="F66" i="18"/>
  <c r="J66" i="18" s="1"/>
  <c r="F67" i="18"/>
  <c r="J67" i="18" s="1"/>
  <c r="F68" i="18"/>
  <c r="J68" i="18" s="1"/>
  <c r="F34" i="18"/>
  <c r="F33" i="18"/>
  <c r="F32" i="18"/>
  <c r="J32" i="18" s="1"/>
  <c r="F31" i="18"/>
  <c r="J31" i="18" s="1"/>
  <c r="J77" i="18" l="1"/>
  <c r="F693" i="28"/>
  <c r="F692" i="28"/>
  <c r="F681" i="28"/>
  <c r="F680" i="28"/>
  <c r="F669" i="28"/>
  <c r="F668" i="28"/>
  <c r="F656" i="28"/>
  <c r="F655" i="28"/>
  <c r="F643" i="28"/>
  <c r="J643" i="28" s="1"/>
  <c r="F642" i="28"/>
  <c r="J642" i="28" s="1"/>
  <c r="F628" i="28" l="1"/>
  <c r="J628" i="28" s="1"/>
  <c r="F627" i="28"/>
  <c r="J627" i="28" s="1"/>
  <c r="F613" i="28"/>
  <c r="J613" i="28" s="1"/>
  <c r="F612" i="28"/>
  <c r="J612" i="28" s="1"/>
  <c r="J693" i="28"/>
  <c r="J692" i="28"/>
  <c r="J681" i="28"/>
  <c r="J680" i="28"/>
  <c r="J669" i="28"/>
  <c r="J668" i="28"/>
  <c r="J656" i="28"/>
  <c r="J655" i="28"/>
  <c r="J687" i="28" l="1"/>
  <c r="J662" i="28"/>
  <c r="J699" i="28"/>
  <c r="J675" i="28"/>
  <c r="J577" i="28"/>
  <c r="J558" i="28"/>
  <c r="F543" i="28"/>
  <c r="J543" i="28" s="1"/>
  <c r="F542" i="28"/>
  <c r="J542" i="28" s="1"/>
  <c r="F524" i="28"/>
  <c r="J524" i="28" s="1"/>
  <c r="F523" i="28"/>
  <c r="J523" i="28" s="1"/>
  <c r="F507" i="28"/>
  <c r="J507" i="28" s="1"/>
  <c r="F506" i="28"/>
  <c r="J506" i="28" s="1"/>
  <c r="F489" i="28"/>
  <c r="J489" i="28" s="1"/>
  <c r="F488" i="28"/>
  <c r="J488" i="28" s="1"/>
  <c r="F464" i="28"/>
  <c r="J464" i="28" s="1"/>
  <c r="F463" i="28"/>
  <c r="J463" i="28" s="1"/>
  <c r="B463" i="28"/>
  <c r="B465" i="28" s="1"/>
  <c r="B467" i="28" s="1"/>
  <c r="F436" i="28"/>
  <c r="J436" i="28" s="1"/>
  <c r="F435" i="28"/>
  <c r="J435" i="28" s="1"/>
  <c r="F415" i="28"/>
  <c r="J415" i="28" s="1"/>
  <c r="F398" i="28"/>
  <c r="J398" i="28" s="1"/>
  <c r="F397" i="28"/>
  <c r="J397" i="28" s="1"/>
  <c r="F373" i="28"/>
  <c r="J373" i="28" s="1"/>
  <c r="F149" i="28" l="1"/>
  <c r="J149" i="28" s="1"/>
  <c r="F148" i="28"/>
  <c r="J148" i="28" s="1"/>
  <c r="F147" i="28"/>
  <c r="J147" i="28" s="1"/>
  <c r="F146" i="28"/>
  <c r="J146" i="28" s="1"/>
  <c r="F83" i="28"/>
  <c r="J83" i="28" s="1"/>
  <c r="F82" i="28"/>
  <c r="J82" i="28" s="1"/>
  <c r="F41" i="28"/>
  <c r="J41" i="28" s="1"/>
  <c r="F40" i="28"/>
  <c r="J40" i="28" s="1"/>
  <c r="F311" i="27"/>
  <c r="J311" i="27" s="1"/>
  <c r="F310" i="27"/>
  <c r="J310" i="27" s="1"/>
  <c r="F272" i="27"/>
  <c r="J272" i="27" s="1"/>
  <c r="F271" i="27"/>
  <c r="J271" i="27" s="1"/>
  <c r="F233" i="27"/>
  <c r="J233" i="27" s="1"/>
  <c r="F232" i="27"/>
  <c r="J232" i="27" s="1"/>
  <c r="F160" i="27"/>
  <c r="J160" i="27" s="1"/>
  <c r="F159" i="27"/>
  <c r="J159" i="27" s="1"/>
  <c r="F84" i="27"/>
  <c r="J84" i="27" s="1"/>
  <c r="F83" i="27"/>
  <c r="J83" i="27" s="1"/>
  <c r="F40" i="27"/>
  <c r="J40" i="27" s="1"/>
  <c r="F41" i="27"/>
  <c r="J41" i="27" s="1"/>
  <c r="F34" i="22" l="1"/>
  <c r="J34" i="22" s="1"/>
  <c r="F33" i="22"/>
  <c r="J33" i="22" s="1"/>
  <c r="F32" i="22"/>
  <c r="J32" i="22" s="1"/>
  <c r="F31" i="22"/>
  <c r="J31" i="22" s="1"/>
  <c r="F30" i="22"/>
  <c r="J30" i="22" s="1"/>
  <c r="F29" i="22"/>
  <c r="J29" i="22" s="1"/>
  <c r="F28" i="22"/>
  <c r="J28" i="22" s="1"/>
  <c r="F27" i="22"/>
  <c r="J27" i="22" s="1"/>
  <c r="F26" i="22"/>
  <c r="J26" i="22" s="1"/>
  <c r="F25" i="22"/>
  <c r="J25" i="22" s="1"/>
  <c r="F24" i="22"/>
  <c r="J24" i="22" s="1"/>
  <c r="F23" i="22"/>
  <c r="J23" i="22" s="1"/>
  <c r="F22" i="22"/>
  <c r="J22" i="22" s="1"/>
  <c r="F21" i="22"/>
  <c r="J21" i="22" s="1"/>
  <c r="F20" i="22"/>
  <c r="J20" i="22" s="1"/>
  <c r="F19" i="22"/>
  <c r="J19" i="22" s="1"/>
  <c r="F18" i="22"/>
  <c r="J18" i="22" s="1"/>
  <c r="F17" i="22"/>
  <c r="J17" i="22" s="1"/>
  <c r="F16" i="22"/>
  <c r="J16" i="22" s="1"/>
  <c r="F15" i="22"/>
  <c r="J15" i="22" s="1"/>
  <c r="F14" i="22"/>
  <c r="J14" i="22" s="1"/>
  <c r="F13" i="22"/>
  <c r="J13" i="22" s="1"/>
  <c r="F12" i="22"/>
  <c r="J12" i="22" s="1"/>
  <c r="F11" i="22"/>
  <c r="J11" i="22" s="1"/>
  <c r="F10" i="22"/>
  <c r="J10" i="22" s="1"/>
  <c r="F9" i="22"/>
  <c r="J9" i="22" s="1"/>
  <c r="F8" i="22"/>
  <c r="J8" i="22" s="1"/>
  <c r="F7" i="22"/>
  <c r="J7" i="22" s="1"/>
  <c r="J39" i="22" l="1"/>
  <c r="J42" i="22" s="1"/>
  <c r="F93" i="23"/>
  <c r="J93" i="23" s="1"/>
  <c r="F92" i="23"/>
  <c r="J92" i="23" s="1"/>
  <c r="F91" i="23"/>
  <c r="J91" i="23" s="1"/>
  <c r="F90" i="23"/>
  <c r="J90" i="23" s="1"/>
  <c r="J53" i="8" l="1"/>
  <c r="J52" i="8"/>
  <c r="J53" i="7"/>
  <c r="J52" i="7"/>
  <c r="J230" i="6" l="1"/>
  <c r="J229" i="6"/>
  <c r="J299" i="16" l="1"/>
  <c r="J298" i="16"/>
  <c r="J263" i="16"/>
  <c r="J262" i="16"/>
  <c r="J203" i="16"/>
  <c r="J202" i="16"/>
  <c r="J201" i="16"/>
  <c r="J200" i="16"/>
  <c r="J199" i="16"/>
  <c r="J198" i="16"/>
  <c r="J197" i="16"/>
  <c r="J196" i="16"/>
  <c r="J195" i="16"/>
  <c r="J194" i="16"/>
  <c r="J283" i="15" l="1"/>
  <c r="J282" i="15"/>
  <c r="J247" i="15"/>
  <c r="J246" i="15"/>
  <c r="J187" i="15"/>
  <c r="J186" i="15"/>
  <c r="J185" i="15"/>
  <c r="J184" i="15"/>
  <c r="J183" i="15"/>
  <c r="J182" i="15"/>
  <c r="J181" i="15"/>
  <c r="J180" i="15"/>
  <c r="J179" i="15"/>
  <c r="J178" i="15"/>
  <c r="F462" i="28" l="1"/>
  <c r="F461" i="28"/>
  <c r="F477" i="28"/>
  <c r="F476" i="28"/>
  <c r="E11" i="12" l="1"/>
  <c r="G11" i="12" s="1"/>
  <c r="J240" i="13" s="1"/>
  <c r="E12" i="12"/>
  <c r="E10" i="12"/>
  <c r="E8" i="12"/>
  <c r="E7" i="12"/>
  <c r="F308" i="27" l="1"/>
  <c r="F309" i="27"/>
  <c r="F33" i="36" l="1"/>
  <c r="F7" i="36"/>
  <c r="F271" i="28" l="1"/>
  <c r="J271" i="28" s="1"/>
  <c r="F270" i="28"/>
  <c r="J270" i="28" s="1"/>
  <c r="F269" i="28"/>
  <c r="J269" i="28" s="1"/>
  <c r="F268" i="28"/>
  <c r="J268" i="28" s="1"/>
  <c r="F641" i="28"/>
  <c r="J641" i="28" s="1"/>
  <c r="F640" i="28"/>
  <c r="J640" i="28" s="1"/>
  <c r="F626" i="28"/>
  <c r="J626" i="28" s="1"/>
  <c r="F625" i="28"/>
  <c r="J625" i="28" s="1"/>
  <c r="F610" i="28"/>
  <c r="J610" i="28" s="1"/>
  <c r="F611" i="28"/>
  <c r="J611" i="28" s="1"/>
  <c r="J649" i="28" l="1"/>
  <c r="J634" i="28"/>
  <c r="J619" i="28"/>
  <c r="F62" i="13"/>
  <c r="F61" i="13"/>
  <c r="F60" i="13"/>
  <c r="F59" i="13"/>
  <c r="J59" i="13" s="1"/>
  <c r="F282" i="11"/>
  <c r="J282" i="11" s="1"/>
  <c r="F281" i="11"/>
  <c r="J281" i="11" s="1"/>
  <c r="F236" i="11"/>
  <c r="J236" i="11" s="1"/>
  <c r="J235" i="11"/>
  <c r="J178" i="11"/>
  <c r="J177" i="11"/>
  <c r="J72" i="11"/>
  <c r="J71" i="11"/>
  <c r="J52" i="11"/>
  <c r="J53" i="11"/>
  <c r="I1" i="11"/>
  <c r="F205" i="13"/>
  <c r="F206" i="13" s="1"/>
  <c r="F207" i="13" s="1"/>
  <c r="F208" i="13" s="1"/>
  <c r="F194" i="13"/>
  <c r="F195" i="13" s="1"/>
  <c r="F196" i="13" s="1"/>
  <c r="F197" i="13" s="1"/>
  <c r="J62" i="13" l="1"/>
  <c r="J60" i="13"/>
  <c r="J61" i="13"/>
  <c r="AE2" i="30" l="1"/>
  <c r="G26" i="41" l="1"/>
  <c r="K26" i="41" s="1"/>
  <c r="G25" i="41"/>
  <c r="K25" i="41" s="1"/>
  <c r="G24" i="41"/>
  <c r="G23" i="41"/>
  <c r="F40" i="40"/>
  <c r="J40" i="40" s="1"/>
  <c r="F39" i="40"/>
  <c r="J39" i="40" s="1"/>
  <c r="F100" i="38"/>
  <c r="J100" i="38" s="1"/>
  <c r="F99" i="38"/>
  <c r="J99" i="38" s="1"/>
  <c r="F98" i="38"/>
  <c r="J98" i="38" s="1"/>
  <c r="F97" i="38"/>
  <c r="J97" i="38" s="1"/>
  <c r="F96" i="38"/>
  <c r="J96" i="38" s="1"/>
  <c r="F95" i="38"/>
  <c r="J95" i="38" s="1"/>
  <c r="J33" i="36"/>
  <c r="J32" i="36"/>
  <c r="F80" i="35"/>
  <c r="J80" i="35" s="1"/>
  <c r="F79" i="35"/>
  <c r="J79" i="35" s="1"/>
  <c r="F78" i="35"/>
  <c r="J78" i="35" s="1"/>
  <c r="F77" i="35"/>
  <c r="J77" i="35" s="1"/>
  <c r="F76" i="35"/>
  <c r="J76" i="35" s="1"/>
  <c r="F81" i="35"/>
  <c r="J81" i="35" s="1"/>
  <c r="Q45" i="33"/>
  <c r="X45" i="33" s="1"/>
  <c r="AC45" i="33" s="1"/>
  <c r="Q44" i="33"/>
  <c r="X44" i="33" s="1"/>
  <c r="AC44" i="33" s="1"/>
  <c r="Q43" i="33"/>
  <c r="X43" i="33" s="1"/>
  <c r="AC43" i="33" s="1"/>
  <c r="Q42" i="33"/>
  <c r="X42" i="33" s="1"/>
  <c r="AC42" i="33" s="1"/>
  <c r="Q41" i="33"/>
  <c r="X41" i="33" s="1"/>
  <c r="AC41" i="33" s="1"/>
  <c r="Q40" i="33"/>
  <c r="X40" i="33" s="1"/>
  <c r="AC40" i="33" s="1"/>
  <c r="Q39" i="33"/>
  <c r="X39" i="33" s="1"/>
  <c r="AC39" i="33" s="1"/>
  <c r="Q38" i="33"/>
  <c r="X38" i="33" s="1"/>
  <c r="Q37" i="33"/>
  <c r="X37" i="33" s="1"/>
  <c r="Q36" i="33"/>
  <c r="X36" i="33" s="1"/>
  <c r="AC36" i="33" s="1"/>
  <c r="Q35" i="33"/>
  <c r="X35" i="33" s="1"/>
  <c r="AC35" i="33" s="1"/>
  <c r="Q34" i="33"/>
  <c r="X34" i="33" s="1"/>
  <c r="AC34" i="33" s="1"/>
  <c r="Q33" i="33"/>
  <c r="X33" i="33" s="1"/>
  <c r="AC33" i="33" s="1"/>
  <c r="Q32" i="33"/>
  <c r="X32" i="33" s="1"/>
  <c r="AC32" i="33" s="1"/>
  <c r="AC14" i="33"/>
  <c r="AC13" i="33"/>
  <c r="AC12" i="33"/>
  <c r="AC11" i="33"/>
  <c r="AC10" i="33"/>
  <c r="AC9" i="33"/>
  <c r="F556" i="28"/>
  <c r="J556" i="28" s="1"/>
  <c r="F541" i="28"/>
  <c r="J541" i="28" s="1"/>
  <c r="F540" i="28"/>
  <c r="J540" i="28" s="1"/>
  <c r="F522" i="28"/>
  <c r="J522" i="28" s="1"/>
  <c r="F521" i="28"/>
  <c r="J521" i="28" s="1"/>
  <c r="F505" i="28"/>
  <c r="J505" i="28" s="1"/>
  <c r="F504" i="28"/>
  <c r="J504" i="28" s="1"/>
  <c r="F487" i="28"/>
  <c r="J487" i="28" s="1"/>
  <c r="F486" i="28"/>
  <c r="J486" i="28" s="1"/>
  <c r="J462" i="28"/>
  <c r="J461" i="28"/>
  <c r="F434" i="28"/>
  <c r="J434" i="28" s="1"/>
  <c r="F433" i="28"/>
  <c r="J433" i="28" s="1"/>
  <c r="F414" i="28"/>
  <c r="J414" i="28" s="1"/>
  <c r="F396" i="28"/>
  <c r="J396" i="28" s="1"/>
  <c r="F395" i="28"/>
  <c r="J395" i="28" s="1"/>
  <c r="F372" i="28"/>
  <c r="J372" i="28" s="1"/>
  <c r="F143" i="28"/>
  <c r="J143" i="28" s="1"/>
  <c r="F142" i="28"/>
  <c r="J142" i="28" s="1"/>
  <c r="F145" i="28"/>
  <c r="J145" i="28" s="1"/>
  <c r="F144" i="28"/>
  <c r="J144" i="28" s="1"/>
  <c r="F81" i="28"/>
  <c r="J81" i="28" s="1"/>
  <c r="F80" i="28"/>
  <c r="J80" i="28" s="1"/>
  <c r="F39" i="28"/>
  <c r="J39" i="28" s="1"/>
  <c r="F38" i="28"/>
  <c r="J38" i="28" s="1"/>
  <c r="J572" i="28"/>
  <c r="B572" i="28"/>
  <c r="B577" i="28" s="1"/>
  <c r="B582" i="28" s="1"/>
  <c r="B587" i="28" s="1"/>
  <c r="B591" i="28" s="1"/>
  <c r="I12" i="30"/>
  <c r="I11" i="30"/>
  <c r="I9" i="30"/>
  <c r="I8" i="30"/>
  <c r="I6" i="30"/>
  <c r="I5" i="30"/>
  <c r="F237" i="28"/>
  <c r="F238" i="28"/>
  <c r="F239" i="28"/>
  <c r="F240" i="28"/>
  <c r="F241" i="28"/>
  <c r="F242" i="28"/>
  <c r="F243" i="28"/>
  <c r="J243" i="28" s="1"/>
  <c r="F244" i="28"/>
  <c r="F245" i="28"/>
  <c r="F246" i="28"/>
  <c r="F247" i="28"/>
  <c r="F248" i="28"/>
  <c r="F249" i="28"/>
  <c r="F250" i="28"/>
  <c r="F251" i="28"/>
  <c r="F253" i="28"/>
  <c r="F254" i="28"/>
  <c r="F255" i="28"/>
  <c r="F256" i="28"/>
  <c r="F257" i="28"/>
  <c r="F258" i="28"/>
  <c r="F259" i="28"/>
  <c r="F260" i="28"/>
  <c r="F261" i="28"/>
  <c r="F262" i="28"/>
  <c r="F263" i="28"/>
  <c r="F264" i="28"/>
  <c r="F265" i="28"/>
  <c r="F266" i="28"/>
  <c r="F267" i="28"/>
  <c r="J309" i="27"/>
  <c r="J308" i="27"/>
  <c r="F270" i="27"/>
  <c r="J270" i="27" s="1"/>
  <c r="F269" i="27"/>
  <c r="J269" i="27" s="1"/>
  <c r="F231" i="27"/>
  <c r="J231" i="27" s="1"/>
  <c r="F230" i="27"/>
  <c r="J230" i="27" s="1"/>
  <c r="F158" i="27"/>
  <c r="J158" i="27" s="1"/>
  <c r="F157" i="27"/>
  <c r="J157" i="27" s="1"/>
  <c r="F82" i="27"/>
  <c r="J82" i="27" s="1"/>
  <c r="F81" i="27"/>
  <c r="J81" i="27" s="1"/>
  <c r="F38" i="27"/>
  <c r="J38" i="27" s="1"/>
  <c r="F39" i="27"/>
  <c r="J39" i="27" s="1"/>
  <c r="B228" i="27"/>
  <c r="B230" i="27" s="1"/>
  <c r="B232" i="27" s="1"/>
  <c r="B234" i="27" s="1"/>
  <c r="B236" i="27" s="1"/>
  <c r="F228" i="27"/>
  <c r="J228" i="27" s="1"/>
  <c r="F229" i="27"/>
  <c r="J229" i="27" s="1"/>
  <c r="B155" i="27"/>
  <c r="B157" i="27" s="1"/>
  <c r="B159" i="27" s="1"/>
  <c r="B161" i="27" s="1"/>
  <c r="B163" i="27" s="1"/>
  <c r="B36" i="27"/>
  <c r="B38" i="27" s="1"/>
  <c r="B40" i="27" s="1"/>
  <c r="B42" i="27" s="1"/>
  <c r="B44" i="27" s="1"/>
  <c r="J530" i="28" l="1"/>
  <c r="J494" i="28"/>
  <c r="F496" i="28" s="1"/>
  <c r="J512" i="28"/>
  <c r="F514" i="28" s="1"/>
  <c r="R5" i="30"/>
  <c r="R11" i="30"/>
  <c r="R8" i="30"/>
  <c r="AC11" i="30" l="1"/>
  <c r="C35" i="30" s="1"/>
  <c r="R35" i="30" s="1"/>
  <c r="R41" i="30" s="1"/>
  <c r="S45" i="30" s="1"/>
  <c r="H514" i="28" s="1"/>
  <c r="J514" i="28" s="1"/>
  <c r="C18" i="30" l="1"/>
  <c r="R18" i="30" s="1"/>
  <c r="R24" i="30" s="1"/>
  <c r="S28" i="30" s="1"/>
  <c r="H496" i="28" s="1"/>
  <c r="J496" i="28" s="1"/>
  <c r="J97" i="25" l="1"/>
  <c r="J79" i="25"/>
  <c r="J56" i="25"/>
  <c r="J38" i="25"/>
  <c r="J37" i="25"/>
  <c r="G100" i="24"/>
  <c r="K100" i="24" s="1"/>
  <c r="K95" i="24"/>
  <c r="G92" i="24" s="1"/>
  <c r="K92" i="24" s="1"/>
  <c r="K86" i="24"/>
  <c r="G83" i="24" s="1"/>
  <c r="K83" i="24" s="1"/>
  <c r="K74" i="24"/>
  <c r="G71" i="24"/>
  <c r="K71" i="24" s="1"/>
  <c r="K66" i="24"/>
  <c r="G63" i="24" s="1"/>
  <c r="K63" i="24" s="1"/>
  <c r="K57" i="24"/>
  <c r="G54" i="24" s="1"/>
  <c r="K54" i="24" s="1"/>
  <c r="K47" i="24"/>
  <c r="G44" i="24" s="1"/>
  <c r="K44" i="24" s="1"/>
  <c r="K39" i="24"/>
  <c r="G36" i="24" s="1"/>
  <c r="K36" i="24" s="1"/>
  <c r="G26" i="24"/>
  <c r="K26" i="24" s="1"/>
  <c r="K21" i="24"/>
  <c r="G18" i="24" s="1"/>
  <c r="K18" i="24" s="1"/>
  <c r="K12" i="24"/>
  <c r="G9" i="24" s="1"/>
  <c r="K9" i="24" s="1"/>
  <c r="F89" i="23"/>
  <c r="J89" i="23" s="1"/>
  <c r="F88" i="23"/>
  <c r="J88" i="23" s="1"/>
  <c r="F87" i="23"/>
  <c r="J87" i="23" s="1"/>
  <c r="F86" i="23"/>
  <c r="J86" i="23" s="1"/>
  <c r="J27" i="23"/>
  <c r="J22" i="23"/>
  <c r="J17" i="23"/>
  <c r="J12" i="23"/>
  <c r="J7" i="23"/>
  <c r="K542" i="19" l="1"/>
  <c r="G541" i="19"/>
  <c r="K541" i="19" s="1"/>
  <c r="K540" i="19"/>
  <c r="G539" i="19"/>
  <c r="K539" i="19" s="1"/>
  <c r="G440" i="19"/>
  <c r="K440" i="19" s="1"/>
  <c r="G439" i="19"/>
  <c r="K439" i="19" s="1"/>
  <c r="G438" i="19"/>
  <c r="K438" i="19" s="1"/>
  <c r="G437" i="19"/>
  <c r="K437" i="19" s="1"/>
  <c r="K343" i="19"/>
  <c r="K342" i="19"/>
  <c r="K341" i="19"/>
  <c r="K340" i="19"/>
  <c r="G339" i="19"/>
  <c r="K339" i="19" s="1"/>
  <c r="G338" i="19"/>
  <c r="K338" i="19" s="1"/>
  <c r="G337" i="19"/>
  <c r="K337" i="19" s="1"/>
  <c r="G336" i="19"/>
  <c r="K336" i="19" s="1"/>
  <c r="G335" i="19"/>
  <c r="K335" i="19" s="1"/>
  <c r="K334" i="19"/>
  <c r="K333" i="19"/>
  <c r="K332" i="19"/>
  <c r="K331" i="19"/>
  <c r="K330" i="19"/>
  <c r="G329" i="19"/>
  <c r="K329" i="19" s="1"/>
  <c r="G328" i="19"/>
  <c r="K328" i="19" s="1"/>
  <c r="G327" i="19"/>
  <c r="K327" i="19" s="1"/>
  <c r="G326" i="19"/>
  <c r="K326" i="19" s="1"/>
  <c r="G325" i="19"/>
  <c r="K325" i="19" s="1"/>
  <c r="K109" i="19"/>
  <c r="K108" i="19"/>
  <c r="G54" i="19"/>
  <c r="K54" i="19" s="1"/>
  <c r="G53" i="19"/>
  <c r="K53" i="19" s="1"/>
  <c r="L542" i="19"/>
  <c r="L541" i="19"/>
  <c r="L540" i="19"/>
  <c r="L539" i="19"/>
  <c r="L440" i="19"/>
  <c r="L439" i="19"/>
  <c r="L438" i="19"/>
  <c r="L437" i="19"/>
  <c r="L343" i="19"/>
  <c r="L342" i="19"/>
  <c r="L341" i="19"/>
  <c r="L340" i="19"/>
  <c r="L339" i="19"/>
  <c r="L338" i="19"/>
  <c r="L337" i="19"/>
  <c r="L336" i="19"/>
  <c r="L335" i="19"/>
  <c r="L334" i="19"/>
  <c r="L333" i="19"/>
  <c r="L332" i="19"/>
  <c r="L331" i="19"/>
  <c r="L330" i="19"/>
  <c r="L329" i="19"/>
  <c r="L328" i="19"/>
  <c r="L327" i="19"/>
  <c r="L326" i="19"/>
  <c r="L325" i="19"/>
  <c r="K70" i="19"/>
  <c r="K12" i="19"/>
  <c r="J34" i="18"/>
  <c r="J33" i="18"/>
  <c r="J29" i="15"/>
  <c r="J21" i="15"/>
  <c r="J14" i="15"/>
  <c r="J297" i="16"/>
  <c r="J296" i="16"/>
  <c r="J261" i="16"/>
  <c r="J260" i="16"/>
  <c r="F193" i="16"/>
  <c r="J193" i="16" s="1"/>
  <c r="F192" i="16"/>
  <c r="J192" i="16" s="1"/>
  <c r="F191" i="16"/>
  <c r="J191" i="16" s="1"/>
  <c r="F190" i="16"/>
  <c r="J190" i="16" s="1"/>
  <c r="F189" i="16"/>
  <c r="J189" i="16" s="1"/>
  <c r="F188" i="16"/>
  <c r="J188" i="16" s="1"/>
  <c r="F187" i="16"/>
  <c r="J187" i="16" s="1"/>
  <c r="F186" i="16"/>
  <c r="J186" i="16" s="1"/>
  <c r="F185" i="16"/>
  <c r="J185" i="16" s="1"/>
  <c r="F184" i="16"/>
  <c r="J184" i="16" s="1"/>
  <c r="J7" i="16" l="1"/>
  <c r="J14" i="16"/>
  <c r="J21" i="16"/>
  <c r="J25" i="16"/>
  <c r="J29" i="16"/>
  <c r="J281" i="15" l="1"/>
  <c r="J280" i="15"/>
  <c r="F245" i="15"/>
  <c r="J245" i="15" s="1"/>
  <c r="F244" i="15"/>
  <c r="J244" i="15" s="1"/>
  <c r="F177" i="15"/>
  <c r="J177" i="15" s="1"/>
  <c r="F176" i="15"/>
  <c r="J176" i="15" s="1"/>
  <c r="F175" i="15"/>
  <c r="J175" i="15" s="1"/>
  <c r="F174" i="15"/>
  <c r="J174" i="15" s="1"/>
  <c r="F173" i="15"/>
  <c r="J173" i="15" s="1"/>
  <c r="F172" i="15"/>
  <c r="J172" i="15" s="1"/>
  <c r="F171" i="15"/>
  <c r="J171" i="15" s="1"/>
  <c r="F170" i="15"/>
  <c r="J170" i="15" s="1"/>
  <c r="F169" i="15"/>
  <c r="J169" i="15" s="1"/>
  <c r="F168" i="15"/>
  <c r="J168" i="15" s="1"/>
  <c r="J51" i="8" l="1"/>
  <c r="J50" i="8"/>
  <c r="J51" i="7" l="1"/>
  <c r="J50" i="7"/>
  <c r="J236" i="6" l="1"/>
  <c r="J235" i="6"/>
  <c r="F227" i="6"/>
  <c r="F225" i="6"/>
  <c r="B65" i="6"/>
  <c r="B66" i="6" s="1"/>
  <c r="B67" i="6" s="1"/>
  <c r="B68" i="6" s="1"/>
  <c r="B69" i="6" s="1"/>
  <c r="B70" i="6" s="1"/>
  <c r="B47" i="6"/>
  <c r="B48" i="6" s="1"/>
  <c r="B49" i="6" s="1"/>
  <c r="B51" i="6" s="1"/>
  <c r="B53" i="6" s="1"/>
  <c r="B55" i="6" s="1"/>
  <c r="B28" i="6"/>
  <c r="B29" i="6" s="1"/>
  <c r="B30" i="6" s="1"/>
  <c r="B32" i="6" s="1"/>
  <c r="B34" i="6" s="1"/>
  <c r="B36" i="6" s="1"/>
  <c r="B9" i="6"/>
  <c r="B10" i="6" s="1"/>
  <c r="B11" i="6" s="1"/>
  <c r="B13" i="6" s="1"/>
  <c r="B15" i="6" s="1"/>
  <c r="B17" i="6" s="1"/>
  <c r="F323" i="11" l="1"/>
  <c r="J323" i="11" s="1"/>
  <c r="F322" i="11"/>
  <c r="J322" i="11" s="1"/>
  <c r="F321" i="11"/>
  <c r="J321" i="11" s="1"/>
  <c r="J325" i="11" l="1"/>
  <c r="J30" i="11"/>
  <c r="F22" i="11"/>
  <c r="F132" i="11"/>
  <c r="J132" i="11" s="1"/>
  <c r="F131" i="11"/>
  <c r="F130" i="11"/>
  <c r="F20" i="11"/>
  <c r="F19" i="11"/>
  <c r="F129" i="11"/>
  <c r="F128" i="11"/>
  <c r="F18" i="11"/>
  <c r="F16" i="11"/>
  <c r="F223" i="15" l="1"/>
  <c r="F222" i="15"/>
  <c r="F221" i="15"/>
  <c r="F220" i="15"/>
  <c r="F8" i="40" l="1"/>
  <c r="F7" i="40"/>
  <c r="G22" i="41"/>
  <c r="G21" i="41"/>
  <c r="G20" i="41"/>
  <c r="G19" i="41"/>
  <c r="G18" i="41"/>
  <c r="G17" i="41"/>
  <c r="G16" i="41"/>
  <c r="G15" i="41"/>
  <c r="G14" i="41"/>
  <c r="G13" i="41"/>
  <c r="G12" i="41"/>
  <c r="G11" i="41"/>
  <c r="G10" i="41"/>
  <c r="G9" i="41"/>
  <c r="F326" i="28" l="1"/>
  <c r="F325" i="28"/>
  <c r="F324" i="28"/>
  <c r="F323" i="28"/>
  <c r="F322" i="28"/>
  <c r="F321" i="28"/>
  <c r="F320" i="28"/>
  <c r="F319" i="28"/>
  <c r="F318" i="28"/>
  <c r="F317" i="28"/>
  <c r="F316" i="28"/>
  <c r="F315" i="28"/>
  <c r="F38" i="40" l="1"/>
  <c r="F37" i="40"/>
  <c r="F36" i="40"/>
  <c r="F35" i="40"/>
  <c r="F34" i="40"/>
  <c r="F33" i="40"/>
  <c r="F32" i="40"/>
  <c r="F31" i="40"/>
  <c r="F29" i="40"/>
  <c r="F30" i="40"/>
  <c r="F28" i="40"/>
  <c r="F27" i="40"/>
  <c r="F26" i="40"/>
  <c r="F25" i="40"/>
  <c r="F24" i="40"/>
  <c r="F23" i="40"/>
  <c r="F22" i="40"/>
  <c r="F21" i="40"/>
  <c r="F20" i="40"/>
  <c r="F19" i="40"/>
  <c r="F18" i="40"/>
  <c r="F17" i="40"/>
  <c r="F16" i="40"/>
  <c r="F15" i="40"/>
  <c r="F14" i="40"/>
  <c r="F13" i="40"/>
  <c r="F12" i="40"/>
  <c r="F11" i="40"/>
  <c r="F10" i="40"/>
  <c r="F9" i="40"/>
  <c r="F19" i="39"/>
  <c r="F18" i="39"/>
  <c r="F17" i="39"/>
  <c r="F16" i="39"/>
  <c r="F15" i="39"/>
  <c r="F14" i="39"/>
  <c r="F12" i="39"/>
  <c r="F13" i="39"/>
  <c r="F11" i="39"/>
  <c r="F10" i="39"/>
  <c r="F94" i="38"/>
  <c r="F93" i="38"/>
  <c r="F92" i="38"/>
  <c r="F91" i="38"/>
  <c r="F90" i="38"/>
  <c r="F89" i="38"/>
  <c r="F88" i="38"/>
  <c r="F87" i="38"/>
  <c r="F86" i="38"/>
  <c r="F85" i="38"/>
  <c r="F84" i="38"/>
  <c r="F83" i="38"/>
  <c r="F82" i="38"/>
  <c r="F81" i="38"/>
  <c r="F80" i="38"/>
  <c r="F79" i="38"/>
  <c r="F78" i="38"/>
  <c r="F77" i="38"/>
  <c r="F74" i="38"/>
  <c r="F73" i="38"/>
  <c r="F72" i="38"/>
  <c r="F71" i="38"/>
  <c r="F70" i="38"/>
  <c r="F69" i="38"/>
  <c r="F68" i="38"/>
  <c r="J68" i="38" s="1"/>
  <c r="F67" i="38"/>
  <c r="F66" i="38"/>
  <c r="F65" i="38"/>
  <c r="F64" i="38"/>
  <c r="F63" i="38"/>
  <c r="F62" i="38"/>
  <c r="F61" i="38"/>
  <c r="F60" i="38"/>
  <c r="F59" i="38"/>
  <c r="F58" i="38"/>
  <c r="F57" i="38"/>
  <c r="F56" i="38"/>
  <c r="F55" i="38"/>
  <c r="F52" i="38"/>
  <c r="F54" i="38"/>
  <c r="F53" i="38"/>
  <c r="F51" i="38"/>
  <c r="F50" i="38"/>
  <c r="F49" i="38"/>
  <c r="F48" i="38"/>
  <c r="F47" i="38"/>
  <c r="F46" i="38"/>
  <c r="F45" i="38"/>
  <c r="F44" i="38"/>
  <c r="F43" i="38"/>
  <c r="F42" i="38"/>
  <c r="F41" i="38"/>
  <c r="F40" i="38"/>
  <c r="F39" i="38"/>
  <c r="F36" i="38"/>
  <c r="F35" i="38"/>
  <c r="F34" i="38"/>
  <c r="F33" i="38"/>
  <c r="F32" i="38"/>
  <c r="F31" i="38"/>
  <c r="F30" i="38"/>
  <c r="F29" i="38"/>
  <c r="F28" i="38"/>
  <c r="F27" i="38"/>
  <c r="F26" i="38"/>
  <c r="F25" i="38"/>
  <c r="F24" i="38"/>
  <c r="F23" i="38"/>
  <c r="F22" i="38"/>
  <c r="F21" i="38"/>
  <c r="F20" i="38"/>
  <c r="F19" i="38"/>
  <c r="F18" i="38"/>
  <c r="F17" i="38"/>
  <c r="F16" i="38"/>
  <c r="F9" i="38"/>
  <c r="F8" i="38"/>
  <c r="F31" i="36"/>
  <c r="F30" i="36"/>
  <c r="F29" i="36"/>
  <c r="F28" i="36"/>
  <c r="F27" i="36"/>
  <c r="F26" i="36"/>
  <c r="F25" i="36"/>
  <c r="F24" i="36"/>
  <c r="F23" i="36"/>
  <c r="F22" i="36"/>
  <c r="F21" i="36"/>
  <c r="F20" i="36"/>
  <c r="F19" i="36"/>
  <c r="F18" i="36"/>
  <c r="F17" i="36"/>
  <c r="F16" i="36"/>
  <c r="F15" i="36"/>
  <c r="F14" i="36"/>
  <c r="F13" i="36"/>
  <c r="F12" i="36"/>
  <c r="F11" i="36"/>
  <c r="F10" i="36"/>
  <c r="F9" i="36"/>
  <c r="F8" i="36"/>
  <c r="F75" i="35"/>
  <c r="F74" i="35"/>
  <c r="F73" i="35"/>
  <c r="F72" i="35"/>
  <c r="F71" i="35"/>
  <c r="F70" i="35"/>
  <c r="F69" i="35"/>
  <c r="F68" i="35"/>
  <c r="F67" i="35"/>
  <c r="F66" i="35"/>
  <c r="F65" i="35"/>
  <c r="F64" i="35"/>
  <c r="F63" i="35"/>
  <c r="F62" i="35"/>
  <c r="F61" i="35"/>
  <c r="F60" i="35"/>
  <c r="F59" i="35"/>
  <c r="F58" i="35"/>
  <c r="F57" i="35"/>
  <c r="F56" i="35"/>
  <c r="F55" i="35"/>
  <c r="F54" i="35"/>
  <c r="F53" i="35"/>
  <c r="F52" i="35"/>
  <c r="F47" i="35"/>
  <c r="F46" i="35"/>
  <c r="F45" i="35"/>
  <c r="F44" i="35"/>
  <c r="F43" i="35"/>
  <c r="F42" i="35"/>
  <c r="F41" i="35"/>
  <c r="F40" i="35"/>
  <c r="F39" i="35"/>
  <c r="F38" i="35"/>
  <c r="F37" i="35"/>
  <c r="F36" i="35"/>
  <c r="J36" i="35" s="1"/>
  <c r="F35" i="35"/>
  <c r="F34" i="35"/>
  <c r="F33" i="35"/>
  <c r="F32" i="35"/>
  <c r="F30" i="35"/>
  <c r="F29" i="35"/>
  <c r="F28" i="35"/>
  <c r="F27" i="35"/>
  <c r="F26" i="35"/>
  <c r="F25" i="35"/>
  <c r="F24" i="35"/>
  <c r="F23" i="35"/>
  <c r="F22" i="35"/>
  <c r="F21" i="35"/>
  <c r="F20" i="35"/>
  <c r="F19" i="35"/>
  <c r="F18" i="35"/>
  <c r="F17" i="35"/>
  <c r="F16" i="35"/>
  <c r="F15" i="35"/>
  <c r="F14" i="35"/>
  <c r="F10" i="35"/>
  <c r="F9" i="35"/>
  <c r="F8" i="35"/>
  <c r="F7" i="35"/>
  <c r="F539" i="28" l="1"/>
  <c r="F538" i="28"/>
  <c r="F537" i="28"/>
  <c r="F536" i="28"/>
  <c r="F460" i="28"/>
  <c r="F459" i="28"/>
  <c r="J459" i="28" s="1"/>
  <c r="F451" i="28"/>
  <c r="F450" i="28"/>
  <c r="F449" i="28"/>
  <c r="F448" i="28"/>
  <c r="F432" i="28"/>
  <c r="F431" i="28"/>
  <c r="F430" i="28"/>
  <c r="F429" i="28"/>
  <c r="F428" i="28"/>
  <c r="F427" i="28"/>
  <c r="F426" i="28"/>
  <c r="F425" i="28"/>
  <c r="F394" i="28"/>
  <c r="F393" i="28"/>
  <c r="F392" i="28"/>
  <c r="F391" i="28"/>
  <c r="F390" i="28"/>
  <c r="F389" i="28"/>
  <c r="F388" i="28"/>
  <c r="F387" i="28"/>
  <c r="F386" i="28"/>
  <c r="F385" i="28"/>
  <c r="F384" i="28"/>
  <c r="F383" i="28"/>
  <c r="F358" i="28"/>
  <c r="F357" i="28"/>
  <c r="F356" i="28"/>
  <c r="F355" i="28"/>
  <c r="F354" i="28"/>
  <c r="F353" i="28"/>
  <c r="J353" i="28" s="1"/>
  <c r="F345" i="28"/>
  <c r="F344" i="28"/>
  <c r="F343" i="28"/>
  <c r="F342" i="28"/>
  <c r="F341" i="28"/>
  <c r="F340" i="28"/>
  <c r="F339" i="28"/>
  <c r="F338" i="28"/>
  <c r="F337" i="28"/>
  <c r="F336" i="28"/>
  <c r="F335" i="28"/>
  <c r="F334" i="28"/>
  <c r="F307" i="28"/>
  <c r="F306" i="28"/>
  <c r="F305" i="28"/>
  <c r="F304" i="28"/>
  <c r="F303" i="28"/>
  <c r="F302" i="28"/>
  <c r="F301" i="28"/>
  <c r="F300" i="28"/>
  <c r="F299" i="28"/>
  <c r="F298" i="28"/>
  <c r="F169" i="28"/>
  <c r="F168" i="28"/>
  <c r="F141" i="28"/>
  <c r="F140" i="28"/>
  <c r="F139" i="28"/>
  <c r="F138" i="28"/>
  <c r="F135" i="28"/>
  <c r="F134" i="28"/>
  <c r="F137" i="28"/>
  <c r="F136" i="28"/>
  <c r="F133" i="28"/>
  <c r="F132" i="28"/>
  <c r="J132" i="28" s="1"/>
  <c r="F131" i="28"/>
  <c r="F130" i="28"/>
  <c r="F129" i="28"/>
  <c r="F128" i="28"/>
  <c r="F127" i="28"/>
  <c r="F126" i="28"/>
  <c r="F125" i="28"/>
  <c r="F124" i="28"/>
  <c r="F123" i="28"/>
  <c r="F122" i="28"/>
  <c r="F119" i="28"/>
  <c r="F118" i="28"/>
  <c r="F121" i="28"/>
  <c r="F120" i="28"/>
  <c r="F116" i="28"/>
  <c r="F115" i="28"/>
  <c r="F114" i="28"/>
  <c r="F117" i="28"/>
  <c r="F112" i="28"/>
  <c r="F111" i="28"/>
  <c r="F110" i="28"/>
  <c r="F113" i="28"/>
  <c r="F109" i="28"/>
  <c r="F108" i="28"/>
  <c r="F107" i="28"/>
  <c r="F106" i="28"/>
  <c r="F103" i="28"/>
  <c r="F102" i="28"/>
  <c r="F101" i="28"/>
  <c r="F100" i="28"/>
  <c r="F99" i="28"/>
  <c r="F98"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37" i="28"/>
  <c r="F36" i="28"/>
  <c r="F35" i="28"/>
  <c r="F34" i="28"/>
  <c r="F33" i="28"/>
  <c r="F32" i="28"/>
  <c r="F31" i="28"/>
  <c r="F30" i="28"/>
  <c r="F29" i="28"/>
  <c r="F28" i="28"/>
  <c r="F27" i="28"/>
  <c r="F26" i="28"/>
  <c r="F25" i="28"/>
  <c r="F24" i="28"/>
  <c r="F23" i="28"/>
  <c r="J23" i="28" s="1"/>
  <c r="F22" i="28"/>
  <c r="F21" i="28"/>
  <c r="F20" i="28"/>
  <c r="F19" i="28"/>
  <c r="F18" i="28"/>
  <c r="F17" i="28"/>
  <c r="F16" i="28"/>
  <c r="F15" i="28"/>
  <c r="F14" i="28"/>
  <c r="F13" i="28"/>
  <c r="F307" i="27"/>
  <c r="F306" i="27"/>
  <c r="F305" i="27"/>
  <c r="F304" i="27"/>
  <c r="F303" i="27"/>
  <c r="F302" i="27"/>
  <c r="F301" i="27"/>
  <c r="F300" i="27"/>
  <c r="F299" i="27"/>
  <c r="F298" i="27"/>
  <c r="F297" i="27"/>
  <c r="F296" i="27"/>
  <c r="F293" i="27"/>
  <c r="F292" i="27"/>
  <c r="F291" i="27"/>
  <c r="F290" i="27"/>
  <c r="F289" i="27"/>
  <c r="F288" i="27"/>
  <c r="F287" i="27"/>
  <c r="F286" i="27"/>
  <c r="F285" i="27"/>
  <c r="F284" i="27"/>
  <c r="F268" i="27"/>
  <c r="F267" i="27"/>
  <c r="F266" i="27"/>
  <c r="F265" i="27"/>
  <c r="F264" i="27"/>
  <c r="F263" i="27"/>
  <c r="F262" i="27"/>
  <c r="F261" i="27"/>
  <c r="F260" i="27"/>
  <c r="F259" i="27"/>
  <c r="F258" i="27"/>
  <c r="F257" i="27"/>
  <c r="F248" i="27"/>
  <c r="F247" i="27"/>
  <c r="F256" i="27"/>
  <c r="F255" i="27"/>
  <c r="F254" i="27"/>
  <c r="F253" i="27"/>
  <c r="F252" i="27"/>
  <c r="F251" i="27"/>
  <c r="F250" i="27"/>
  <c r="F249" i="27"/>
  <c r="F246" i="27"/>
  <c r="J246" i="27" s="1"/>
  <c r="F245"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4" i="27"/>
  <c r="F194" i="27"/>
  <c r="F193" i="27"/>
  <c r="F192" i="27"/>
  <c r="F191" i="27"/>
  <c r="F190" i="27"/>
  <c r="F189" i="27"/>
  <c r="F188" i="27"/>
  <c r="F187" i="27"/>
  <c r="F186" i="27"/>
  <c r="F185" i="27"/>
  <c r="F184" i="27"/>
  <c r="F183" i="27"/>
  <c r="F156" i="27"/>
  <c r="F155" i="27"/>
  <c r="F154" i="27"/>
  <c r="F153" i="27"/>
  <c r="F152" i="27"/>
  <c r="F151" i="27"/>
  <c r="F150" i="27"/>
  <c r="F149" i="27"/>
  <c r="F148" i="27"/>
  <c r="F147" i="27"/>
  <c r="F146" i="27"/>
  <c r="F145" i="27"/>
  <c r="F144" i="27"/>
  <c r="F143" i="27"/>
  <c r="F142" i="27"/>
  <c r="F141" i="27"/>
  <c r="F140" i="27"/>
  <c r="F139" i="27"/>
  <c r="F138" i="27"/>
  <c r="J138" i="27" s="1"/>
  <c r="F137" i="27"/>
  <c r="F136" i="27"/>
  <c r="F135" i="27"/>
  <c r="F134" i="27"/>
  <c r="F133" i="27"/>
  <c r="F132" i="27"/>
  <c r="F131" i="27"/>
  <c r="F104" i="27"/>
  <c r="F103" i="27"/>
  <c r="F102" i="27"/>
  <c r="F101" i="27"/>
  <c r="F100" i="27"/>
  <c r="F99" i="27"/>
  <c r="F121" i="27"/>
  <c r="F120" i="27"/>
  <c r="F119" i="27"/>
  <c r="F118" i="27"/>
  <c r="F117" i="27"/>
  <c r="F116" i="27"/>
  <c r="F80" i="27"/>
  <c r="F79" i="27"/>
  <c r="F78" i="27"/>
  <c r="F77" i="27"/>
  <c r="F76" i="27"/>
  <c r="F75" i="27"/>
  <c r="F74" i="27"/>
  <c r="F73" i="27"/>
  <c r="F72" i="27"/>
  <c r="F71" i="27"/>
  <c r="F70" i="27"/>
  <c r="F69" i="27"/>
  <c r="F68" i="27"/>
  <c r="F67" i="27"/>
  <c r="F66" i="27"/>
  <c r="F65" i="27"/>
  <c r="F64" i="27"/>
  <c r="F63" i="27"/>
  <c r="F62" i="27"/>
  <c r="F61" i="27"/>
  <c r="F60" i="27"/>
  <c r="F59" i="27"/>
  <c r="F58" i="27"/>
  <c r="F57" i="27"/>
  <c r="F56" i="27"/>
  <c r="F55" i="27"/>
  <c r="F37" i="27"/>
  <c r="F36" i="27"/>
  <c r="F35" i="27"/>
  <c r="F34" i="27"/>
  <c r="F33" i="27"/>
  <c r="F32" i="27"/>
  <c r="F31" i="27"/>
  <c r="F30" i="27"/>
  <c r="J30" i="27" s="1"/>
  <c r="F29" i="27"/>
  <c r="F28" i="27"/>
  <c r="F27" i="27"/>
  <c r="F26" i="27"/>
  <c r="F25" i="27"/>
  <c r="F24" i="27"/>
  <c r="F23" i="27"/>
  <c r="F22" i="27"/>
  <c r="F21" i="27"/>
  <c r="F20" i="27"/>
  <c r="F19" i="27"/>
  <c r="F18" i="27"/>
  <c r="F17" i="27"/>
  <c r="F16" i="27"/>
  <c r="F15" i="27"/>
  <c r="F14" i="27"/>
  <c r="F13" i="27"/>
  <c r="F12" i="27"/>
  <c r="J12" i="27" s="1"/>
  <c r="F85" i="23"/>
  <c r="J85" i="23" s="1"/>
  <c r="F84" i="23"/>
  <c r="J84" i="23" s="1"/>
  <c r="F83" i="23"/>
  <c r="J83" i="23" s="1"/>
  <c r="F82" i="23"/>
  <c r="J82" i="23" s="1"/>
  <c r="F81" i="23"/>
  <c r="J81" i="23" s="1"/>
  <c r="F80" i="23"/>
  <c r="J80" i="23" s="1"/>
  <c r="F79" i="23"/>
  <c r="J79" i="23" s="1"/>
  <c r="F78" i="23"/>
  <c r="J78" i="23" s="1"/>
  <c r="F77" i="23"/>
  <c r="J77" i="23" s="1"/>
  <c r="F76" i="23"/>
  <c r="J76" i="23" s="1"/>
  <c r="F75" i="23"/>
  <c r="J75" i="23" s="1"/>
  <c r="F74" i="23"/>
  <c r="J74" i="23" s="1"/>
  <c r="F73" i="23"/>
  <c r="J73" i="23" s="1"/>
  <c r="F72" i="23"/>
  <c r="J72" i="23" s="1"/>
  <c r="F71" i="23"/>
  <c r="J71" i="23" s="1"/>
  <c r="F70" i="23"/>
  <c r="J70" i="23" s="1"/>
  <c r="F69" i="23"/>
  <c r="J69" i="23" s="1"/>
  <c r="F68" i="23"/>
  <c r="J68" i="23" s="1"/>
  <c r="F67" i="23"/>
  <c r="J67" i="23" s="1"/>
  <c r="F66" i="23"/>
  <c r="J66" i="23" s="1"/>
  <c r="F65" i="23"/>
  <c r="J65" i="23" s="1"/>
  <c r="F64" i="23"/>
  <c r="J64" i="23" s="1"/>
  <c r="F63" i="23"/>
  <c r="J63" i="23" s="1"/>
  <c r="F62" i="23"/>
  <c r="J62" i="23" s="1"/>
  <c r="F61" i="23"/>
  <c r="J61" i="23" s="1"/>
  <c r="F60" i="23"/>
  <c r="J60" i="23" s="1"/>
  <c r="F59" i="23"/>
  <c r="J59" i="23" s="1"/>
  <c r="F58" i="23"/>
  <c r="J58" i="23" s="1"/>
  <c r="F57" i="23"/>
  <c r="J57" i="23" s="1"/>
  <c r="F56" i="23"/>
  <c r="J56" i="23" s="1"/>
  <c r="F55" i="23"/>
  <c r="J55" i="23" s="1"/>
  <c r="F54" i="23"/>
  <c r="J54" i="23" s="1"/>
  <c r="F53" i="23"/>
  <c r="J53" i="23" s="1"/>
  <c r="F52" i="23"/>
  <c r="J52" i="23" s="1"/>
  <c r="F51" i="23"/>
  <c r="J51" i="23" s="1"/>
  <c r="F50" i="23"/>
  <c r="J50" i="23" s="1"/>
  <c r="F49" i="23"/>
  <c r="J49" i="23" s="1"/>
  <c r="F48" i="23"/>
  <c r="J48" i="23" s="1"/>
  <c r="F47" i="23"/>
  <c r="J47" i="23" s="1"/>
  <c r="F46" i="23"/>
  <c r="J46" i="23" s="1"/>
  <c r="F45" i="23"/>
  <c r="J45" i="23" s="1"/>
  <c r="F44" i="23"/>
  <c r="J44" i="23" s="1"/>
  <c r="F43" i="23"/>
  <c r="J43" i="23" s="1"/>
  <c r="F42" i="23"/>
  <c r="J42" i="23" s="1"/>
  <c r="F41" i="23"/>
  <c r="J41" i="23" s="1"/>
  <c r="F40" i="23"/>
  <c r="J40" i="23" s="1"/>
  <c r="F39" i="23"/>
  <c r="J39" i="23" s="1"/>
  <c r="F38" i="23"/>
  <c r="J38" i="23" s="1"/>
  <c r="F37" i="23"/>
  <c r="J37" i="23" s="1"/>
  <c r="F36" i="23"/>
  <c r="J36" i="23" s="1"/>
  <c r="F35" i="23"/>
  <c r="J35" i="23" s="1"/>
  <c r="F34" i="23"/>
  <c r="J34" i="23" s="1"/>
  <c r="J99" i="23" l="1"/>
  <c r="J110" i="23"/>
  <c r="G538" i="19"/>
  <c r="G537" i="19"/>
  <c r="G536" i="19"/>
  <c r="G535" i="19"/>
  <c r="G534" i="19"/>
  <c r="G533" i="19"/>
  <c r="G532" i="19"/>
  <c r="G531" i="19"/>
  <c r="G530" i="19"/>
  <c r="G529" i="19"/>
  <c r="G528" i="19"/>
  <c r="G527" i="19"/>
  <c r="G526" i="19"/>
  <c r="G525" i="19"/>
  <c r="G524" i="19"/>
  <c r="G523" i="19"/>
  <c r="G521" i="19"/>
  <c r="G520" i="19"/>
  <c r="G518" i="19"/>
  <c r="G517" i="19"/>
  <c r="G515" i="19"/>
  <c r="G514" i="19"/>
  <c r="G512" i="19"/>
  <c r="G511" i="19"/>
  <c r="G509" i="19"/>
  <c r="G508" i="19"/>
  <c r="G506" i="19"/>
  <c r="G505" i="19"/>
  <c r="G503" i="19"/>
  <c r="G502" i="19"/>
  <c r="G500" i="19"/>
  <c r="G499" i="19"/>
  <c r="G497" i="19"/>
  <c r="G496" i="19"/>
  <c r="G494" i="19"/>
  <c r="G493" i="19"/>
  <c r="K492" i="19"/>
  <c r="G491" i="19"/>
  <c r="G490" i="19"/>
  <c r="G483" i="19"/>
  <c r="G484" i="19"/>
  <c r="G481" i="19"/>
  <c r="G480" i="19"/>
  <c r="G478" i="19"/>
  <c r="G477" i="19"/>
  <c r="G475" i="19"/>
  <c r="G474" i="19"/>
  <c r="G472" i="19"/>
  <c r="G471" i="19"/>
  <c r="G436" i="19"/>
  <c r="G435" i="19"/>
  <c r="G434" i="19"/>
  <c r="G433" i="19"/>
  <c r="G432" i="19"/>
  <c r="G431" i="19"/>
  <c r="G430" i="19"/>
  <c r="G429" i="19"/>
  <c r="G428" i="19"/>
  <c r="G427" i="19"/>
  <c r="G426" i="19"/>
  <c r="G425" i="19"/>
  <c r="G424" i="19"/>
  <c r="G423" i="19"/>
  <c r="G422" i="19"/>
  <c r="G421" i="19"/>
  <c r="G418" i="19"/>
  <c r="G417" i="19"/>
  <c r="G416" i="19"/>
  <c r="G415" i="19"/>
  <c r="G414" i="19"/>
  <c r="G413" i="19"/>
  <c r="G412" i="19"/>
  <c r="G411" i="19"/>
  <c r="G324" i="19"/>
  <c r="G323" i="19"/>
  <c r="K323" i="19" s="1"/>
  <c r="G322" i="19"/>
  <c r="K322" i="19" s="1"/>
  <c r="G321" i="19"/>
  <c r="K321" i="19" s="1"/>
  <c r="G320" i="19"/>
  <c r="K320" i="19" s="1"/>
  <c r="G319" i="19"/>
  <c r="K319" i="19" s="1"/>
  <c r="G318" i="19"/>
  <c r="K318" i="19" s="1"/>
  <c r="G317" i="19"/>
  <c r="K317" i="19" s="1"/>
  <c r="G316" i="19"/>
  <c r="K316" i="19" s="1"/>
  <c r="G315" i="19"/>
  <c r="K315" i="19" s="1"/>
  <c r="G314" i="19"/>
  <c r="K314" i="19" s="1"/>
  <c r="G313" i="19"/>
  <c r="G312" i="19"/>
  <c r="G311" i="19"/>
  <c r="G310" i="19"/>
  <c r="G309" i="19"/>
  <c r="G308" i="19"/>
  <c r="G307" i="19"/>
  <c r="G306" i="19"/>
  <c r="G305" i="19"/>
  <c r="G304" i="19"/>
  <c r="G303" i="19"/>
  <c r="G302" i="19"/>
  <c r="G301" i="19"/>
  <c r="G300" i="19"/>
  <c r="G299" i="19"/>
  <c r="G298" i="19"/>
  <c r="G297" i="19"/>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K244" i="19" s="1"/>
  <c r="G243" i="19"/>
  <c r="G242" i="19"/>
  <c r="G241" i="19"/>
  <c r="G240" i="19"/>
  <c r="G239" i="19"/>
  <c r="G235" i="19"/>
  <c r="G234" i="19"/>
  <c r="G233" i="19"/>
  <c r="G232" i="19"/>
  <c r="G231" i="19"/>
  <c r="G230" i="19"/>
  <c r="G229" i="19"/>
  <c r="G228" i="19"/>
  <c r="G227" i="19"/>
  <c r="G226" i="19"/>
  <c r="G225" i="19"/>
  <c r="G224" i="19"/>
  <c r="G223" i="19"/>
  <c r="G222" i="19"/>
  <c r="G221" i="19"/>
  <c r="G220" i="19"/>
  <c r="G219" i="19"/>
  <c r="G218" i="19"/>
  <c r="G216" i="19"/>
  <c r="G215" i="19"/>
  <c r="G214" i="19"/>
  <c r="G213" i="19"/>
  <c r="G212" i="19"/>
  <c r="G211" i="19"/>
  <c r="G209" i="19"/>
  <c r="G208" i="19"/>
  <c r="G207" i="19"/>
  <c r="G206" i="19"/>
  <c r="G205" i="19"/>
  <c r="G204" i="19"/>
  <c r="G203" i="19"/>
  <c r="G202" i="19"/>
  <c r="G201" i="19"/>
  <c r="G200" i="19"/>
  <c r="G199" i="19"/>
  <c r="G198" i="19"/>
  <c r="G197" i="19"/>
  <c r="G196" i="19"/>
  <c r="G195" i="19"/>
  <c r="G194" i="19"/>
  <c r="G190" i="19"/>
  <c r="G189" i="19"/>
  <c r="G188" i="19"/>
  <c r="G187" i="19"/>
  <c r="G186" i="19"/>
  <c r="G185" i="19"/>
  <c r="G184" i="19"/>
  <c r="G183" i="19"/>
  <c r="G182" i="19"/>
  <c r="G181" i="19"/>
  <c r="G180" i="19"/>
  <c r="G179" i="19"/>
  <c r="G174" i="19"/>
  <c r="G177" i="19"/>
  <c r="G176" i="19"/>
  <c r="G175" i="19"/>
  <c r="G178" i="19"/>
  <c r="G173" i="19"/>
  <c r="G172" i="19"/>
  <c r="G171" i="19"/>
  <c r="G170" i="19"/>
  <c r="G169" i="19"/>
  <c r="G168" i="19"/>
  <c r="G167" i="19"/>
  <c r="G165" i="19"/>
  <c r="G164" i="19"/>
  <c r="G163" i="19"/>
  <c r="G162" i="19"/>
  <c r="G161" i="19"/>
  <c r="G160" i="19"/>
  <c r="G159" i="19"/>
  <c r="G158" i="19"/>
  <c r="G157" i="19"/>
  <c r="G156" i="19"/>
  <c r="G155" i="19"/>
  <c r="G154" i="19"/>
  <c r="G153" i="19"/>
  <c r="G152" i="19"/>
  <c r="G151" i="19"/>
  <c r="G150" i="19"/>
  <c r="G149" i="19"/>
  <c r="G148" i="19"/>
  <c r="G147" i="19"/>
  <c r="G146" i="19"/>
  <c r="G145" i="19"/>
  <c r="G143" i="19"/>
  <c r="G144" i="19"/>
  <c r="K144" i="19" s="1"/>
  <c r="G142" i="19"/>
  <c r="G105" i="19"/>
  <c r="G104" i="19"/>
  <c r="G103" i="19"/>
  <c r="G102" i="19"/>
  <c r="G101" i="19"/>
  <c r="G100" i="19"/>
  <c r="G99" i="19"/>
  <c r="G98" i="19"/>
  <c r="G97" i="19"/>
  <c r="G96" i="19"/>
  <c r="G95" i="19"/>
  <c r="G94" i="19"/>
  <c r="G93" i="19"/>
  <c r="G92" i="19"/>
  <c r="G91" i="19"/>
  <c r="G90" i="19"/>
  <c r="G50" i="19"/>
  <c r="G49" i="19"/>
  <c r="G40" i="19"/>
  <c r="G39" i="19"/>
  <c r="G38" i="19"/>
  <c r="G37" i="19"/>
  <c r="G36" i="19"/>
  <c r="G35" i="19"/>
  <c r="G34" i="19"/>
  <c r="G33" i="19"/>
  <c r="G32" i="19"/>
  <c r="G31" i="19"/>
  <c r="G30" i="19"/>
  <c r="K30" i="19" s="1"/>
  <c r="G29" i="19"/>
  <c r="G28" i="19"/>
  <c r="G27" i="19"/>
  <c r="G26" i="19"/>
  <c r="G25" i="19"/>
  <c r="F30" i="18"/>
  <c r="J30" i="18" s="1"/>
  <c r="F29" i="18"/>
  <c r="F28" i="18"/>
  <c r="F27" i="18"/>
  <c r="F26" i="18"/>
  <c r="F25" i="18"/>
  <c r="F24" i="18"/>
  <c r="F23" i="18"/>
  <c r="F22" i="18"/>
  <c r="F21" i="18"/>
  <c r="F20" i="18"/>
  <c r="F19" i="18"/>
  <c r="F18" i="18"/>
  <c r="F17" i="18"/>
  <c r="F16" i="18"/>
  <c r="F15" i="18"/>
  <c r="F14" i="18"/>
  <c r="F13" i="18"/>
  <c r="F12" i="18"/>
  <c r="F11" i="18"/>
  <c r="F10" i="18"/>
  <c r="F9" i="18"/>
  <c r="F8" i="18"/>
  <c r="F7" i="18"/>
  <c r="F36" i="17"/>
  <c r="F35" i="17"/>
  <c r="F34" i="17"/>
  <c r="F33" i="17"/>
  <c r="F32" i="17"/>
  <c r="F31" i="17"/>
  <c r="F14" i="17"/>
  <c r="F13" i="17"/>
  <c r="F12" i="17"/>
  <c r="F11" i="17"/>
  <c r="F10" i="17"/>
  <c r="F9" i="17"/>
  <c r="F327" i="16"/>
  <c r="F326" i="16"/>
  <c r="F315" i="16"/>
  <c r="F314" i="16"/>
  <c r="F325" i="16"/>
  <c r="F324" i="16"/>
  <c r="F313" i="16"/>
  <c r="F312" i="16"/>
  <c r="F295" i="16" l="1"/>
  <c r="F294" i="16"/>
  <c r="F293" i="16"/>
  <c r="F292" i="16"/>
  <c r="F291" i="16"/>
  <c r="F290" i="16"/>
  <c r="F289" i="16"/>
  <c r="F288" i="16"/>
  <c r="F287" i="16"/>
  <c r="F286" i="16"/>
  <c r="F285" i="16"/>
  <c r="F284" i="16"/>
  <c r="F283" i="16"/>
  <c r="F282" i="16"/>
  <c r="F280" i="16"/>
  <c r="F281" i="16"/>
  <c r="F279" i="16"/>
  <c r="F278" i="16"/>
  <c r="F277" i="16"/>
  <c r="F276" i="16"/>
  <c r="F259" i="16"/>
  <c r="F258" i="16"/>
  <c r="F257" i="16"/>
  <c r="F256" i="16"/>
  <c r="F255" i="16"/>
  <c r="F254" i="16"/>
  <c r="F253" i="16"/>
  <c r="F252" i="16"/>
  <c r="F251" i="16"/>
  <c r="J251" i="16" s="1"/>
  <c r="F250" i="16"/>
  <c r="F249" i="16"/>
  <c r="F248" i="16"/>
  <c r="F247" i="16"/>
  <c r="F246" i="16"/>
  <c r="F245" i="16"/>
  <c r="F244" i="16"/>
  <c r="F242" i="16"/>
  <c r="F243" i="16"/>
  <c r="F240" i="16"/>
  <c r="F241" i="16"/>
  <c r="F239" i="16"/>
  <c r="F238" i="16"/>
  <c r="F237" i="16"/>
  <c r="F236" i="16"/>
  <c r="F183" i="16"/>
  <c r="J183" i="16" s="1"/>
  <c r="F182" i="16"/>
  <c r="F181" i="16"/>
  <c r="F180" i="16"/>
  <c r="F179" i="16"/>
  <c r="F178" i="16"/>
  <c r="F177" i="16"/>
  <c r="F176" i="16"/>
  <c r="F174" i="16"/>
  <c r="F175" i="16"/>
  <c r="F172" i="16"/>
  <c r="F171" i="16"/>
  <c r="F170" i="16"/>
  <c r="F169" i="16"/>
  <c r="F168" i="16"/>
  <c r="F173" i="16"/>
  <c r="F167" i="16"/>
  <c r="F166" i="16"/>
  <c r="F165" i="16"/>
  <c r="F164" i="16"/>
  <c r="F162" i="16"/>
  <c r="F161" i="16"/>
  <c r="F160" i="16"/>
  <c r="F159" i="16"/>
  <c r="F158" i="16"/>
  <c r="F163" i="16"/>
  <c r="F157" i="16"/>
  <c r="F156" i="16"/>
  <c r="F154" i="16"/>
  <c r="F155" i="16"/>
  <c r="F152" i="16"/>
  <c r="F151" i="16"/>
  <c r="F150" i="16"/>
  <c r="F149" i="16"/>
  <c r="F148" i="16"/>
  <c r="F153" i="16"/>
  <c r="F147" i="16"/>
  <c r="F146" i="16"/>
  <c r="F144" i="16"/>
  <c r="F145" i="16"/>
  <c r="F142" i="16"/>
  <c r="F141" i="16"/>
  <c r="F140" i="16"/>
  <c r="F139" i="16"/>
  <c r="F138" i="16"/>
  <c r="F143" i="16"/>
  <c r="F136" i="16"/>
  <c r="F137" i="16"/>
  <c r="F134" i="16"/>
  <c r="F135" i="16"/>
  <c r="F132" i="16"/>
  <c r="F131" i="16"/>
  <c r="F130" i="16"/>
  <c r="F129" i="16"/>
  <c r="F128" i="16"/>
  <c r="F133" i="16"/>
  <c r="F127" i="16"/>
  <c r="J127" i="16" s="1"/>
  <c r="F126" i="16"/>
  <c r="F125" i="16"/>
  <c r="F124" i="16"/>
  <c r="F123" i="16"/>
  <c r="F122" i="16"/>
  <c r="F121" i="16"/>
  <c r="F120" i="16"/>
  <c r="F119" i="16"/>
  <c r="F118" i="16"/>
  <c r="F117" i="16"/>
  <c r="F116" i="16"/>
  <c r="F115" i="16"/>
  <c r="F114" i="16"/>
  <c r="F109" i="16"/>
  <c r="F108" i="16"/>
  <c r="F111" i="16"/>
  <c r="F110" i="16"/>
  <c r="F107" i="16"/>
  <c r="F106" i="16"/>
  <c r="F103" i="16"/>
  <c r="F102" i="16"/>
  <c r="F105" i="16"/>
  <c r="F104"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311" i="15"/>
  <c r="F310" i="15"/>
  <c r="F309" i="15"/>
  <c r="F308" i="15"/>
  <c r="F299" i="15"/>
  <c r="F298" i="15"/>
  <c r="F297" i="15"/>
  <c r="F296" i="15"/>
  <c r="F279" i="15"/>
  <c r="F278" i="15"/>
  <c r="F277" i="15"/>
  <c r="F276" i="15"/>
  <c r="F275" i="15"/>
  <c r="F274" i="15"/>
  <c r="F273" i="15"/>
  <c r="F272" i="15"/>
  <c r="F271" i="15"/>
  <c r="F270" i="15"/>
  <c r="F269" i="15"/>
  <c r="F268" i="15"/>
  <c r="F267" i="15"/>
  <c r="F266" i="15"/>
  <c r="F265" i="15"/>
  <c r="F264" i="15"/>
  <c r="F262" i="15"/>
  <c r="F263" i="15"/>
  <c r="F261" i="15"/>
  <c r="F260" i="15"/>
  <c r="F243" i="15"/>
  <c r="F242" i="15"/>
  <c r="F241" i="15"/>
  <c r="F240" i="15"/>
  <c r="F239" i="15"/>
  <c r="F238" i="15"/>
  <c r="F237" i="15"/>
  <c r="F236" i="15"/>
  <c r="F235" i="15"/>
  <c r="F234" i="15"/>
  <c r="F233" i="15"/>
  <c r="F232" i="15"/>
  <c r="F231" i="15"/>
  <c r="F230" i="15"/>
  <c r="F229" i="15"/>
  <c r="F228" i="15"/>
  <c r="F227" i="15"/>
  <c r="F226" i="15"/>
  <c r="F225" i="15"/>
  <c r="F224" i="15"/>
  <c r="F167" i="15"/>
  <c r="F166" i="15"/>
  <c r="F165" i="15"/>
  <c r="F164" i="15"/>
  <c r="F163" i="15"/>
  <c r="F162" i="15"/>
  <c r="F161" i="15"/>
  <c r="F160" i="15"/>
  <c r="F159" i="15"/>
  <c r="F158" i="15"/>
  <c r="F156" i="15"/>
  <c r="F155" i="15"/>
  <c r="F154" i="15"/>
  <c r="F157" i="15"/>
  <c r="F153" i="15"/>
  <c r="F152" i="15"/>
  <c r="F151" i="15"/>
  <c r="F150" i="15"/>
  <c r="F148" i="15"/>
  <c r="F147" i="15"/>
  <c r="F146" i="15"/>
  <c r="F149" i="15"/>
  <c r="F145" i="15"/>
  <c r="F144" i="15"/>
  <c r="F143" i="15"/>
  <c r="F142" i="15"/>
  <c r="F140" i="15"/>
  <c r="F139" i="15"/>
  <c r="F138" i="15"/>
  <c r="F141" i="15"/>
  <c r="F137" i="15"/>
  <c r="F136" i="15"/>
  <c r="F135" i="15"/>
  <c r="F134" i="15"/>
  <c r="F132" i="15"/>
  <c r="F131" i="15"/>
  <c r="F130" i="15"/>
  <c r="F133" i="15"/>
  <c r="F129" i="15"/>
  <c r="F128" i="15"/>
  <c r="F127" i="15"/>
  <c r="J127" i="15" s="1"/>
  <c r="F126" i="15"/>
  <c r="F125" i="15"/>
  <c r="F124" i="15"/>
  <c r="F123" i="15"/>
  <c r="F122" i="15"/>
  <c r="F121" i="15"/>
  <c r="F120" i="15"/>
  <c r="F118" i="15"/>
  <c r="F119" i="15"/>
  <c r="F117" i="15"/>
  <c r="F116" i="15"/>
  <c r="F115" i="15"/>
  <c r="F114" i="15"/>
  <c r="F113" i="15"/>
  <c r="F112" i="15"/>
  <c r="F111" i="15"/>
  <c r="F110" i="15"/>
  <c r="F106" i="15"/>
  <c r="F107" i="15"/>
  <c r="F105" i="15"/>
  <c r="F104" i="15"/>
  <c r="F102" i="15"/>
  <c r="F101" i="15"/>
  <c r="F100" i="15"/>
  <c r="F103" i="15"/>
  <c r="F99" i="15"/>
  <c r="F98" i="15"/>
  <c r="F97" i="15"/>
  <c r="F96" i="15"/>
  <c r="F94" i="15"/>
  <c r="F95"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6" i="15"/>
  <c r="F65" i="15"/>
  <c r="F64" i="15"/>
  <c r="F63" i="15"/>
  <c r="F62" i="15"/>
  <c r="F61" i="15"/>
  <c r="F60" i="15"/>
  <c r="F59" i="15"/>
  <c r="F58" i="15"/>
  <c r="F57" i="15"/>
  <c r="F56" i="15"/>
  <c r="F55" i="15"/>
  <c r="F54" i="15"/>
  <c r="F53" i="15"/>
  <c r="F52" i="15"/>
  <c r="F51" i="15"/>
  <c r="F58" i="13" l="1"/>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J30" i="13" s="1"/>
  <c r="F29" i="13"/>
  <c r="F28" i="13"/>
  <c r="F27" i="13"/>
  <c r="F26" i="13"/>
  <c r="F25" i="13"/>
  <c r="F24" i="13"/>
  <c r="F23" i="13"/>
  <c r="F20" i="13"/>
  <c r="F19" i="13"/>
  <c r="F22" i="13"/>
  <c r="F21" i="13"/>
  <c r="F18" i="13"/>
  <c r="F17" i="13"/>
  <c r="F16" i="13"/>
  <c r="F15" i="13"/>
  <c r="F280" i="11" l="1"/>
  <c r="F279" i="11"/>
  <c r="F278" i="11"/>
  <c r="F277" i="11"/>
  <c r="F276" i="11"/>
  <c r="F275" i="11"/>
  <c r="F274" i="11"/>
  <c r="F273" i="11"/>
  <c r="F272" i="11"/>
  <c r="F271" i="11"/>
  <c r="F270" i="11"/>
  <c r="F269" i="11"/>
  <c r="F268" i="11"/>
  <c r="F267" i="11"/>
  <c r="F266" i="11"/>
  <c r="F265" i="11"/>
  <c r="F264" i="11"/>
  <c r="F263" i="11"/>
  <c r="F262" i="11"/>
  <c r="F261" i="11"/>
  <c r="F260" i="11"/>
  <c r="F259" i="11"/>
  <c r="F234" i="11"/>
  <c r="F233" i="11"/>
  <c r="F232" i="11"/>
  <c r="F231" i="11"/>
  <c r="F230" i="11"/>
  <c r="F229" i="11"/>
  <c r="F228" i="11"/>
  <c r="F227" i="11"/>
  <c r="F226" i="11"/>
  <c r="F225" i="11"/>
  <c r="F224" i="11"/>
  <c r="F223" i="11"/>
  <c r="F222" i="11"/>
  <c r="F221" i="11"/>
  <c r="F220" i="11"/>
  <c r="F219" i="11"/>
  <c r="F218" i="11"/>
  <c r="F217" i="11"/>
  <c r="F216" i="11"/>
  <c r="F215" i="11"/>
  <c r="F214" i="11"/>
  <c r="F213" i="11"/>
  <c r="F14" i="13"/>
  <c r="F13" i="13"/>
  <c r="F12" i="13"/>
  <c r="F11" i="13"/>
  <c r="F258" i="11"/>
  <c r="F257" i="11"/>
  <c r="F212" i="11"/>
  <c r="F211" i="11"/>
  <c r="F10" i="13"/>
  <c r="F9" i="13"/>
  <c r="F8" i="13"/>
  <c r="F7" i="13"/>
  <c r="F256" i="11"/>
  <c r="F255" i="11"/>
  <c r="F210" i="11"/>
  <c r="F209" i="11"/>
  <c r="J30" i="8" l="1"/>
  <c r="J14" i="8"/>
  <c r="J30" i="7"/>
  <c r="F228" i="6"/>
  <c r="F226" i="6"/>
  <c r="F224" i="6"/>
  <c r="F223" i="6"/>
  <c r="F222" i="6"/>
  <c r="J222" i="6" s="1"/>
  <c r="F221" i="6"/>
  <c r="J221" i="6" s="1"/>
  <c r="F131" i="6"/>
  <c r="J131" i="6" s="1"/>
  <c r="F130" i="6"/>
  <c r="J130" i="6" s="1"/>
  <c r="F129" i="6"/>
  <c r="J129" i="6" s="1"/>
  <c r="F128" i="6"/>
  <c r="J128" i="6" s="1"/>
  <c r="F127" i="6"/>
  <c r="J127" i="6" s="1"/>
  <c r="F126" i="6"/>
  <c r="J126" i="6" s="1"/>
  <c r="F125" i="6"/>
  <c r="J125" i="6" s="1"/>
  <c r="F124" i="6"/>
  <c r="J124" i="6" s="1"/>
  <c r="F56" i="6"/>
  <c r="F55" i="6"/>
  <c r="F54" i="6"/>
  <c r="F53" i="6"/>
  <c r="F51" i="6"/>
  <c r="F50" i="6"/>
  <c r="F49" i="6"/>
  <c r="F46" i="6"/>
  <c r="F116" i="6"/>
  <c r="J116" i="6" s="1"/>
  <c r="F115" i="6"/>
  <c r="J115" i="6" s="1"/>
  <c r="F114" i="6"/>
  <c r="J114" i="6" s="1"/>
  <c r="F113" i="6"/>
  <c r="J113" i="6" s="1"/>
  <c r="F112" i="6"/>
  <c r="J112" i="6" s="1"/>
  <c r="F111" i="6"/>
  <c r="J111" i="6" s="1"/>
  <c r="F110" i="6"/>
  <c r="J110" i="6" s="1"/>
  <c r="F109" i="6"/>
  <c r="J109" i="6" s="1"/>
  <c r="F37" i="6"/>
  <c r="F36" i="6"/>
  <c r="F35" i="6"/>
  <c r="F34" i="6"/>
  <c r="F33" i="6"/>
  <c r="F32" i="6"/>
  <c r="F31" i="6"/>
  <c r="F30" i="6"/>
  <c r="F27" i="6"/>
  <c r="F26" i="6"/>
  <c r="F195" i="6"/>
  <c r="J195" i="6" s="1"/>
  <c r="F194" i="6"/>
  <c r="J194" i="6" s="1"/>
  <c r="F193" i="6"/>
  <c r="J193" i="6" s="1"/>
  <c r="F192" i="6"/>
  <c r="J192" i="6" s="1"/>
  <c r="F191" i="6"/>
  <c r="J191" i="6" s="1"/>
  <c r="F190" i="6"/>
  <c r="J190" i="6" s="1"/>
  <c r="F189" i="6"/>
  <c r="J189" i="6" s="1"/>
  <c r="F188" i="6"/>
  <c r="J188" i="6" s="1"/>
  <c r="F101" i="6"/>
  <c r="J101" i="6" s="1"/>
  <c r="F100" i="6"/>
  <c r="J100" i="6" s="1"/>
  <c r="F99" i="6"/>
  <c r="J99" i="6" s="1"/>
  <c r="F98" i="6"/>
  <c r="J98" i="6" s="1"/>
  <c r="F18" i="6"/>
  <c r="F17" i="6"/>
  <c r="F16" i="6"/>
  <c r="F15" i="6"/>
  <c r="F14" i="6"/>
  <c r="F13" i="6"/>
  <c r="F12" i="6"/>
  <c r="F11" i="6"/>
  <c r="F8" i="6"/>
  <c r="F7" i="6"/>
  <c r="F180" i="6"/>
  <c r="F179" i="6"/>
  <c r="F178" i="6"/>
  <c r="J178" i="6" s="1"/>
  <c r="F177" i="6"/>
  <c r="J177" i="6" s="1"/>
  <c r="F176" i="6"/>
  <c r="J176" i="6" s="1"/>
  <c r="F175" i="6"/>
  <c r="J175" i="6" s="1"/>
  <c r="F174" i="6"/>
  <c r="J174" i="6" s="1"/>
  <c r="F173" i="6"/>
  <c r="J173" i="6" s="1"/>
  <c r="F90" i="6"/>
  <c r="F89" i="6"/>
  <c r="F88" i="6"/>
  <c r="F87" i="6"/>
  <c r="J103" i="6" l="1"/>
  <c r="J118" i="6"/>
  <c r="J133" i="6"/>
  <c r="G166" i="19"/>
  <c r="F11" i="38" l="1"/>
  <c r="F15" i="38"/>
  <c r="F13" i="38"/>
  <c r="F10" i="38"/>
  <c r="F7" i="38"/>
  <c r="F14" i="38"/>
  <c r="F12" i="38"/>
  <c r="F13" i="35"/>
  <c r="F12" i="35"/>
  <c r="F11" i="35"/>
  <c r="J11" i="35" s="1"/>
  <c r="V7" i="32" l="1"/>
  <c r="T15" i="32"/>
  <c r="T13" i="32"/>
  <c r="T11" i="32"/>
  <c r="G8" i="41"/>
  <c r="G7" i="41"/>
  <c r="F9" i="39"/>
  <c r="F8" i="39"/>
  <c r="F7" i="39"/>
  <c r="K22" i="33"/>
  <c r="D22" i="33"/>
  <c r="F203" i="27"/>
  <c r="F202" i="27"/>
  <c r="F182" i="27"/>
  <c r="F181" i="27"/>
  <c r="F173" i="27"/>
  <c r="F172" i="27"/>
  <c r="F130" i="27"/>
  <c r="F129" i="27"/>
  <c r="J129" i="27" s="1"/>
  <c r="F54" i="27"/>
  <c r="F53" i="27"/>
  <c r="J53" i="27" s="1"/>
  <c r="F9" i="27"/>
  <c r="F8" i="27"/>
  <c r="F115" i="27"/>
  <c r="F114" i="27"/>
  <c r="F98" i="27"/>
  <c r="F97" i="27"/>
  <c r="F96" i="27"/>
  <c r="J96" i="27" s="1"/>
  <c r="F413" i="28"/>
  <c r="F412" i="28"/>
  <c r="F411" i="28"/>
  <c r="F410" i="28"/>
  <c r="F555" i="28"/>
  <c r="F371" i="28"/>
  <c r="F370" i="28"/>
  <c r="F369" i="28"/>
  <c r="F368" i="28"/>
  <c r="F367" i="28"/>
  <c r="F366" i="28"/>
  <c r="F205" i="28"/>
  <c r="F204" i="28"/>
  <c r="F203" i="28"/>
  <c r="F202" i="28"/>
  <c r="F201" i="28"/>
  <c r="F200" i="28"/>
  <c r="F199" i="28"/>
  <c r="F198" i="28"/>
  <c r="F197" i="28"/>
  <c r="J197" i="28" s="1"/>
  <c r="F189" i="28"/>
  <c r="F188" i="28"/>
  <c r="F187" i="28"/>
  <c r="F186" i="28"/>
  <c r="F185" i="28"/>
  <c r="F184" i="28"/>
  <c r="F183" i="28"/>
  <c r="F182" i="28"/>
  <c r="F181" i="28"/>
  <c r="F180" i="28"/>
  <c r="F179" i="28"/>
  <c r="F178" i="28"/>
  <c r="F177" i="28"/>
  <c r="F167" i="28"/>
  <c r="F97" i="28"/>
  <c r="F11" i="28"/>
  <c r="F166" i="28"/>
  <c r="F96" i="28"/>
  <c r="F10" i="28"/>
  <c r="J10" i="28" s="1"/>
  <c r="F165" i="28"/>
  <c r="F95" i="28"/>
  <c r="J78" i="25"/>
  <c r="J77" i="25"/>
  <c r="J76" i="25"/>
  <c r="J75" i="25"/>
  <c r="J74" i="25"/>
  <c r="J73" i="25"/>
  <c r="J72" i="25"/>
  <c r="J71" i="25"/>
  <c r="J70" i="25"/>
  <c r="J69" i="25"/>
  <c r="J68" i="25"/>
  <c r="J67" i="25"/>
  <c r="J66" i="25"/>
  <c r="J65" i="25"/>
  <c r="J54" i="25"/>
  <c r="J53" i="25"/>
  <c r="J52" i="25"/>
  <c r="J51" i="25"/>
  <c r="J50" i="25"/>
  <c r="J49" i="25"/>
  <c r="J48" i="25"/>
  <c r="J47" i="25"/>
  <c r="J46" i="25"/>
  <c r="J36" i="25"/>
  <c r="J35" i="25"/>
  <c r="J34" i="25"/>
  <c r="J33" i="25"/>
  <c r="J32" i="25"/>
  <c r="J31" i="25"/>
  <c r="J30" i="25"/>
  <c r="J29" i="25"/>
  <c r="J28" i="25"/>
  <c r="J27" i="25"/>
  <c r="J26" i="25"/>
  <c r="J25" i="25"/>
  <c r="J24" i="25"/>
  <c r="J95" i="25"/>
  <c r="J94" i="25"/>
  <c r="J93" i="25"/>
  <c r="J92" i="25"/>
  <c r="J91" i="25"/>
  <c r="J90" i="25"/>
  <c r="J89" i="25"/>
  <c r="J88" i="25"/>
  <c r="F87" i="25"/>
  <c r="J87" i="25" s="1"/>
  <c r="G87" i="19"/>
  <c r="G86" i="19"/>
  <c r="G85" i="19"/>
  <c r="G84" i="19"/>
  <c r="G83" i="19"/>
  <c r="G82" i="19"/>
  <c r="G24" i="19"/>
  <c r="G23" i="19"/>
  <c r="G22" i="19"/>
  <c r="G21" i="19"/>
  <c r="G469" i="19"/>
  <c r="G468" i="19"/>
  <c r="G139" i="19"/>
  <c r="G138" i="19"/>
  <c r="G137" i="19"/>
  <c r="G136" i="19"/>
  <c r="G141" i="19"/>
  <c r="G140" i="19"/>
  <c r="G466" i="19"/>
  <c r="G465" i="19"/>
  <c r="G133" i="19"/>
  <c r="G132" i="19"/>
  <c r="G131" i="19"/>
  <c r="G130" i="19"/>
  <c r="G135" i="19"/>
  <c r="G134" i="19"/>
  <c r="F30" i="17"/>
  <c r="F29" i="17"/>
  <c r="F28" i="17"/>
  <c r="J28" i="17" s="1"/>
  <c r="F27" i="17"/>
  <c r="F26" i="17"/>
  <c r="F25" i="17"/>
  <c r="F24" i="17"/>
  <c r="F23" i="17"/>
  <c r="F22" i="17"/>
  <c r="F8" i="17"/>
  <c r="F7" i="17"/>
  <c r="J59" i="25" l="1"/>
  <c r="J81" i="25"/>
  <c r="J100" i="25"/>
  <c r="J40" i="25"/>
  <c r="F50" i="16"/>
  <c r="F49" i="16"/>
  <c r="F48" i="16"/>
  <c r="F47" i="16"/>
  <c r="F46" i="16"/>
  <c r="F45" i="16"/>
  <c r="F44" i="16"/>
  <c r="F43" i="16"/>
  <c r="F42" i="16"/>
  <c r="F41" i="16"/>
  <c r="F40" i="16"/>
  <c r="F39" i="16"/>
  <c r="F38" i="16"/>
  <c r="F50" i="15"/>
  <c r="F49" i="15"/>
  <c r="F48" i="15"/>
  <c r="F47" i="15"/>
  <c r="F46" i="15"/>
  <c r="F45" i="15"/>
  <c r="F44" i="15"/>
  <c r="F43" i="15"/>
  <c r="F42" i="15"/>
  <c r="F41" i="15"/>
  <c r="F40" i="15"/>
  <c r="F39" i="15"/>
  <c r="F38" i="15"/>
  <c r="F6" i="13"/>
  <c r="F5" i="13"/>
  <c r="J5" i="13" s="1"/>
  <c r="F254" i="11"/>
  <c r="F208" i="11"/>
  <c r="F253" i="11"/>
  <c r="F207" i="11"/>
  <c r="F252" i="11"/>
  <c r="F206" i="11"/>
  <c r="F251" i="11"/>
  <c r="F205" i="11"/>
  <c r="F194" i="11"/>
  <c r="F26" i="12"/>
  <c r="F25" i="12"/>
  <c r="F32" i="12"/>
  <c r="F33" i="12"/>
  <c r="G32" i="12" s="1"/>
  <c r="E309" i="11" s="1"/>
  <c r="F15" i="10"/>
  <c r="F14" i="10"/>
  <c r="F161" i="6"/>
  <c r="J161" i="6" s="1"/>
  <c r="F160" i="6"/>
  <c r="J160" i="6" s="1"/>
  <c r="F159" i="6"/>
  <c r="J159" i="6" s="1"/>
  <c r="F158" i="6"/>
  <c r="J158" i="6" s="1"/>
  <c r="F157" i="6"/>
  <c r="J157" i="6" s="1"/>
  <c r="F156" i="6"/>
  <c r="J156" i="6" s="1"/>
  <c r="F155" i="6"/>
  <c r="J155" i="6" s="1"/>
  <c r="F79" i="6"/>
  <c r="F78" i="6"/>
  <c r="F209" i="6"/>
  <c r="J209" i="6" s="1"/>
  <c r="F208" i="6"/>
  <c r="J208" i="6" s="1"/>
  <c r="F207" i="6"/>
  <c r="J207" i="6" s="1"/>
  <c r="F206" i="6"/>
  <c r="J206" i="6" s="1"/>
  <c r="F205" i="6"/>
  <c r="J205" i="6" s="1"/>
  <c r="F204" i="6"/>
  <c r="J204" i="6" s="1"/>
  <c r="F203" i="6"/>
  <c r="J203" i="6" s="1"/>
  <c r="F147" i="6"/>
  <c r="J147" i="6" s="1"/>
  <c r="J149" i="6" s="1"/>
  <c r="F139" i="6"/>
  <c r="J139" i="6" s="1"/>
  <c r="J141" i="6" s="1"/>
  <c r="F70" i="6"/>
  <c r="F69" i="6"/>
  <c r="F68" i="6"/>
  <c r="F67" i="6"/>
  <c r="F66" i="6"/>
  <c r="F65" i="6"/>
  <c r="F64" i="6"/>
  <c r="J64" i="6" s="1"/>
  <c r="F48" i="6"/>
  <c r="J48" i="6" s="1"/>
  <c r="F47" i="6"/>
  <c r="F29" i="6"/>
  <c r="F28" i="6"/>
  <c r="F10" i="6"/>
  <c r="F9" i="6"/>
  <c r="J9" i="6" s="1"/>
  <c r="G25" i="12" l="1"/>
  <c r="J85" i="11" s="1"/>
  <c r="J189" i="25"/>
  <c r="J215" i="6"/>
  <c r="J167" i="6"/>
  <c r="F311" i="11"/>
  <c r="J309" i="11"/>
  <c r="I12" i="4"/>
  <c r="I11" i="4"/>
  <c r="E77" i="4" s="1"/>
  <c r="E93" i="4" s="1"/>
  <c r="I9" i="4"/>
  <c r="I8" i="4"/>
  <c r="E57" i="4" s="1"/>
  <c r="E73" i="4" s="1"/>
  <c r="I6" i="4"/>
  <c r="R5" i="4" s="1"/>
  <c r="O95" i="4" l="1"/>
  <c r="R8" i="4"/>
  <c r="R11" i="4"/>
  <c r="J267" i="28"/>
  <c r="J266" i="28"/>
  <c r="K23" i="33" l="1"/>
  <c r="W22" i="33" s="1"/>
  <c r="D50" i="33" s="1"/>
  <c r="AC11" i="4"/>
  <c r="C18" i="4" s="1"/>
  <c r="H18" i="4" s="1"/>
  <c r="J567" i="28"/>
  <c r="J594" i="28" s="1"/>
  <c r="H51" i="33" l="1"/>
  <c r="M50" i="33"/>
  <c r="I50" i="33"/>
  <c r="R50" i="33" s="1"/>
  <c r="Q7" i="33" s="1"/>
  <c r="M18" i="4"/>
  <c r="R18" i="4" s="1"/>
  <c r="R24" i="4" s="1"/>
  <c r="S28" i="4" s="1"/>
  <c r="R30" i="29"/>
  <c r="AA30" i="29" s="1"/>
  <c r="AH30" i="29" s="1"/>
  <c r="R29" i="29"/>
  <c r="AA29" i="29" s="1"/>
  <c r="AH29" i="29" s="1"/>
  <c r="R28" i="29"/>
  <c r="AA28" i="29" s="1"/>
  <c r="AH28" i="29" s="1"/>
  <c r="R27" i="29"/>
  <c r="AA27" i="29" s="1"/>
  <c r="AH27" i="29" s="1"/>
  <c r="R26" i="29"/>
  <c r="AA26" i="29" s="1"/>
  <c r="AH26" i="29" s="1"/>
  <c r="R25" i="29"/>
  <c r="AA25" i="29" s="1"/>
  <c r="AH25" i="29" s="1"/>
  <c r="R24" i="29"/>
  <c r="AA24" i="29" s="1"/>
  <c r="AH24" i="29" s="1"/>
  <c r="R23" i="29"/>
  <c r="AA23" i="29" s="1"/>
  <c r="AH23" i="29" s="1"/>
  <c r="R22" i="29"/>
  <c r="AA22" i="29" s="1"/>
  <c r="AH22" i="29" s="1"/>
  <c r="R21" i="29"/>
  <c r="AA21" i="29" s="1"/>
  <c r="AH21" i="29" s="1"/>
  <c r="R20" i="29"/>
  <c r="AA20" i="29" s="1"/>
  <c r="AH20" i="29" s="1"/>
  <c r="R19" i="29"/>
  <c r="AA19" i="29" s="1"/>
  <c r="AH19" i="29" s="1"/>
  <c r="R18" i="29"/>
  <c r="AA18" i="29" s="1"/>
  <c r="AH18" i="29" s="1"/>
  <c r="R17" i="29"/>
  <c r="AA17" i="29" s="1"/>
  <c r="AH17" i="29" s="1"/>
  <c r="H11" i="29"/>
  <c r="AC7" i="33" l="1"/>
  <c r="Q8" i="33"/>
  <c r="H24" i="31"/>
  <c r="J24" i="31" s="1"/>
  <c r="J115" i="31" s="1"/>
  <c r="V10" i="29"/>
  <c r="F52" i="29" s="1"/>
  <c r="K27" i="3" l="1"/>
  <c r="K52" i="29"/>
  <c r="T52" i="29" s="1"/>
  <c r="O52" i="29"/>
  <c r="J53" i="29"/>
  <c r="J29" i="18"/>
  <c r="J1" i="41" l="1"/>
  <c r="I1" i="38"/>
  <c r="I1" i="36"/>
  <c r="I1" i="35"/>
  <c r="I1" i="34"/>
  <c r="AA1" i="33"/>
  <c r="AD3" i="32"/>
  <c r="AE2" i="4"/>
  <c r="K24" i="41" l="1"/>
  <c r="K23" i="41"/>
  <c r="K22" i="41"/>
  <c r="K21" i="41"/>
  <c r="K20" i="41"/>
  <c r="K19" i="41"/>
  <c r="K18" i="41"/>
  <c r="K17" i="41"/>
  <c r="K16" i="41"/>
  <c r="K15" i="41"/>
  <c r="K14" i="41"/>
  <c r="K13" i="41"/>
  <c r="K12" i="41"/>
  <c r="K11" i="41"/>
  <c r="K10" i="41"/>
  <c r="K9" i="41"/>
  <c r="K8" i="41"/>
  <c r="K7" i="41"/>
  <c r="J38" i="40"/>
  <c r="J37" i="40"/>
  <c r="J36" i="40"/>
  <c r="J35" i="40"/>
  <c r="J34" i="40"/>
  <c r="J33" i="40"/>
  <c r="J32" i="40"/>
  <c r="J31" i="40"/>
  <c r="J30" i="40"/>
  <c r="J29" i="40"/>
  <c r="J28" i="40"/>
  <c r="J27" i="40"/>
  <c r="J26" i="40"/>
  <c r="J25" i="40"/>
  <c r="J24" i="40"/>
  <c r="J23" i="40"/>
  <c r="J22" i="40"/>
  <c r="J21" i="40"/>
  <c r="J20" i="40"/>
  <c r="J19" i="40"/>
  <c r="J18" i="40"/>
  <c r="J17" i="40"/>
  <c r="J16" i="40"/>
  <c r="J15" i="40"/>
  <c r="J14" i="40"/>
  <c r="J13" i="40"/>
  <c r="J12" i="40"/>
  <c r="J11" i="40"/>
  <c r="J10" i="40"/>
  <c r="J9" i="40"/>
  <c r="J8" i="40"/>
  <c r="J7" i="40"/>
  <c r="J19" i="39"/>
  <c r="J18" i="39"/>
  <c r="J17" i="39"/>
  <c r="J16" i="39"/>
  <c r="J15" i="39"/>
  <c r="J14" i="39"/>
  <c r="J13" i="39"/>
  <c r="J12" i="39"/>
  <c r="J11" i="39"/>
  <c r="J10" i="39"/>
  <c r="J9" i="39"/>
  <c r="J8" i="39"/>
  <c r="J7" i="39"/>
  <c r="J94" i="38"/>
  <c r="J93" i="38"/>
  <c r="J92" i="38"/>
  <c r="J91" i="38"/>
  <c r="J90" i="38"/>
  <c r="J89" i="38"/>
  <c r="J88" i="38"/>
  <c r="J87" i="38"/>
  <c r="J86" i="38"/>
  <c r="J85" i="38"/>
  <c r="J84" i="38"/>
  <c r="J83" i="38"/>
  <c r="J82" i="38"/>
  <c r="J81" i="38"/>
  <c r="J80" i="38"/>
  <c r="J79" i="38"/>
  <c r="J78" i="38"/>
  <c r="J77" i="38"/>
  <c r="J74" i="38"/>
  <c r="J73" i="38"/>
  <c r="J72" i="38"/>
  <c r="J71" i="38"/>
  <c r="J70" i="38"/>
  <c r="J69" i="38"/>
  <c r="J67" i="38"/>
  <c r="J66" i="38"/>
  <c r="J65" i="38"/>
  <c r="J64" i="38"/>
  <c r="J63" i="38"/>
  <c r="J62" i="38"/>
  <c r="J61" i="38"/>
  <c r="J60" i="38"/>
  <c r="J59" i="38"/>
  <c r="J58" i="38"/>
  <c r="J57" i="38"/>
  <c r="J56" i="38"/>
  <c r="J55" i="38"/>
  <c r="J54" i="38"/>
  <c r="J53" i="38"/>
  <c r="J52" i="38"/>
  <c r="J51" i="38"/>
  <c r="J50" i="38"/>
  <c r="J49" i="38"/>
  <c r="J48" i="38"/>
  <c r="J47" i="38"/>
  <c r="J46" i="38"/>
  <c r="J45" i="38"/>
  <c r="J44" i="38"/>
  <c r="J43" i="38"/>
  <c r="J42" i="38"/>
  <c r="J41" i="38"/>
  <c r="J40" i="38"/>
  <c r="J39" i="38"/>
  <c r="J36" i="38"/>
  <c r="J35" i="38"/>
  <c r="J34" i="38"/>
  <c r="J33" i="38"/>
  <c r="J32" i="38"/>
  <c r="J31" i="38"/>
  <c r="J30" i="38"/>
  <c r="J29" i="38"/>
  <c r="J28" i="38"/>
  <c r="J27" i="38"/>
  <c r="J26" i="38"/>
  <c r="J25" i="38"/>
  <c r="J24" i="38"/>
  <c r="J23" i="38"/>
  <c r="J22" i="38"/>
  <c r="J21" i="38"/>
  <c r="J20" i="38"/>
  <c r="J19" i="38"/>
  <c r="J18" i="38"/>
  <c r="J17" i="38"/>
  <c r="J16" i="38"/>
  <c r="J15" i="38"/>
  <c r="J14" i="38"/>
  <c r="J13" i="38"/>
  <c r="J12" i="38"/>
  <c r="J11" i="38"/>
  <c r="J10" i="38"/>
  <c r="J9" i="38"/>
  <c r="J8" i="38"/>
  <c r="J7" i="38"/>
  <c r="J31" i="36"/>
  <c r="J30" i="36"/>
  <c r="J29" i="36"/>
  <c r="J28" i="36"/>
  <c r="J27" i="36"/>
  <c r="J26" i="36"/>
  <c r="J25" i="36"/>
  <c r="J24" i="36"/>
  <c r="J23" i="36"/>
  <c r="J22" i="36"/>
  <c r="J21" i="36"/>
  <c r="J20" i="36"/>
  <c r="J19" i="36"/>
  <c r="J18" i="36"/>
  <c r="J17" i="36"/>
  <c r="J16" i="36"/>
  <c r="J15" i="36"/>
  <c r="J14" i="36"/>
  <c r="J13" i="36"/>
  <c r="J12" i="36"/>
  <c r="J11" i="36"/>
  <c r="J10" i="36"/>
  <c r="J9" i="36"/>
  <c r="J8" i="36"/>
  <c r="J7" i="36"/>
  <c r="J75" i="35"/>
  <c r="J74" i="35"/>
  <c r="J73" i="35"/>
  <c r="J72" i="35"/>
  <c r="J71" i="35"/>
  <c r="J70" i="35"/>
  <c r="J69" i="35"/>
  <c r="J68" i="35"/>
  <c r="J67" i="35"/>
  <c r="J66" i="35"/>
  <c r="J65" i="35"/>
  <c r="J64" i="35"/>
  <c r="J63" i="35"/>
  <c r="J62" i="35"/>
  <c r="J61" i="35"/>
  <c r="J60" i="35"/>
  <c r="J59" i="35"/>
  <c r="J58" i="35"/>
  <c r="J57" i="35"/>
  <c r="J56" i="35"/>
  <c r="J55" i="35"/>
  <c r="J54" i="35"/>
  <c r="J53" i="35"/>
  <c r="J52" i="35"/>
  <c r="J47" i="35"/>
  <c r="J46" i="35"/>
  <c r="J45" i="35"/>
  <c r="J44" i="35"/>
  <c r="J43" i="35"/>
  <c r="J42" i="35"/>
  <c r="J41" i="35"/>
  <c r="J40" i="35"/>
  <c r="J39" i="35"/>
  <c r="J38" i="35"/>
  <c r="J37" i="35"/>
  <c r="J35" i="35"/>
  <c r="J34" i="35"/>
  <c r="J33" i="35"/>
  <c r="J32" i="35"/>
  <c r="J31" i="35"/>
  <c r="J30" i="35"/>
  <c r="J29" i="35"/>
  <c r="J28" i="35"/>
  <c r="J27" i="35"/>
  <c r="J26" i="35"/>
  <c r="J25" i="35"/>
  <c r="J24" i="35"/>
  <c r="J23" i="35"/>
  <c r="J22" i="35"/>
  <c r="J21" i="35"/>
  <c r="J20" i="35"/>
  <c r="J19" i="35"/>
  <c r="J18" i="35"/>
  <c r="J17" i="35"/>
  <c r="J16" i="35"/>
  <c r="J15" i="35"/>
  <c r="J14" i="35"/>
  <c r="J13" i="35"/>
  <c r="J12" i="35"/>
  <c r="J10" i="35"/>
  <c r="J9" i="35"/>
  <c r="J8" i="35"/>
  <c r="J7" i="35"/>
  <c r="J13" i="34"/>
  <c r="J12" i="34"/>
  <c r="J11" i="34"/>
  <c r="J10" i="34"/>
  <c r="J9" i="34"/>
  <c r="J8" i="34"/>
  <c r="J7" i="34"/>
  <c r="G12" i="12"/>
  <c r="J241" i="13" s="1"/>
  <c r="G10" i="12"/>
  <c r="J239" i="13" s="1"/>
  <c r="G9" i="12"/>
  <c r="G8" i="12"/>
  <c r="J237" i="13" s="1"/>
  <c r="J194" i="13"/>
  <c r="J193" i="13"/>
  <c r="J192" i="13"/>
  <c r="J183" i="13"/>
  <c r="J182" i="13"/>
  <c r="J181" i="13"/>
  <c r="J172" i="13"/>
  <c r="J171" i="13"/>
  <c r="J170" i="13"/>
  <c r="J160" i="13"/>
  <c r="J159" i="13"/>
  <c r="J151" i="13"/>
  <c r="J150" i="13"/>
  <c r="J149" i="13"/>
  <c r="J148" i="13"/>
  <c r="J137" i="13"/>
  <c r="J128" i="13"/>
  <c r="J127" i="13"/>
  <c r="J126" i="13"/>
  <c r="J117" i="13"/>
  <c r="J116" i="13"/>
  <c r="J115" i="13"/>
  <c r="J107" i="13"/>
  <c r="J106" i="13"/>
  <c r="J105" i="13"/>
  <c r="J104" i="13"/>
  <c r="J95" i="13"/>
  <c r="J94" i="13"/>
  <c r="J93" i="13"/>
  <c r="J84" i="13"/>
  <c r="J83" i="13"/>
  <c r="J82" i="13"/>
  <c r="J55" i="13"/>
  <c r="J52" i="13"/>
  <c r="J51" i="13"/>
  <c r="J47" i="13"/>
  <c r="J44" i="13"/>
  <c r="J43" i="13"/>
  <c r="J40" i="13"/>
  <c r="J39" i="13"/>
  <c r="J36" i="13"/>
  <c r="J35" i="13"/>
  <c r="J31" i="13"/>
  <c r="J28" i="13"/>
  <c r="J27" i="13"/>
  <c r="J23" i="13"/>
  <c r="J20" i="13"/>
  <c r="J19" i="13"/>
  <c r="J16" i="13"/>
  <c r="J15" i="13"/>
  <c r="J12" i="13"/>
  <c r="J11" i="13"/>
  <c r="J7" i="13"/>
  <c r="J6" i="13"/>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195" i="11"/>
  <c r="J194" i="11"/>
  <c r="J193" i="11"/>
  <c r="J176" i="11"/>
  <c r="J175" i="11"/>
  <c r="J174" i="11"/>
  <c r="J173" i="11"/>
  <c r="J172" i="11"/>
  <c r="J171" i="11"/>
  <c r="J131" i="11"/>
  <c r="J130" i="11"/>
  <c r="J129" i="11"/>
  <c r="J128" i="11"/>
  <c r="J127" i="11"/>
  <c r="J126" i="11"/>
  <c r="J70" i="11"/>
  <c r="J69" i="11"/>
  <c r="J68" i="11"/>
  <c r="J67" i="11"/>
  <c r="J66" i="11"/>
  <c r="J65" i="11"/>
  <c r="J51" i="11"/>
  <c r="J50" i="11"/>
  <c r="J49" i="11"/>
  <c r="J48" i="11"/>
  <c r="J47" i="11"/>
  <c r="J46" i="11"/>
  <c r="J45" i="11"/>
  <c r="J44" i="11"/>
  <c r="J43" i="11"/>
  <c r="J42" i="11"/>
  <c r="J41" i="11"/>
  <c r="J40" i="11"/>
  <c r="J39" i="11"/>
  <c r="J38" i="11"/>
  <c r="J37" i="11"/>
  <c r="J36" i="11"/>
  <c r="J35" i="11"/>
  <c r="J34" i="11"/>
  <c r="J33" i="11"/>
  <c r="J32" i="11"/>
  <c r="J31" i="11"/>
  <c r="J29" i="11"/>
  <c r="J28" i="11"/>
  <c r="J22" i="11"/>
  <c r="J21" i="11"/>
  <c r="J20" i="11"/>
  <c r="J19" i="11"/>
  <c r="J18" i="11"/>
  <c r="J17" i="11"/>
  <c r="J16" i="11"/>
  <c r="J238" i="13" l="1"/>
  <c r="H249" i="13"/>
  <c r="J249" i="13" s="1"/>
  <c r="J253" i="13" s="1"/>
  <c r="J60" i="11"/>
  <c r="J166" i="11"/>
  <c r="J79" i="11"/>
  <c r="J50" i="36"/>
  <c r="K37" i="3" s="1"/>
  <c r="J186" i="11"/>
  <c r="J99" i="35"/>
  <c r="K36" i="3" s="1"/>
  <c r="J120" i="38"/>
  <c r="K39" i="3" s="1"/>
  <c r="J48" i="40"/>
  <c r="K41" i="3" s="1"/>
  <c r="K34" i="41"/>
  <c r="K42" i="3" s="1"/>
  <c r="J244" i="11"/>
  <c r="J294" i="11"/>
  <c r="J197" i="11"/>
  <c r="J21" i="39"/>
  <c r="K40" i="3" s="1"/>
  <c r="J242" i="13"/>
  <c r="J24" i="11"/>
  <c r="H92" i="11"/>
  <c r="E90" i="11"/>
  <c r="F92" i="11" s="1"/>
  <c r="E305" i="11"/>
  <c r="J305" i="11" s="1"/>
  <c r="J204" i="13"/>
  <c r="J203" i="13"/>
  <c r="J8" i="13"/>
  <c r="J29" i="13"/>
  <c r="J48" i="13"/>
  <c r="J50" i="13"/>
  <c r="J49" i="13"/>
  <c r="J18" i="13"/>
  <c r="J17" i="13"/>
  <c r="J34" i="13"/>
  <c r="J33" i="13"/>
  <c r="J13" i="13"/>
  <c r="J24" i="13"/>
  <c r="J32" i="13"/>
  <c r="J45" i="13"/>
  <c r="J56" i="13"/>
  <c r="J139" i="13"/>
  <c r="J195" i="13"/>
  <c r="J205" i="13"/>
  <c r="K35" i="3"/>
  <c r="J142" i="13"/>
  <c r="J141" i="13"/>
  <c r="J26" i="13"/>
  <c r="J25" i="13"/>
  <c r="J58" i="13"/>
  <c r="J57" i="13"/>
  <c r="J10" i="13"/>
  <c r="J9" i="13"/>
  <c r="J42" i="13"/>
  <c r="J41" i="13"/>
  <c r="J96" i="13"/>
  <c r="J118" i="13"/>
  <c r="J162" i="13"/>
  <c r="J186" i="13"/>
  <c r="J185" i="13"/>
  <c r="J206" i="13"/>
  <c r="J140" i="13"/>
  <c r="J161" i="13"/>
  <c r="J184" i="13"/>
  <c r="J255" i="13" l="1"/>
  <c r="J82" i="11"/>
  <c r="J188" i="11"/>
  <c r="B92" i="11"/>
  <c r="J92" i="11" s="1"/>
  <c r="J187" i="13"/>
  <c r="J143" i="13"/>
  <c r="H307" i="11"/>
  <c r="H311" i="11"/>
  <c r="J311" i="11" s="1"/>
  <c r="F307" i="11"/>
  <c r="J14" i="13"/>
  <c r="J46" i="13"/>
  <c r="J108" i="13"/>
  <c r="J109" i="13"/>
  <c r="J38" i="13"/>
  <c r="J37" i="13"/>
  <c r="J196" i="13"/>
  <c r="J197" i="13"/>
  <c r="J152" i="13"/>
  <c r="J153" i="13"/>
  <c r="J85" i="13"/>
  <c r="J164" i="13"/>
  <c r="J163" i="13"/>
  <c r="J165" i="13" s="1"/>
  <c r="J120" i="13"/>
  <c r="J119" i="13"/>
  <c r="J53" i="13"/>
  <c r="J54" i="13"/>
  <c r="J22" i="13"/>
  <c r="J21" i="13"/>
  <c r="J98" i="13"/>
  <c r="J97" i="13"/>
  <c r="J99" i="13" s="1"/>
  <c r="J208" i="13"/>
  <c r="J207" i="13"/>
  <c r="J209" i="13" s="1"/>
  <c r="J173" i="13"/>
  <c r="J129" i="13"/>
  <c r="J76" i="13" l="1"/>
  <c r="J307" i="11"/>
  <c r="J315" i="11" s="1"/>
  <c r="J154" i="13"/>
  <c r="J121" i="13"/>
  <c r="B90" i="11"/>
  <c r="J90" i="11" s="1"/>
  <c r="J264" i="13" s="1"/>
  <c r="J110" i="13"/>
  <c r="J198" i="13"/>
  <c r="H107" i="27"/>
  <c r="J86" i="13"/>
  <c r="J87" i="13"/>
  <c r="J174" i="13"/>
  <c r="J175" i="13"/>
  <c r="J130" i="13"/>
  <c r="J131" i="13"/>
  <c r="J176" i="13" l="1"/>
  <c r="J132" i="13"/>
  <c r="J88" i="13"/>
  <c r="K25" i="3"/>
  <c r="AC8" i="33" l="1"/>
  <c r="G123" i="19"/>
  <c r="K123" i="19" s="1"/>
  <c r="G21" i="20"/>
  <c r="G20" i="20"/>
  <c r="G22" i="20" s="1"/>
  <c r="G11" i="20"/>
  <c r="G10" i="20"/>
  <c r="L538" i="19"/>
  <c r="K538" i="19"/>
  <c r="L537" i="19"/>
  <c r="K537" i="19"/>
  <c r="L536" i="19"/>
  <c r="K536" i="19"/>
  <c r="L535" i="19"/>
  <c r="K535" i="19"/>
  <c r="L534" i="19"/>
  <c r="K534" i="19"/>
  <c r="L533" i="19"/>
  <c r="K533" i="19"/>
  <c r="L532" i="19"/>
  <c r="K532" i="19"/>
  <c r="L531" i="19"/>
  <c r="K531" i="19"/>
  <c r="L530" i="19"/>
  <c r="K530" i="19"/>
  <c r="L529" i="19"/>
  <c r="K529" i="19"/>
  <c r="L528" i="19"/>
  <c r="K528" i="19"/>
  <c r="L527" i="19"/>
  <c r="K527" i="19"/>
  <c r="L526" i="19"/>
  <c r="K526" i="19"/>
  <c r="L525" i="19"/>
  <c r="K525" i="19"/>
  <c r="L524" i="19"/>
  <c r="K524" i="19"/>
  <c r="L523" i="19"/>
  <c r="K523" i="19"/>
  <c r="L522" i="19"/>
  <c r="K522" i="19"/>
  <c r="L521" i="19"/>
  <c r="K521" i="19"/>
  <c r="L520" i="19"/>
  <c r="K520" i="19"/>
  <c r="L519" i="19"/>
  <c r="K519" i="19"/>
  <c r="L518" i="19"/>
  <c r="K518" i="19"/>
  <c r="L517" i="19"/>
  <c r="K517" i="19"/>
  <c r="L516" i="19"/>
  <c r="K516" i="19"/>
  <c r="L515" i="19"/>
  <c r="K515" i="19"/>
  <c r="L514" i="19"/>
  <c r="K514" i="19"/>
  <c r="L513" i="19"/>
  <c r="K513" i="19"/>
  <c r="L512" i="19"/>
  <c r="K512" i="19"/>
  <c r="L511" i="19"/>
  <c r="K511" i="19"/>
  <c r="L510" i="19"/>
  <c r="K510" i="19"/>
  <c r="L509" i="19"/>
  <c r="K509" i="19"/>
  <c r="L508" i="19"/>
  <c r="K508" i="19"/>
  <c r="L507" i="19"/>
  <c r="K507" i="19"/>
  <c r="L506" i="19"/>
  <c r="K506" i="19"/>
  <c r="L505" i="19"/>
  <c r="K505" i="19"/>
  <c r="L504" i="19"/>
  <c r="K504" i="19"/>
  <c r="L503" i="19"/>
  <c r="K503" i="19"/>
  <c r="L502" i="19"/>
  <c r="K502" i="19"/>
  <c r="L501" i="19"/>
  <c r="K501" i="19"/>
  <c r="L500" i="19"/>
  <c r="K500" i="19"/>
  <c r="L499" i="19"/>
  <c r="K499" i="19"/>
  <c r="L498" i="19"/>
  <c r="K498" i="19"/>
  <c r="L497" i="19"/>
  <c r="K497" i="19"/>
  <c r="L496" i="19"/>
  <c r="K496" i="19"/>
  <c r="L495" i="19"/>
  <c r="K495" i="19"/>
  <c r="L494" i="19"/>
  <c r="K494" i="19"/>
  <c r="L493" i="19"/>
  <c r="K493" i="19"/>
  <c r="L491" i="19"/>
  <c r="K491" i="19"/>
  <c r="L490" i="19"/>
  <c r="K490" i="19"/>
  <c r="L485" i="19"/>
  <c r="K485" i="19"/>
  <c r="L484" i="19"/>
  <c r="K484" i="19"/>
  <c r="L483" i="19"/>
  <c r="K483" i="19"/>
  <c r="L482" i="19"/>
  <c r="K482" i="19"/>
  <c r="L481" i="19"/>
  <c r="K481" i="19"/>
  <c r="L480" i="19"/>
  <c r="K480" i="19"/>
  <c r="L479" i="19"/>
  <c r="K479" i="19"/>
  <c r="L478" i="19"/>
  <c r="K478" i="19"/>
  <c r="L477" i="19"/>
  <c r="K477" i="19"/>
  <c r="L476" i="19"/>
  <c r="K476" i="19"/>
  <c r="L475" i="19"/>
  <c r="K475" i="19"/>
  <c r="L474" i="19"/>
  <c r="K474" i="19"/>
  <c r="L473" i="19"/>
  <c r="K473" i="19"/>
  <c r="L472" i="19"/>
  <c r="K472" i="19"/>
  <c r="L471" i="19"/>
  <c r="K471" i="19"/>
  <c r="L470" i="19"/>
  <c r="K470" i="19"/>
  <c r="L469" i="19"/>
  <c r="K469" i="19"/>
  <c r="L468" i="19"/>
  <c r="K468" i="19"/>
  <c r="L467" i="19"/>
  <c r="K467" i="19"/>
  <c r="L466" i="19"/>
  <c r="K466" i="19"/>
  <c r="L465" i="19"/>
  <c r="K465" i="19"/>
  <c r="L436" i="19"/>
  <c r="K436" i="19"/>
  <c r="L435" i="19"/>
  <c r="K435" i="19"/>
  <c r="L434" i="19"/>
  <c r="K434" i="19"/>
  <c r="L433" i="19"/>
  <c r="K433" i="19"/>
  <c r="L432" i="19"/>
  <c r="K432" i="19"/>
  <c r="L431" i="19"/>
  <c r="K431" i="19"/>
  <c r="L430" i="19"/>
  <c r="K430" i="19"/>
  <c r="L429" i="19"/>
  <c r="K429" i="19"/>
  <c r="L428" i="19"/>
  <c r="K428" i="19"/>
  <c r="L427" i="19"/>
  <c r="K427" i="19"/>
  <c r="L426" i="19"/>
  <c r="K426" i="19"/>
  <c r="L425" i="19"/>
  <c r="K425" i="19"/>
  <c r="L424" i="19"/>
  <c r="K424" i="19"/>
  <c r="L423" i="19"/>
  <c r="K423" i="19"/>
  <c r="L422" i="19"/>
  <c r="K422" i="19"/>
  <c r="L421" i="19"/>
  <c r="K421" i="19"/>
  <c r="L420" i="19"/>
  <c r="K420" i="19"/>
  <c r="L419" i="19"/>
  <c r="K419" i="19"/>
  <c r="L418" i="19"/>
  <c r="K418" i="19"/>
  <c r="L417" i="19"/>
  <c r="K417" i="19"/>
  <c r="L416" i="19"/>
  <c r="K416" i="19"/>
  <c r="L415" i="19"/>
  <c r="K415" i="19"/>
  <c r="L414" i="19"/>
  <c r="K414" i="19"/>
  <c r="L413" i="19"/>
  <c r="K413" i="19"/>
  <c r="L412" i="19"/>
  <c r="K412" i="19"/>
  <c r="L411" i="19"/>
  <c r="K411" i="19"/>
  <c r="L324" i="19"/>
  <c r="K324" i="19"/>
  <c r="L313" i="19"/>
  <c r="K313" i="19"/>
  <c r="L312" i="19"/>
  <c r="K312" i="19"/>
  <c r="L311" i="19"/>
  <c r="K311" i="19"/>
  <c r="L310" i="19"/>
  <c r="K310" i="19"/>
  <c r="L309" i="19"/>
  <c r="K309" i="19"/>
  <c r="L308" i="19"/>
  <c r="K308" i="19"/>
  <c r="L307" i="19"/>
  <c r="K307" i="19"/>
  <c r="L306" i="19"/>
  <c r="K306" i="19"/>
  <c r="L305" i="19"/>
  <c r="K305" i="19"/>
  <c r="L304" i="19"/>
  <c r="K304" i="19"/>
  <c r="L303" i="19"/>
  <c r="K303" i="19"/>
  <c r="L302" i="19"/>
  <c r="K302" i="19"/>
  <c r="L301" i="19"/>
  <c r="K301" i="19"/>
  <c r="L300" i="19"/>
  <c r="K300" i="19"/>
  <c r="L299" i="19"/>
  <c r="K299" i="19"/>
  <c r="L298" i="19"/>
  <c r="K298" i="19"/>
  <c r="L297" i="19"/>
  <c r="K297" i="19"/>
  <c r="L296" i="19"/>
  <c r="K296" i="19"/>
  <c r="L295" i="19"/>
  <c r="K295" i="19"/>
  <c r="L294" i="19"/>
  <c r="K294" i="19"/>
  <c r="L293" i="19"/>
  <c r="K293" i="19"/>
  <c r="L292" i="19"/>
  <c r="K292" i="19"/>
  <c r="L291" i="19"/>
  <c r="K291" i="19"/>
  <c r="L290" i="19"/>
  <c r="K290" i="19"/>
  <c r="L289" i="19"/>
  <c r="K289" i="19"/>
  <c r="L288" i="19"/>
  <c r="K288" i="19"/>
  <c r="L287" i="19"/>
  <c r="K287" i="19"/>
  <c r="L286" i="19"/>
  <c r="K286" i="19"/>
  <c r="L285" i="19"/>
  <c r="K285" i="19"/>
  <c r="L284" i="19"/>
  <c r="K284" i="19"/>
  <c r="L283" i="19"/>
  <c r="K283" i="19"/>
  <c r="L282" i="19"/>
  <c r="K282" i="19"/>
  <c r="L281" i="19"/>
  <c r="K281" i="19"/>
  <c r="L280" i="19"/>
  <c r="K280" i="19"/>
  <c r="L279" i="19"/>
  <c r="K279" i="19"/>
  <c r="L278" i="19"/>
  <c r="K278" i="19"/>
  <c r="L277" i="19"/>
  <c r="K277" i="19"/>
  <c r="L276" i="19"/>
  <c r="K276" i="19"/>
  <c r="L275" i="19"/>
  <c r="K275" i="19"/>
  <c r="L274" i="19"/>
  <c r="K274" i="19"/>
  <c r="L273" i="19"/>
  <c r="K273" i="19"/>
  <c r="L272" i="19"/>
  <c r="K272" i="19"/>
  <c r="L271" i="19"/>
  <c r="K271" i="19"/>
  <c r="L270" i="19"/>
  <c r="K270" i="19"/>
  <c r="L269" i="19"/>
  <c r="K269" i="19"/>
  <c r="L268" i="19"/>
  <c r="K268" i="19"/>
  <c r="L267" i="19"/>
  <c r="K267" i="19"/>
  <c r="L266" i="19"/>
  <c r="K266" i="19"/>
  <c r="L265" i="19"/>
  <c r="K265" i="19"/>
  <c r="L264" i="19"/>
  <c r="K264" i="19"/>
  <c r="L263" i="19"/>
  <c r="K263" i="19"/>
  <c r="L262" i="19"/>
  <c r="K262" i="19"/>
  <c r="L261" i="19"/>
  <c r="K261" i="19"/>
  <c r="L260" i="19"/>
  <c r="K260" i="19"/>
  <c r="L259" i="19"/>
  <c r="K259" i="19"/>
  <c r="L258" i="19"/>
  <c r="K258" i="19"/>
  <c r="L257" i="19"/>
  <c r="K257" i="19"/>
  <c r="L256" i="19"/>
  <c r="K256" i="19"/>
  <c r="L255" i="19"/>
  <c r="K255" i="19"/>
  <c r="L254" i="19"/>
  <c r="K254" i="19"/>
  <c r="L253" i="19"/>
  <c r="K253" i="19"/>
  <c r="L252" i="19"/>
  <c r="K252" i="19"/>
  <c r="L251" i="19"/>
  <c r="K251" i="19"/>
  <c r="L250" i="19"/>
  <c r="K250" i="19"/>
  <c r="L249" i="19"/>
  <c r="K249" i="19"/>
  <c r="L248" i="19"/>
  <c r="K248" i="19"/>
  <c r="L247" i="19"/>
  <c r="K247" i="19"/>
  <c r="L246" i="19"/>
  <c r="K246" i="19"/>
  <c r="L245" i="19"/>
  <c r="K245" i="19"/>
  <c r="L243" i="19"/>
  <c r="K243" i="19"/>
  <c r="L242" i="19"/>
  <c r="K242" i="19"/>
  <c r="L241" i="19"/>
  <c r="K241" i="19"/>
  <c r="L240" i="19"/>
  <c r="K240" i="19"/>
  <c r="L239" i="19"/>
  <c r="K239" i="19"/>
  <c r="L235" i="19"/>
  <c r="K235" i="19"/>
  <c r="L234" i="19"/>
  <c r="K234" i="19"/>
  <c r="L233" i="19"/>
  <c r="K233" i="19"/>
  <c r="L232" i="19"/>
  <c r="K232" i="19"/>
  <c r="L231" i="19"/>
  <c r="K231" i="19"/>
  <c r="L230" i="19"/>
  <c r="K230" i="19"/>
  <c r="L229" i="19"/>
  <c r="K229" i="19"/>
  <c r="L228" i="19"/>
  <c r="K228" i="19"/>
  <c r="L227" i="19"/>
  <c r="K227" i="19"/>
  <c r="L226" i="19"/>
  <c r="K226" i="19"/>
  <c r="L225" i="19"/>
  <c r="K225" i="19"/>
  <c r="L224" i="19"/>
  <c r="K224" i="19"/>
  <c r="L223" i="19"/>
  <c r="K223" i="19"/>
  <c r="L222" i="19"/>
  <c r="K222" i="19"/>
  <c r="L221" i="19"/>
  <c r="K221" i="19"/>
  <c r="L220" i="19"/>
  <c r="K220" i="19"/>
  <c r="L219" i="19"/>
  <c r="K219" i="19"/>
  <c r="L218" i="19"/>
  <c r="K218" i="19"/>
  <c r="L217" i="19"/>
  <c r="K217" i="19"/>
  <c r="L216" i="19"/>
  <c r="K216" i="19"/>
  <c r="L215" i="19"/>
  <c r="K215" i="19"/>
  <c r="L214" i="19"/>
  <c r="K214" i="19"/>
  <c r="L213" i="19"/>
  <c r="K213" i="19"/>
  <c r="L212" i="19"/>
  <c r="K212" i="19"/>
  <c r="L211" i="19"/>
  <c r="K211" i="19"/>
  <c r="L210" i="19"/>
  <c r="K210" i="19"/>
  <c r="L209" i="19"/>
  <c r="K209" i="19"/>
  <c r="L208" i="19"/>
  <c r="K208" i="19"/>
  <c r="L207" i="19"/>
  <c r="K207" i="19"/>
  <c r="L206" i="19"/>
  <c r="K206" i="19"/>
  <c r="L205" i="19"/>
  <c r="K205" i="19"/>
  <c r="L204" i="19"/>
  <c r="K204" i="19"/>
  <c r="L203" i="19"/>
  <c r="K203" i="19"/>
  <c r="L202" i="19"/>
  <c r="K202" i="19"/>
  <c r="L201" i="19"/>
  <c r="K201" i="19"/>
  <c r="L200" i="19"/>
  <c r="K200" i="19"/>
  <c r="L199" i="19"/>
  <c r="K199" i="19"/>
  <c r="L198" i="19"/>
  <c r="K198" i="19"/>
  <c r="L197" i="19"/>
  <c r="K197" i="19"/>
  <c r="L196" i="19"/>
  <c r="K196" i="19"/>
  <c r="L195" i="19"/>
  <c r="K195" i="19"/>
  <c r="L194" i="19"/>
  <c r="K194" i="19"/>
  <c r="L190" i="19"/>
  <c r="K190" i="19"/>
  <c r="L189" i="19"/>
  <c r="K189" i="19"/>
  <c r="L188" i="19"/>
  <c r="K188" i="19"/>
  <c r="L187" i="19"/>
  <c r="K187" i="19"/>
  <c r="L186" i="19"/>
  <c r="K186" i="19"/>
  <c r="L185" i="19"/>
  <c r="K185" i="19"/>
  <c r="L184" i="19"/>
  <c r="K184" i="19"/>
  <c r="L183" i="19"/>
  <c r="K183" i="19"/>
  <c r="L182" i="19"/>
  <c r="K182" i="19"/>
  <c r="L181" i="19"/>
  <c r="K181" i="19"/>
  <c r="L180" i="19"/>
  <c r="K180" i="19"/>
  <c r="L179" i="19"/>
  <c r="K179" i="19"/>
  <c r="L178" i="19"/>
  <c r="K178" i="19"/>
  <c r="L177" i="19"/>
  <c r="K177" i="19"/>
  <c r="L176" i="19"/>
  <c r="K176" i="19"/>
  <c r="L175" i="19"/>
  <c r="K175" i="19"/>
  <c r="L174" i="19"/>
  <c r="K174" i="19"/>
  <c r="L173" i="19"/>
  <c r="K173" i="19"/>
  <c r="L172" i="19"/>
  <c r="K172" i="19"/>
  <c r="L171" i="19"/>
  <c r="K171" i="19"/>
  <c r="L170" i="19"/>
  <c r="K170" i="19"/>
  <c r="L169" i="19"/>
  <c r="K169" i="19"/>
  <c r="L168" i="19"/>
  <c r="K168" i="19"/>
  <c r="L167" i="19"/>
  <c r="K167" i="19"/>
  <c r="L166" i="19"/>
  <c r="K166" i="19"/>
  <c r="L165" i="19"/>
  <c r="K165" i="19"/>
  <c r="L164" i="19"/>
  <c r="K164" i="19"/>
  <c r="L163" i="19"/>
  <c r="K163" i="19"/>
  <c r="L162" i="19"/>
  <c r="K162" i="19"/>
  <c r="L161" i="19"/>
  <c r="K161" i="19"/>
  <c r="L160" i="19"/>
  <c r="K160" i="19"/>
  <c r="L159" i="19"/>
  <c r="K159" i="19"/>
  <c r="L158" i="19"/>
  <c r="K158" i="19"/>
  <c r="L157" i="19"/>
  <c r="K157" i="19"/>
  <c r="L156" i="19"/>
  <c r="K156" i="19"/>
  <c r="L155" i="19"/>
  <c r="K155" i="19"/>
  <c r="L154" i="19"/>
  <c r="K154" i="19"/>
  <c r="L153" i="19"/>
  <c r="K153" i="19"/>
  <c r="L152" i="19"/>
  <c r="K152" i="19"/>
  <c r="L151" i="19"/>
  <c r="K151" i="19"/>
  <c r="L150" i="19"/>
  <c r="K150" i="19"/>
  <c r="L149" i="19"/>
  <c r="K149" i="19"/>
  <c r="L148" i="19"/>
  <c r="K148" i="19"/>
  <c r="L147" i="19"/>
  <c r="K147" i="19"/>
  <c r="L146" i="19"/>
  <c r="K146" i="19"/>
  <c r="L145" i="19"/>
  <c r="K145" i="19"/>
  <c r="L143" i="19"/>
  <c r="K143" i="19"/>
  <c r="L142" i="19"/>
  <c r="K142" i="19"/>
  <c r="L141" i="19"/>
  <c r="K141" i="19"/>
  <c r="L140" i="19"/>
  <c r="K140" i="19"/>
  <c r="L139" i="19"/>
  <c r="K139" i="19"/>
  <c r="L138" i="19"/>
  <c r="K138" i="19"/>
  <c r="L137" i="19"/>
  <c r="K137" i="19"/>
  <c r="L136" i="19"/>
  <c r="K136" i="19"/>
  <c r="L135" i="19"/>
  <c r="K135" i="19"/>
  <c r="L134" i="19"/>
  <c r="K134" i="19"/>
  <c r="L133" i="19"/>
  <c r="K133" i="19"/>
  <c r="L132" i="19"/>
  <c r="K132" i="19"/>
  <c r="L131" i="19"/>
  <c r="K131" i="19"/>
  <c r="L130" i="19"/>
  <c r="K130" i="19"/>
  <c r="K105" i="19"/>
  <c r="K104" i="19"/>
  <c r="K103" i="19"/>
  <c r="K102" i="19"/>
  <c r="K101" i="19"/>
  <c r="K100" i="19"/>
  <c r="K99" i="19"/>
  <c r="K98" i="19"/>
  <c r="K97" i="19"/>
  <c r="K96" i="19"/>
  <c r="K95" i="19"/>
  <c r="K94" i="19"/>
  <c r="K93" i="19"/>
  <c r="K92" i="19"/>
  <c r="K91" i="19"/>
  <c r="K90" i="19"/>
  <c r="K89" i="19"/>
  <c r="K88" i="19"/>
  <c r="K87" i="19"/>
  <c r="K86" i="19"/>
  <c r="K85" i="19"/>
  <c r="K84" i="19"/>
  <c r="K83" i="19"/>
  <c r="K82" i="19"/>
  <c r="K50" i="19"/>
  <c r="K49" i="19"/>
  <c r="K48" i="19"/>
  <c r="K47" i="19"/>
  <c r="K46" i="19"/>
  <c r="K45" i="19"/>
  <c r="K44" i="19"/>
  <c r="K43" i="19"/>
  <c r="K42" i="19"/>
  <c r="K41" i="19"/>
  <c r="K40" i="19"/>
  <c r="K39" i="19"/>
  <c r="K38" i="19"/>
  <c r="K37" i="19"/>
  <c r="K36" i="19"/>
  <c r="K35" i="19"/>
  <c r="K34" i="19"/>
  <c r="K33" i="19"/>
  <c r="K32" i="19"/>
  <c r="K31" i="19"/>
  <c r="K29" i="19"/>
  <c r="K28" i="19"/>
  <c r="K27" i="19"/>
  <c r="K26" i="19"/>
  <c r="K25" i="19"/>
  <c r="K24" i="19"/>
  <c r="K23" i="19"/>
  <c r="K22" i="19"/>
  <c r="K21" i="19"/>
  <c r="K20" i="19"/>
  <c r="J1" i="19"/>
  <c r="K114" i="19" l="1"/>
  <c r="K406" i="19"/>
  <c r="K454" i="19"/>
  <c r="K65" i="19"/>
  <c r="K559" i="19" s="1"/>
  <c r="K556" i="19"/>
  <c r="K15" i="3"/>
  <c r="AC16" i="33"/>
  <c r="K33" i="3" s="1"/>
  <c r="G12" i="20"/>
  <c r="G120" i="19"/>
  <c r="K120" i="19" s="1"/>
  <c r="G9" i="19"/>
  <c r="K9" i="19" s="1"/>
  <c r="G6" i="19"/>
  <c r="K6" i="19" s="1"/>
  <c r="J228" i="6"/>
  <c r="J227" i="6"/>
  <c r="J226" i="6"/>
  <c r="J225" i="6"/>
  <c r="J224" i="6"/>
  <c r="J223" i="6"/>
  <c r="J180" i="6"/>
  <c r="J179" i="6"/>
  <c r="J90" i="6"/>
  <c r="J89" i="6"/>
  <c r="J88" i="6"/>
  <c r="J87" i="6"/>
  <c r="J79" i="6"/>
  <c r="J78" i="6"/>
  <c r="J70" i="6"/>
  <c r="J69" i="6"/>
  <c r="J68" i="6"/>
  <c r="J67" i="6"/>
  <c r="J66" i="6"/>
  <c r="J65" i="6"/>
  <c r="J56" i="6"/>
  <c r="J55" i="6"/>
  <c r="J54" i="6"/>
  <c r="J53" i="6"/>
  <c r="J52" i="6"/>
  <c r="J51" i="6"/>
  <c r="J50" i="6"/>
  <c r="J49" i="6"/>
  <c r="J47" i="6"/>
  <c r="J46" i="6"/>
  <c r="J45" i="6"/>
  <c r="J37" i="6"/>
  <c r="J36" i="6"/>
  <c r="J35" i="6"/>
  <c r="J34" i="6"/>
  <c r="J33" i="6"/>
  <c r="J32" i="6"/>
  <c r="J31" i="6"/>
  <c r="J30" i="6"/>
  <c r="J29" i="6"/>
  <c r="J28" i="6"/>
  <c r="J27" i="6"/>
  <c r="J26" i="6"/>
  <c r="J18" i="6"/>
  <c r="J17" i="6"/>
  <c r="J16" i="6"/>
  <c r="J15" i="6"/>
  <c r="J14" i="6"/>
  <c r="J13" i="6"/>
  <c r="J11" i="6"/>
  <c r="J10" i="6"/>
  <c r="J8" i="6"/>
  <c r="J238" i="6" l="1"/>
  <c r="J58" i="6"/>
  <c r="J39" i="6"/>
  <c r="J20" i="6"/>
  <c r="J241" i="6" s="1"/>
  <c r="J182" i="6"/>
  <c r="J81" i="6"/>
  <c r="J72" i="6"/>
  <c r="K21" i="3"/>
  <c r="J92" i="6"/>
  <c r="J197" i="6"/>
  <c r="K10" i="3" l="1"/>
  <c r="J555" i="28" l="1"/>
  <c r="J561" i="28" s="1"/>
  <c r="J539" i="28"/>
  <c r="J538" i="28"/>
  <c r="B538" i="28"/>
  <c r="B540" i="28" s="1"/>
  <c r="B542" i="28" s="1"/>
  <c r="B544" i="28" s="1"/>
  <c r="B546" i="28" s="1"/>
  <c r="J537" i="28"/>
  <c r="J536" i="28"/>
  <c r="J477" i="28"/>
  <c r="J476" i="28"/>
  <c r="J460" i="28"/>
  <c r="J470" i="28" s="1"/>
  <c r="J451" i="28"/>
  <c r="J450" i="28"/>
  <c r="J449" i="28"/>
  <c r="J448" i="28"/>
  <c r="J432" i="28"/>
  <c r="J431" i="28"/>
  <c r="B431" i="28"/>
  <c r="B433" i="28" s="1"/>
  <c r="B435" i="28" s="1"/>
  <c r="B437" i="28" s="1"/>
  <c r="B439" i="28" s="1"/>
  <c r="J430" i="28"/>
  <c r="J429" i="28"/>
  <c r="J428" i="28"/>
  <c r="J427" i="28"/>
  <c r="J426" i="28"/>
  <c r="J425" i="28"/>
  <c r="J413" i="28"/>
  <c r="B413" i="28"/>
  <c r="B414" i="28" s="1"/>
  <c r="B415" i="28" s="1"/>
  <c r="B416" i="28" s="1"/>
  <c r="B417" i="28" s="1"/>
  <c r="J412" i="28"/>
  <c r="J411" i="28"/>
  <c r="J410" i="28"/>
  <c r="J394" i="28"/>
  <c r="J393" i="28"/>
  <c r="B393" i="28"/>
  <c r="B395" i="28" s="1"/>
  <c r="B397" i="28" s="1"/>
  <c r="B399" i="28" s="1"/>
  <c r="B401" i="28" s="1"/>
  <c r="J392" i="28"/>
  <c r="J391" i="28"/>
  <c r="J390" i="28"/>
  <c r="J389" i="28"/>
  <c r="J388" i="28"/>
  <c r="J387" i="28"/>
  <c r="J386" i="28"/>
  <c r="J385" i="28"/>
  <c r="J384" i="28"/>
  <c r="J383" i="28"/>
  <c r="J371" i="28"/>
  <c r="B371" i="28"/>
  <c r="B372" i="28" s="1"/>
  <c r="B373" i="28" s="1"/>
  <c r="B374" i="28" s="1"/>
  <c r="B375" i="28" s="1"/>
  <c r="J370" i="28"/>
  <c r="J369" i="28"/>
  <c r="J368" i="28"/>
  <c r="J367" i="28"/>
  <c r="J366" i="28"/>
  <c r="J358" i="28"/>
  <c r="J357" i="28"/>
  <c r="J356" i="28"/>
  <c r="J355" i="28"/>
  <c r="J354" i="28"/>
  <c r="J345" i="28"/>
  <c r="J344" i="28"/>
  <c r="J343" i="28"/>
  <c r="J342" i="28"/>
  <c r="J341" i="28"/>
  <c r="J340" i="28"/>
  <c r="J339" i="28"/>
  <c r="J338" i="28"/>
  <c r="J337" i="28"/>
  <c r="J336" i="28"/>
  <c r="J335" i="28"/>
  <c r="J334" i="28"/>
  <c r="J326" i="28"/>
  <c r="J325" i="28"/>
  <c r="J324" i="28"/>
  <c r="J323" i="28"/>
  <c r="J322" i="28"/>
  <c r="J321" i="28"/>
  <c r="J320" i="28"/>
  <c r="J319" i="28"/>
  <c r="J318" i="28"/>
  <c r="J317" i="28"/>
  <c r="J316" i="28"/>
  <c r="J315" i="28"/>
  <c r="J307" i="28"/>
  <c r="J306" i="28"/>
  <c r="J305" i="28"/>
  <c r="J304" i="28"/>
  <c r="J303" i="28"/>
  <c r="J302" i="28"/>
  <c r="J301" i="28"/>
  <c r="J300" i="28"/>
  <c r="J299" i="28"/>
  <c r="J298" i="28"/>
  <c r="J265" i="28"/>
  <c r="J264" i="28"/>
  <c r="J263" i="28"/>
  <c r="J262" i="28"/>
  <c r="J261" i="28"/>
  <c r="J260" i="28"/>
  <c r="J259" i="28"/>
  <c r="J258" i="28"/>
  <c r="J257" i="28"/>
  <c r="J256" i="28"/>
  <c r="J255" i="28"/>
  <c r="J254" i="28"/>
  <c r="J253" i="28"/>
  <c r="J252" i="28"/>
  <c r="J251" i="28"/>
  <c r="J250" i="28"/>
  <c r="J249" i="28"/>
  <c r="J248" i="28"/>
  <c r="J247" i="28"/>
  <c r="J246" i="28"/>
  <c r="J245" i="28"/>
  <c r="J244" i="28"/>
  <c r="J242" i="28"/>
  <c r="J241" i="28"/>
  <c r="J240" i="28"/>
  <c r="J239" i="28"/>
  <c r="J238" i="28"/>
  <c r="J237" i="28"/>
  <c r="J230" i="28"/>
  <c r="J205" i="28"/>
  <c r="J204" i="28"/>
  <c r="J203" i="28"/>
  <c r="J202" i="28"/>
  <c r="J201" i="28"/>
  <c r="J200" i="28"/>
  <c r="J199" i="28"/>
  <c r="J198" i="28"/>
  <c r="J189" i="28"/>
  <c r="J188" i="28"/>
  <c r="J187" i="28"/>
  <c r="J186" i="28"/>
  <c r="J185" i="28"/>
  <c r="J184" i="28"/>
  <c r="J183" i="28"/>
  <c r="J182" i="28"/>
  <c r="J181" i="28"/>
  <c r="J180" i="28"/>
  <c r="J179" i="28"/>
  <c r="J178" i="28"/>
  <c r="J177" i="28"/>
  <c r="J169" i="28"/>
  <c r="J168" i="28"/>
  <c r="J167" i="28"/>
  <c r="J166" i="28"/>
  <c r="J165" i="28"/>
  <c r="J141" i="28"/>
  <c r="J140" i="28"/>
  <c r="B140" i="28"/>
  <c r="B142" i="28" s="1"/>
  <c r="B144" i="28" s="1"/>
  <c r="B146" i="28" s="1"/>
  <c r="B148" i="28" s="1"/>
  <c r="B150" i="28" s="1"/>
  <c r="B156" i="28" s="1"/>
  <c r="J139" i="28"/>
  <c r="J138" i="28"/>
  <c r="B138" i="28"/>
  <c r="J137" i="28"/>
  <c r="J136" i="28"/>
  <c r="J135" i="28"/>
  <c r="J134" i="28"/>
  <c r="J133" i="28"/>
  <c r="J131" i="28"/>
  <c r="J130" i="28"/>
  <c r="J129" i="28"/>
  <c r="J128" i="28"/>
  <c r="J127" i="28"/>
  <c r="J126" i="28"/>
  <c r="J125" i="28"/>
  <c r="J124" i="28"/>
  <c r="J123" i="28"/>
  <c r="J122" i="28"/>
  <c r="J121" i="28"/>
  <c r="J120" i="28"/>
  <c r="J119" i="28"/>
  <c r="J118" i="28"/>
  <c r="J117" i="28"/>
  <c r="J116" i="28"/>
  <c r="J115" i="28"/>
  <c r="J114" i="28"/>
  <c r="J113" i="28"/>
  <c r="J112" i="28"/>
  <c r="J111" i="28"/>
  <c r="J110" i="28"/>
  <c r="J109" i="28"/>
  <c r="J108" i="28"/>
  <c r="J107" i="28"/>
  <c r="J106" i="28"/>
  <c r="J105" i="28"/>
  <c r="J104" i="28"/>
  <c r="J103" i="28"/>
  <c r="J102" i="28"/>
  <c r="J101" i="28"/>
  <c r="J100" i="28"/>
  <c r="J99" i="28"/>
  <c r="J98" i="28"/>
  <c r="J97" i="28"/>
  <c r="J96" i="28"/>
  <c r="J95" i="28"/>
  <c r="J79" i="28"/>
  <c r="J78" i="28"/>
  <c r="B78" i="28"/>
  <c r="B80" i="28" s="1"/>
  <c r="B82" i="28" s="1"/>
  <c r="B84" i="28" s="1"/>
  <c r="B86" i="28" s="1"/>
  <c r="J77" i="28"/>
  <c r="J76" i="28"/>
  <c r="J75" i="28"/>
  <c r="J74" i="28"/>
  <c r="J73" i="28"/>
  <c r="J72" i="28"/>
  <c r="J71" i="28"/>
  <c r="J70" i="28"/>
  <c r="J69" i="28"/>
  <c r="J68" i="28"/>
  <c r="J67" i="28"/>
  <c r="J66" i="28"/>
  <c r="J65" i="28"/>
  <c r="J64" i="28"/>
  <c r="J63" i="28"/>
  <c r="J62" i="28"/>
  <c r="J61" i="28"/>
  <c r="J60" i="28"/>
  <c r="J59" i="28"/>
  <c r="J58" i="28"/>
  <c r="J57" i="28"/>
  <c r="J56" i="28"/>
  <c r="J55" i="28"/>
  <c r="J54" i="28"/>
  <c r="J37" i="28"/>
  <c r="J36" i="28"/>
  <c r="B36" i="28"/>
  <c r="B38" i="28" s="1"/>
  <c r="B40" i="28" s="1"/>
  <c r="B42" i="28" s="1"/>
  <c r="B44" i="28" s="1"/>
  <c r="J35" i="28"/>
  <c r="J34" i="28"/>
  <c r="J33" i="28"/>
  <c r="J32" i="28"/>
  <c r="J31" i="28"/>
  <c r="J30" i="28"/>
  <c r="J29" i="28"/>
  <c r="J28" i="28"/>
  <c r="J27" i="28"/>
  <c r="J26" i="28"/>
  <c r="J25" i="28"/>
  <c r="J24" i="28"/>
  <c r="J22" i="28"/>
  <c r="J21" i="28"/>
  <c r="J20" i="28"/>
  <c r="J19" i="28"/>
  <c r="J18" i="28"/>
  <c r="J17" i="28"/>
  <c r="J16" i="28"/>
  <c r="J15" i="28"/>
  <c r="J14" i="28"/>
  <c r="J13" i="28"/>
  <c r="J12" i="28"/>
  <c r="J11" i="28"/>
  <c r="J307" i="27"/>
  <c r="J306" i="27"/>
  <c r="B306" i="27"/>
  <c r="B308" i="27" s="1"/>
  <c r="B310" i="27" s="1"/>
  <c r="B312" i="27" s="1"/>
  <c r="J305" i="27"/>
  <c r="J304" i="27"/>
  <c r="J303" i="27"/>
  <c r="J302" i="27"/>
  <c r="J301" i="27"/>
  <c r="J300" i="27"/>
  <c r="J299" i="27"/>
  <c r="J298" i="27"/>
  <c r="J297" i="27"/>
  <c r="J296" i="27"/>
  <c r="J295" i="27"/>
  <c r="J294" i="27"/>
  <c r="J293" i="27"/>
  <c r="J292" i="27"/>
  <c r="J291" i="27"/>
  <c r="J290" i="27"/>
  <c r="J289" i="27"/>
  <c r="J288" i="27"/>
  <c r="J287" i="27"/>
  <c r="J286" i="27"/>
  <c r="J285" i="27"/>
  <c r="J284" i="27"/>
  <c r="J268" i="27"/>
  <c r="J267" i="27"/>
  <c r="B267" i="27"/>
  <c r="B269" i="27" s="1"/>
  <c r="B271" i="27" s="1"/>
  <c r="B273" i="27" s="1"/>
  <c r="J266" i="27"/>
  <c r="J265" i="27"/>
  <c r="J264" i="27"/>
  <c r="J263" i="27"/>
  <c r="J262" i="27"/>
  <c r="J261" i="27"/>
  <c r="J260" i="27"/>
  <c r="J259" i="27"/>
  <c r="J258" i="27"/>
  <c r="J257" i="27"/>
  <c r="J256" i="27"/>
  <c r="J255" i="27"/>
  <c r="J254" i="27"/>
  <c r="J253" i="27"/>
  <c r="J252" i="27"/>
  <c r="J251" i="27"/>
  <c r="J250" i="27"/>
  <c r="J249" i="27"/>
  <c r="J248" i="27"/>
  <c r="J247" i="27"/>
  <c r="J245" i="27"/>
  <c r="J227" i="27"/>
  <c r="J226" i="27"/>
  <c r="J225" i="27"/>
  <c r="J224" i="27"/>
  <c r="J223" i="27"/>
  <c r="J222" i="27"/>
  <c r="J221" i="27"/>
  <c r="J220" i="27"/>
  <c r="J219" i="27"/>
  <c r="J218" i="27"/>
  <c r="J217" i="27"/>
  <c r="J216" i="27"/>
  <c r="J215" i="27"/>
  <c r="J214" i="27"/>
  <c r="J213" i="27"/>
  <c r="J212" i="27"/>
  <c r="J211" i="27"/>
  <c r="J210" i="27"/>
  <c r="J209" i="27"/>
  <c r="J208" i="27"/>
  <c r="J207" i="27"/>
  <c r="J206" i="27"/>
  <c r="J205" i="27"/>
  <c r="J204" i="27"/>
  <c r="J203" i="27"/>
  <c r="J202" i="27"/>
  <c r="J194" i="27"/>
  <c r="J193" i="27"/>
  <c r="J192" i="27"/>
  <c r="J191" i="27"/>
  <c r="J190" i="27"/>
  <c r="J189" i="27"/>
  <c r="J188" i="27"/>
  <c r="J187" i="27"/>
  <c r="J186" i="27"/>
  <c r="J185" i="27"/>
  <c r="J184" i="27"/>
  <c r="J183" i="27"/>
  <c r="J182" i="27"/>
  <c r="J181" i="27"/>
  <c r="J173" i="27"/>
  <c r="J172" i="27"/>
  <c r="J156" i="27"/>
  <c r="J155" i="27"/>
  <c r="J154" i="27"/>
  <c r="J153" i="27"/>
  <c r="J152" i="27"/>
  <c r="J151" i="27"/>
  <c r="J150" i="27"/>
  <c r="J149" i="27"/>
  <c r="J148" i="27"/>
  <c r="J147" i="27"/>
  <c r="J146" i="27"/>
  <c r="J145" i="27"/>
  <c r="J144" i="27"/>
  <c r="J143" i="27"/>
  <c r="J142" i="27"/>
  <c r="J141" i="27"/>
  <c r="J140" i="27"/>
  <c r="J139" i="27"/>
  <c r="J137" i="27"/>
  <c r="J136" i="27"/>
  <c r="J135" i="27"/>
  <c r="J134" i="27"/>
  <c r="J133" i="27"/>
  <c r="J132" i="27"/>
  <c r="J131" i="27"/>
  <c r="J130" i="27"/>
  <c r="J121" i="27"/>
  <c r="J120" i="27"/>
  <c r="J119" i="27"/>
  <c r="J118" i="27"/>
  <c r="J117" i="27"/>
  <c r="J116" i="27"/>
  <c r="J115" i="27"/>
  <c r="J114" i="27"/>
  <c r="J104" i="27"/>
  <c r="J103" i="27"/>
  <c r="J102" i="27"/>
  <c r="J101" i="27"/>
  <c r="J100" i="27"/>
  <c r="J99" i="27"/>
  <c r="J98" i="27"/>
  <c r="J97" i="27"/>
  <c r="J80" i="27"/>
  <c r="J79" i="27"/>
  <c r="B79" i="27"/>
  <c r="B81" i="27" s="1"/>
  <c r="B83" i="27" s="1"/>
  <c r="B85" i="27" s="1"/>
  <c r="B87" i="27" s="1"/>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37" i="27"/>
  <c r="J36" i="27"/>
  <c r="J35" i="27"/>
  <c r="J34" i="27"/>
  <c r="J33" i="27"/>
  <c r="J32" i="27"/>
  <c r="J31" i="27"/>
  <c r="J29" i="27"/>
  <c r="J28" i="27"/>
  <c r="J27" i="27"/>
  <c r="J26" i="27"/>
  <c r="J25" i="27"/>
  <c r="J24" i="27"/>
  <c r="J23" i="27"/>
  <c r="J22" i="27"/>
  <c r="J21" i="27"/>
  <c r="J20" i="27"/>
  <c r="J19" i="27"/>
  <c r="J18" i="27"/>
  <c r="J17" i="27"/>
  <c r="J16" i="27"/>
  <c r="J15" i="27"/>
  <c r="J14" i="27"/>
  <c r="J13" i="27"/>
  <c r="J11" i="27"/>
  <c r="J10" i="27"/>
  <c r="J9" i="27"/>
  <c r="J8" i="27"/>
  <c r="J7" i="27"/>
  <c r="O41" i="32"/>
  <c r="O40" i="32"/>
  <c r="P24" i="32"/>
  <c r="O22" i="32"/>
  <c r="O21" i="32"/>
  <c r="N19" i="32"/>
  <c r="T17" i="32"/>
  <c r="T19" i="32" s="1"/>
  <c r="T21" i="32" s="1"/>
  <c r="V24" i="32" s="1"/>
  <c r="J404" i="28" l="1"/>
  <c r="J105" i="27"/>
  <c r="F107" i="27" s="1"/>
  <c r="J107" i="27" s="1"/>
  <c r="J166" i="27"/>
  <c r="J89" i="28"/>
  <c r="J442" i="28"/>
  <c r="J377" i="28"/>
  <c r="J239" i="27"/>
  <c r="J549" i="28"/>
  <c r="J159" i="28"/>
  <c r="J90" i="27"/>
  <c r="J278" i="27"/>
  <c r="J317" i="27"/>
  <c r="J419" i="28"/>
  <c r="J47" i="27"/>
  <c r="J47" i="28"/>
  <c r="J711" i="28" s="1"/>
  <c r="J123" i="27"/>
  <c r="J171" i="28"/>
  <c r="J191" i="28"/>
  <c r="J347" i="28"/>
  <c r="J175" i="27"/>
  <c r="J309" i="28"/>
  <c r="J196" i="27"/>
  <c r="J328" i="28"/>
  <c r="J207" i="28"/>
  <c r="J479" i="28"/>
  <c r="J360" i="28"/>
  <c r="J453" i="28"/>
  <c r="T38" i="32"/>
  <c r="AD38" i="32" s="1"/>
  <c r="T36" i="32"/>
  <c r="AD36" i="32" s="1"/>
  <c r="T34" i="32"/>
  <c r="AD34" i="32" s="1"/>
  <c r="T32" i="32"/>
  <c r="AD32" i="32" s="1"/>
  <c r="T30" i="32"/>
  <c r="AD30" i="32" s="1"/>
  <c r="T37" i="32"/>
  <c r="AD37" i="32" s="1"/>
  <c r="T35" i="32"/>
  <c r="AD35" i="32" s="1"/>
  <c r="T33" i="32"/>
  <c r="AD33" i="32" s="1"/>
  <c r="T31" i="32"/>
  <c r="AD31" i="32" s="1"/>
  <c r="T29" i="32"/>
  <c r="AD29" i="32" s="1"/>
  <c r="J327" i="16"/>
  <c r="J326" i="16"/>
  <c r="J315" i="16"/>
  <c r="J314" i="16"/>
  <c r="J295" i="16"/>
  <c r="J294" i="16"/>
  <c r="J259" i="16"/>
  <c r="J258" i="16"/>
  <c r="J182" i="16"/>
  <c r="J181" i="16"/>
  <c r="J177" i="16"/>
  <c r="J176" i="16"/>
  <c r="J175" i="16"/>
  <c r="J174" i="16"/>
  <c r="J173" i="16"/>
  <c r="J172" i="16"/>
  <c r="J171" i="16"/>
  <c r="J170" i="16"/>
  <c r="J169" i="16"/>
  <c r="J168" i="16"/>
  <c r="J309" i="15"/>
  <c r="J308" i="15"/>
  <c r="J297" i="15"/>
  <c r="J296" i="15"/>
  <c r="J277" i="15"/>
  <c r="J276" i="15"/>
  <c r="J241" i="15"/>
  <c r="J240" i="15"/>
  <c r="J167" i="15"/>
  <c r="J166" i="15"/>
  <c r="J165" i="15"/>
  <c r="J164" i="15"/>
  <c r="J163" i="15"/>
  <c r="J162" i="15"/>
  <c r="T40" i="32" l="1"/>
  <c r="J321" i="27"/>
  <c r="J714" i="28" s="1"/>
  <c r="J47" i="8"/>
  <c r="J46" i="8"/>
  <c r="J47" i="7"/>
  <c r="J46" i="7"/>
  <c r="J325" i="16" l="1"/>
  <c r="J324" i="16"/>
  <c r="J313" i="16"/>
  <c r="J312" i="16"/>
  <c r="J311" i="15"/>
  <c r="J310" i="15"/>
  <c r="J299" i="15"/>
  <c r="J298" i="15"/>
  <c r="J301" i="15" l="1"/>
  <c r="J313" i="15"/>
  <c r="J317" i="16"/>
  <c r="J329" i="16"/>
  <c r="I1" i="37"/>
  <c r="K50" i="3" l="1"/>
  <c r="K49" i="3"/>
  <c r="K48" i="3"/>
  <c r="K47" i="3"/>
  <c r="K46" i="3"/>
  <c r="K45" i="3"/>
  <c r="K44" i="3"/>
  <c r="K51" i="3"/>
  <c r="K28" i="3" s="1"/>
  <c r="K34" i="3"/>
  <c r="J7" i="37" l="1"/>
  <c r="J9" i="37" s="1"/>
  <c r="J293" i="16" l="1"/>
  <c r="J292" i="16"/>
  <c r="J257" i="16"/>
  <c r="J256" i="16"/>
  <c r="J180" i="16"/>
  <c r="J179" i="16"/>
  <c r="J178" i="16"/>
  <c r="J279" i="15"/>
  <c r="J278" i="15"/>
  <c r="J243" i="15"/>
  <c r="J242" i="15"/>
  <c r="J161" i="15"/>
  <c r="J160" i="15"/>
  <c r="J159" i="15"/>
  <c r="J158" i="15"/>
  <c r="J157" i="15"/>
  <c r="J156" i="15"/>
  <c r="J155" i="15"/>
  <c r="J154" i="15"/>
  <c r="J45" i="8" l="1"/>
  <c r="J44" i="8"/>
  <c r="J45" i="7" l="1"/>
  <c r="J44" i="7"/>
  <c r="J28" i="18" l="1"/>
  <c r="J27" i="18"/>
  <c r="I1" i="22" l="1"/>
  <c r="I1" i="10" l="1"/>
  <c r="O15" i="10" l="1"/>
  <c r="J15" i="10"/>
  <c r="O14" i="10"/>
  <c r="J14" i="10"/>
  <c r="J7" i="10"/>
  <c r="J17" i="10" l="1"/>
  <c r="J21" i="10" s="1"/>
  <c r="I1" i="18"/>
  <c r="K14" i="3" l="1"/>
  <c r="K22" i="3" l="1"/>
  <c r="J26" i="18" l="1"/>
  <c r="J25" i="18"/>
  <c r="J24" i="18"/>
  <c r="J23" i="18"/>
  <c r="J22" i="18"/>
  <c r="J21" i="18"/>
  <c r="J20" i="18"/>
  <c r="J19" i="18"/>
  <c r="J18" i="18"/>
  <c r="J17" i="18"/>
  <c r="J16" i="18"/>
  <c r="J15" i="18"/>
  <c r="J14" i="18"/>
  <c r="J13" i="18"/>
  <c r="J12" i="18"/>
  <c r="J11" i="18"/>
  <c r="J10" i="18"/>
  <c r="J9" i="18"/>
  <c r="J8" i="18"/>
  <c r="J7" i="18"/>
  <c r="J39" i="18" l="1"/>
  <c r="J102" i="18" s="1"/>
  <c r="J48" i="8"/>
  <c r="J49" i="8"/>
  <c r="J48" i="7"/>
  <c r="J49" i="7"/>
  <c r="K20" i="3" l="1"/>
  <c r="J291" i="16"/>
  <c r="J290" i="16"/>
  <c r="J255" i="16"/>
  <c r="J254" i="16"/>
  <c r="J167" i="16"/>
  <c r="J166" i="16"/>
  <c r="J165" i="16"/>
  <c r="J164" i="16"/>
  <c r="J163" i="16"/>
  <c r="J162" i="16"/>
  <c r="J161" i="16"/>
  <c r="J160" i="16"/>
  <c r="J159" i="16"/>
  <c r="J158" i="16"/>
  <c r="J275" i="15"/>
  <c r="J274" i="15"/>
  <c r="J239" i="15" l="1"/>
  <c r="J238" i="15"/>
  <c r="J149" i="15"/>
  <c r="J153" i="15"/>
  <c r="J152" i="15"/>
  <c r="J151" i="15"/>
  <c r="J150" i="15"/>
  <c r="J148" i="15"/>
  <c r="J147" i="15"/>
  <c r="J146" i="15"/>
  <c r="J289" i="16" l="1"/>
  <c r="J288" i="16"/>
  <c r="J253" i="16"/>
  <c r="J252" i="16"/>
  <c r="J157" i="16"/>
  <c r="J156" i="16"/>
  <c r="J155" i="16"/>
  <c r="J154" i="16"/>
  <c r="J153" i="16"/>
  <c r="J152" i="16"/>
  <c r="J151" i="16"/>
  <c r="J150" i="16"/>
  <c r="J149" i="16"/>
  <c r="J148" i="16"/>
  <c r="J273" i="15"/>
  <c r="J272" i="15"/>
  <c r="J237" i="15"/>
  <c r="J236" i="15"/>
  <c r="J145" i="15"/>
  <c r="J144" i="15"/>
  <c r="J143" i="15"/>
  <c r="J142" i="15"/>
  <c r="J141" i="15"/>
  <c r="J140" i="15"/>
  <c r="J139" i="15"/>
  <c r="J138" i="15"/>
  <c r="J25" i="8"/>
  <c r="J24" i="8"/>
  <c r="J40" i="8"/>
  <c r="J41" i="8"/>
  <c r="J40" i="7"/>
  <c r="J43" i="7"/>
  <c r="J41" i="7"/>
  <c r="I1" i="23"/>
  <c r="J42" i="8"/>
  <c r="J43" i="8"/>
  <c r="J39" i="7"/>
  <c r="J42" i="7"/>
  <c r="J287" i="16"/>
  <c r="J286" i="16"/>
  <c r="J250" i="16"/>
  <c r="J147" i="16"/>
  <c r="J146" i="16"/>
  <c r="J145" i="16"/>
  <c r="J144" i="16"/>
  <c r="J143" i="16"/>
  <c r="J142" i="16"/>
  <c r="J141" i="16"/>
  <c r="J140" i="16"/>
  <c r="J139" i="16"/>
  <c r="J138" i="16"/>
  <c r="J227" i="15"/>
  <c r="J226" i="15"/>
  <c r="J225" i="15"/>
  <c r="J224" i="15"/>
  <c r="J223" i="15"/>
  <c r="J222" i="15"/>
  <c r="J221" i="15"/>
  <c r="J220" i="15"/>
  <c r="J234" i="15"/>
  <c r="J233" i="15"/>
  <c r="J235" i="15"/>
  <c r="J137" i="15"/>
  <c r="J136" i="15"/>
  <c r="J135" i="15"/>
  <c r="J134" i="15"/>
  <c r="J133" i="15"/>
  <c r="J132" i="15"/>
  <c r="J131" i="15"/>
  <c r="J130" i="15"/>
  <c r="J54" i="15"/>
  <c r="J53" i="15"/>
  <c r="J52" i="15"/>
  <c r="J51" i="15"/>
  <c r="J50" i="15"/>
  <c r="J49" i="15"/>
  <c r="J48" i="15"/>
  <c r="J47" i="15"/>
  <c r="J46" i="15"/>
  <c r="J45" i="15"/>
  <c r="J44" i="15"/>
  <c r="J43" i="15"/>
  <c r="J42" i="15"/>
  <c r="J41" i="15"/>
  <c r="J40" i="15"/>
  <c r="J39" i="15"/>
  <c r="J38" i="15"/>
  <c r="J285" i="16"/>
  <c r="J284" i="16"/>
  <c r="J283" i="16"/>
  <c r="J282" i="16"/>
  <c r="J281" i="16"/>
  <c r="J280" i="16"/>
  <c r="J279" i="16"/>
  <c r="J278" i="16"/>
  <c r="J277" i="16"/>
  <c r="J276" i="16"/>
  <c r="J249" i="16"/>
  <c r="J248" i="16"/>
  <c r="J247" i="16"/>
  <c r="J246" i="16"/>
  <c r="J245" i="16"/>
  <c r="J244" i="16"/>
  <c r="J243" i="16"/>
  <c r="J242" i="16"/>
  <c r="J241" i="16"/>
  <c r="J240" i="16"/>
  <c r="J239" i="16"/>
  <c r="J238" i="16"/>
  <c r="J237" i="16"/>
  <c r="J236" i="16"/>
  <c r="J137" i="16"/>
  <c r="J136" i="16"/>
  <c r="J135" i="16"/>
  <c r="J134" i="16"/>
  <c r="J133" i="16"/>
  <c r="J132" i="16"/>
  <c r="J131" i="16"/>
  <c r="J130" i="16"/>
  <c r="J129" i="16"/>
  <c r="J128"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271" i="15"/>
  <c r="J270" i="15"/>
  <c r="J269" i="15"/>
  <c r="J268" i="15"/>
  <c r="J267" i="15"/>
  <c r="J266" i="15"/>
  <c r="J265" i="15"/>
  <c r="J264" i="15"/>
  <c r="J263" i="15"/>
  <c r="J262" i="15"/>
  <c r="J261" i="15"/>
  <c r="J260" i="15"/>
  <c r="J232" i="15"/>
  <c r="J231" i="15"/>
  <c r="J230" i="15"/>
  <c r="J229" i="15"/>
  <c r="J228" i="15"/>
  <c r="J129" i="15"/>
  <c r="J128"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6" i="15"/>
  <c r="J65" i="15"/>
  <c r="J64" i="15"/>
  <c r="J63" i="15"/>
  <c r="J62" i="15"/>
  <c r="J61" i="15"/>
  <c r="J60" i="15"/>
  <c r="J59" i="15"/>
  <c r="J58" i="15"/>
  <c r="J57" i="15"/>
  <c r="J56" i="15"/>
  <c r="J55" i="15"/>
  <c r="J38" i="7"/>
  <c r="J38" i="8"/>
  <c r="J39" i="8"/>
  <c r="J37" i="8"/>
  <c r="J36" i="8"/>
  <c r="J35" i="8"/>
  <c r="J34" i="8"/>
  <c r="J33" i="8"/>
  <c r="J32" i="8"/>
  <c r="J31" i="8"/>
  <c r="J29" i="8"/>
  <c r="J28" i="8"/>
  <c r="J27" i="8"/>
  <c r="J26" i="8"/>
  <c r="J23" i="8"/>
  <c r="J22" i="8"/>
  <c r="J21" i="8"/>
  <c r="J20" i="8"/>
  <c r="J19" i="8"/>
  <c r="J18" i="8"/>
  <c r="J17" i="8"/>
  <c r="J16" i="8"/>
  <c r="J15" i="8"/>
  <c r="J37" i="7"/>
  <c r="J36" i="7"/>
  <c r="J35" i="7"/>
  <c r="J34" i="7"/>
  <c r="J33" i="7"/>
  <c r="J32" i="7"/>
  <c r="J31" i="7"/>
  <c r="J29" i="7"/>
  <c r="J28" i="7"/>
  <c r="J27" i="7"/>
  <c r="J26" i="7"/>
  <c r="J25" i="7"/>
  <c r="J24" i="7"/>
  <c r="J23" i="7"/>
  <c r="J22" i="7"/>
  <c r="J21" i="7"/>
  <c r="J20" i="7"/>
  <c r="J19" i="7"/>
  <c r="J18" i="7"/>
  <c r="J17" i="7"/>
  <c r="J16" i="7"/>
  <c r="J15" i="7"/>
  <c r="J14" i="7"/>
  <c r="J1" i="24"/>
  <c r="I1" i="17"/>
  <c r="I1" i="16"/>
  <c r="I1" i="15"/>
  <c r="I1" i="8"/>
  <c r="I1" i="7"/>
  <c r="J7" i="17"/>
  <c r="J8" i="17"/>
  <c r="J9" i="17"/>
  <c r="J10" i="17"/>
  <c r="J11" i="17"/>
  <c r="J12" i="17"/>
  <c r="J13" i="17"/>
  <c r="J14" i="17"/>
  <c r="J22" i="17"/>
  <c r="J23" i="17"/>
  <c r="J24" i="17"/>
  <c r="J25" i="17"/>
  <c r="J26" i="17"/>
  <c r="J27" i="17"/>
  <c r="J29" i="17"/>
  <c r="J30" i="17"/>
  <c r="J31" i="17"/>
  <c r="J32" i="17"/>
  <c r="J33" i="17"/>
  <c r="J34" i="17"/>
  <c r="J35" i="17"/>
  <c r="J36" i="17"/>
  <c r="J55" i="8" l="1"/>
  <c r="J55" i="7"/>
  <c r="J59" i="7" s="1"/>
  <c r="K11" i="3" s="1"/>
  <c r="J269" i="16"/>
  <c r="J213" i="15"/>
  <c r="J289" i="15"/>
  <c r="J253" i="15"/>
  <c r="J229" i="16"/>
  <c r="J305" i="16"/>
  <c r="J16" i="17"/>
  <c r="J38" i="17"/>
  <c r="J332" i="16"/>
  <c r="K18" i="3" s="1"/>
  <c r="J316" i="15"/>
  <c r="J59" i="8"/>
  <c r="K12" i="3" s="1"/>
  <c r="J51" i="17" l="1"/>
  <c r="K19" i="3" s="1"/>
  <c r="K23" i="3"/>
  <c r="K17" i="3"/>
  <c r="K24" i="3" l="1"/>
  <c r="K26" i="3"/>
  <c r="K29" i="3" l="1"/>
</calcChain>
</file>

<file path=xl/sharedStrings.xml><?xml version="1.0" encoding="utf-8"?>
<sst xmlns="http://schemas.openxmlformats.org/spreadsheetml/2006/main" count="29719" uniqueCount="7164">
  <si>
    <t>災害復旧費</t>
    <rPh sb="0" eb="2">
      <t>サイガイ</t>
    </rPh>
    <rPh sb="2" eb="5">
      <t>フッキュウヒ</t>
    </rPh>
    <phoneticPr fontId="5"/>
  </si>
  <si>
    <t>臨時財政特例対策債償還費</t>
    <rPh sb="0" eb="2">
      <t>リンジ</t>
    </rPh>
    <rPh sb="2" eb="4">
      <t>ザイセイ</t>
    </rPh>
    <rPh sb="4" eb="6">
      <t>トクレイ</t>
    </rPh>
    <rPh sb="6" eb="8">
      <t>タイサク</t>
    </rPh>
    <rPh sb="8" eb="9">
      <t>サイ</t>
    </rPh>
    <rPh sb="9" eb="12">
      <t>ショウカンヒ</t>
    </rPh>
    <phoneticPr fontId="5"/>
  </si>
  <si>
    <t>財源対策債償還費</t>
    <rPh sb="0" eb="2">
      <t>ザイゲン</t>
    </rPh>
    <rPh sb="2" eb="4">
      <t>タイサク</t>
    </rPh>
    <rPh sb="4" eb="5">
      <t>サイ</t>
    </rPh>
    <rPh sb="5" eb="8">
      <t>ショウカンヒ</t>
    </rPh>
    <phoneticPr fontId="5"/>
  </si>
  <si>
    <t>臨時財政対策債償還費</t>
    <rPh sb="0" eb="2">
      <t>リンジ</t>
    </rPh>
    <rPh sb="2" eb="4">
      <t>ザイセイ</t>
    </rPh>
    <rPh sb="4" eb="6">
      <t>タイサク</t>
    </rPh>
    <rPh sb="6" eb="7">
      <t>サイ</t>
    </rPh>
    <rPh sb="7" eb="10">
      <t>ショウカンヒ</t>
    </rPh>
    <phoneticPr fontId="5"/>
  </si>
  <si>
    <t>港湾費（港湾）</t>
    <rPh sb="0" eb="2">
      <t>コウワン</t>
    </rPh>
    <rPh sb="2" eb="3">
      <t>ヒ</t>
    </rPh>
    <rPh sb="4" eb="6">
      <t>コウワン</t>
    </rPh>
    <phoneticPr fontId="5"/>
  </si>
  <si>
    <t>港湾費（漁港）</t>
    <rPh sb="0" eb="2">
      <t>コウワン</t>
    </rPh>
    <rPh sb="2" eb="3">
      <t>ヒ</t>
    </rPh>
    <rPh sb="4" eb="6">
      <t>ギョコウ</t>
    </rPh>
    <phoneticPr fontId="5"/>
  </si>
  <si>
    <t>農業行政費</t>
    <rPh sb="0" eb="2">
      <t>ノウギョウ</t>
    </rPh>
    <rPh sb="2" eb="5">
      <t>ギョウセイヒ</t>
    </rPh>
    <phoneticPr fontId="5"/>
  </si>
  <si>
    <t>林野水産行政費</t>
    <rPh sb="0" eb="2">
      <t>リンヤ</t>
    </rPh>
    <rPh sb="2" eb="4">
      <t>スイサン</t>
    </rPh>
    <rPh sb="4" eb="7">
      <t>ギョウセイヒ</t>
    </rPh>
    <phoneticPr fontId="5"/>
  </si>
  <si>
    <t>高齢者保健福祉費</t>
    <rPh sb="0" eb="3">
      <t>コウレイシャ</t>
    </rPh>
    <rPh sb="3" eb="5">
      <t>ホケン</t>
    </rPh>
    <rPh sb="5" eb="8">
      <t>フクシヒ</t>
    </rPh>
    <phoneticPr fontId="5"/>
  </si>
  <si>
    <t>社会福祉費</t>
    <rPh sb="0" eb="2">
      <t>シャカイ</t>
    </rPh>
    <rPh sb="2" eb="5">
      <t>フクシヒ</t>
    </rPh>
    <phoneticPr fontId="5"/>
  </si>
  <si>
    <t>都市計画費</t>
    <rPh sb="0" eb="2">
      <t>トシ</t>
    </rPh>
    <rPh sb="2" eb="4">
      <t>ケイカク</t>
    </rPh>
    <rPh sb="4" eb="5">
      <t>ヒ</t>
    </rPh>
    <phoneticPr fontId="5"/>
  </si>
  <si>
    <t>その他の土木費</t>
    <rPh sb="2" eb="3">
      <t>タ</t>
    </rPh>
    <rPh sb="4" eb="7">
      <t>ドボクヒ</t>
    </rPh>
    <phoneticPr fontId="5"/>
  </si>
  <si>
    <t>道路橋りょう費</t>
    <rPh sb="0" eb="2">
      <t>ドウロ</t>
    </rPh>
    <rPh sb="2" eb="3">
      <t>キョウ</t>
    </rPh>
    <rPh sb="6" eb="7">
      <t>ヒ</t>
    </rPh>
    <phoneticPr fontId="5"/>
  </si>
  <si>
    <t>都道府県名</t>
    <rPh sb="0" eb="4">
      <t>トドウフケン</t>
    </rPh>
    <rPh sb="4" eb="5">
      <t>メイ</t>
    </rPh>
    <phoneticPr fontId="5"/>
  </si>
  <si>
    <t>担当課名</t>
    <rPh sb="0" eb="2">
      <t>タントウ</t>
    </rPh>
    <rPh sb="2" eb="3">
      <t>カ</t>
    </rPh>
    <rPh sb="3" eb="4">
      <t>メイ</t>
    </rPh>
    <phoneticPr fontId="5"/>
  </si>
  <si>
    <t>担当者名</t>
    <rPh sb="0" eb="3">
      <t>タントウシャ</t>
    </rPh>
    <rPh sb="3" eb="4">
      <t>メイ</t>
    </rPh>
    <phoneticPr fontId="5"/>
  </si>
  <si>
    <t>（単位：千円）</t>
    <rPh sb="1" eb="3">
      <t>タンイ</t>
    </rPh>
    <rPh sb="4" eb="6">
      <t>センエン</t>
    </rPh>
    <phoneticPr fontId="5"/>
  </si>
  <si>
    <t>地方公共団体コード</t>
    <rPh sb="0" eb="2">
      <t>チホウ</t>
    </rPh>
    <rPh sb="2" eb="4">
      <t>コウキョウ</t>
    </rPh>
    <rPh sb="4" eb="6">
      <t>ダンタイ</t>
    </rPh>
    <phoneticPr fontId="5"/>
  </si>
  <si>
    <t>連絡先</t>
    <rPh sb="0" eb="3">
      <t>レンラクサキ</t>
    </rPh>
    <phoneticPr fontId="5"/>
  </si>
  <si>
    <t>費　　目</t>
    <rPh sb="0" eb="1">
      <t>ヒ</t>
    </rPh>
    <rPh sb="3" eb="4">
      <t>メ</t>
    </rPh>
    <phoneticPr fontId="5"/>
  </si>
  <si>
    <t>測定単位</t>
    <rPh sb="0" eb="2">
      <t>ソクテイ</t>
    </rPh>
    <rPh sb="2" eb="4">
      <t>タンイ</t>
    </rPh>
    <phoneticPr fontId="5"/>
  </si>
  <si>
    <t>消防費</t>
    <rPh sb="0" eb="3">
      <t>ショウボウヒ</t>
    </rPh>
    <phoneticPr fontId="5"/>
  </si>
  <si>
    <t>人口</t>
    <rPh sb="0" eb="2">
      <t>ジンコウ</t>
    </rPh>
    <phoneticPr fontId="5"/>
  </si>
  <si>
    <t>道路の延長</t>
    <rPh sb="0" eb="2">
      <t>ドウロ</t>
    </rPh>
    <rPh sb="3" eb="5">
      <t>エンチョウ</t>
    </rPh>
    <phoneticPr fontId="5"/>
  </si>
  <si>
    <t>外郭施設の延長</t>
    <rPh sb="0" eb="2">
      <t>ガイカク</t>
    </rPh>
    <rPh sb="2" eb="4">
      <t>シセツ</t>
    </rPh>
    <rPh sb="5" eb="7">
      <t>エンチョウ</t>
    </rPh>
    <phoneticPr fontId="5"/>
  </si>
  <si>
    <t>都市計画区域人口</t>
    <rPh sb="0" eb="2">
      <t>トシ</t>
    </rPh>
    <rPh sb="2" eb="4">
      <t>ケイカク</t>
    </rPh>
    <rPh sb="4" eb="6">
      <t>クイキ</t>
    </rPh>
    <rPh sb="6" eb="8">
      <t>ジンコウ</t>
    </rPh>
    <phoneticPr fontId="5"/>
  </si>
  <si>
    <t>小学校費</t>
    <rPh sb="0" eb="3">
      <t>ショウガッコウ</t>
    </rPh>
    <rPh sb="3" eb="4">
      <t>ヒ</t>
    </rPh>
    <phoneticPr fontId="5"/>
  </si>
  <si>
    <t>学級数</t>
    <rPh sb="0" eb="2">
      <t>ガッキュウ</t>
    </rPh>
    <rPh sb="2" eb="3">
      <t>スウ</t>
    </rPh>
    <phoneticPr fontId="5"/>
  </si>
  <si>
    <t>中学校費</t>
    <rPh sb="0" eb="3">
      <t>チュウガッコウ</t>
    </rPh>
    <rPh sb="3" eb="4">
      <t>ヒ</t>
    </rPh>
    <phoneticPr fontId="5"/>
  </si>
  <si>
    <t>高等学校費</t>
    <rPh sb="0" eb="2">
      <t>コウトウ</t>
    </rPh>
    <rPh sb="2" eb="4">
      <t>ガッコウ</t>
    </rPh>
    <rPh sb="4" eb="5">
      <t>ヒ</t>
    </rPh>
    <phoneticPr fontId="5"/>
  </si>
  <si>
    <t>生徒数</t>
    <rPh sb="0" eb="3">
      <t>セイトスウ</t>
    </rPh>
    <phoneticPr fontId="5"/>
  </si>
  <si>
    <t>65歳以上人口</t>
    <rPh sb="2" eb="3">
      <t>サイ</t>
    </rPh>
    <rPh sb="3" eb="5">
      <t>イジョウ</t>
    </rPh>
    <rPh sb="5" eb="7">
      <t>ジンコウ</t>
    </rPh>
    <phoneticPr fontId="5"/>
  </si>
  <si>
    <t>清掃費</t>
    <rPh sb="0" eb="3">
      <t>セイソウヒ</t>
    </rPh>
    <phoneticPr fontId="5"/>
  </si>
  <si>
    <t>農家数</t>
    <rPh sb="0" eb="2">
      <t>ノウカ</t>
    </rPh>
    <rPh sb="2" eb="3">
      <t>スウ</t>
    </rPh>
    <phoneticPr fontId="5"/>
  </si>
  <si>
    <t>林水業従業者数</t>
    <rPh sb="0" eb="3">
      <t>リンミズギョウ</t>
    </rPh>
    <rPh sb="3" eb="4">
      <t>ジュウ</t>
    </rPh>
    <rPh sb="4" eb="7">
      <t>ギョウシャスウ</t>
    </rPh>
    <phoneticPr fontId="5"/>
  </si>
  <si>
    <t>地域振興費</t>
    <rPh sb="0" eb="2">
      <t>チイキ</t>
    </rPh>
    <rPh sb="2" eb="5">
      <t>シンコウヒ</t>
    </rPh>
    <phoneticPr fontId="5"/>
  </si>
  <si>
    <t>面積</t>
    <rPh sb="0" eb="2">
      <t>メンセキ</t>
    </rPh>
    <phoneticPr fontId="5"/>
  </si>
  <si>
    <t>公債費</t>
    <rPh sb="0" eb="3">
      <t>コウサイヒ</t>
    </rPh>
    <phoneticPr fontId="5"/>
  </si>
  <si>
    <t>合計</t>
    <rPh sb="0" eb="2">
      <t>ゴウケイ</t>
    </rPh>
    <phoneticPr fontId="5"/>
  </si>
  <si>
    <t>（公債費内訳）</t>
    <rPh sb="1" eb="4">
      <t>コウサイヒ</t>
    </rPh>
    <rPh sb="4" eb="6">
      <t>ウチワケ</t>
    </rPh>
    <phoneticPr fontId="5"/>
  </si>
  <si>
    <t>辺地対策事業債償還費</t>
    <rPh sb="0" eb="2">
      <t>ヘンチ</t>
    </rPh>
    <rPh sb="2" eb="4">
      <t>タイサク</t>
    </rPh>
    <rPh sb="4" eb="7">
      <t>ジギョウサイ</t>
    </rPh>
    <rPh sb="7" eb="10">
      <t>ショウカンヒ</t>
    </rPh>
    <phoneticPr fontId="5"/>
  </si>
  <si>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5"/>
  </si>
  <si>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5"/>
  </si>
  <si>
    <t>過疎対策事業債償還費</t>
    <rPh sb="0" eb="2">
      <t>カソ</t>
    </rPh>
    <rPh sb="2" eb="4">
      <t>タイサク</t>
    </rPh>
    <rPh sb="4" eb="7">
      <t>ジギョウサイ</t>
    </rPh>
    <rPh sb="7" eb="10">
      <t>ショウカンヒ</t>
    </rPh>
    <phoneticPr fontId="5"/>
  </si>
  <si>
    <t>公害防止事業債償還費</t>
    <rPh sb="0" eb="2">
      <t>コウガイ</t>
    </rPh>
    <rPh sb="2" eb="4">
      <t>ボウシ</t>
    </rPh>
    <rPh sb="4" eb="7">
      <t>ジギョウサイ</t>
    </rPh>
    <rPh sb="7" eb="10">
      <t>ショウカンヒ</t>
    </rPh>
    <phoneticPr fontId="5"/>
  </si>
  <si>
    <t>石油コンビナート等債償還費</t>
    <rPh sb="0" eb="2">
      <t>セキユ</t>
    </rPh>
    <rPh sb="8" eb="9">
      <t>トウ</t>
    </rPh>
    <rPh sb="9" eb="10">
      <t>サイ</t>
    </rPh>
    <rPh sb="10" eb="13">
      <t>ショウカンヒ</t>
    </rPh>
    <phoneticPr fontId="5"/>
  </si>
  <si>
    <t>地震対策緊急整備事業債償還費</t>
    <rPh sb="0" eb="2">
      <t>ジシン</t>
    </rPh>
    <rPh sb="2" eb="4">
      <t>タイサク</t>
    </rPh>
    <rPh sb="4" eb="6">
      <t>キンキュウ</t>
    </rPh>
    <rPh sb="6" eb="8">
      <t>セイビ</t>
    </rPh>
    <rPh sb="8" eb="11">
      <t>ジギョウサイ</t>
    </rPh>
    <rPh sb="11" eb="14">
      <t>ショウカンヒ</t>
    </rPh>
    <phoneticPr fontId="5"/>
  </si>
  <si>
    <t>合併特例債償還費</t>
    <rPh sb="0" eb="2">
      <t>ガッペイ</t>
    </rPh>
    <rPh sb="2" eb="5">
      <t>トクレイサイ</t>
    </rPh>
    <rPh sb="5" eb="8">
      <t>ショウカンヒ</t>
    </rPh>
    <phoneticPr fontId="5"/>
  </si>
  <si>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5"/>
  </si>
  <si>
    <t>公　債　費　計</t>
    <rPh sb="0" eb="1">
      <t>コウ</t>
    </rPh>
    <rPh sb="2" eb="3">
      <t>サイ</t>
    </rPh>
    <rPh sb="4" eb="5">
      <t>ヒ</t>
    </rPh>
    <rPh sb="6" eb="7">
      <t>ケイ</t>
    </rPh>
    <phoneticPr fontId="5"/>
  </si>
  <si>
    <t>保健衛生費</t>
    <rPh sb="0" eb="2">
      <t>ホケン</t>
    </rPh>
    <rPh sb="2" eb="5">
      <t>エイセイヒ</t>
    </rPh>
    <phoneticPr fontId="5"/>
  </si>
  <si>
    <t>１</t>
    <phoneticPr fontId="5"/>
  </si>
  <si>
    <t>(AB)</t>
    <phoneticPr fontId="5"/>
  </si>
  <si>
    <t>(AD)</t>
    <phoneticPr fontId="5"/>
  </si>
  <si>
    <t>２</t>
    <phoneticPr fontId="5"/>
  </si>
  <si>
    <t>３</t>
    <phoneticPr fontId="5"/>
  </si>
  <si>
    <t>４</t>
    <phoneticPr fontId="5"/>
  </si>
  <si>
    <t>５</t>
    <phoneticPr fontId="5"/>
  </si>
  <si>
    <t>６</t>
    <phoneticPr fontId="5"/>
  </si>
  <si>
    <t>７</t>
    <phoneticPr fontId="5"/>
  </si>
  <si>
    <t>８</t>
    <phoneticPr fontId="5"/>
  </si>
  <si>
    <t>９</t>
    <phoneticPr fontId="5"/>
  </si>
  <si>
    <t>12</t>
    <phoneticPr fontId="5"/>
  </si>
  <si>
    <t>(K)</t>
    <phoneticPr fontId="5"/>
  </si>
  <si>
    <t>(E)</t>
    <phoneticPr fontId="5"/>
  </si>
  <si>
    <t>(D)</t>
    <phoneticPr fontId="5"/>
  </si>
  <si>
    <t>(C)</t>
    <phoneticPr fontId="5"/>
  </si>
  <si>
    <t>(A)</t>
    <phoneticPr fontId="5"/>
  </si>
  <si>
    <t>(B)</t>
    <phoneticPr fontId="5"/>
  </si>
  <si>
    <t>(F)</t>
    <phoneticPr fontId="5"/>
  </si>
  <si>
    <t>(G)</t>
    <phoneticPr fontId="5"/>
  </si>
  <si>
    <t>(H)</t>
    <phoneticPr fontId="5"/>
  </si>
  <si>
    <t>(I)</t>
    <phoneticPr fontId="5"/>
  </si>
  <si>
    <t>(J)</t>
    <phoneticPr fontId="5"/>
  </si>
  <si>
    <t>10</t>
    <phoneticPr fontId="5"/>
  </si>
  <si>
    <t>13</t>
    <phoneticPr fontId="5"/>
  </si>
  <si>
    <t>(N)</t>
    <phoneticPr fontId="5"/>
  </si>
  <si>
    <t>14</t>
    <phoneticPr fontId="5"/>
  </si>
  <si>
    <t>(O)</t>
    <phoneticPr fontId="5"/>
  </si>
  <si>
    <t>15</t>
    <phoneticPr fontId="5"/>
  </si>
  <si>
    <t>(P)</t>
    <phoneticPr fontId="5"/>
  </si>
  <si>
    <t>16</t>
    <phoneticPr fontId="5"/>
  </si>
  <si>
    <t>17</t>
    <phoneticPr fontId="5"/>
  </si>
  <si>
    <t>18</t>
    <phoneticPr fontId="5"/>
  </si>
  <si>
    <t>(S)</t>
    <phoneticPr fontId="5"/>
  </si>
  <si>
    <t>(T)</t>
    <phoneticPr fontId="5"/>
  </si>
  <si>
    <t>(AA)</t>
    <phoneticPr fontId="5"/>
  </si>
  <si>
    <t>(AC)</t>
    <phoneticPr fontId="5"/>
  </si>
  <si>
    <t>(AE)</t>
    <phoneticPr fontId="5"/>
  </si>
  <si>
    <t>算入見込額</t>
    <rPh sb="0" eb="2">
      <t>サンニュウ</t>
    </rPh>
    <rPh sb="2" eb="5">
      <t>ミコミガク</t>
    </rPh>
    <phoneticPr fontId="5"/>
  </si>
  <si>
    <t>公園費</t>
    <rPh sb="0" eb="2">
      <t>コウエン</t>
    </rPh>
    <rPh sb="2" eb="3">
      <t>ヒ</t>
    </rPh>
    <phoneticPr fontId="5"/>
  </si>
  <si>
    <t>市町村名</t>
    <rPh sb="0" eb="3">
      <t>シチョウソン</t>
    </rPh>
    <rPh sb="3" eb="4">
      <t>メイ</t>
    </rPh>
    <phoneticPr fontId="5"/>
  </si>
  <si>
    <t>下水道費</t>
    <rPh sb="0" eb="3">
      <t>ゲスイドウ</t>
    </rPh>
    <rPh sb="3" eb="4">
      <t>ヒ</t>
    </rPh>
    <phoneticPr fontId="5"/>
  </si>
  <si>
    <t>千円・・・（ケ）</t>
    <rPh sb="0" eb="2">
      <t>センエン</t>
    </rPh>
    <phoneticPr fontId="3"/>
  </si>
  <si>
    <t>標準財政収入額＝</t>
    <rPh sb="0" eb="2">
      <t>ヒョウジュン</t>
    </rPh>
    <rPh sb="2" eb="4">
      <t>ザイセイ</t>
    </rPh>
    <rPh sb="4" eb="7">
      <t>シュウニュウガク</t>
    </rPh>
    <phoneticPr fontId="3"/>
  </si>
  <si>
    <t>千円</t>
    <rPh sb="0" eb="2">
      <t>センエン</t>
    </rPh>
    <phoneticPr fontId="3"/>
  </si>
  <si>
    <t>市町村民税所得割に係る</t>
    <rPh sb="0" eb="3">
      <t>シチョウソン</t>
    </rPh>
    <phoneticPr fontId="3"/>
  </si>
  <si>
    <t>交通安全対策特別交付金</t>
    <rPh sb="0" eb="2">
      <t>コウツウ</t>
    </rPh>
    <rPh sb="2" eb="4">
      <t>アンゼン</t>
    </rPh>
    <rPh sb="4" eb="6">
      <t>タイサク</t>
    </rPh>
    <rPh sb="6" eb="8">
      <t>トクベツ</t>
    </rPh>
    <rPh sb="8" eb="11">
      <t>コウフキン</t>
    </rPh>
    <phoneticPr fontId="3"/>
  </si>
  <si>
    <t>譲与税計</t>
    <rPh sb="0" eb="3">
      <t>ジョウヨゼイ</t>
    </rPh>
    <rPh sb="3" eb="4">
      <t>ケイ</t>
    </rPh>
    <phoneticPr fontId="3"/>
  </si>
  <si>
    <t>基準財政収入額</t>
    <rPh sb="0" eb="2">
      <t>キジュン</t>
    </rPh>
    <rPh sb="2" eb="4">
      <t>ザイセイ</t>
    </rPh>
    <rPh sb="4" eb="7">
      <t>シュウニュウガク</t>
    </rPh>
    <phoneticPr fontId="3"/>
  </si>
  <si>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3"/>
  </si>
  <si>
    <t>財政力指数に応じた算入率</t>
    <rPh sb="0" eb="3">
      <t>ザイセイリョク</t>
    </rPh>
    <rPh sb="3" eb="5">
      <t>シスウ</t>
    </rPh>
    <rPh sb="6" eb="7">
      <t>オウ</t>
    </rPh>
    <rPh sb="9" eb="12">
      <t>サンニュウリツ</t>
    </rPh>
    <phoneticPr fontId="3"/>
  </si>
  <si>
    <t>（小数点以下3位未満四捨五入）</t>
    <rPh sb="1" eb="4">
      <t>ショウスウテン</t>
    </rPh>
    <rPh sb="4" eb="6">
      <t>イカ</t>
    </rPh>
    <rPh sb="7" eb="8">
      <t>イ</t>
    </rPh>
    <rPh sb="8" eb="10">
      <t>ミマン</t>
    </rPh>
    <rPh sb="10" eb="14">
      <t>シシャゴニュウ</t>
    </rPh>
    <phoneticPr fontId="3"/>
  </si>
  <si>
    <t>係数(b)</t>
    <rPh sb="0" eb="2">
      <t>ケイスウ</t>
    </rPh>
    <phoneticPr fontId="3"/>
  </si>
  <si>
    <t>乗率(a)</t>
    <rPh sb="0" eb="2">
      <t>ジョウリツ</t>
    </rPh>
    <phoneticPr fontId="3"/>
  </si>
  <si>
    <t>財政力指数</t>
    <rPh sb="0" eb="3">
      <t>ザイセイリョク</t>
    </rPh>
    <rPh sb="3" eb="5">
      <t>シスウ</t>
    </rPh>
    <phoneticPr fontId="3"/>
  </si>
  <si>
    <t>係数 (b)</t>
    <rPh sb="0" eb="2">
      <t>ケイスウ</t>
    </rPh>
    <phoneticPr fontId="3"/>
  </si>
  <si>
    <t>乗率 (a)</t>
    <rPh sb="0" eb="2">
      <t>ジョウリツ</t>
    </rPh>
    <phoneticPr fontId="3"/>
  </si>
  <si>
    <t>財政力指数（エ）</t>
    <rPh sb="0" eb="3">
      <t>ザイセイリョク</t>
    </rPh>
    <rPh sb="3" eb="5">
      <t>シスウ</t>
    </rPh>
    <phoneticPr fontId="3"/>
  </si>
  <si>
    <t>（２）算入率算式</t>
    <rPh sb="3" eb="6">
      <t>サンニュウリツ</t>
    </rPh>
    <rPh sb="6" eb="8">
      <t>サンシキ</t>
    </rPh>
    <phoneticPr fontId="3"/>
  </si>
  <si>
    <t>（ア）～（エ）は小数点以下2位未満四捨五入</t>
    <rPh sb="8" eb="11">
      <t>ショウスウテン</t>
    </rPh>
    <rPh sb="11" eb="13">
      <t>イカ</t>
    </rPh>
    <rPh sb="14" eb="15">
      <t>イ</t>
    </rPh>
    <rPh sb="15" eb="17">
      <t>ミマン</t>
    </rPh>
    <rPh sb="17" eb="21">
      <t>シシャゴニュウ</t>
    </rPh>
    <phoneticPr fontId="3"/>
  </si>
  <si>
    <t>（再算定があれば再算定額、錯誤額は除く。）</t>
    <rPh sb="1" eb="4">
      <t>サイサンテイ</t>
    </rPh>
    <rPh sb="8" eb="11">
      <t>サイサンテイ</t>
    </rPh>
    <rPh sb="11" eb="12">
      <t>ガク</t>
    </rPh>
    <rPh sb="13" eb="15">
      <t>サクゴ</t>
    </rPh>
    <rPh sb="15" eb="16">
      <t>ガク</t>
    </rPh>
    <rPh sb="17" eb="18">
      <t>ノゾ</t>
    </rPh>
    <phoneticPr fontId="3"/>
  </si>
  <si>
    <t>（１）財政力指数の算出</t>
    <rPh sb="3" eb="6">
      <t>ザイセイリョク</t>
    </rPh>
    <rPh sb="6" eb="8">
      <t>シスウ</t>
    </rPh>
    <rPh sb="9" eb="11">
      <t>サンシュツ</t>
    </rPh>
    <phoneticPr fontId="3"/>
  </si>
  <si>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3"/>
  </si>
  <si>
    <t>市町村名</t>
    <rPh sb="0" eb="3">
      <t>シチョウソン</t>
    </rPh>
    <rPh sb="3" eb="4">
      <t>メイ</t>
    </rPh>
    <phoneticPr fontId="3"/>
  </si>
  <si>
    <t>（財政力補正に係る附表）</t>
    <rPh sb="1" eb="4">
      <t>ザイセイリョク</t>
    </rPh>
    <rPh sb="4" eb="6">
      <t>ホセイ</t>
    </rPh>
    <rPh sb="7" eb="8">
      <t>カカ</t>
    </rPh>
    <rPh sb="9" eb="11">
      <t>フヒョウ</t>
    </rPh>
    <phoneticPr fontId="3"/>
  </si>
  <si>
    <t>道路橋りょう費合計</t>
    <rPh sb="0" eb="2">
      <t>ドウロ</t>
    </rPh>
    <rPh sb="2" eb="3">
      <t>キョウ</t>
    </rPh>
    <rPh sb="6" eb="7">
      <t>ヒ</t>
    </rPh>
    <rPh sb="7" eb="9">
      <t>ゴウケイ</t>
    </rPh>
    <phoneticPr fontId="5"/>
  </si>
  <si>
    <t>*</t>
    <phoneticPr fontId="5"/>
  </si>
  <si>
    <t>計</t>
    <rPh sb="0" eb="1">
      <t>ケイ</t>
    </rPh>
    <phoneticPr fontId="5"/>
  </si>
  <si>
    <t>=</t>
    <phoneticPr fontId="5"/>
  </si>
  <si>
    <t>20年度</t>
    <rPh sb="2" eb="4">
      <t>ネンド</t>
    </rPh>
    <phoneticPr fontId="5"/>
  </si>
  <si>
    <t>19年度</t>
    <rPh sb="2" eb="4">
      <t>ネンド</t>
    </rPh>
    <phoneticPr fontId="5"/>
  </si>
  <si>
    <t>18年度</t>
    <rPh sb="2" eb="4">
      <t>ネンド</t>
    </rPh>
    <phoneticPr fontId="5"/>
  </si>
  <si>
    <t>17年度</t>
    <rPh sb="2" eb="4">
      <t>ネンド</t>
    </rPh>
    <phoneticPr fontId="5"/>
  </si>
  <si>
    <t>16年度</t>
    <rPh sb="2" eb="4">
      <t>ネンド</t>
    </rPh>
    <phoneticPr fontId="5"/>
  </si>
  <si>
    <t>15年度</t>
    <rPh sb="2" eb="4">
      <t>ネンド</t>
    </rPh>
    <phoneticPr fontId="5"/>
  </si>
  <si>
    <t>14年度</t>
    <rPh sb="2" eb="4">
      <t>ネンド</t>
    </rPh>
    <phoneticPr fontId="5"/>
  </si>
  <si>
    <t>13年度</t>
    <rPh sb="2" eb="4">
      <t>ネンド</t>
    </rPh>
    <phoneticPr fontId="5"/>
  </si>
  <si>
    <t>12年度</t>
    <rPh sb="2" eb="4">
      <t>ネンド</t>
    </rPh>
    <phoneticPr fontId="5"/>
  </si>
  <si>
    <t>11年度</t>
    <rPh sb="2" eb="4">
      <t>ネンド</t>
    </rPh>
    <phoneticPr fontId="5"/>
  </si>
  <si>
    <t>(ｳ)</t>
    <phoneticPr fontId="5"/>
  </si>
  <si>
    <t>10年度</t>
    <rPh sb="2" eb="4">
      <t>ネンド</t>
    </rPh>
    <phoneticPr fontId="5"/>
  </si>
  <si>
    <t>(ｲ)</t>
    <phoneticPr fontId="5"/>
  </si>
  <si>
    <t>９年度</t>
    <rPh sb="1" eb="3">
      <t>ネンド</t>
    </rPh>
    <phoneticPr fontId="5"/>
  </si>
  <si>
    <t>(ｱ)</t>
    <phoneticPr fontId="5"/>
  </si>
  <si>
    <t>７年度</t>
    <rPh sb="1" eb="3">
      <t>ネンド</t>
    </rPh>
    <phoneticPr fontId="5"/>
  </si>
  <si>
    <t>(千円未満四捨五入）</t>
    <phoneticPr fontId="5"/>
  </si>
  <si>
    <t>算入予定割合</t>
    <rPh sb="0" eb="2">
      <t>サンニュウ</t>
    </rPh>
    <rPh sb="2" eb="4">
      <t>ヨテイ</t>
    </rPh>
    <rPh sb="4" eb="6">
      <t>ワリアイ</t>
    </rPh>
    <phoneticPr fontId="5"/>
  </si>
  <si>
    <t>同意等額</t>
    <rPh sb="0" eb="2">
      <t>ドウイ</t>
    </rPh>
    <rPh sb="2" eb="4">
      <t>トウガク</t>
    </rPh>
    <phoneticPr fontId="5"/>
  </si>
  <si>
    <t>区　分</t>
    <rPh sb="0" eb="1">
      <t>ク</t>
    </rPh>
    <rPh sb="2" eb="3">
      <t>ブン</t>
    </rPh>
    <phoneticPr fontId="5"/>
  </si>
  <si>
    <t>同意等年度</t>
    <rPh sb="0" eb="3">
      <t>ドウイトウ</t>
    </rPh>
    <rPh sb="3" eb="4">
      <t>トシ</t>
    </rPh>
    <rPh sb="4" eb="5">
      <t>ド</t>
    </rPh>
    <phoneticPr fontId="5"/>
  </si>
  <si>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5"/>
  </si>
  <si>
    <t>その他の市町村</t>
    <rPh sb="2" eb="3">
      <t>タ</t>
    </rPh>
    <rPh sb="4" eb="7">
      <t>シチョウソン</t>
    </rPh>
    <phoneticPr fontId="5"/>
  </si>
  <si>
    <t>市場公募都市</t>
    <rPh sb="0" eb="2">
      <t>シジョウ</t>
    </rPh>
    <rPh sb="2" eb="4">
      <t>コウボ</t>
    </rPh>
    <rPh sb="4" eb="6">
      <t>トシ</t>
    </rPh>
    <phoneticPr fontId="5"/>
  </si>
  <si>
    <t>８年度</t>
    <rPh sb="1" eb="3">
      <t>ネンド</t>
    </rPh>
    <phoneticPr fontId="5"/>
  </si>
  <si>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5"/>
  </si>
  <si>
    <t>小　計</t>
    <rPh sb="0" eb="1">
      <t>ショウ</t>
    </rPh>
    <rPh sb="2" eb="3">
      <t>ケイ</t>
    </rPh>
    <phoneticPr fontId="5"/>
  </si>
  <si>
    <t>財政力附表のα</t>
    <rPh sb="0" eb="3">
      <t>ザイセイリョク</t>
    </rPh>
    <rPh sb="3" eb="5">
      <t>フヒョウ</t>
    </rPh>
    <phoneticPr fontId="5"/>
  </si>
  <si>
    <t>６年度</t>
    <rPh sb="1" eb="3">
      <t>ネンド</t>
    </rPh>
    <phoneticPr fontId="5"/>
  </si>
  <si>
    <t>５年度</t>
    <rPh sb="1" eb="3">
      <t>ネンド</t>
    </rPh>
    <phoneticPr fontId="5"/>
  </si>
  <si>
    <t>４年度</t>
    <rPh sb="1" eb="3">
      <t>ネンド</t>
    </rPh>
    <phoneticPr fontId="5"/>
  </si>
  <si>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5"/>
  </si>
  <si>
    <t>３年度</t>
    <rPh sb="1" eb="3">
      <t>ネンド</t>
    </rPh>
    <phoneticPr fontId="5"/>
  </si>
  <si>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5"/>
  </si>
  <si>
    <t>市町村名</t>
    <rPh sb="0" eb="4">
      <t>シチョウソンメイ</t>
    </rPh>
    <phoneticPr fontId="5"/>
  </si>
  <si>
    <t>費目</t>
    <rPh sb="0" eb="2">
      <t>ヒモク</t>
    </rPh>
    <phoneticPr fontId="5"/>
  </si>
  <si>
    <t>消防費合計</t>
    <rPh sb="0" eb="3">
      <t>ショウボウヒ</t>
    </rPh>
    <rPh sb="3" eb="5">
      <t>ゴウケイ</t>
    </rPh>
    <phoneticPr fontId="5"/>
  </si>
  <si>
    <t>施設整備事業（一般財源化分）消防防災設備整備費補助金</t>
    <rPh sb="0" eb="2">
      <t>シセツ</t>
    </rPh>
    <rPh sb="2" eb="4">
      <t>セイビ</t>
    </rPh>
    <rPh sb="4" eb="6">
      <t>ジギョウ</t>
    </rPh>
    <rPh sb="7" eb="9">
      <t>イッパン</t>
    </rPh>
    <rPh sb="9" eb="12">
      <t>ザイゲンカ</t>
    </rPh>
    <rPh sb="12" eb="13">
      <t>ブン</t>
    </rPh>
    <rPh sb="14" eb="16">
      <t>ショウボウ</t>
    </rPh>
    <rPh sb="16" eb="18">
      <t>ボウサイ</t>
    </rPh>
    <rPh sb="18" eb="20">
      <t>セツビ</t>
    </rPh>
    <rPh sb="20" eb="23">
      <t>セイビヒ</t>
    </rPh>
    <rPh sb="23" eb="26">
      <t>ホジョキン</t>
    </rPh>
    <phoneticPr fontId="5"/>
  </si>
  <si>
    <t>港湾費(港湾)合計</t>
    <rPh sb="0" eb="2">
      <t>コウワン</t>
    </rPh>
    <rPh sb="2" eb="3">
      <t>ヒ</t>
    </rPh>
    <rPh sb="4" eb="6">
      <t>コウワン</t>
    </rPh>
    <rPh sb="7" eb="9">
      <t>ゴウケイ</t>
    </rPh>
    <phoneticPr fontId="5"/>
  </si>
  <si>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5"/>
  </si>
  <si>
    <t>算入率</t>
    <rPh sb="0" eb="2">
      <t>サンニュウ</t>
    </rPh>
    <rPh sb="2" eb="3">
      <t>リツ</t>
    </rPh>
    <phoneticPr fontId="5"/>
  </si>
  <si>
    <t>港湾事業に係る地方債</t>
    <rPh sb="0" eb="2">
      <t>コウワン</t>
    </rPh>
    <rPh sb="2" eb="4">
      <t>ジギョウ</t>
    </rPh>
    <rPh sb="5" eb="6">
      <t>カカ</t>
    </rPh>
    <rPh sb="7" eb="10">
      <t>チホウサイ</t>
    </rPh>
    <phoneticPr fontId="5"/>
  </si>
  <si>
    <t>港湾費(漁港)合計</t>
    <rPh sb="0" eb="2">
      <t>コウワン</t>
    </rPh>
    <rPh sb="2" eb="3">
      <t>ヒ</t>
    </rPh>
    <rPh sb="4" eb="6">
      <t>ギョコウ</t>
    </rPh>
    <rPh sb="7" eb="9">
      <t>ゴウケイ</t>
    </rPh>
    <phoneticPr fontId="5"/>
  </si>
  <si>
    <t>都市計画費合計</t>
    <rPh sb="0" eb="2">
      <t>トシ</t>
    </rPh>
    <rPh sb="2" eb="4">
      <t>ケイカク</t>
    </rPh>
    <rPh sb="4" eb="5">
      <t>ヒ</t>
    </rPh>
    <rPh sb="5" eb="7">
      <t>ゴウケイ</t>
    </rPh>
    <phoneticPr fontId="5"/>
  </si>
  <si>
    <t>同意等年度</t>
    <rPh sb="0" eb="2">
      <t>ドウイ</t>
    </rPh>
    <rPh sb="2" eb="3">
      <t>トウ</t>
    </rPh>
    <rPh sb="3" eb="5">
      <t>ネンド</t>
    </rPh>
    <phoneticPr fontId="5"/>
  </si>
  <si>
    <t>同意等年度</t>
    <rPh sb="0" eb="2">
      <t>ドウイ</t>
    </rPh>
    <rPh sb="2" eb="3">
      <t>トウ</t>
    </rPh>
    <rPh sb="3" eb="4">
      <t>トシ</t>
    </rPh>
    <rPh sb="4" eb="5">
      <t>ド</t>
    </rPh>
    <phoneticPr fontId="5"/>
  </si>
  <si>
    <t>都市高速鉄道事業債（ニュータウン鉄道等３セク）</t>
    <rPh sb="0" eb="2">
      <t>トシ</t>
    </rPh>
    <rPh sb="2" eb="4">
      <t>コウソク</t>
    </rPh>
    <rPh sb="4" eb="6">
      <t>テツドウ</t>
    </rPh>
    <rPh sb="6" eb="9">
      <t>ジギョウサイ</t>
    </rPh>
    <rPh sb="16" eb="18">
      <t>テツドウ</t>
    </rPh>
    <rPh sb="18" eb="19">
      <t>トウ</t>
    </rPh>
    <phoneticPr fontId="5"/>
  </si>
  <si>
    <t>公営</t>
    <rPh sb="0" eb="2">
      <t>コウエイ</t>
    </rPh>
    <phoneticPr fontId="5"/>
  </si>
  <si>
    <t>都市高速鉄道事業債（モノレール等）</t>
    <rPh sb="0" eb="2">
      <t>トシ</t>
    </rPh>
    <rPh sb="2" eb="4">
      <t>コウソク</t>
    </rPh>
    <rPh sb="4" eb="6">
      <t>テツドウ</t>
    </rPh>
    <rPh sb="6" eb="9">
      <t>ジギョウサイ</t>
    </rPh>
    <rPh sb="15" eb="16">
      <t>トウ</t>
    </rPh>
    <phoneticPr fontId="5"/>
  </si>
  <si>
    <t>12以前採択</t>
    <rPh sb="2" eb="4">
      <t>イゼン</t>
    </rPh>
    <rPh sb="4" eb="6">
      <t>サイタク</t>
    </rPh>
    <phoneticPr fontId="5"/>
  </si>
  <si>
    <t>13以降新規</t>
    <rPh sb="2" eb="4">
      <t>イコウ</t>
    </rPh>
    <rPh sb="4" eb="6">
      <t>シンキ</t>
    </rPh>
    <phoneticPr fontId="5"/>
  </si>
  <si>
    <t>12年度以前採択路線</t>
    <rPh sb="2" eb="4">
      <t>ネンド</t>
    </rPh>
    <rPh sb="4" eb="6">
      <t>イゼン</t>
    </rPh>
    <rPh sb="6" eb="8">
      <t>サイタク</t>
    </rPh>
    <rPh sb="8" eb="10">
      <t>ロセン</t>
    </rPh>
    <phoneticPr fontId="5"/>
  </si>
  <si>
    <t>13年度以降新規採択路線</t>
    <rPh sb="2" eb="4">
      <t>ネンド</t>
    </rPh>
    <rPh sb="4" eb="6">
      <t>イコウ</t>
    </rPh>
    <rPh sb="6" eb="8">
      <t>シンキ</t>
    </rPh>
    <rPh sb="8" eb="10">
      <t>サイタク</t>
    </rPh>
    <rPh sb="10" eb="12">
      <t>ロセン</t>
    </rPh>
    <phoneticPr fontId="5"/>
  </si>
  <si>
    <t>都市高速鉄道事業債（地下鉄３セク）</t>
    <rPh sb="0" eb="2">
      <t>トシ</t>
    </rPh>
    <rPh sb="2" eb="4">
      <t>コウソク</t>
    </rPh>
    <rPh sb="4" eb="6">
      <t>テツドウ</t>
    </rPh>
    <rPh sb="6" eb="9">
      <t>ジギョウサイ</t>
    </rPh>
    <rPh sb="10" eb="13">
      <t>チカテツ</t>
    </rPh>
    <phoneticPr fontId="5"/>
  </si>
  <si>
    <t>年度</t>
    <rPh sb="0" eb="2">
      <t>ネンド</t>
    </rPh>
    <phoneticPr fontId="5"/>
  </si>
  <si>
    <t>ニュータウン鉄道建設事業（補助金債元利償還分）</t>
    <rPh sb="6" eb="8">
      <t>テツドウ</t>
    </rPh>
    <rPh sb="8" eb="10">
      <t>ケンセツ</t>
    </rPh>
    <rPh sb="10" eb="12">
      <t>ジギョウ</t>
    </rPh>
    <rPh sb="13" eb="16">
      <t>ホジョキン</t>
    </rPh>
    <rPh sb="16" eb="17">
      <t>サイ</t>
    </rPh>
    <rPh sb="17" eb="19">
      <t>ガンリ</t>
    </rPh>
    <rPh sb="19" eb="22">
      <t>ショウカンブン</t>
    </rPh>
    <phoneticPr fontId="5"/>
  </si>
  <si>
    <t>同意等年度</t>
    <rPh sb="0" eb="3">
      <t>ドウイトウ</t>
    </rPh>
    <rPh sb="3" eb="5">
      <t>ネンド</t>
    </rPh>
    <phoneticPr fontId="5"/>
  </si>
  <si>
    <t>ニュータウン鉄道出資債</t>
    <rPh sb="6" eb="8">
      <t>テツドウ</t>
    </rPh>
    <rPh sb="8" eb="11">
      <t>シュッシサイ</t>
    </rPh>
    <phoneticPr fontId="5"/>
  </si>
  <si>
    <t>(千円未満四捨五入）</t>
    <rPh sb="1" eb="3">
      <t>センエン</t>
    </rPh>
    <rPh sb="3" eb="5">
      <t>ミマン</t>
    </rPh>
    <rPh sb="5" eb="9">
      <t>シシャゴニュウ</t>
    </rPh>
    <phoneticPr fontId="5"/>
  </si>
  <si>
    <t>同意等額</t>
    <rPh sb="0" eb="2">
      <t>ドウイ</t>
    </rPh>
    <rPh sb="2" eb="3">
      <t>トウ</t>
    </rPh>
    <rPh sb="3" eb="4">
      <t>ガク</t>
    </rPh>
    <phoneticPr fontId="5"/>
  </si>
  <si>
    <t>地下鉄等防災・安全対策事業出資債</t>
    <rPh sb="0" eb="3">
      <t>チカテツ</t>
    </rPh>
    <rPh sb="3" eb="4">
      <t>トウ</t>
    </rPh>
    <rPh sb="4" eb="6">
      <t>ボウサイ</t>
    </rPh>
    <rPh sb="7" eb="9">
      <t>アンゼン</t>
    </rPh>
    <rPh sb="9" eb="11">
      <t>タイサク</t>
    </rPh>
    <rPh sb="11" eb="13">
      <t>ジギョウ</t>
    </rPh>
    <rPh sb="13" eb="16">
      <t>シュッシサイ</t>
    </rPh>
    <phoneticPr fontId="5"/>
  </si>
  <si>
    <t>許可額</t>
    <rPh sb="0" eb="2">
      <t>キョカ</t>
    </rPh>
    <rPh sb="2" eb="3">
      <t>ガク</t>
    </rPh>
    <phoneticPr fontId="5"/>
  </si>
  <si>
    <t>許可年度</t>
    <rPh sb="0" eb="2">
      <t>キョカ</t>
    </rPh>
    <rPh sb="2" eb="4">
      <t>ネンド</t>
    </rPh>
    <phoneticPr fontId="5"/>
  </si>
  <si>
    <t>地下鉄安全性向上対策事業出資債</t>
    <rPh sb="0" eb="3">
      <t>チカテツ</t>
    </rPh>
    <rPh sb="3" eb="6">
      <t>アンゼンセイ</t>
    </rPh>
    <rPh sb="6" eb="8">
      <t>コウジョウ</t>
    </rPh>
    <rPh sb="8" eb="10">
      <t>タイサク</t>
    </rPh>
    <rPh sb="10" eb="12">
      <t>ジギョウ</t>
    </rPh>
    <rPh sb="12" eb="15">
      <t>シュッシサイ</t>
    </rPh>
    <phoneticPr fontId="5"/>
  </si>
  <si>
    <t>地下鉄緊急改良事業出資債</t>
    <rPh sb="0" eb="3">
      <t>チカテツ</t>
    </rPh>
    <rPh sb="3" eb="5">
      <t>キンキュウ</t>
    </rPh>
    <rPh sb="5" eb="7">
      <t>カイリョウ</t>
    </rPh>
    <rPh sb="7" eb="9">
      <t>ジギョウ</t>
    </rPh>
    <rPh sb="9" eb="11">
      <t>シュッシ</t>
    </rPh>
    <rPh sb="11" eb="12">
      <t>サイ</t>
    </rPh>
    <phoneticPr fontId="5"/>
  </si>
  <si>
    <t>地下鉄輸送力増強等事業出資債</t>
    <rPh sb="0" eb="3">
      <t>チカテツ</t>
    </rPh>
    <rPh sb="3" eb="6">
      <t>ユソウリョク</t>
    </rPh>
    <rPh sb="6" eb="8">
      <t>ゾウキョウ</t>
    </rPh>
    <rPh sb="8" eb="9">
      <t>ナド</t>
    </rPh>
    <rPh sb="9" eb="11">
      <t>ジギョウ</t>
    </rPh>
    <rPh sb="11" eb="13">
      <t>シュッシ</t>
    </rPh>
    <rPh sb="13" eb="14">
      <t>サイ</t>
    </rPh>
    <phoneticPr fontId="5"/>
  </si>
  <si>
    <t>地下鉄緊急整備事業出資債（地方単独整備区間分）</t>
    <rPh sb="0" eb="3">
      <t>チカテツ</t>
    </rPh>
    <rPh sb="3" eb="5">
      <t>キンキュウ</t>
    </rPh>
    <rPh sb="5" eb="7">
      <t>セイビ</t>
    </rPh>
    <rPh sb="7" eb="9">
      <t>ジギョウ</t>
    </rPh>
    <rPh sb="9" eb="11">
      <t>シュッシ</t>
    </rPh>
    <rPh sb="11" eb="12">
      <t>サイ</t>
    </rPh>
    <rPh sb="13" eb="15">
      <t>チホウ</t>
    </rPh>
    <rPh sb="15" eb="17">
      <t>タンドク</t>
    </rPh>
    <rPh sb="17" eb="19">
      <t>セイビ</t>
    </rPh>
    <rPh sb="19" eb="21">
      <t>クカン</t>
    </rPh>
    <rPh sb="21" eb="22">
      <t>ブン</t>
    </rPh>
    <phoneticPr fontId="5"/>
  </si>
  <si>
    <t>地下鉄緊急整備事業企業債（特別分）</t>
    <rPh sb="0" eb="3">
      <t>チカテツ</t>
    </rPh>
    <rPh sb="3" eb="5">
      <t>キンキュウ</t>
    </rPh>
    <rPh sb="5" eb="7">
      <t>セイビ</t>
    </rPh>
    <rPh sb="7" eb="9">
      <t>ジギョウ</t>
    </rPh>
    <rPh sb="9" eb="11">
      <t>キギョウ</t>
    </rPh>
    <rPh sb="11" eb="12">
      <t>サイ</t>
    </rPh>
    <rPh sb="13" eb="15">
      <t>トクベツ</t>
    </rPh>
    <rPh sb="15" eb="16">
      <t>ブン</t>
    </rPh>
    <phoneticPr fontId="5"/>
  </si>
  <si>
    <t>地下鉄事業出資債</t>
    <rPh sb="0" eb="3">
      <t>チカテツ</t>
    </rPh>
    <rPh sb="3" eb="5">
      <t>ジギョウ</t>
    </rPh>
    <rPh sb="5" eb="7">
      <t>シュッシ</t>
    </rPh>
    <rPh sb="7" eb="8">
      <t>サイ</t>
    </rPh>
    <phoneticPr fontId="5"/>
  </si>
  <si>
    <t>地下高速鉄道建設事業等（補助金債元利償還分）</t>
    <rPh sb="0" eb="2">
      <t>チカ</t>
    </rPh>
    <rPh sb="2" eb="4">
      <t>コウソク</t>
    </rPh>
    <rPh sb="4" eb="6">
      <t>テツドウ</t>
    </rPh>
    <rPh sb="6" eb="8">
      <t>ケンセツ</t>
    </rPh>
    <rPh sb="8" eb="11">
      <t>ジギョウトウ</t>
    </rPh>
    <rPh sb="12" eb="15">
      <t>ホジョキン</t>
    </rPh>
    <rPh sb="15" eb="16">
      <t>サイ</t>
    </rPh>
    <rPh sb="16" eb="18">
      <t>ガンリ</t>
    </rPh>
    <rPh sb="18" eb="20">
      <t>ショウカン</t>
    </rPh>
    <rPh sb="20" eb="21">
      <t>ブン</t>
    </rPh>
    <phoneticPr fontId="5"/>
  </si>
  <si>
    <t>公園費合計</t>
    <rPh sb="0" eb="2">
      <t>コウエン</t>
    </rPh>
    <rPh sb="2" eb="3">
      <t>ヒ</t>
    </rPh>
    <rPh sb="3" eb="5">
      <t>ゴウケイ</t>
    </rPh>
    <phoneticPr fontId="5"/>
  </si>
  <si>
    <t>許可額</t>
    <rPh sb="0" eb="3">
      <t>キョカガク</t>
    </rPh>
    <phoneticPr fontId="5"/>
  </si>
  <si>
    <t>公園緑地事業債（補助）</t>
    <rPh sb="0" eb="2">
      <t>コウエン</t>
    </rPh>
    <rPh sb="2" eb="4">
      <t>リョクチ</t>
    </rPh>
    <rPh sb="4" eb="7">
      <t>ジギョウサイ</t>
    </rPh>
    <rPh sb="8" eb="10">
      <t>ホジョ</t>
    </rPh>
    <phoneticPr fontId="5"/>
  </si>
  <si>
    <t>下水道事業（更新分）に係る地方債</t>
    <rPh sb="0" eb="3">
      <t>ゲスイドウ</t>
    </rPh>
    <rPh sb="3" eb="5">
      <t>ジギョウ</t>
    </rPh>
    <rPh sb="6" eb="8">
      <t>コウシン</t>
    </rPh>
    <rPh sb="11" eb="12">
      <t>カカ</t>
    </rPh>
    <rPh sb="13" eb="16">
      <t>チホウサイ</t>
    </rPh>
    <phoneticPr fontId="5"/>
  </si>
  <si>
    <t>下水道事業債広域化・共同化分</t>
    <rPh sb="0" eb="3">
      <t>ゲスイドウ</t>
    </rPh>
    <rPh sb="3" eb="6">
      <t>ジギョウサイ</t>
    </rPh>
    <rPh sb="6" eb="9">
      <t>コウイキカ</t>
    </rPh>
    <rPh sb="10" eb="13">
      <t>キョウドウカ</t>
    </rPh>
    <rPh sb="13" eb="14">
      <t>ブン</t>
    </rPh>
    <phoneticPr fontId="5"/>
  </si>
  <si>
    <t>下水道事業債臨時措置分</t>
    <rPh sb="0" eb="3">
      <t>ゲスイドウ</t>
    </rPh>
    <rPh sb="3" eb="6">
      <t>ジギョウサイ</t>
    </rPh>
    <rPh sb="6" eb="8">
      <t>リンジ</t>
    </rPh>
    <rPh sb="8" eb="10">
      <t>ソチ</t>
    </rPh>
    <rPh sb="10" eb="11">
      <t>ブン</t>
    </rPh>
    <phoneticPr fontId="5"/>
  </si>
  <si>
    <t>下水道事業普及特別対策事業に係る地方債</t>
    <rPh sb="0" eb="3">
      <t>ゲスイドウ</t>
    </rPh>
    <rPh sb="3" eb="5">
      <t>ジギョウ</t>
    </rPh>
    <rPh sb="5" eb="7">
      <t>フキュウ</t>
    </rPh>
    <rPh sb="7" eb="9">
      <t>トクベツ</t>
    </rPh>
    <rPh sb="9" eb="11">
      <t>タイサク</t>
    </rPh>
    <rPh sb="11" eb="13">
      <t>ジギョウ</t>
    </rPh>
    <rPh sb="14" eb="15">
      <t>カカ</t>
    </rPh>
    <rPh sb="16" eb="19">
      <t>チホウサイ</t>
    </rPh>
    <phoneticPr fontId="5"/>
  </si>
  <si>
    <t>その他の下水道事業に係る地方債</t>
    <rPh sb="2" eb="3">
      <t>タ</t>
    </rPh>
    <rPh sb="4" eb="7">
      <t>ゲスイドウ</t>
    </rPh>
    <rPh sb="7" eb="9">
      <t>ジギョウ</t>
    </rPh>
    <rPh sb="10" eb="11">
      <t>カカ</t>
    </rPh>
    <rPh sb="12" eb="15">
      <t>チホウサイ</t>
    </rPh>
    <phoneticPr fontId="5"/>
  </si>
  <si>
    <t>下水道普及特別対策事業（8年度以降分）</t>
    <rPh sb="0" eb="3">
      <t>ゲスイドウ</t>
    </rPh>
    <rPh sb="3" eb="5">
      <t>フキュウ</t>
    </rPh>
    <rPh sb="5" eb="7">
      <t>トクベツ</t>
    </rPh>
    <rPh sb="7" eb="9">
      <t>タイサク</t>
    </rPh>
    <rPh sb="9" eb="11">
      <t>ジギョウ</t>
    </rPh>
    <rPh sb="13" eb="14">
      <t>ネン</t>
    </rPh>
    <rPh sb="14" eb="15">
      <t>ド</t>
    </rPh>
    <rPh sb="15" eb="17">
      <t>イコウ</t>
    </rPh>
    <rPh sb="17" eb="18">
      <t>ブン</t>
    </rPh>
    <phoneticPr fontId="5"/>
  </si>
  <si>
    <t>附表より転記</t>
    <rPh sb="0" eb="2">
      <t>フヒョウ</t>
    </rPh>
    <rPh sb="4" eb="6">
      <t>テンキ</t>
    </rPh>
    <phoneticPr fontId="3"/>
  </si>
  <si>
    <t>分流管比率</t>
    <rPh sb="0" eb="2">
      <t>ブンリュウ</t>
    </rPh>
    <rPh sb="2" eb="3">
      <t>クダ</t>
    </rPh>
    <rPh sb="3" eb="5">
      <t>ヒリツ</t>
    </rPh>
    <phoneticPr fontId="5"/>
  </si>
  <si>
    <t>合流管比率</t>
    <rPh sb="0" eb="1">
      <t>ゴウ</t>
    </rPh>
    <rPh sb="1" eb="2">
      <t>リュウ</t>
    </rPh>
    <rPh sb="2" eb="3">
      <t>カン</t>
    </rPh>
    <rPh sb="3" eb="5">
      <t>ヒリツ</t>
    </rPh>
    <phoneticPr fontId="5"/>
  </si>
  <si>
    <t>償還予定額</t>
    <rPh sb="0" eb="2">
      <t>ショウカン</t>
    </rPh>
    <rPh sb="2" eb="5">
      <t>ヨテイガク</t>
    </rPh>
    <phoneticPr fontId="5"/>
  </si>
  <si>
    <t>処理区域内人口密度(附表より転記)</t>
    <rPh sb="0" eb="2">
      <t>ショリ</t>
    </rPh>
    <rPh sb="2" eb="5">
      <t>クイキナイ</t>
    </rPh>
    <rPh sb="5" eb="7">
      <t>ジンコウ</t>
    </rPh>
    <rPh sb="7" eb="9">
      <t>ミツド</t>
    </rPh>
    <rPh sb="10" eb="12">
      <t>フヒョウ</t>
    </rPh>
    <rPh sb="14" eb="16">
      <t>テンキ</t>
    </rPh>
    <phoneticPr fontId="5"/>
  </si>
  <si>
    <t>償還予定割合</t>
    <rPh sb="0" eb="2">
      <t>ショウカン</t>
    </rPh>
    <rPh sb="2" eb="4">
      <t>ヨテイ</t>
    </rPh>
    <rPh sb="4" eb="6">
      <t>ワリアイ</t>
    </rPh>
    <phoneticPr fontId="5"/>
  </si>
  <si>
    <t>流域下水道事業及び公共下水道事業に係る地方債（12年度以降同意等債に</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2">
      <t>ナド</t>
    </rPh>
    <rPh sb="32" eb="33">
      <t>サイ</t>
    </rPh>
    <phoneticPr fontId="5"/>
  </si>
  <si>
    <t>流域下水道事業及び公共下水道事業に係る地方債</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phoneticPr fontId="5"/>
  </si>
  <si>
    <t>下水道費合計</t>
    <rPh sb="0" eb="3">
      <t>ゲスイドウ</t>
    </rPh>
    <rPh sb="3" eb="4">
      <t>ヒ</t>
    </rPh>
    <rPh sb="4" eb="6">
      <t>ゴウケイ</t>
    </rPh>
    <rPh sb="5" eb="6">
      <t>ケイ</t>
    </rPh>
    <phoneticPr fontId="5"/>
  </si>
  <si>
    <t>その他</t>
    <rPh sb="2" eb="3">
      <t>タ</t>
    </rPh>
    <phoneticPr fontId="5"/>
  </si>
  <si>
    <t>公募</t>
    <rPh sb="0" eb="2">
      <t>コウボ</t>
    </rPh>
    <phoneticPr fontId="5"/>
  </si>
  <si>
    <t>(附表より転記)</t>
    <rPh sb="1" eb="3">
      <t>フヒョウ</t>
    </rPh>
    <rPh sb="5" eb="7">
      <t>テンキ</t>
    </rPh>
    <phoneticPr fontId="3"/>
  </si>
  <si>
    <t>特別措置分乗数ε</t>
    <rPh sb="0" eb="2">
      <t>トクベツ</t>
    </rPh>
    <rPh sb="2" eb="4">
      <t>ソチ</t>
    </rPh>
    <rPh sb="4" eb="5">
      <t>ブン</t>
    </rPh>
    <rPh sb="6" eb="7">
      <t>カズ</t>
    </rPh>
    <phoneticPr fontId="3"/>
  </si>
  <si>
    <t>発行可能額</t>
    <rPh sb="0" eb="2">
      <t>ハッコウ</t>
    </rPh>
    <rPh sb="2" eb="5">
      <t>カノウガク</t>
    </rPh>
    <phoneticPr fontId="5"/>
  </si>
  <si>
    <t>20年度一本算定</t>
    <rPh sb="2" eb="4">
      <t>ネンド</t>
    </rPh>
    <rPh sb="4" eb="6">
      <t>イッポン</t>
    </rPh>
    <rPh sb="6" eb="8">
      <t>サンテイ</t>
    </rPh>
    <phoneticPr fontId="5"/>
  </si>
  <si>
    <t>団体
区分</t>
    <rPh sb="0" eb="2">
      <t>ダンタイ</t>
    </rPh>
    <rPh sb="3" eb="5">
      <t>クブン</t>
    </rPh>
    <phoneticPr fontId="5"/>
  </si>
  <si>
    <t>（３）平成20年度分</t>
    <rPh sb="3" eb="5">
      <t>ヘイセイ</t>
    </rPh>
    <rPh sb="7" eb="9">
      <t>ネンド</t>
    </rPh>
    <rPh sb="9" eb="10">
      <t>ブン</t>
    </rPh>
    <phoneticPr fontId="5"/>
  </si>
  <si>
    <t>20年度算出資料</t>
    <rPh sb="2" eb="4">
      <t>ネンド</t>
    </rPh>
    <rPh sb="4" eb="6">
      <t>サンシュツ</t>
    </rPh>
    <rPh sb="6" eb="8">
      <t>シリョウ</t>
    </rPh>
    <phoneticPr fontId="5"/>
  </si>
  <si>
    <t>19年度一本算定</t>
    <rPh sb="2" eb="4">
      <t>ネンド</t>
    </rPh>
    <rPh sb="4" eb="6">
      <t>イッポン</t>
    </rPh>
    <rPh sb="6" eb="8">
      <t>サンテイ</t>
    </rPh>
    <phoneticPr fontId="5"/>
  </si>
  <si>
    <t>（２）平成19年度分</t>
    <rPh sb="3" eb="5">
      <t>ヘイセイ</t>
    </rPh>
    <rPh sb="7" eb="9">
      <t>ネンド</t>
    </rPh>
    <rPh sb="9" eb="10">
      <t>ブン</t>
    </rPh>
    <phoneticPr fontId="5"/>
  </si>
  <si>
    <t>19年度算出資料</t>
    <rPh sb="2" eb="4">
      <t>ネンド</t>
    </rPh>
    <rPh sb="4" eb="6">
      <t>サンシュツ</t>
    </rPh>
    <rPh sb="6" eb="8">
      <t>シリョウ</t>
    </rPh>
    <phoneticPr fontId="5"/>
  </si>
  <si>
    <t>18年度一本算定</t>
    <rPh sb="2" eb="4">
      <t>ネンド</t>
    </rPh>
    <rPh sb="4" eb="6">
      <t>イッポン</t>
    </rPh>
    <rPh sb="6" eb="8">
      <t>サンテイ</t>
    </rPh>
    <phoneticPr fontId="5"/>
  </si>
  <si>
    <t>（１）平成18年度分</t>
    <rPh sb="3" eb="5">
      <t>ヘイセイ</t>
    </rPh>
    <rPh sb="7" eb="9">
      <t>ネンド</t>
    </rPh>
    <rPh sb="9" eb="10">
      <t>ブン</t>
    </rPh>
    <phoneticPr fontId="5"/>
  </si>
  <si>
    <t>下水道事業債（特別措置分）</t>
    <rPh sb="0" eb="3">
      <t>ゲスイドウ</t>
    </rPh>
    <rPh sb="3" eb="6">
      <t>ジギョウサイ</t>
    </rPh>
    <rPh sb="7" eb="9">
      <t>トクベツ</t>
    </rPh>
    <rPh sb="9" eb="11">
      <t>ソチ</t>
    </rPh>
    <rPh sb="11" eb="12">
      <t>ブン</t>
    </rPh>
    <phoneticPr fontId="5"/>
  </si>
  <si>
    <t>②その他の団体</t>
    <rPh sb="3" eb="4">
      <t>タ</t>
    </rPh>
    <rPh sb="5" eb="7">
      <t>ダンタイ</t>
    </rPh>
    <phoneticPr fontId="5"/>
  </si>
  <si>
    <t>(公防分）</t>
    <rPh sb="1" eb="3">
      <t>コウボウ</t>
    </rPh>
    <rPh sb="3" eb="4">
      <t>ブン</t>
    </rPh>
    <phoneticPr fontId="5"/>
  </si>
  <si>
    <t>①市場公募都市</t>
    <rPh sb="1" eb="3">
      <t>シジョウ</t>
    </rPh>
    <rPh sb="3" eb="5">
      <t>コウボ</t>
    </rPh>
    <rPh sb="5" eb="7">
      <t>トシ</t>
    </rPh>
    <phoneticPr fontId="5"/>
  </si>
  <si>
    <t>(下水分）</t>
    <rPh sb="1" eb="3">
      <t>ゲスイ</t>
    </rPh>
    <rPh sb="3" eb="4">
      <t>ブン</t>
    </rPh>
    <phoneticPr fontId="5"/>
  </si>
  <si>
    <t>(公防分)</t>
    <rPh sb="1" eb="2">
      <t>コウ</t>
    </rPh>
    <rPh sb="2" eb="3">
      <t>ボウ</t>
    </rPh>
    <rPh sb="3" eb="4">
      <t>ブン</t>
    </rPh>
    <phoneticPr fontId="5"/>
  </si>
  <si>
    <t>(下水分)</t>
    <rPh sb="1" eb="3">
      <t>ゲスイ</t>
    </rPh>
    <rPh sb="3" eb="4">
      <t>ブン</t>
    </rPh>
    <phoneticPr fontId="5"/>
  </si>
  <si>
    <t>下水道資本費平準化債</t>
    <rPh sb="0" eb="3">
      <t>ゲスイドウ</t>
    </rPh>
    <rPh sb="3" eb="6">
      <t>シホンヒ</t>
    </rPh>
    <rPh sb="6" eb="9">
      <t>ヘイジュンカ</t>
    </rPh>
    <rPh sb="9" eb="10">
      <t>サイ</t>
    </rPh>
    <phoneticPr fontId="5"/>
  </si>
  <si>
    <t>　　公共下水道下水管布設延長（10表１行31列）</t>
    <rPh sb="2" eb="4">
      <t>コウキョウ</t>
    </rPh>
    <rPh sb="4" eb="7">
      <t>ゲスイドウ</t>
    </rPh>
    <rPh sb="7" eb="10">
      <t>ゲスイカン</t>
    </rPh>
    <rPh sb="10" eb="12">
      <t>フセツ</t>
    </rPh>
    <rPh sb="12" eb="14">
      <t>エンチョウ</t>
    </rPh>
    <rPh sb="17" eb="18">
      <t>ヒョウ</t>
    </rPh>
    <rPh sb="19" eb="20">
      <t>ギョウ</t>
    </rPh>
    <rPh sb="22" eb="23">
      <t>レツ</t>
    </rPh>
    <phoneticPr fontId="3"/>
  </si>
  <si>
    <t>　　公共下水道合流管延長（10表１行34列）</t>
    <rPh sb="2" eb="4">
      <t>コウキョウ</t>
    </rPh>
    <rPh sb="4" eb="7">
      <t>ゲスイドウ</t>
    </rPh>
    <rPh sb="7" eb="9">
      <t>ゴウリュウ</t>
    </rPh>
    <rPh sb="9" eb="10">
      <t>クダ</t>
    </rPh>
    <rPh sb="10" eb="12">
      <t>エンチョウ</t>
    </rPh>
    <rPh sb="15" eb="16">
      <t>ヒョウ</t>
    </rPh>
    <rPh sb="17" eb="18">
      <t>ギョウ</t>
    </rPh>
    <rPh sb="20" eb="21">
      <t>レツ</t>
    </rPh>
    <phoneticPr fontId="3"/>
  </si>
  <si>
    <t>（小数点以下1位未満四捨五入）</t>
    <rPh sb="1" eb="4">
      <t>ショウスウテン</t>
    </rPh>
    <rPh sb="4" eb="6">
      <t>イカ</t>
    </rPh>
    <rPh sb="7" eb="8">
      <t>イ</t>
    </rPh>
    <rPh sb="8" eb="10">
      <t>ミマン</t>
    </rPh>
    <rPh sb="10" eb="14">
      <t>シシャゴニュウ</t>
    </rPh>
    <phoneticPr fontId="3"/>
  </si>
  <si>
    <t>　　公共下水道処理区域内面積（10表１行17列）</t>
    <rPh sb="2" eb="4">
      <t>コウキョウ</t>
    </rPh>
    <rPh sb="4" eb="7">
      <t>ゲスイドウ</t>
    </rPh>
    <rPh sb="7" eb="9">
      <t>ショリ</t>
    </rPh>
    <rPh sb="9" eb="12">
      <t>クイキナイ</t>
    </rPh>
    <rPh sb="12" eb="14">
      <t>メンセキ</t>
    </rPh>
    <rPh sb="17" eb="18">
      <t>ヒョウ</t>
    </rPh>
    <rPh sb="19" eb="20">
      <t>ギョウ</t>
    </rPh>
    <rPh sb="22" eb="23">
      <t>レツ</t>
    </rPh>
    <phoneticPr fontId="3"/>
  </si>
  <si>
    <t>　　公共下水道処理区域内人口（10表１行11列）</t>
    <rPh sb="2" eb="4">
      <t>コウキョウ</t>
    </rPh>
    <rPh sb="4" eb="7">
      <t>ゲスイドウ</t>
    </rPh>
    <rPh sb="7" eb="9">
      <t>ショリ</t>
    </rPh>
    <rPh sb="9" eb="12">
      <t>クイキナイ</t>
    </rPh>
    <rPh sb="12" eb="14">
      <t>ジンコウ</t>
    </rPh>
    <rPh sb="17" eb="18">
      <t>ヒョウ</t>
    </rPh>
    <rPh sb="19" eb="20">
      <t>ギョウ</t>
    </rPh>
    <rPh sb="22" eb="23">
      <t>レツ</t>
    </rPh>
    <phoneticPr fontId="3"/>
  </si>
  <si>
    <t>100人以上</t>
    <rPh sb="3" eb="6">
      <t>ニンイジョウ</t>
    </rPh>
    <phoneticPr fontId="3"/>
  </si>
  <si>
    <t>75人以上100人未満</t>
    <rPh sb="2" eb="5">
      <t>ニンイジョウ</t>
    </rPh>
    <rPh sb="8" eb="9">
      <t>ニン</t>
    </rPh>
    <rPh sb="9" eb="11">
      <t>ミマン</t>
    </rPh>
    <phoneticPr fontId="3"/>
  </si>
  <si>
    <t>50人以上75人未満</t>
    <rPh sb="2" eb="3">
      <t>ニン</t>
    </rPh>
    <rPh sb="3" eb="5">
      <t>イジョウ</t>
    </rPh>
    <rPh sb="7" eb="8">
      <t>ニン</t>
    </rPh>
    <rPh sb="8" eb="10">
      <t>ミマン</t>
    </rPh>
    <phoneticPr fontId="3"/>
  </si>
  <si>
    <t>25人以上50人未満</t>
    <rPh sb="2" eb="5">
      <t>ニンイジョウ</t>
    </rPh>
    <rPh sb="7" eb="8">
      <t>ニン</t>
    </rPh>
    <rPh sb="8" eb="10">
      <t>ミマン</t>
    </rPh>
    <phoneticPr fontId="3"/>
  </si>
  <si>
    <t>25人未満</t>
    <rPh sb="2" eb="3">
      <t>ニン</t>
    </rPh>
    <rPh sb="3" eb="5">
      <t>ミマン</t>
    </rPh>
    <phoneticPr fontId="3"/>
  </si>
  <si>
    <t>η：処理区域内人口密度に応じた、以下の乗率</t>
    <rPh sb="2" eb="4">
      <t>ショリ</t>
    </rPh>
    <rPh sb="4" eb="7">
      <t>クイキナイ</t>
    </rPh>
    <rPh sb="7" eb="9">
      <t>ジンコウ</t>
    </rPh>
    <rPh sb="9" eb="11">
      <t>ミツド</t>
    </rPh>
    <rPh sb="12" eb="13">
      <t>オウ</t>
    </rPh>
    <rPh sb="16" eb="18">
      <t>イカ</t>
    </rPh>
    <rPh sb="19" eb="20">
      <t>ジョウ</t>
    </rPh>
    <rPh sb="20" eb="21">
      <t>リツ</t>
    </rPh>
    <phoneticPr fontId="3"/>
  </si>
  <si>
    <t>その他</t>
    <rPh sb="2" eb="3">
      <t>タ</t>
    </rPh>
    <phoneticPr fontId="3"/>
  </si>
  <si>
    <t>公募</t>
    <rPh sb="0" eb="2">
      <t>コウボ</t>
    </rPh>
    <phoneticPr fontId="3"/>
  </si>
  <si>
    <t>乗数εに係る算式</t>
    <rPh sb="0" eb="1">
      <t>ジョウ</t>
    </rPh>
    <rPh sb="1" eb="2">
      <t>カズ</t>
    </rPh>
    <rPh sb="4" eb="5">
      <t>カカ</t>
    </rPh>
    <rPh sb="6" eb="8">
      <t>サンシキ</t>
    </rPh>
    <phoneticPr fontId="3"/>
  </si>
  <si>
    <t>処理区域内人口密度</t>
    <rPh sb="0" eb="2">
      <t>ショリ</t>
    </rPh>
    <rPh sb="2" eb="5">
      <t>クイキナイ</t>
    </rPh>
    <rPh sb="5" eb="7">
      <t>ジンコウ</t>
    </rPh>
    <rPh sb="7" eb="9">
      <t>ミツド</t>
    </rPh>
    <phoneticPr fontId="3"/>
  </si>
  <si>
    <t>合流管比率</t>
    <rPh sb="0" eb="2">
      <t>ゴウリュウ</t>
    </rPh>
    <rPh sb="2" eb="3">
      <t>クダ</t>
    </rPh>
    <rPh sb="3" eb="5">
      <t>ヒリツ</t>
    </rPh>
    <phoneticPr fontId="3"/>
  </si>
  <si>
    <t>団体
区分</t>
    <rPh sb="0" eb="2">
      <t>ダンタイ</t>
    </rPh>
    <rPh sb="3" eb="5">
      <t>クブン</t>
    </rPh>
    <phoneticPr fontId="3"/>
  </si>
  <si>
    <t>○　下水道費(附表)</t>
    <rPh sb="2" eb="5">
      <t>ゲスイドウ</t>
    </rPh>
    <rPh sb="5" eb="6">
      <t>ヒ</t>
    </rPh>
    <rPh sb="7" eb="9">
      <t>フヒョウ</t>
    </rPh>
    <phoneticPr fontId="3"/>
  </si>
  <si>
    <t>その他の土木費合計</t>
    <rPh sb="2" eb="3">
      <t>タ</t>
    </rPh>
    <rPh sb="4" eb="6">
      <t>ドボク</t>
    </rPh>
    <rPh sb="6" eb="7">
      <t>ヒ</t>
    </rPh>
    <rPh sb="7" eb="9">
      <t>ゴウケイ</t>
    </rPh>
    <phoneticPr fontId="5"/>
  </si>
  <si>
    <t>財政力補正係数</t>
    <rPh sb="0" eb="2">
      <t>ザイセイ</t>
    </rPh>
    <rPh sb="2" eb="3">
      <t>リョク</t>
    </rPh>
    <rPh sb="3" eb="5">
      <t>ホセイ</t>
    </rPh>
    <rPh sb="5" eb="7">
      <t>ケイスウ</t>
    </rPh>
    <phoneticPr fontId="5"/>
  </si>
  <si>
    <t>自然災害防止事業債に係る</t>
    <rPh sb="0" eb="2">
      <t>シゼン</t>
    </rPh>
    <rPh sb="2" eb="4">
      <t>サイガイ</t>
    </rPh>
    <rPh sb="4" eb="6">
      <t>ボウシ</t>
    </rPh>
    <rPh sb="6" eb="9">
      <t>ジギョウサイ</t>
    </rPh>
    <rPh sb="10" eb="11">
      <t>カカ</t>
    </rPh>
    <phoneticPr fontId="5"/>
  </si>
  <si>
    <t>産炭地域開発就労事業等に係る</t>
    <rPh sb="0" eb="2">
      <t>サンタン</t>
    </rPh>
    <rPh sb="2" eb="4">
      <t>チイキ</t>
    </rPh>
    <rPh sb="4" eb="6">
      <t>カイハツ</t>
    </rPh>
    <rPh sb="6" eb="8">
      <t>シュウロウ</t>
    </rPh>
    <rPh sb="8" eb="10">
      <t>ジギョウ</t>
    </rPh>
    <rPh sb="10" eb="11">
      <t>トウ</t>
    </rPh>
    <rPh sb="12" eb="13">
      <t>カカ</t>
    </rPh>
    <phoneticPr fontId="5"/>
  </si>
  <si>
    <t>新幹線鉄道整備事業債</t>
    <rPh sb="0" eb="3">
      <t>シンカンセン</t>
    </rPh>
    <rPh sb="3" eb="5">
      <t>テツドウ</t>
    </rPh>
    <rPh sb="5" eb="7">
      <t>セイビ</t>
    </rPh>
    <rPh sb="7" eb="9">
      <t>ジギョウ</t>
    </rPh>
    <rPh sb="9" eb="10">
      <t>サイ</t>
    </rPh>
    <phoneticPr fontId="5"/>
  </si>
  <si>
    <t>(ﾆ)</t>
  </si>
  <si>
    <t>(ﾅ)</t>
  </si>
  <si>
    <t>(ﾄ)</t>
  </si>
  <si>
    <t>(ﾃ)</t>
  </si>
  <si>
    <t>(ﾂ)</t>
  </si>
  <si>
    <t>(ﾁ)</t>
  </si>
  <si>
    <t>(ﾀ)</t>
  </si>
  <si>
    <t>(ｿ)</t>
  </si>
  <si>
    <t>(ｾ)</t>
  </si>
  <si>
    <t>(ｽ)</t>
  </si>
  <si>
    <t>(ｼ)</t>
  </si>
  <si>
    <t>(ｻ)</t>
  </si>
  <si>
    <t>(ｺ)</t>
  </si>
  <si>
    <t>(ｹ)</t>
  </si>
  <si>
    <t>(ｸ)</t>
  </si>
  <si>
    <t>(ｶ)</t>
  </si>
  <si>
    <t>(ｵ)</t>
  </si>
  <si>
    <t>(ｷ)</t>
  </si>
  <si>
    <t>(ｴ)</t>
  </si>
  <si>
    <t>(ｳ)</t>
  </si>
  <si>
    <t>(ｲ)</t>
  </si>
  <si>
    <t>(ｱ)</t>
  </si>
  <si>
    <t>漁港事業に係る地方債（測定単位のない団体にのみ適用）</t>
    <rPh sb="0" eb="2">
      <t>ギョコウ</t>
    </rPh>
    <rPh sb="2" eb="4">
      <t>ジギョウ</t>
    </rPh>
    <rPh sb="5" eb="6">
      <t>カカ</t>
    </rPh>
    <rPh sb="7" eb="10">
      <t>チホウサイ</t>
    </rPh>
    <phoneticPr fontId="5"/>
  </si>
  <si>
    <t>港湾事業に係る地方債（測定単位のない団体にのみ適用）</t>
    <rPh sb="0" eb="2">
      <t>コウワン</t>
    </rPh>
    <rPh sb="2" eb="4">
      <t>ジギョウ</t>
    </rPh>
    <rPh sb="5" eb="6">
      <t>カカ</t>
    </rPh>
    <rPh sb="7" eb="10">
      <t>チホウサイ</t>
    </rPh>
    <phoneticPr fontId="5"/>
  </si>
  <si>
    <t>(小数点以下３位未満四捨五入)</t>
    <rPh sb="1" eb="4">
      <t>ショウスウテン</t>
    </rPh>
    <rPh sb="4" eb="6">
      <t>イカ</t>
    </rPh>
    <rPh sb="7" eb="8">
      <t>イ</t>
    </rPh>
    <rPh sb="8" eb="10">
      <t>ミマン</t>
    </rPh>
    <rPh sb="10" eb="14">
      <t>シシャゴニュウ</t>
    </rPh>
    <phoneticPr fontId="3"/>
  </si>
  <si>
    <t>を超える場合</t>
    <rPh sb="1" eb="2">
      <t>コ</t>
    </rPh>
    <rPh sb="4" eb="6">
      <t>バアイ</t>
    </rPh>
    <phoneticPr fontId="3"/>
  </si>
  <si>
    <t>を超え</t>
    <rPh sb="1" eb="2">
      <t>コ</t>
    </rPh>
    <phoneticPr fontId="3"/>
  </si>
  <si>
    <t>(端数整理なし)</t>
    <rPh sb="1" eb="3">
      <t>ハスウ</t>
    </rPh>
    <rPh sb="3" eb="5">
      <t>セイリ</t>
    </rPh>
    <phoneticPr fontId="3"/>
  </si>
  <si>
    <t>補正後数値</t>
    <rPh sb="0" eb="3">
      <t>ホセイゴ</t>
    </rPh>
    <rPh sb="3" eb="5">
      <t>スウチ</t>
    </rPh>
    <phoneticPr fontId="3"/>
  </si>
  <si>
    <t>(千円未満四捨五入)</t>
    <rPh sb="1" eb="2">
      <t>セン</t>
    </rPh>
    <rPh sb="2" eb="5">
      <t>エンミマン</t>
    </rPh>
    <rPh sb="5" eb="9">
      <t>シシャゴニュウ</t>
    </rPh>
    <phoneticPr fontId="3"/>
  </si>
  <si>
    <t>３カ年平均</t>
    <rPh sb="2" eb="3">
      <t>ネン</t>
    </rPh>
    <rPh sb="3" eb="5">
      <t>ヘイキン</t>
    </rPh>
    <phoneticPr fontId="3"/>
  </si>
  <si>
    <t>合計</t>
    <rPh sb="0" eb="2">
      <t>ゴウケイ</t>
    </rPh>
    <phoneticPr fontId="3"/>
  </si>
  <si>
    <t>年度標準財政収入額</t>
    <rPh sb="0" eb="2">
      <t>ネンド</t>
    </rPh>
    <rPh sb="2" eb="4">
      <t>ヒョウジュン</t>
    </rPh>
    <rPh sb="4" eb="6">
      <t>ザイセイ</t>
    </rPh>
    <rPh sb="6" eb="9">
      <t>シュウニュウガク</t>
    </rPh>
    <phoneticPr fontId="3"/>
  </si>
  <si>
    <t>［財政力補正係数］</t>
    <rPh sb="1" eb="3">
      <t>ザイセイ</t>
    </rPh>
    <rPh sb="3" eb="4">
      <t>リョク</t>
    </rPh>
    <rPh sb="4" eb="6">
      <t>ホセイ</t>
    </rPh>
    <rPh sb="6" eb="8">
      <t>ケイスウ</t>
    </rPh>
    <phoneticPr fontId="3"/>
  </si>
  <si>
    <t>年度元利償還金</t>
    <rPh sb="0" eb="2">
      <t>ネンド</t>
    </rPh>
    <rPh sb="2" eb="4">
      <t>ガンリ</t>
    </rPh>
    <rPh sb="4" eb="7">
      <t>ショウカンキン</t>
    </rPh>
    <phoneticPr fontId="3"/>
  </si>
  <si>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3"/>
  </si>
  <si>
    <t>社会福祉費合計</t>
    <rPh sb="0" eb="2">
      <t>シャカイ</t>
    </rPh>
    <rPh sb="2" eb="4">
      <t>フクシ</t>
    </rPh>
    <rPh sb="4" eb="5">
      <t>ヒ</t>
    </rPh>
    <rPh sb="5" eb="7">
      <t>ゴウケイ</t>
    </rPh>
    <phoneticPr fontId="5"/>
  </si>
  <si>
    <t>施設整備事業（一般財源化分）社会福祉施設等施設整備補助金・負担金</t>
    <rPh sb="0" eb="2">
      <t>シセツ</t>
    </rPh>
    <rPh sb="2" eb="4">
      <t>セイビ</t>
    </rPh>
    <rPh sb="4" eb="6">
      <t>ジギョウ</t>
    </rPh>
    <rPh sb="7" eb="9">
      <t>イッパン</t>
    </rPh>
    <rPh sb="9" eb="12">
      <t>ザイゲンカ</t>
    </rPh>
    <rPh sb="12" eb="13">
      <t>ブン</t>
    </rPh>
    <rPh sb="14" eb="16">
      <t>シャカイ</t>
    </rPh>
    <rPh sb="16" eb="18">
      <t>フクシ</t>
    </rPh>
    <rPh sb="18" eb="20">
      <t>シセツ</t>
    </rPh>
    <rPh sb="20" eb="21">
      <t>トウ</t>
    </rPh>
    <rPh sb="21" eb="23">
      <t>シセツ</t>
    </rPh>
    <rPh sb="23" eb="25">
      <t>セイビ</t>
    </rPh>
    <rPh sb="25" eb="28">
      <t>ホジョキン</t>
    </rPh>
    <rPh sb="29" eb="32">
      <t>フタンキン</t>
    </rPh>
    <phoneticPr fontId="5"/>
  </si>
  <si>
    <t>保健衛生費合計</t>
    <rPh sb="0" eb="2">
      <t>ホケン</t>
    </rPh>
    <rPh sb="2" eb="4">
      <t>エイセイ</t>
    </rPh>
    <rPh sb="4" eb="5">
      <t>ヒ</t>
    </rPh>
    <rPh sb="5" eb="7">
      <t>ゴウケイ</t>
    </rPh>
    <phoneticPr fontId="5"/>
  </si>
  <si>
    <t>(ｱｻ)</t>
  </si>
  <si>
    <t>基本設計等着手（通常分）</t>
    <rPh sb="0" eb="2">
      <t>キホン</t>
    </rPh>
    <rPh sb="2" eb="4">
      <t>セッケイ</t>
    </rPh>
    <rPh sb="4" eb="5">
      <t>トウ</t>
    </rPh>
    <rPh sb="5" eb="7">
      <t>チャクシュ</t>
    </rPh>
    <rPh sb="8" eb="10">
      <t>ツウジョウ</t>
    </rPh>
    <rPh sb="10" eb="11">
      <t>ブン</t>
    </rPh>
    <phoneticPr fontId="5"/>
  </si>
  <si>
    <t>(ｱｺ)</t>
  </si>
  <si>
    <t>基本設計等着手（Ｈ１４年度）</t>
    <rPh sb="0" eb="2">
      <t>キホン</t>
    </rPh>
    <rPh sb="2" eb="4">
      <t>セッケイ</t>
    </rPh>
    <rPh sb="4" eb="5">
      <t>トウ</t>
    </rPh>
    <rPh sb="5" eb="7">
      <t>チャクシュ</t>
    </rPh>
    <rPh sb="11" eb="13">
      <t>ネンド</t>
    </rPh>
    <phoneticPr fontId="5"/>
  </si>
  <si>
    <t>(ｱｹ)</t>
  </si>
  <si>
    <t>基本設計等着手（～Ｈ１３年度）</t>
    <rPh sb="0" eb="2">
      <t>キホン</t>
    </rPh>
    <rPh sb="2" eb="4">
      <t>セッケイ</t>
    </rPh>
    <rPh sb="4" eb="5">
      <t>トウ</t>
    </rPh>
    <rPh sb="5" eb="7">
      <t>チャクシュ</t>
    </rPh>
    <rPh sb="12" eb="14">
      <t>ネンド</t>
    </rPh>
    <phoneticPr fontId="5"/>
  </si>
  <si>
    <t>機械器具</t>
    <rPh sb="0" eb="2">
      <t>キカイ</t>
    </rPh>
    <rPh sb="2" eb="4">
      <t>キグ</t>
    </rPh>
    <phoneticPr fontId="5"/>
  </si>
  <si>
    <t>(ｱｸ)</t>
  </si>
  <si>
    <t>(ｱｷ)</t>
  </si>
  <si>
    <t>(ｱｶ)</t>
  </si>
  <si>
    <t>医療施設</t>
    <rPh sb="0" eb="2">
      <t>イリョウ</t>
    </rPh>
    <rPh sb="2" eb="4">
      <t>シセツ</t>
    </rPh>
    <phoneticPr fontId="5"/>
  </si>
  <si>
    <t>(ﾝ)</t>
  </si>
  <si>
    <t>(ﾙ)</t>
  </si>
  <si>
    <t>(ﾘ)</t>
  </si>
  <si>
    <t>(ﾗ)</t>
  </si>
  <si>
    <t>(ﾖ)</t>
  </si>
  <si>
    <t>(ﾕ)</t>
  </si>
  <si>
    <t>(ﾔ)</t>
  </si>
  <si>
    <t>(ﾓ)</t>
  </si>
  <si>
    <t>(ﾒ)</t>
  </si>
  <si>
    <t>(ﾑ)</t>
  </si>
  <si>
    <t>(ﾐ)</t>
  </si>
  <si>
    <t>(ﾏ)</t>
  </si>
  <si>
    <t>(ﾎ)</t>
  </si>
  <si>
    <t>(ﾍ)</t>
  </si>
  <si>
    <t>(ﾌ)</t>
  </si>
  <si>
    <t>(ﾋ)</t>
  </si>
  <si>
    <t>(ﾊ)</t>
  </si>
  <si>
    <t>(ﾉ)</t>
  </si>
  <si>
    <t>(ﾈ)</t>
  </si>
  <si>
    <t>(ﾇ)</t>
  </si>
  <si>
    <t>同意等額</t>
    <rPh sb="0" eb="3">
      <t>ドウイトウ</t>
    </rPh>
    <rPh sb="3" eb="4">
      <t>ガク</t>
    </rPh>
    <phoneticPr fontId="5"/>
  </si>
  <si>
    <t>区分</t>
    <rPh sb="0" eb="2">
      <t>クブン</t>
    </rPh>
    <phoneticPr fontId="5"/>
  </si>
  <si>
    <t>災害拠点病院上乗せ</t>
    <rPh sb="0" eb="2">
      <t>サイガイ</t>
    </rPh>
    <rPh sb="2" eb="4">
      <t>キョテン</t>
    </rPh>
    <rPh sb="4" eb="6">
      <t>ビョウイン</t>
    </rPh>
    <rPh sb="6" eb="8">
      <t>ウワノ</t>
    </rPh>
    <phoneticPr fontId="3"/>
  </si>
  <si>
    <t>病院事業建設費等</t>
    <rPh sb="0" eb="2">
      <t>ビョウイン</t>
    </rPh>
    <rPh sb="2" eb="4">
      <t>ジギョウ</t>
    </rPh>
    <rPh sb="4" eb="7">
      <t>ケンセツヒ</t>
    </rPh>
    <rPh sb="7" eb="8">
      <t>トウ</t>
    </rPh>
    <phoneticPr fontId="3"/>
  </si>
  <si>
    <t>基本設計等着手
（通常分）</t>
    <rPh sb="0" eb="2">
      <t>キホン</t>
    </rPh>
    <rPh sb="2" eb="4">
      <t>セッケイ</t>
    </rPh>
    <rPh sb="4" eb="5">
      <t>トウ</t>
    </rPh>
    <rPh sb="5" eb="7">
      <t>チャクシュ</t>
    </rPh>
    <rPh sb="9" eb="11">
      <t>ツウジョウ</t>
    </rPh>
    <rPh sb="11" eb="12">
      <t>ブン</t>
    </rPh>
    <phoneticPr fontId="5"/>
  </si>
  <si>
    <t>基本設計等着手
（Ｈ１４年度）</t>
    <rPh sb="0" eb="2">
      <t>キホン</t>
    </rPh>
    <rPh sb="2" eb="4">
      <t>セッケイ</t>
    </rPh>
    <rPh sb="4" eb="5">
      <t>トウ</t>
    </rPh>
    <rPh sb="5" eb="7">
      <t>チャクシュ</t>
    </rPh>
    <rPh sb="12" eb="14">
      <t>ネンド</t>
    </rPh>
    <phoneticPr fontId="5"/>
  </si>
  <si>
    <t>基本設計等着手
（～Ｈ１３年度）</t>
    <rPh sb="0" eb="2">
      <t>キホン</t>
    </rPh>
    <rPh sb="2" eb="4">
      <t>セッケイ</t>
    </rPh>
    <rPh sb="4" eb="5">
      <t>トウ</t>
    </rPh>
    <rPh sb="5" eb="7">
      <t>チャクシュ</t>
    </rPh>
    <rPh sb="13" eb="15">
      <t>ネンド</t>
    </rPh>
    <phoneticPr fontId="5"/>
  </si>
  <si>
    <t>PFI分</t>
    <rPh sb="3" eb="4">
      <t>ブン</t>
    </rPh>
    <phoneticPr fontId="5"/>
  </si>
  <si>
    <t>(ｱｽ)</t>
  </si>
  <si>
    <t>(ｱｼ)</t>
  </si>
  <si>
    <t>病院事業債（災害拠点上乗せ分を含む）</t>
    <rPh sb="0" eb="2">
      <t>ビョウイン</t>
    </rPh>
    <rPh sb="2" eb="5">
      <t>ジギョウサイ</t>
    </rPh>
    <rPh sb="6" eb="8">
      <t>サイガイ</t>
    </rPh>
    <rPh sb="8" eb="10">
      <t>キョテン</t>
    </rPh>
    <rPh sb="10" eb="12">
      <t>ウワノ</t>
    </rPh>
    <rPh sb="13" eb="14">
      <t>ブン</t>
    </rPh>
    <rPh sb="15" eb="16">
      <t>フク</t>
    </rPh>
    <phoneticPr fontId="3"/>
  </si>
  <si>
    <t>保健衛生費</t>
    <rPh sb="0" eb="2">
      <t>ホケン</t>
    </rPh>
    <rPh sb="2" eb="4">
      <t>エイセイ</t>
    </rPh>
    <rPh sb="4" eb="5">
      <t>ヒ</t>
    </rPh>
    <phoneticPr fontId="5"/>
  </si>
  <si>
    <t>　（一般会計で運営している病院、介護老人保健施設等）は、対象とならないものであること。</t>
  </si>
  <si>
    <t xml:space="preserve">  に着手した継続事業を除く。）病院事業債について記入すること。</t>
    <rPh sb="12" eb="13">
      <t>ノゾ</t>
    </rPh>
    <phoneticPr fontId="3"/>
  </si>
  <si>
    <t>　に係る上乗せ措置分については、（Ｍ）×１/3の算式により記入すること。</t>
    <rPh sb="24" eb="26">
      <t>サンシキ</t>
    </rPh>
    <rPh sb="29" eb="31">
      <t>キニュウ</t>
    </rPh>
    <phoneticPr fontId="3"/>
  </si>
  <si>
    <t>６　（Ｎ）欄は（Ｍ）×2/3の算式により算出し記入すること。ただし、災害拠点病院の施設整備事業</t>
    <rPh sb="5" eb="6">
      <t>ラン</t>
    </rPh>
    <rPh sb="15" eb="17">
      <t>サンシキ</t>
    </rPh>
    <rPh sb="20" eb="22">
      <t>サンシュツ</t>
    </rPh>
    <rPh sb="23" eb="25">
      <t>キニュウ</t>
    </rPh>
    <phoneticPr fontId="3"/>
  </si>
  <si>
    <t>　「水道水源開発施設施設整備費補助金」の対象となった事業が該当するものであること。</t>
    <rPh sb="20" eb="22">
      <t>タイショウ</t>
    </rPh>
    <rPh sb="26" eb="28">
      <t>ジギョウ</t>
    </rPh>
    <rPh sb="29" eb="31">
      <t>ガイトウ</t>
    </rPh>
    <phoneticPr fontId="3"/>
  </si>
  <si>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3"/>
  </si>
  <si>
    <t>（注）</t>
    <rPh sb="1" eb="2">
      <t>チュウ</t>
    </rPh>
    <phoneticPr fontId="3"/>
  </si>
  <si>
    <t>高齢者保健福祉費合計</t>
    <rPh sb="0" eb="3">
      <t>コウレイシャ</t>
    </rPh>
    <rPh sb="3" eb="5">
      <t>ホケン</t>
    </rPh>
    <rPh sb="5" eb="8">
      <t>フクシヒ</t>
    </rPh>
    <rPh sb="8" eb="10">
      <t>ゴウケイ</t>
    </rPh>
    <phoneticPr fontId="5"/>
  </si>
  <si>
    <t>清掃費合計</t>
    <rPh sb="0" eb="3">
      <t>セイソウヒ</t>
    </rPh>
    <rPh sb="3" eb="5">
      <t>ゴウケイ</t>
    </rPh>
    <phoneticPr fontId="5"/>
  </si>
  <si>
    <t>都市基盤整備公団等の立替施行に係る立替金</t>
    <rPh sb="0" eb="2">
      <t>トシ</t>
    </rPh>
    <rPh sb="2" eb="4">
      <t>キバン</t>
    </rPh>
    <rPh sb="4" eb="6">
      <t>セイビ</t>
    </rPh>
    <rPh sb="6" eb="8">
      <t>コウダン</t>
    </rPh>
    <rPh sb="8" eb="9">
      <t>トウ</t>
    </rPh>
    <rPh sb="10" eb="12">
      <t>タテカエ</t>
    </rPh>
    <rPh sb="12" eb="14">
      <t>セコウ</t>
    </rPh>
    <rPh sb="15" eb="16">
      <t>カカ</t>
    </rPh>
    <rPh sb="17" eb="19">
      <t>タテカエ</t>
    </rPh>
    <rPh sb="19" eb="20">
      <t>キン</t>
    </rPh>
    <phoneticPr fontId="5"/>
  </si>
  <si>
    <t>20年度（３０％分）</t>
    <rPh sb="2" eb="4">
      <t>ネンド</t>
    </rPh>
    <phoneticPr fontId="5"/>
  </si>
  <si>
    <t>20年度（５０％分）</t>
    <rPh sb="2" eb="4">
      <t>ネンド</t>
    </rPh>
    <phoneticPr fontId="5"/>
  </si>
  <si>
    <t>19年度（３０％分）</t>
    <rPh sb="2" eb="4">
      <t>ネンド</t>
    </rPh>
    <phoneticPr fontId="5"/>
  </si>
  <si>
    <t>19年度（５０％分）</t>
    <rPh sb="2" eb="4">
      <t>ネンド</t>
    </rPh>
    <phoneticPr fontId="5"/>
  </si>
  <si>
    <t>18年度（３０％分）</t>
    <rPh sb="2" eb="4">
      <t>ネンド</t>
    </rPh>
    <phoneticPr fontId="5"/>
  </si>
  <si>
    <t>18年度（５０％分）</t>
    <rPh sb="2" eb="4">
      <t>ネンド</t>
    </rPh>
    <phoneticPr fontId="5"/>
  </si>
  <si>
    <t>清掃事業に係る地方債</t>
    <rPh sb="0" eb="2">
      <t>セイソウ</t>
    </rPh>
    <rPh sb="2" eb="4">
      <t>ジギョウ</t>
    </rPh>
    <rPh sb="5" eb="6">
      <t>カカ</t>
    </rPh>
    <rPh sb="7" eb="10">
      <t>チホウサイ</t>
    </rPh>
    <phoneticPr fontId="5"/>
  </si>
  <si>
    <t>清掃費</t>
    <rPh sb="0" eb="2">
      <t>セイソウ</t>
    </rPh>
    <rPh sb="2" eb="3">
      <t>ヒ</t>
    </rPh>
    <phoneticPr fontId="5"/>
  </si>
  <si>
    <t>事業費補正対象率</t>
    <rPh sb="0" eb="3">
      <t>ジギョウヒ</t>
    </rPh>
    <rPh sb="3" eb="5">
      <t>ホセイ</t>
    </rPh>
    <rPh sb="5" eb="7">
      <t>タイショウ</t>
    </rPh>
    <rPh sb="7" eb="8">
      <t>リツ</t>
    </rPh>
    <phoneticPr fontId="5"/>
  </si>
  <si>
    <t>(元金分）</t>
    <rPh sb="1" eb="3">
      <t>ガンキン</t>
    </rPh>
    <rPh sb="3" eb="4">
      <t>ブン</t>
    </rPh>
    <phoneticPr fontId="5"/>
  </si>
  <si>
    <t>事業費補正対象率</t>
    <rPh sb="0" eb="2">
      <t>ジギョウ</t>
    </rPh>
    <rPh sb="2" eb="3">
      <t>ヒ</t>
    </rPh>
    <rPh sb="3" eb="5">
      <t>ホセイ</t>
    </rPh>
    <rPh sb="5" eb="7">
      <t>タイショウ</t>
    </rPh>
    <rPh sb="7" eb="8">
      <t>リツ</t>
    </rPh>
    <phoneticPr fontId="5"/>
  </si>
  <si>
    <t>（３）平成14年度以降償還開始分のうちダム以外に係るもの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5"/>
  </si>
  <si>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5"/>
  </si>
  <si>
    <t>（１）平成13年度以前償還開始分</t>
    <rPh sb="3" eb="5">
      <t>ヘイセイ</t>
    </rPh>
    <rPh sb="7" eb="9">
      <t>ネンド</t>
    </rPh>
    <rPh sb="9" eb="11">
      <t>イゼン</t>
    </rPh>
    <rPh sb="11" eb="13">
      <t>ショウカン</t>
    </rPh>
    <rPh sb="13" eb="15">
      <t>カイシ</t>
    </rPh>
    <rPh sb="15" eb="16">
      <t>ブン</t>
    </rPh>
    <phoneticPr fontId="5"/>
  </si>
  <si>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5"/>
  </si>
  <si>
    <t>農業行政費合計</t>
    <rPh sb="0" eb="2">
      <t>ノウギョウ</t>
    </rPh>
    <rPh sb="2" eb="4">
      <t>ギョウセイ</t>
    </rPh>
    <rPh sb="4" eb="5">
      <t>ヒ</t>
    </rPh>
    <rPh sb="5" eb="7">
      <t>ゴウケイ</t>
    </rPh>
    <phoneticPr fontId="5"/>
  </si>
  <si>
    <t>許可年度</t>
    <rPh sb="0" eb="2">
      <t>キョカ</t>
    </rPh>
    <rPh sb="2" eb="3">
      <t>トシ</t>
    </rPh>
    <rPh sb="3" eb="4">
      <t>ド</t>
    </rPh>
    <phoneticPr fontId="5"/>
  </si>
  <si>
    <t>林野水産行政費合計</t>
    <rPh sb="0" eb="2">
      <t>リンヤ</t>
    </rPh>
    <rPh sb="2" eb="4">
      <t>スイサン</t>
    </rPh>
    <rPh sb="4" eb="6">
      <t>ギョウセイ</t>
    </rPh>
    <rPh sb="6" eb="7">
      <t>ヒ</t>
    </rPh>
    <rPh sb="7" eb="9">
      <t>ゴウケイ</t>
    </rPh>
    <phoneticPr fontId="5"/>
  </si>
  <si>
    <t>地域振興費(人口)･その１計</t>
    <rPh sb="0" eb="2">
      <t>チイキ</t>
    </rPh>
    <rPh sb="2" eb="4">
      <t>シンコウ</t>
    </rPh>
    <rPh sb="4" eb="5">
      <t>ヒ</t>
    </rPh>
    <rPh sb="6" eb="8">
      <t>ジンコウ</t>
    </rPh>
    <rPh sb="13" eb="14">
      <t>ケイ</t>
    </rPh>
    <phoneticPr fontId="5"/>
  </si>
  <si>
    <t>（うち、「行政コスト合理化事業」以外分）</t>
    <rPh sb="5" eb="7">
      <t>ギョウセイ</t>
    </rPh>
    <rPh sb="10" eb="13">
      <t>ゴウリカ</t>
    </rPh>
    <rPh sb="13" eb="15">
      <t>ジギョウ</t>
    </rPh>
    <rPh sb="16" eb="18">
      <t>イガイ</t>
    </rPh>
    <rPh sb="18" eb="19">
      <t>ブン</t>
    </rPh>
    <phoneticPr fontId="5"/>
  </si>
  <si>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5"/>
  </si>
  <si>
    <t>（うち、「行政コスト合理化事業」分）</t>
    <rPh sb="5" eb="7">
      <t>ギョウセイ</t>
    </rPh>
    <rPh sb="10" eb="13">
      <t>ゴウリカ</t>
    </rPh>
    <rPh sb="13" eb="15">
      <t>ジギョウ</t>
    </rPh>
    <rPh sb="16" eb="17">
      <t>ブン</t>
    </rPh>
    <phoneticPr fontId="5"/>
  </si>
  <si>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5"/>
  </si>
  <si>
    <t>一般単独(一般)事業債（中心市街地再活性化等特別対策事業分）</t>
    <rPh sb="0" eb="2">
      <t>イッパン</t>
    </rPh>
    <rPh sb="2" eb="4">
      <t>タンドク</t>
    </rPh>
    <rPh sb="5" eb="7">
      <t>イッパン</t>
    </rPh>
    <rPh sb="8" eb="11">
      <t>ジギョウサイ</t>
    </rPh>
    <rPh sb="12" eb="14">
      <t>チュウシン</t>
    </rPh>
    <rPh sb="14" eb="17">
      <t>シガイチ</t>
    </rPh>
    <rPh sb="17" eb="18">
      <t>サイ</t>
    </rPh>
    <rPh sb="18" eb="21">
      <t>カッセイカ</t>
    </rPh>
    <rPh sb="21" eb="22">
      <t>トウ</t>
    </rPh>
    <rPh sb="22" eb="24">
      <t>トクベツ</t>
    </rPh>
    <rPh sb="24" eb="26">
      <t>タイサク</t>
    </rPh>
    <rPh sb="26" eb="28">
      <t>ジギョウ</t>
    </rPh>
    <rPh sb="28" eb="29">
      <t>ブン</t>
    </rPh>
    <phoneticPr fontId="5"/>
  </si>
  <si>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3">
      <t>ジギョウブン</t>
    </rPh>
    <phoneticPr fontId="5"/>
  </si>
  <si>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3">
      <t>ジギョウブン</t>
    </rPh>
    <phoneticPr fontId="5"/>
  </si>
  <si>
    <t>(旧)地域総合整備事業債分(特別分)（財源対策債分）</t>
    <rPh sb="1" eb="2">
      <t>キュウ</t>
    </rPh>
    <rPh sb="3" eb="5">
      <t>チイキ</t>
    </rPh>
    <rPh sb="5" eb="7">
      <t>ソウゴウ</t>
    </rPh>
    <rPh sb="7" eb="9">
      <t>セイビ</t>
    </rPh>
    <rPh sb="9" eb="12">
      <t>ジギョウサイ</t>
    </rPh>
    <rPh sb="12" eb="13">
      <t>ブン</t>
    </rPh>
    <rPh sb="14" eb="16">
      <t>トクベツ</t>
    </rPh>
    <rPh sb="16" eb="17">
      <t>ブン</t>
    </rPh>
    <rPh sb="19" eb="21">
      <t>ザイゲン</t>
    </rPh>
    <rPh sb="21" eb="23">
      <t>タイサク</t>
    </rPh>
    <rPh sb="23" eb="24">
      <t>サイ</t>
    </rPh>
    <rPh sb="24" eb="25">
      <t>ブン</t>
    </rPh>
    <phoneticPr fontId="5"/>
  </si>
  <si>
    <t>(旧)地域総合整備事業債分(特別分)</t>
    <rPh sb="1" eb="2">
      <t>キュウ</t>
    </rPh>
    <rPh sb="3" eb="5">
      <t>チイキ</t>
    </rPh>
    <rPh sb="5" eb="7">
      <t>ソウゴウ</t>
    </rPh>
    <rPh sb="7" eb="9">
      <t>セイビ</t>
    </rPh>
    <rPh sb="9" eb="12">
      <t>ジギョウサイ</t>
    </rPh>
    <rPh sb="12" eb="13">
      <t>ブン</t>
    </rPh>
    <rPh sb="14" eb="16">
      <t>トクベツ</t>
    </rPh>
    <rPh sb="16" eb="17">
      <t>ブン</t>
    </rPh>
    <phoneticPr fontId="5"/>
  </si>
  <si>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5"/>
  </si>
  <si>
    <t>地域活性化事業債</t>
    <rPh sb="0" eb="2">
      <t>チイキ</t>
    </rPh>
    <rPh sb="2" eb="5">
      <t>カッセイカ</t>
    </rPh>
    <rPh sb="5" eb="8">
      <t>ジギョウサイ</t>
    </rPh>
    <phoneticPr fontId="5"/>
  </si>
  <si>
    <t>地域振興費（人口）・その１</t>
    <rPh sb="0" eb="2">
      <t>チイキ</t>
    </rPh>
    <rPh sb="2" eb="5">
      <t>シンコウヒ</t>
    </rPh>
    <rPh sb="6" eb="8">
      <t>ジンコウ</t>
    </rPh>
    <phoneticPr fontId="5"/>
  </si>
  <si>
    <t>地域振興費合計</t>
    <rPh sb="0" eb="2">
      <t>チイキ</t>
    </rPh>
    <rPh sb="2" eb="4">
      <t>シンコウ</t>
    </rPh>
    <rPh sb="4" eb="5">
      <t>ヒ</t>
    </rPh>
    <rPh sb="5" eb="6">
      <t>ゴウ</t>
    </rPh>
    <rPh sb="6" eb="7">
      <t>ケイ</t>
    </rPh>
    <phoneticPr fontId="5"/>
  </si>
  <si>
    <t>地域振興費(人口)･その２計</t>
    <rPh sb="0" eb="2">
      <t>チイキ</t>
    </rPh>
    <rPh sb="2" eb="4">
      <t>シンコウ</t>
    </rPh>
    <rPh sb="4" eb="5">
      <t>ヒ</t>
    </rPh>
    <rPh sb="6" eb="8">
      <t>ジンコウ</t>
    </rPh>
    <rPh sb="13" eb="14">
      <t>ケイ</t>
    </rPh>
    <phoneticPr fontId="5"/>
  </si>
  <si>
    <t>消防広域化事業債</t>
    <rPh sb="0" eb="2">
      <t>ショウボウ</t>
    </rPh>
    <rPh sb="2" eb="5">
      <t>コウイキカ</t>
    </rPh>
    <rPh sb="5" eb="8">
      <t>ジギョウサイ</t>
    </rPh>
    <phoneticPr fontId="5"/>
  </si>
  <si>
    <t>石綿対策事業債</t>
    <rPh sb="0" eb="2">
      <t>イシワタ</t>
    </rPh>
    <rPh sb="2" eb="4">
      <t>タイサク</t>
    </rPh>
    <rPh sb="4" eb="7">
      <t>ジギョウサイ</t>
    </rPh>
    <phoneticPr fontId="5"/>
  </si>
  <si>
    <t>産業廃棄物不法投棄対策事業債</t>
    <rPh sb="0" eb="2">
      <t>サンギョウ</t>
    </rPh>
    <rPh sb="2" eb="5">
      <t>ハイキブツ</t>
    </rPh>
    <rPh sb="5" eb="7">
      <t>フホウ</t>
    </rPh>
    <rPh sb="7" eb="9">
      <t>トウキ</t>
    </rPh>
    <rPh sb="9" eb="11">
      <t>タイサク</t>
    </rPh>
    <rPh sb="11" eb="14">
      <t>ジギョウサイ</t>
    </rPh>
    <phoneticPr fontId="5"/>
  </si>
  <si>
    <t>施設整備費
相当額</t>
    <rPh sb="0" eb="2">
      <t>シセツ</t>
    </rPh>
    <rPh sb="2" eb="4">
      <t>セイビ</t>
    </rPh>
    <rPh sb="4" eb="5">
      <t>ヒ</t>
    </rPh>
    <rPh sb="6" eb="9">
      <t>ソウトウガク</t>
    </rPh>
    <phoneticPr fontId="5"/>
  </si>
  <si>
    <t>算入年度</t>
    <rPh sb="0" eb="2">
      <t>サンニュウ</t>
    </rPh>
    <rPh sb="2" eb="4">
      <t>ネンド</t>
    </rPh>
    <phoneticPr fontId="5"/>
  </si>
  <si>
    <t>ＰＦＩ事業に伴う施設整備費相当額</t>
    <rPh sb="3" eb="5">
      <t>ジギョウ</t>
    </rPh>
    <rPh sb="6" eb="7">
      <t>トモナ</t>
    </rPh>
    <rPh sb="8" eb="10">
      <t>シセツ</t>
    </rPh>
    <rPh sb="10" eb="12">
      <t>セイビ</t>
    </rPh>
    <rPh sb="12" eb="13">
      <t>ヒ</t>
    </rPh>
    <rPh sb="13" eb="16">
      <t>ソウトウガク</t>
    </rPh>
    <phoneticPr fontId="5"/>
  </si>
  <si>
    <t>空港整備事業債（２種Ｂ及び３種空港･市町村管理分）</t>
    <rPh sb="0" eb="2">
      <t>クウコウ</t>
    </rPh>
    <rPh sb="2" eb="4">
      <t>セイビ</t>
    </rPh>
    <rPh sb="4" eb="7">
      <t>ジギョウサイ</t>
    </rPh>
    <rPh sb="9" eb="10">
      <t>シュ</t>
    </rPh>
    <rPh sb="11" eb="12">
      <t>オヨ</t>
    </rPh>
    <rPh sb="14" eb="15">
      <t>シュ</t>
    </rPh>
    <rPh sb="15" eb="17">
      <t>クウコウ</t>
    </rPh>
    <rPh sb="18" eb="21">
      <t>シチョウソン</t>
    </rPh>
    <rPh sb="21" eb="23">
      <t>カンリ</t>
    </rPh>
    <rPh sb="23" eb="24">
      <t>ブン</t>
    </rPh>
    <phoneticPr fontId="5"/>
  </si>
  <si>
    <t>空港整備事業債（３種･市町村負担分）</t>
    <rPh sb="0" eb="2">
      <t>クウコウ</t>
    </rPh>
    <rPh sb="2" eb="4">
      <t>セイビ</t>
    </rPh>
    <rPh sb="4" eb="7">
      <t>ジギョウサイ</t>
    </rPh>
    <rPh sb="9" eb="10">
      <t>シュ</t>
    </rPh>
    <rPh sb="11" eb="14">
      <t>シチョウソン</t>
    </rPh>
    <rPh sb="14" eb="17">
      <t>フタンブン</t>
    </rPh>
    <phoneticPr fontId="5"/>
  </si>
  <si>
    <t>空港整備事業債（２種Ｂ空港･市町村負担分）</t>
    <rPh sb="0" eb="2">
      <t>クウコウ</t>
    </rPh>
    <rPh sb="2" eb="4">
      <t>セイビ</t>
    </rPh>
    <rPh sb="4" eb="7">
      <t>ジギョウサイ</t>
    </rPh>
    <rPh sb="9" eb="10">
      <t>シュ</t>
    </rPh>
    <rPh sb="11" eb="13">
      <t>クウコウ</t>
    </rPh>
    <rPh sb="14" eb="17">
      <t>シチョウソン</t>
    </rPh>
    <rPh sb="17" eb="20">
      <t>フタンブン</t>
    </rPh>
    <phoneticPr fontId="5"/>
  </si>
  <si>
    <t>空港整備事業債（２種Ａ空港･市町村負担分）</t>
    <rPh sb="0" eb="2">
      <t>クウコウ</t>
    </rPh>
    <rPh sb="2" eb="4">
      <t>セイビ</t>
    </rPh>
    <rPh sb="4" eb="7">
      <t>ジギョウサイ</t>
    </rPh>
    <rPh sb="9" eb="10">
      <t>シュ</t>
    </rPh>
    <rPh sb="11" eb="13">
      <t>クウコウ</t>
    </rPh>
    <rPh sb="14" eb="17">
      <t>シチョウソン</t>
    </rPh>
    <rPh sb="17" eb="20">
      <t>フタンブン</t>
    </rPh>
    <phoneticPr fontId="5"/>
  </si>
  <si>
    <t>沖縄北部特別振興対策事業債</t>
    <rPh sb="0" eb="2">
      <t>オキナワ</t>
    </rPh>
    <rPh sb="2" eb="4">
      <t>ホクブ</t>
    </rPh>
    <rPh sb="4" eb="6">
      <t>トクベツ</t>
    </rPh>
    <rPh sb="6" eb="8">
      <t>シンコウ</t>
    </rPh>
    <rPh sb="8" eb="10">
      <t>タイサク</t>
    </rPh>
    <rPh sb="10" eb="13">
      <t>ジギョウサイ</t>
    </rPh>
    <phoneticPr fontId="5"/>
  </si>
  <si>
    <t>沖縄米軍基地所在市町村活性化特別事業債</t>
    <rPh sb="0" eb="2">
      <t>オキナワ</t>
    </rPh>
    <rPh sb="2" eb="4">
      <t>ベイグン</t>
    </rPh>
    <rPh sb="4" eb="6">
      <t>キチ</t>
    </rPh>
    <rPh sb="6" eb="8">
      <t>ショザイ</t>
    </rPh>
    <rPh sb="8" eb="11">
      <t>シチョウソン</t>
    </rPh>
    <rPh sb="11" eb="14">
      <t>カッセイカ</t>
    </rPh>
    <rPh sb="14" eb="16">
      <t>トクベツ</t>
    </rPh>
    <rPh sb="16" eb="19">
      <t>ジギョウサイ</t>
    </rPh>
    <phoneticPr fontId="5"/>
  </si>
  <si>
    <t>地域振興費（人口）･その２</t>
    <rPh sb="0" eb="2">
      <t>チイキ</t>
    </rPh>
    <rPh sb="2" eb="5">
      <t>シンコウヒ</t>
    </rPh>
    <rPh sb="6" eb="8">
      <t>ジンコウ</t>
    </rPh>
    <phoneticPr fontId="5"/>
  </si>
  <si>
    <t>地域振興費(面積)合計</t>
    <rPh sb="0" eb="2">
      <t>チイキ</t>
    </rPh>
    <rPh sb="2" eb="4">
      <t>シンコウ</t>
    </rPh>
    <rPh sb="4" eb="5">
      <t>ヒ</t>
    </rPh>
    <rPh sb="6" eb="8">
      <t>メンセキ</t>
    </rPh>
    <rPh sb="9" eb="11">
      <t>ゴウケイ</t>
    </rPh>
    <phoneticPr fontId="5"/>
  </si>
  <si>
    <t>特定治水施設事業債</t>
    <rPh sb="0" eb="2">
      <t>トクテイ</t>
    </rPh>
    <rPh sb="2" eb="4">
      <t>チスイ</t>
    </rPh>
    <rPh sb="4" eb="6">
      <t>シセツ</t>
    </rPh>
    <rPh sb="6" eb="9">
      <t>ジギョウサイ</t>
    </rPh>
    <phoneticPr fontId="5"/>
  </si>
  <si>
    <t>河川等関連公共施設整備促進事業債</t>
    <rPh sb="0" eb="2">
      <t>カセン</t>
    </rPh>
    <rPh sb="2" eb="3">
      <t>トウ</t>
    </rPh>
    <rPh sb="3" eb="5">
      <t>カンレン</t>
    </rPh>
    <rPh sb="5" eb="7">
      <t>コウキョウ</t>
    </rPh>
    <rPh sb="7" eb="9">
      <t>シセツ</t>
    </rPh>
    <rPh sb="9" eb="11">
      <t>セイビ</t>
    </rPh>
    <rPh sb="11" eb="13">
      <t>ソクシン</t>
    </rPh>
    <rPh sb="13" eb="16">
      <t>ジギョウサイ</t>
    </rPh>
    <phoneticPr fontId="5"/>
  </si>
  <si>
    <t>地域振興費・面積</t>
    <rPh sb="0" eb="2">
      <t>チイキ</t>
    </rPh>
    <rPh sb="2" eb="5">
      <t>シンコウヒ</t>
    </rPh>
    <rPh sb="6" eb="8">
      <t>メンセキ</t>
    </rPh>
    <phoneticPr fontId="5"/>
  </si>
  <si>
    <t>指数</t>
    <rPh sb="0" eb="2">
      <t>シスウ</t>
    </rPh>
    <phoneticPr fontId="3"/>
  </si>
  <si>
    <t>定数</t>
    <rPh sb="0" eb="2">
      <t>テイスウ</t>
    </rPh>
    <phoneticPr fontId="3"/>
  </si>
  <si>
    <t>乗率</t>
    <rPh sb="0" eb="2">
      <t>ジョウリツ</t>
    </rPh>
    <phoneticPr fontId="3"/>
  </si>
  <si>
    <t>（３）財政力補正係数の算出</t>
    <rPh sb="3" eb="6">
      <t>ザイセイリョク</t>
    </rPh>
    <rPh sb="6" eb="8">
      <t>ホセイ</t>
    </rPh>
    <rPh sb="8" eb="10">
      <t>ケイスウ</t>
    </rPh>
    <rPh sb="11" eb="13">
      <t>サンシュツ</t>
    </rPh>
    <phoneticPr fontId="3"/>
  </si>
  <si>
    <t>βは小数点以下3位未満四捨五入</t>
    <rPh sb="2" eb="5">
      <t>ショウスウテン</t>
    </rPh>
    <rPh sb="5" eb="7">
      <t>イカ</t>
    </rPh>
    <rPh sb="8" eb="9">
      <t>イ</t>
    </rPh>
    <rPh sb="9" eb="11">
      <t>ミマン</t>
    </rPh>
    <rPh sb="11" eb="15">
      <t>シシャゴニュウ</t>
    </rPh>
    <phoneticPr fontId="3"/>
  </si>
  <si>
    <t>5,000超</t>
    <rPh sb="5" eb="6">
      <t>チョウ</t>
    </rPh>
    <phoneticPr fontId="3"/>
  </si>
  <si>
    <t>4,000超5,000以下</t>
    <rPh sb="5" eb="6">
      <t>チョウ</t>
    </rPh>
    <rPh sb="11" eb="13">
      <t>イカ</t>
    </rPh>
    <phoneticPr fontId="3"/>
  </si>
  <si>
    <t>3,500超4,000以下</t>
    <rPh sb="5" eb="6">
      <t>チョウ</t>
    </rPh>
    <rPh sb="11" eb="13">
      <t>イカ</t>
    </rPh>
    <phoneticPr fontId="3"/>
  </si>
  <si>
    <t>3,000超3,500以下</t>
    <rPh sb="5" eb="6">
      <t>チョウ</t>
    </rPh>
    <rPh sb="11" eb="13">
      <t>イカ</t>
    </rPh>
    <phoneticPr fontId="3"/>
  </si>
  <si>
    <t>2,500超3,000以下</t>
    <rPh sb="5" eb="6">
      <t>チョウ</t>
    </rPh>
    <rPh sb="11" eb="13">
      <t>イカ</t>
    </rPh>
    <phoneticPr fontId="3"/>
  </si>
  <si>
    <t>2,000超2,500以下</t>
    <rPh sb="5" eb="6">
      <t>チョウ</t>
    </rPh>
    <rPh sb="11" eb="13">
      <t>イカ</t>
    </rPh>
    <phoneticPr fontId="3"/>
  </si>
  <si>
    <t>1,500超2,000以下</t>
    <rPh sb="5" eb="6">
      <t>チョウ</t>
    </rPh>
    <rPh sb="11" eb="13">
      <t>イカ</t>
    </rPh>
    <phoneticPr fontId="3"/>
  </si>
  <si>
    <t>1,000超1,500以下</t>
    <rPh sb="5" eb="6">
      <t>チョウ</t>
    </rPh>
    <rPh sb="11" eb="13">
      <t>イカ</t>
    </rPh>
    <phoneticPr fontId="3"/>
  </si>
  <si>
    <t>７００超1,000以下</t>
    <rPh sb="3" eb="4">
      <t>チョウ</t>
    </rPh>
    <rPh sb="9" eb="11">
      <t>イカ</t>
    </rPh>
    <phoneticPr fontId="3"/>
  </si>
  <si>
    <t>５００超７００以下</t>
    <rPh sb="3" eb="4">
      <t>チョウ</t>
    </rPh>
    <rPh sb="7" eb="9">
      <t>イカ</t>
    </rPh>
    <phoneticPr fontId="3"/>
  </si>
  <si>
    <t>４００超５００以下</t>
    <rPh sb="3" eb="4">
      <t>チョウ</t>
    </rPh>
    <rPh sb="7" eb="9">
      <t>イカ</t>
    </rPh>
    <phoneticPr fontId="3"/>
  </si>
  <si>
    <t>３００超４００以下</t>
    <rPh sb="3" eb="4">
      <t>チョウ</t>
    </rPh>
    <rPh sb="7" eb="9">
      <t>イカ</t>
    </rPh>
    <phoneticPr fontId="3"/>
  </si>
  <si>
    <t>２００超３００以下</t>
    <rPh sb="3" eb="4">
      <t>チョウ</t>
    </rPh>
    <rPh sb="7" eb="9">
      <t>イカ</t>
    </rPh>
    <phoneticPr fontId="3"/>
  </si>
  <si>
    <t>１００超２００以下</t>
    <rPh sb="3" eb="4">
      <t>チョウ</t>
    </rPh>
    <rPh sb="7" eb="9">
      <t>イカ</t>
    </rPh>
    <phoneticPr fontId="3"/>
  </si>
  <si>
    <t>１００以下</t>
    <rPh sb="3" eb="5">
      <t>イカ</t>
    </rPh>
    <phoneticPr fontId="3"/>
  </si>
  <si>
    <t>財政力補正係数
β＝e/a</t>
    <rPh sb="0" eb="3">
      <t>ザイセイリョク</t>
    </rPh>
    <rPh sb="3" eb="5">
      <t>ホセイ</t>
    </rPh>
    <rPh sb="5" eb="7">
      <t>ケイスウ</t>
    </rPh>
    <phoneticPr fontId="3"/>
  </si>
  <si>
    <t>e=c-d
端数整理なし</t>
    <rPh sb="6" eb="8">
      <t>ハスウ</t>
    </rPh>
    <rPh sb="8" eb="10">
      <t>セイリ</t>
    </rPh>
    <phoneticPr fontId="3"/>
  </si>
  <si>
    <t>定数
d</t>
    <rPh sb="0" eb="2">
      <t>テイスウ</t>
    </rPh>
    <phoneticPr fontId="3"/>
  </si>
  <si>
    <t>c=a×b
掛け放し</t>
    <rPh sb="6" eb="7">
      <t>カ</t>
    </rPh>
    <rPh sb="8" eb="9">
      <t>ハナ</t>
    </rPh>
    <phoneticPr fontId="3"/>
  </si>
  <si>
    <t>乗率
b</t>
    <rPh sb="0" eb="2">
      <t>ジョウリツ</t>
    </rPh>
    <phoneticPr fontId="3"/>
  </si>
  <si>
    <t>（１）の指数 a の値</t>
    <rPh sb="4" eb="6">
      <t>シスウ</t>
    </rPh>
    <rPh sb="10" eb="11">
      <t>アタイ</t>
    </rPh>
    <phoneticPr fontId="3"/>
  </si>
  <si>
    <t>（２）　財政力補正係数の算出</t>
    <rPh sb="4" eb="7">
      <t>ザイセイリョク</t>
    </rPh>
    <rPh sb="7" eb="9">
      <t>ホセイ</t>
    </rPh>
    <rPh sb="9" eb="11">
      <t>ケイスウ</t>
    </rPh>
    <rPh sb="12" eb="14">
      <t>サンシュツ</t>
    </rPh>
    <phoneticPr fontId="3"/>
  </si>
  <si>
    <t>（小数点以下四捨五入）</t>
    <rPh sb="1" eb="4">
      <t>ショウスウテン</t>
    </rPh>
    <rPh sb="4" eb="6">
      <t>イカ</t>
    </rPh>
    <rPh sb="6" eb="10">
      <t>シシャゴニュウ</t>
    </rPh>
    <phoneticPr fontId="3"/>
  </si>
  <si>
    <t>財政力附表の（ケ）</t>
    <rPh sb="0" eb="3">
      <t>ザイセイリョク</t>
    </rPh>
    <rPh sb="3" eb="5">
      <t>フヒョウ</t>
    </rPh>
    <phoneticPr fontId="3"/>
  </si>
  <si>
    <t>標準財政収入額</t>
    <rPh sb="0" eb="2">
      <t>ヒョウジュン</t>
    </rPh>
    <rPh sb="2" eb="4">
      <t>ザイセイ</t>
    </rPh>
    <rPh sb="4" eb="7">
      <t>シュウニュウガク</t>
    </rPh>
    <phoneticPr fontId="3"/>
  </si>
  <si>
    <t>小災害債（公共土木分）</t>
    <rPh sb="0" eb="1">
      <t>ショウ</t>
    </rPh>
    <rPh sb="1" eb="3">
      <t>サイガイ</t>
    </rPh>
    <rPh sb="3" eb="4">
      <t>サイ</t>
    </rPh>
    <rPh sb="5" eb="7">
      <t>コウキョウ</t>
    </rPh>
    <rPh sb="7" eb="9">
      <t>ドボク</t>
    </rPh>
    <rPh sb="9" eb="10">
      <t>ブン</t>
    </rPh>
    <phoneticPr fontId="3"/>
  </si>
  <si>
    <t>単独復旧事業債</t>
    <rPh sb="0" eb="2">
      <t>タンドク</t>
    </rPh>
    <rPh sb="2" eb="4">
      <t>フッキュウ</t>
    </rPh>
    <rPh sb="4" eb="7">
      <t>ジギョウサイ</t>
    </rPh>
    <phoneticPr fontId="3"/>
  </si>
  <si>
    <t>（１）　指数の算出</t>
    <rPh sb="4" eb="6">
      <t>シスウ</t>
    </rPh>
    <rPh sb="7" eb="9">
      <t>サンシュツ</t>
    </rPh>
    <phoneticPr fontId="3"/>
  </si>
  <si>
    <t>　(災害復旧費　附表)　</t>
    <rPh sb="2" eb="4">
      <t>サイガイ</t>
    </rPh>
    <rPh sb="4" eb="7">
      <t>フッキュウヒ</t>
    </rPh>
    <rPh sb="8" eb="10">
      <t>フヒョウ</t>
    </rPh>
    <phoneticPr fontId="3"/>
  </si>
  <si>
    <t>(ｱ)～(ｹ)
災害復旧費合計</t>
    <rPh sb="8" eb="10">
      <t>サイガイ</t>
    </rPh>
    <rPh sb="10" eb="13">
      <t>フッキュウヒ</t>
    </rPh>
    <rPh sb="13" eb="15">
      <t>ゴウケイ</t>
    </rPh>
    <phoneticPr fontId="3"/>
  </si>
  <si>
    <t>鉱害復旧事業債</t>
    <rPh sb="0" eb="2">
      <t>コウガイ</t>
    </rPh>
    <rPh sb="2" eb="4">
      <t>フッキュウ</t>
    </rPh>
    <rPh sb="4" eb="7">
      <t>ジギョウサイ</t>
    </rPh>
    <phoneticPr fontId="3"/>
  </si>
  <si>
    <t>特殊土壌対策事業債</t>
    <rPh sb="0" eb="2">
      <t>トクシュ</t>
    </rPh>
    <rPh sb="2" eb="4">
      <t>ドジョウ</t>
    </rPh>
    <rPh sb="4" eb="6">
      <t>タイサク</t>
    </rPh>
    <rPh sb="6" eb="9">
      <t>ジギョウサイ</t>
    </rPh>
    <phoneticPr fontId="3"/>
  </si>
  <si>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3"/>
  </si>
  <si>
    <t>緊急治山等事業債</t>
    <rPh sb="0" eb="2">
      <t>キンキュウ</t>
    </rPh>
    <rPh sb="2" eb="3">
      <t>オサ</t>
    </rPh>
    <rPh sb="3" eb="4">
      <t>ヤマ</t>
    </rPh>
    <rPh sb="4" eb="5">
      <t>トウ</t>
    </rPh>
    <rPh sb="5" eb="8">
      <t>ジギョウサイ</t>
    </rPh>
    <phoneticPr fontId="3"/>
  </si>
  <si>
    <t>地盤沈下等対策事業債</t>
    <rPh sb="0" eb="2">
      <t>ジバン</t>
    </rPh>
    <rPh sb="2" eb="4">
      <t>チンカ</t>
    </rPh>
    <rPh sb="4" eb="5">
      <t>トウ</t>
    </rPh>
    <rPh sb="5" eb="7">
      <t>タイサク</t>
    </rPh>
    <rPh sb="7" eb="10">
      <t>ジギョウサイ</t>
    </rPh>
    <phoneticPr fontId="3"/>
  </si>
  <si>
    <t>小災害債（農地等分）</t>
    <rPh sb="0" eb="3">
      <t>ショウサイガイ</t>
    </rPh>
    <rPh sb="3" eb="4">
      <t>サイ</t>
    </rPh>
    <rPh sb="5" eb="7">
      <t>ノウチ</t>
    </rPh>
    <rPh sb="7" eb="8">
      <t>トウ</t>
    </rPh>
    <rPh sb="8" eb="9">
      <t>フン</t>
    </rPh>
    <phoneticPr fontId="3"/>
  </si>
  <si>
    <t>小災害債（公共土木分）</t>
    <rPh sb="0" eb="3">
      <t>ショウサイガイ</t>
    </rPh>
    <rPh sb="3" eb="4">
      <t>サイ</t>
    </rPh>
    <rPh sb="5" eb="7">
      <t>コウキョウ</t>
    </rPh>
    <rPh sb="7" eb="9">
      <t>ドボク</t>
    </rPh>
    <rPh sb="9" eb="10">
      <t>フン</t>
    </rPh>
    <phoneticPr fontId="3"/>
  </si>
  <si>
    <t>単独災害復旧事業債</t>
    <rPh sb="0" eb="2">
      <t>タンドク</t>
    </rPh>
    <rPh sb="2" eb="4">
      <t>サイガイ</t>
    </rPh>
    <rPh sb="4" eb="6">
      <t>フッキュウ</t>
    </rPh>
    <rPh sb="6" eb="9">
      <t>ジギョウサイ</t>
    </rPh>
    <phoneticPr fontId="3"/>
  </si>
  <si>
    <t>公共災害復旧事業債</t>
    <rPh sb="0" eb="2">
      <t>コウキョウ</t>
    </rPh>
    <rPh sb="2" eb="4">
      <t>サイガイ</t>
    </rPh>
    <rPh sb="4" eb="6">
      <t>フッキュウ</t>
    </rPh>
    <rPh sb="6" eb="9">
      <t>ジギョウサイ</t>
    </rPh>
    <phoneticPr fontId="3"/>
  </si>
  <si>
    <t>（千円未満四捨五入）</t>
    <rPh sb="1" eb="2">
      <t>セン</t>
    </rPh>
    <rPh sb="2" eb="5">
      <t>エンミマン</t>
    </rPh>
    <rPh sb="5" eb="9">
      <t>シシャゴニュウ</t>
    </rPh>
    <phoneticPr fontId="3"/>
  </si>
  <si>
    <t>β又はβ+0.4</t>
    <rPh sb="1" eb="2">
      <t>マタ</t>
    </rPh>
    <phoneticPr fontId="3"/>
  </si>
  <si>
    <t>地方債残高</t>
    <rPh sb="0" eb="3">
      <t>チホウサイ</t>
    </rPh>
    <rPh sb="3" eb="5">
      <t>ザンダカ</t>
    </rPh>
    <phoneticPr fontId="3"/>
  </si>
  <si>
    <t>算入見込額</t>
    <rPh sb="0" eb="2">
      <t>サンニュウ</t>
    </rPh>
    <rPh sb="2" eb="5">
      <t>ミコミガク</t>
    </rPh>
    <phoneticPr fontId="3"/>
  </si>
  <si>
    <t>算入率</t>
    <rPh sb="0" eb="3">
      <t>サンニュウリツ</t>
    </rPh>
    <phoneticPr fontId="3"/>
  </si>
  <si>
    <t>財政力補正係数</t>
    <rPh sb="0" eb="3">
      <t>ザイセイリョク</t>
    </rPh>
    <rPh sb="3" eb="5">
      <t>ホセイ</t>
    </rPh>
    <rPh sb="5" eb="7">
      <t>ケイスウ</t>
    </rPh>
    <phoneticPr fontId="3"/>
  </si>
  <si>
    <t>区　　分</t>
    <rPh sb="0" eb="1">
      <t>ク</t>
    </rPh>
    <rPh sb="3" eb="4">
      <t>ブン</t>
    </rPh>
    <phoneticPr fontId="3"/>
  </si>
  <si>
    <t>　災害復旧費</t>
    <rPh sb="1" eb="3">
      <t>サイガイ</t>
    </rPh>
    <rPh sb="3" eb="6">
      <t>フッキュウヒ</t>
    </rPh>
    <phoneticPr fontId="3"/>
  </si>
  <si>
    <t>市町村名</t>
    <rPh sb="0" eb="4">
      <t>シチョウソンメイ</t>
    </rPh>
    <phoneticPr fontId="3"/>
  </si>
  <si>
    <t>公債費（災害復旧費）</t>
    <rPh sb="0" eb="3">
      <t>コウサイヒ</t>
    </rPh>
    <rPh sb="4" eb="6">
      <t>サイガイ</t>
    </rPh>
    <rPh sb="6" eb="9">
      <t>フッキュウヒ</t>
    </rPh>
    <phoneticPr fontId="3"/>
  </si>
  <si>
    <t>費目</t>
    <rPh sb="0" eb="2">
      <t>ヒモク</t>
    </rPh>
    <phoneticPr fontId="3"/>
  </si>
  <si>
    <t>補正予算債10以前合計</t>
    <rPh sb="0" eb="2">
      <t>ホセイ</t>
    </rPh>
    <rPh sb="2" eb="4">
      <t>ヨサン</t>
    </rPh>
    <rPh sb="4" eb="5">
      <t>サイ</t>
    </rPh>
    <rPh sb="7" eb="9">
      <t>イゼン</t>
    </rPh>
    <rPh sb="9" eb="11">
      <t>ゴウケイ</t>
    </rPh>
    <phoneticPr fontId="5"/>
  </si>
  <si>
    <t>地方債現在高</t>
    <rPh sb="0" eb="3">
      <t>チホウサイ</t>
    </rPh>
    <rPh sb="3" eb="5">
      <t>ゲンザイ</t>
    </rPh>
    <rPh sb="5" eb="6">
      <t>ダカ</t>
    </rPh>
    <phoneticPr fontId="5"/>
  </si>
  <si>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5"/>
  </si>
  <si>
    <t>公債費(補正予算債償還費)</t>
    <rPh sb="0" eb="2">
      <t>コウサイ</t>
    </rPh>
    <rPh sb="2" eb="3">
      <t>ヒ</t>
    </rPh>
    <rPh sb="4" eb="6">
      <t>ホセイ</t>
    </rPh>
    <rPh sb="6" eb="8">
      <t>ヨサン</t>
    </rPh>
    <rPh sb="8" eb="9">
      <t>サイ</t>
    </rPh>
    <rPh sb="9" eb="12">
      <t>ショウカンヒ</t>
    </rPh>
    <phoneticPr fontId="5"/>
  </si>
  <si>
    <t>(50.0%分)</t>
    <rPh sb="6" eb="7">
      <t>ブン</t>
    </rPh>
    <phoneticPr fontId="5"/>
  </si>
  <si>
    <t>(60.0%分)</t>
    <rPh sb="6" eb="7">
      <t>ブン</t>
    </rPh>
    <phoneticPr fontId="5"/>
  </si>
  <si>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5"/>
  </si>
  <si>
    <t>一般廃棄物債分</t>
    <rPh sb="0" eb="2">
      <t>イッパン</t>
    </rPh>
    <rPh sb="2" eb="5">
      <t>ハイキブツ</t>
    </rPh>
    <rPh sb="5" eb="6">
      <t>サイ</t>
    </rPh>
    <rPh sb="6" eb="7">
      <t>ブン</t>
    </rPh>
    <phoneticPr fontId="5"/>
  </si>
  <si>
    <t>債分</t>
    <rPh sb="0" eb="1">
      <t>サイ</t>
    </rPh>
    <rPh sb="1" eb="2">
      <t>ブン</t>
    </rPh>
    <phoneticPr fontId="5"/>
  </si>
  <si>
    <t>義務教育施設</t>
    <rPh sb="0" eb="2">
      <t>ギム</t>
    </rPh>
    <rPh sb="2" eb="4">
      <t>キョウイク</t>
    </rPh>
    <rPh sb="4" eb="6">
      <t>シセツ</t>
    </rPh>
    <phoneticPr fontId="5"/>
  </si>
  <si>
    <t>一般公共事業</t>
    <rPh sb="0" eb="2">
      <t>イッパン</t>
    </rPh>
    <rPh sb="2" eb="4">
      <t>コウキョウ</t>
    </rPh>
    <rPh sb="4" eb="6">
      <t>ジギョウ</t>
    </rPh>
    <phoneticPr fontId="5"/>
  </si>
  <si>
    <t>義務教育施設債分</t>
    <rPh sb="0" eb="2">
      <t>ギム</t>
    </rPh>
    <rPh sb="2" eb="4">
      <t>キョウイク</t>
    </rPh>
    <rPh sb="4" eb="6">
      <t>シセツ</t>
    </rPh>
    <rPh sb="6" eb="7">
      <t>サイ</t>
    </rPh>
    <rPh sb="7" eb="8">
      <t>ブン</t>
    </rPh>
    <phoneticPr fontId="5"/>
  </si>
  <si>
    <t>一般公共事業債分</t>
    <rPh sb="0" eb="2">
      <t>イッパン</t>
    </rPh>
    <rPh sb="2" eb="4">
      <t>コウキョウ</t>
    </rPh>
    <rPh sb="4" eb="6">
      <t>ジギョウ</t>
    </rPh>
    <rPh sb="6" eb="7">
      <t>サイ</t>
    </rPh>
    <rPh sb="7" eb="8">
      <t>ブン</t>
    </rPh>
    <phoneticPr fontId="5"/>
  </si>
  <si>
    <t>財源対策債償還費（つづき）</t>
    <rPh sb="0" eb="2">
      <t>ザイゲン</t>
    </rPh>
    <rPh sb="2" eb="4">
      <t>タイサク</t>
    </rPh>
    <rPh sb="4" eb="5">
      <t>サイ</t>
    </rPh>
    <rPh sb="5" eb="8">
      <t>ショウカンヒ</t>
    </rPh>
    <phoneticPr fontId="5"/>
  </si>
  <si>
    <t>公債費(財源対策債償還費)</t>
    <rPh sb="0" eb="2">
      <t>コウサイ</t>
    </rPh>
    <rPh sb="2" eb="3">
      <t>ヒ</t>
    </rPh>
    <rPh sb="4" eb="6">
      <t>ザイゲン</t>
    </rPh>
    <rPh sb="6" eb="8">
      <t>タイサク</t>
    </rPh>
    <rPh sb="8" eb="9">
      <t>サイ</t>
    </rPh>
    <rPh sb="9" eb="12">
      <t>ショウカンヒ</t>
    </rPh>
    <phoneticPr fontId="5"/>
  </si>
  <si>
    <t>(恒久減税分)</t>
    <rPh sb="1" eb="3">
      <t>コウキュウ</t>
    </rPh>
    <rPh sb="3" eb="5">
      <t>ゲンゼイ</t>
    </rPh>
    <rPh sb="5" eb="6">
      <t>ブン</t>
    </rPh>
    <phoneticPr fontId="5"/>
  </si>
  <si>
    <t>減税減収額</t>
    <rPh sb="0" eb="2">
      <t>ゲンゼイ</t>
    </rPh>
    <rPh sb="2" eb="4">
      <t>ゲンシュウ</t>
    </rPh>
    <rPh sb="4" eb="5">
      <t>ガク</t>
    </rPh>
    <phoneticPr fontId="5"/>
  </si>
  <si>
    <t>年　度</t>
    <rPh sb="0" eb="1">
      <t>トシ</t>
    </rPh>
    <rPh sb="2" eb="3">
      <t>ド</t>
    </rPh>
    <phoneticPr fontId="5"/>
  </si>
  <si>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5"/>
  </si>
  <si>
    <t>公債費(合併特例債償還費)</t>
    <rPh sb="0" eb="3">
      <t>コウサイヒ</t>
    </rPh>
    <rPh sb="4" eb="6">
      <t>ガッペイ</t>
    </rPh>
    <rPh sb="6" eb="8">
      <t>トクレイ</t>
    </rPh>
    <rPh sb="8" eb="9">
      <t>サイ</t>
    </rPh>
    <rPh sb="9" eb="12">
      <t>ショウカンヒ</t>
    </rPh>
    <phoneticPr fontId="5"/>
  </si>
  <si>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5"/>
  </si>
  <si>
    <t>公債費(石油コンビナート等債償還費)</t>
    <rPh sb="0" eb="3">
      <t>コウサイヒ</t>
    </rPh>
    <rPh sb="4" eb="6">
      <t>セキユ</t>
    </rPh>
    <rPh sb="12" eb="13">
      <t>ナド</t>
    </rPh>
    <rPh sb="13" eb="14">
      <t>サイ</t>
    </rPh>
    <rPh sb="14" eb="17">
      <t>ショウカンヒ</t>
    </rPh>
    <phoneticPr fontId="5"/>
  </si>
  <si>
    <t>公債費(公害防止事業債償還費)</t>
    <rPh sb="0" eb="3">
      <t>コウサイヒ</t>
    </rPh>
    <rPh sb="4" eb="6">
      <t>コウガイ</t>
    </rPh>
    <rPh sb="6" eb="8">
      <t>ボウシ</t>
    </rPh>
    <rPh sb="8" eb="11">
      <t>ジギョウサイ</t>
    </rPh>
    <rPh sb="11" eb="14">
      <t>ショウカンヒ</t>
    </rPh>
    <phoneticPr fontId="5"/>
  </si>
  <si>
    <t>公債費(過疎対策事業債償還費)</t>
    <rPh sb="0" eb="3">
      <t>コウサイヒ</t>
    </rPh>
    <rPh sb="4" eb="6">
      <t>カソ</t>
    </rPh>
    <rPh sb="6" eb="8">
      <t>タイサク</t>
    </rPh>
    <rPh sb="8" eb="11">
      <t>ジギョウサイ</t>
    </rPh>
    <rPh sb="11" eb="14">
      <t>ショウカンヒ</t>
    </rPh>
    <phoneticPr fontId="5"/>
  </si>
  <si>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5"/>
  </si>
  <si>
    <t>公債費(辺地対策事業債償還費)</t>
    <rPh sb="0" eb="3">
      <t>コウサイヒ</t>
    </rPh>
    <rPh sb="4" eb="6">
      <t>ヘンチ</t>
    </rPh>
    <rPh sb="6" eb="8">
      <t>タイサク</t>
    </rPh>
    <rPh sb="8" eb="11">
      <t>ジギョウサイ</t>
    </rPh>
    <rPh sb="11" eb="14">
      <t>ショウカンヒ</t>
    </rPh>
    <phoneticPr fontId="5"/>
  </si>
  <si>
    <t>21年度</t>
    <rPh sb="2" eb="4">
      <t>ネンド</t>
    </rPh>
    <phoneticPr fontId="5"/>
  </si>
  <si>
    <t>地震防災対策特別措置法に基づき国庫補助率のかさ上げが行われた事業</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phoneticPr fontId="5"/>
  </si>
  <si>
    <t>小学校費合計</t>
    <rPh sb="0" eb="3">
      <t>ショウガッコウ</t>
    </rPh>
    <rPh sb="3" eb="4">
      <t>ヒ</t>
    </rPh>
    <rPh sb="4" eb="6">
      <t>ゴウケイ</t>
    </rPh>
    <phoneticPr fontId="5"/>
  </si>
  <si>
    <t>(一般財源化分)</t>
    <rPh sb="1" eb="3">
      <t>イッパン</t>
    </rPh>
    <rPh sb="3" eb="5">
      <t>ザイゲン</t>
    </rPh>
    <rPh sb="5" eb="6">
      <t>カ</t>
    </rPh>
    <rPh sb="6" eb="7">
      <t>ブン</t>
    </rPh>
    <phoneticPr fontId="5"/>
  </si>
  <si>
    <t>施設整備事業債</t>
    <rPh sb="0" eb="2">
      <t>シセツ</t>
    </rPh>
    <rPh sb="2" eb="4">
      <t>セイビ</t>
    </rPh>
    <rPh sb="4" eb="7">
      <t>ジギョウサイ</t>
    </rPh>
    <phoneticPr fontId="5"/>
  </si>
  <si>
    <t>学校給食施設分</t>
    <rPh sb="0" eb="2">
      <t>ガッコウ</t>
    </rPh>
    <rPh sb="2" eb="4">
      <t>キュウショク</t>
    </rPh>
    <rPh sb="4" eb="6">
      <t>シセツ</t>
    </rPh>
    <rPh sb="6" eb="7">
      <t>ブン</t>
    </rPh>
    <phoneticPr fontId="5"/>
  </si>
  <si>
    <t>学校プール分</t>
    <rPh sb="0" eb="2">
      <t>ガッコウ</t>
    </rPh>
    <rPh sb="5" eb="6">
      <t>ブン</t>
    </rPh>
    <phoneticPr fontId="5"/>
  </si>
  <si>
    <t>大規模改造分</t>
    <rPh sb="0" eb="3">
      <t>ダイキボ</t>
    </rPh>
    <rPh sb="3" eb="5">
      <t>カイゾウ</t>
    </rPh>
    <rPh sb="5" eb="6">
      <t>ブン</t>
    </rPh>
    <phoneticPr fontId="5"/>
  </si>
  <si>
    <t>建物分</t>
    <rPh sb="0" eb="2">
      <t>タテモノ</t>
    </rPh>
    <rPh sb="2" eb="3">
      <t>ブン</t>
    </rPh>
    <phoneticPr fontId="5"/>
  </si>
  <si>
    <t>義務教育施設整備事業債</t>
    <rPh sb="0" eb="2">
      <t>ギム</t>
    </rPh>
    <rPh sb="2" eb="4">
      <t>キョウイク</t>
    </rPh>
    <rPh sb="4" eb="6">
      <t>シセツ</t>
    </rPh>
    <rPh sb="6" eb="8">
      <t>セイビ</t>
    </rPh>
    <rPh sb="8" eb="11">
      <t>ジギョウサイ</t>
    </rPh>
    <phoneticPr fontId="5"/>
  </si>
  <si>
    <t>義務教育施設整備事業債（用地分）</t>
    <rPh sb="0" eb="2">
      <t>ギム</t>
    </rPh>
    <rPh sb="2" eb="4">
      <t>キョウイク</t>
    </rPh>
    <rPh sb="4" eb="6">
      <t>シセツ</t>
    </rPh>
    <rPh sb="6" eb="8">
      <t>セイビ</t>
    </rPh>
    <rPh sb="8" eb="11">
      <t>ジギョウサイ</t>
    </rPh>
    <rPh sb="12" eb="14">
      <t>ヨウチ</t>
    </rPh>
    <rPh sb="14" eb="15">
      <t>ブン</t>
    </rPh>
    <phoneticPr fontId="5"/>
  </si>
  <si>
    <t>中学校費合計</t>
    <rPh sb="0" eb="3">
      <t>チュウガッコウ</t>
    </rPh>
    <rPh sb="3" eb="4">
      <t>ヒ</t>
    </rPh>
    <rPh sb="4" eb="6">
      <t>ゴウケイ</t>
    </rPh>
    <phoneticPr fontId="5"/>
  </si>
  <si>
    <t>高等学校費合計</t>
    <rPh sb="0" eb="2">
      <t>コウトウ</t>
    </rPh>
    <rPh sb="2" eb="4">
      <t>ガッコウ</t>
    </rPh>
    <rPh sb="4" eb="5">
      <t>ヒ</t>
    </rPh>
    <rPh sb="5" eb="7">
      <t>ゴウケイ</t>
    </rPh>
    <phoneticPr fontId="5"/>
  </si>
  <si>
    <t>その他の市町村</t>
    <rPh sb="2" eb="3">
      <t>ホカ</t>
    </rPh>
    <rPh sb="4" eb="7">
      <t>シチョウソン</t>
    </rPh>
    <phoneticPr fontId="5"/>
  </si>
  <si>
    <t>臨時高等学校整備事業債（特別老朽分）</t>
    <rPh sb="0" eb="2">
      <t>リンジ</t>
    </rPh>
    <rPh sb="2" eb="4">
      <t>コウトウ</t>
    </rPh>
    <rPh sb="4" eb="6">
      <t>ガッコウ</t>
    </rPh>
    <rPh sb="6" eb="8">
      <t>セイビ</t>
    </rPh>
    <rPh sb="8" eb="10">
      <t>ジギョウ</t>
    </rPh>
    <rPh sb="10" eb="11">
      <t>サイ</t>
    </rPh>
    <rPh sb="12" eb="14">
      <t>トクベツ</t>
    </rPh>
    <rPh sb="14" eb="16">
      <t>ロウキュウ</t>
    </rPh>
    <rPh sb="16" eb="17">
      <t>ブン</t>
    </rPh>
    <phoneticPr fontId="5"/>
  </si>
  <si>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5"/>
  </si>
  <si>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5"/>
  </si>
  <si>
    <t>　　　区　分</t>
    <rPh sb="3" eb="4">
      <t>ク</t>
    </rPh>
    <rPh sb="5" eb="6">
      <t>ブン</t>
    </rPh>
    <phoneticPr fontId="5"/>
  </si>
  <si>
    <t>　同意等年度</t>
    <rPh sb="1" eb="4">
      <t>ドウイトウ</t>
    </rPh>
    <rPh sb="4" eb="5">
      <t>トシ</t>
    </rPh>
    <rPh sb="5" eb="6">
      <t>ド</t>
    </rPh>
    <phoneticPr fontId="5"/>
  </si>
  <si>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5"/>
  </si>
  <si>
    <t>地方道路等整備事業債（通常事業分）</t>
    <rPh sb="0" eb="2">
      <t>チホウ</t>
    </rPh>
    <rPh sb="2" eb="4">
      <t>ドウロ</t>
    </rPh>
    <rPh sb="4" eb="5">
      <t>トウ</t>
    </rPh>
    <rPh sb="5" eb="7">
      <t>セイビ</t>
    </rPh>
    <rPh sb="7" eb="10">
      <t>ジギョウサイ</t>
    </rPh>
    <rPh sb="11" eb="13">
      <t>ツウジョウ</t>
    </rPh>
    <rPh sb="13" eb="16">
      <t>ジギョウブン</t>
    </rPh>
    <phoneticPr fontId="5"/>
  </si>
  <si>
    <t>地方道路等整備事業債（臨時事業分（一般事業））</t>
    <rPh sb="0" eb="2">
      <t>チホウ</t>
    </rPh>
    <rPh sb="2" eb="4">
      <t>ドウロ</t>
    </rPh>
    <rPh sb="4" eb="5">
      <t>トウ</t>
    </rPh>
    <rPh sb="5" eb="7">
      <t>セイビ</t>
    </rPh>
    <rPh sb="7" eb="10">
      <t>ジギョウサイ</t>
    </rPh>
    <rPh sb="11" eb="13">
      <t>リンジ</t>
    </rPh>
    <rPh sb="13" eb="16">
      <t>ジギョウブン</t>
    </rPh>
    <rPh sb="17" eb="19">
      <t>イッパン</t>
    </rPh>
    <rPh sb="19" eb="21">
      <t>ジギョウ</t>
    </rPh>
    <phoneticPr fontId="5"/>
  </si>
  <si>
    <t>地方道路等整備事業債（臨時事業分（特定事業））</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0" eb="21">
      <t>イチジ</t>
    </rPh>
    <phoneticPr fontId="5"/>
  </si>
  <si>
    <t>地方道路等整備事業債（臨時事業分（復興特別分））</t>
    <rPh sb="0" eb="2">
      <t>チホウ</t>
    </rPh>
    <rPh sb="2" eb="4">
      <t>ドウロ</t>
    </rPh>
    <rPh sb="4" eb="5">
      <t>トウ</t>
    </rPh>
    <rPh sb="5" eb="7">
      <t>セイビ</t>
    </rPh>
    <rPh sb="7" eb="10">
      <t>ジギョウサイ</t>
    </rPh>
    <rPh sb="11" eb="13">
      <t>リンジ</t>
    </rPh>
    <rPh sb="13" eb="16">
      <t>ジギョウブン</t>
    </rPh>
    <rPh sb="17" eb="19">
      <t>フッコウ</t>
    </rPh>
    <rPh sb="19" eb="21">
      <t>トクベツ</t>
    </rPh>
    <rPh sb="21" eb="22">
      <t>ブン</t>
    </rPh>
    <phoneticPr fontId="5"/>
  </si>
  <si>
    <t>市場公募都市</t>
    <rPh sb="0" eb="2">
      <t>シジョウ</t>
    </rPh>
    <rPh sb="2" eb="4">
      <t>コウボ</t>
    </rPh>
    <rPh sb="4" eb="6">
      <t>トシ</t>
    </rPh>
    <phoneticPr fontId="10"/>
  </si>
  <si>
    <t>その他の市町村</t>
    <rPh sb="2" eb="3">
      <t>タ</t>
    </rPh>
    <rPh sb="4" eb="7">
      <t>シチョウソン</t>
    </rPh>
    <phoneticPr fontId="10"/>
  </si>
  <si>
    <t>21年度</t>
    <rPh sb="2" eb="4">
      <t>ネンド</t>
    </rPh>
    <phoneticPr fontId="10"/>
  </si>
  <si>
    <t>地方道路等整備事業債（臨時事業分（特定事業（財対債分）））</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2" eb="23">
      <t>ザイ</t>
    </rPh>
    <rPh sb="23" eb="24">
      <t>ツイ</t>
    </rPh>
    <rPh sb="24" eb="25">
      <t>サイ</t>
    </rPh>
    <rPh sb="25" eb="26">
      <t>ブン</t>
    </rPh>
    <phoneticPr fontId="5"/>
  </si>
  <si>
    <t>都市高速鉄道事業債（モノレール等）　（つづき）</t>
    <rPh sb="0" eb="2">
      <t>トシ</t>
    </rPh>
    <rPh sb="2" eb="4">
      <t>コウソク</t>
    </rPh>
    <rPh sb="4" eb="6">
      <t>テツドウ</t>
    </rPh>
    <rPh sb="6" eb="9">
      <t>ジギョウサイ</t>
    </rPh>
    <rPh sb="15" eb="16">
      <t>トウ</t>
    </rPh>
    <phoneticPr fontId="5"/>
  </si>
  <si>
    <t>21年度（５０％分）</t>
    <rPh sb="2" eb="4">
      <t>ネンド</t>
    </rPh>
    <phoneticPr fontId="5"/>
  </si>
  <si>
    <t>21年度（３０％分）</t>
    <rPh sb="2" eb="4">
      <t>ネンド</t>
    </rPh>
    <phoneticPr fontId="5"/>
  </si>
  <si>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5"/>
  </si>
  <si>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5"/>
  </si>
  <si>
    <t>譲与税計</t>
  </si>
  <si>
    <t>21年度算出資料</t>
    <rPh sb="2" eb="4">
      <t>ネンド</t>
    </rPh>
    <rPh sb="4" eb="6">
      <t>サンシュツ</t>
    </rPh>
    <rPh sb="6" eb="8">
      <t>シリョウ</t>
    </rPh>
    <phoneticPr fontId="5"/>
  </si>
  <si>
    <t>（４）平成21年度分</t>
    <rPh sb="3" eb="5">
      <t>ヘイセイ</t>
    </rPh>
    <rPh sb="7" eb="9">
      <t>ネンド</t>
    </rPh>
    <rPh sb="9" eb="10">
      <t>ブン</t>
    </rPh>
    <phoneticPr fontId="5"/>
  </si>
  <si>
    <t>21年度一本算定</t>
    <rPh sb="2" eb="4">
      <t>ネンド</t>
    </rPh>
    <rPh sb="4" eb="6">
      <t>イッポン</t>
    </rPh>
    <rPh sb="6" eb="8">
      <t>サンテイ</t>
    </rPh>
    <phoneticPr fontId="5"/>
  </si>
  <si>
    <t>22年度</t>
    <rPh sb="2" eb="4">
      <t>ネンド</t>
    </rPh>
    <phoneticPr fontId="5"/>
  </si>
  <si>
    <t>②その他の市町村</t>
    <rPh sb="3" eb="4">
      <t>タ</t>
    </rPh>
    <rPh sb="5" eb="8">
      <t>シチョウソン</t>
    </rPh>
    <phoneticPr fontId="5"/>
  </si>
  <si>
    <t>（従来分）</t>
    <rPh sb="1" eb="3">
      <t>ジュウライ</t>
    </rPh>
    <rPh sb="3" eb="4">
      <t>ブン</t>
    </rPh>
    <phoneticPr fontId="5"/>
  </si>
  <si>
    <t>(定住自立圏分)</t>
    <rPh sb="1" eb="3">
      <t>テイジュウ</t>
    </rPh>
    <rPh sb="3" eb="5">
      <t>ジリツ</t>
    </rPh>
    <rPh sb="5" eb="6">
      <t>ケン</t>
    </rPh>
    <rPh sb="6" eb="7">
      <t>ブン</t>
    </rPh>
    <phoneticPr fontId="5"/>
  </si>
  <si>
    <t>(Is値0.3未満)</t>
    <rPh sb="3" eb="4">
      <t>チ</t>
    </rPh>
    <rPh sb="7" eb="9">
      <t>ミマン</t>
    </rPh>
    <phoneticPr fontId="5"/>
  </si>
  <si>
    <t>　　額を記入すること。</t>
    <rPh sb="2" eb="3">
      <t>ガク</t>
    </rPh>
    <rPh sb="4" eb="6">
      <t>キニュウ</t>
    </rPh>
    <phoneticPr fontId="5"/>
  </si>
  <si>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5"/>
  </si>
  <si>
    <t>災害拠点病院上乗せ（～Ｈ20）</t>
    <rPh sb="0" eb="2">
      <t>サイガイ</t>
    </rPh>
    <rPh sb="2" eb="4">
      <t>キョテン</t>
    </rPh>
    <rPh sb="4" eb="6">
      <t>ビョウイン</t>
    </rPh>
    <rPh sb="6" eb="8">
      <t>ウワノ</t>
    </rPh>
    <phoneticPr fontId="3"/>
  </si>
  <si>
    <t>災害拠点病院上乗せ（Ｈ21～）</t>
    <rPh sb="0" eb="2">
      <t>サイガイ</t>
    </rPh>
    <rPh sb="2" eb="4">
      <t>キョテン</t>
    </rPh>
    <rPh sb="4" eb="6">
      <t>ビョウイン</t>
    </rPh>
    <rPh sb="6" eb="8">
      <t>ウワノ</t>
    </rPh>
    <phoneticPr fontId="3"/>
  </si>
  <si>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3"/>
  </si>
  <si>
    <t>公共施設等地上デジタル</t>
    <rPh sb="0" eb="2">
      <t>コウキョウ</t>
    </rPh>
    <rPh sb="2" eb="4">
      <t>シセツ</t>
    </rPh>
    <rPh sb="4" eb="5">
      <t>トウ</t>
    </rPh>
    <rPh sb="5" eb="7">
      <t>チジョウ</t>
    </rPh>
    <phoneticPr fontId="5"/>
  </si>
  <si>
    <t>放送移行対策事業分</t>
    <rPh sb="0" eb="2">
      <t>ホウソウ</t>
    </rPh>
    <rPh sb="2" eb="4">
      <t>イコウ</t>
    </rPh>
    <rPh sb="4" eb="6">
      <t>タイサク</t>
    </rPh>
    <rPh sb="6" eb="9">
      <t>ジギョウブン</t>
    </rPh>
    <phoneticPr fontId="3"/>
  </si>
  <si>
    <t>●(⑤)が100を超える市町村</t>
    <rPh sb="9" eb="10">
      <t>コ</t>
    </rPh>
    <rPh sb="12" eb="15">
      <t>シチョウソン</t>
    </rPh>
    <phoneticPr fontId="3"/>
  </si>
  <si>
    <t>　(⑤)の数値</t>
    <rPh sb="5" eb="7">
      <t>スウチ</t>
    </rPh>
    <phoneticPr fontId="3"/>
  </si>
  <si>
    <t>●(⑤)が100以下市町村</t>
    <rPh sb="8" eb="10">
      <t>イカ</t>
    </rPh>
    <rPh sb="10" eb="13">
      <t>シチョウソン</t>
    </rPh>
    <phoneticPr fontId="3"/>
  </si>
  <si>
    <t>(a)</t>
    <phoneticPr fontId="5"/>
  </si>
  <si>
    <t>(ｺ)</t>
    <phoneticPr fontId="5"/>
  </si>
  <si>
    <t>②</t>
    <phoneticPr fontId="5"/>
  </si>
  <si>
    <t>(ｹ)</t>
    <phoneticPr fontId="5"/>
  </si>
  <si>
    <t>=</t>
    <phoneticPr fontId="5"/>
  </si>
  <si>
    <t>*</t>
    <phoneticPr fontId="5"/>
  </si>
  <si>
    <t>①</t>
    <phoneticPr fontId="5"/>
  </si>
  <si>
    <t>(ｸ)</t>
    <phoneticPr fontId="5"/>
  </si>
  <si>
    <t>(ｷ)</t>
    <phoneticPr fontId="5"/>
  </si>
  <si>
    <t>(ｶ)</t>
    <phoneticPr fontId="5"/>
  </si>
  <si>
    <t>(ｵ)</t>
    <phoneticPr fontId="5"/>
  </si>
  <si>
    <t>(ｴ)</t>
    <phoneticPr fontId="5"/>
  </si>
  <si>
    <t>*</t>
    <phoneticPr fontId="5"/>
  </si>
  <si>
    <t>(ｲ)</t>
    <phoneticPr fontId="5"/>
  </si>
  <si>
    <t>=</t>
    <phoneticPr fontId="5"/>
  </si>
  <si>
    <t>(ｱ)</t>
    <phoneticPr fontId="5"/>
  </si>
  <si>
    <t>(千円未満四捨五入）</t>
    <phoneticPr fontId="5"/>
  </si>
  <si>
    <t>②</t>
    <phoneticPr fontId="5"/>
  </si>
  <si>
    <t>①</t>
    <phoneticPr fontId="5"/>
  </si>
  <si>
    <t>８</t>
    <phoneticPr fontId="5"/>
  </si>
  <si>
    <t>(j)</t>
    <phoneticPr fontId="5"/>
  </si>
  <si>
    <t>(i)</t>
    <phoneticPr fontId="5"/>
  </si>
  <si>
    <t>６</t>
    <phoneticPr fontId="5"/>
  </si>
  <si>
    <t>５</t>
    <phoneticPr fontId="5"/>
  </si>
  <si>
    <t>(g)</t>
    <phoneticPr fontId="5"/>
  </si>
  <si>
    <t>(ｽ)</t>
    <phoneticPr fontId="5"/>
  </si>
  <si>
    <t>(ｼ)</t>
    <phoneticPr fontId="5"/>
  </si>
  <si>
    <t>(ｻ)</t>
    <phoneticPr fontId="5"/>
  </si>
  <si>
    <t>(ｹ)</t>
    <phoneticPr fontId="5"/>
  </si>
  <si>
    <t>(ｷ)</t>
    <phoneticPr fontId="5"/>
  </si>
  <si>
    <t>(ｵ)</t>
    <phoneticPr fontId="5"/>
  </si>
  <si>
    <t>４</t>
    <phoneticPr fontId="5"/>
  </si>
  <si>
    <t>(ﾈ)</t>
    <phoneticPr fontId="5"/>
  </si>
  <si>
    <t>(ﾇ)</t>
    <phoneticPr fontId="5"/>
  </si>
  <si>
    <t>(ﾆ)</t>
    <phoneticPr fontId="5"/>
  </si>
  <si>
    <t>(ﾅ)</t>
    <phoneticPr fontId="5"/>
  </si>
  <si>
    <t>(ﾄ)</t>
    <phoneticPr fontId="5"/>
  </si>
  <si>
    <t>(ﾃ)</t>
    <phoneticPr fontId="5"/>
  </si>
  <si>
    <t>(ﾂ)</t>
    <phoneticPr fontId="5"/>
  </si>
  <si>
    <t>(ﾁ)</t>
    <phoneticPr fontId="5"/>
  </si>
  <si>
    <t>(ﾀ)</t>
    <phoneticPr fontId="5"/>
  </si>
  <si>
    <t>(ｿ)</t>
    <phoneticPr fontId="5"/>
  </si>
  <si>
    <t>(ｾ)</t>
    <phoneticPr fontId="5"/>
  </si>
  <si>
    <t>３</t>
    <phoneticPr fontId="5"/>
  </si>
  <si>
    <t>(e)</t>
    <phoneticPr fontId="5"/>
  </si>
  <si>
    <t>(d)</t>
    <phoneticPr fontId="5"/>
  </si>
  <si>
    <t>(ﾐ)</t>
    <phoneticPr fontId="5"/>
  </si>
  <si>
    <t>(ﾏ)</t>
    <phoneticPr fontId="5"/>
  </si>
  <si>
    <t>(ﾎ)</t>
    <phoneticPr fontId="5"/>
  </si>
  <si>
    <t>(ﾍ)</t>
    <phoneticPr fontId="5"/>
  </si>
  <si>
    <t>(ﾌ)</t>
    <phoneticPr fontId="5"/>
  </si>
  <si>
    <t>(ﾋ)</t>
    <phoneticPr fontId="5"/>
  </si>
  <si>
    <t>(ﾊ)</t>
    <phoneticPr fontId="5"/>
  </si>
  <si>
    <t>(ﾉ)</t>
    <phoneticPr fontId="5"/>
  </si>
  <si>
    <t>(c)</t>
    <phoneticPr fontId="5"/>
  </si>
  <si>
    <t>(b)</t>
    <phoneticPr fontId="5"/>
  </si>
  <si>
    <t>２</t>
    <phoneticPr fontId="5"/>
  </si>
  <si>
    <t>１</t>
    <phoneticPr fontId="5"/>
  </si>
  <si>
    <t>(b)</t>
    <phoneticPr fontId="5"/>
  </si>
  <si>
    <t>(a)</t>
    <phoneticPr fontId="5"/>
  </si>
  <si>
    <t>(ﾒ)</t>
    <phoneticPr fontId="5"/>
  </si>
  <si>
    <t>(ﾑ)</t>
    <phoneticPr fontId="5"/>
  </si>
  <si>
    <t>(e)</t>
    <phoneticPr fontId="5"/>
  </si>
  <si>
    <t>(d)</t>
    <phoneticPr fontId="5"/>
  </si>
  <si>
    <t>(c)</t>
    <phoneticPr fontId="5"/>
  </si>
  <si>
    <t>(a)+(b)</t>
    <phoneticPr fontId="5"/>
  </si>
  <si>
    <t>＝</t>
    <phoneticPr fontId="3"/>
  </si>
  <si>
    <t>×</t>
    <phoneticPr fontId="3"/>
  </si>
  <si>
    <t>22年度一本算定</t>
    <rPh sb="2" eb="4">
      <t>ネンド</t>
    </rPh>
    <rPh sb="4" eb="6">
      <t>イッポン</t>
    </rPh>
    <rPh sb="6" eb="8">
      <t>サンテイ</t>
    </rPh>
    <phoneticPr fontId="5"/>
  </si>
  <si>
    <t>（５）平成22年度分</t>
    <rPh sb="3" eb="5">
      <t>ヘイセイ</t>
    </rPh>
    <rPh sb="7" eb="9">
      <t>ネンド</t>
    </rPh>
    <rPh sb="9" eb="10">
      <t>ブン</t>
    </rPh>
    <phoneticPr fontId="5"/>
  </si>
  <si>
    <t>22年度算出資料</t>
    <rPh sb="2" eb="4">
      <t>ネンド</t>
    </rPh>
    <rPh sb="4" eb="6">
      <t>サンシュツ</t>
    </rPh>
    <rPh sb="6" eb="8">
      <t>シリョウ</t>
    </rPh>
    <phoneticPr fontId="5"/>
  </si>
  <si>
    <t>(ｱｹ)</t>
    <phoneticPr fontId="5"/>
  </si>
  <si>
    <t>(ｱｸ)</t>
    <phoneticPr fontId="5"/>
  </si>
  <si>
    <t>(ｱｷ)</t>
    <phoneticPr fontId="5"/>
  </si>
  <si>
    <t>(ｱｶ)</t>
    <phoneticPr fontId="5"/>
  </si>
  <si>
    <t>(ｱｱ)</t>
    <phoneticPr fontId="5"/>
  </si>
  <si>
    <t>(ﾝ)</t>
    <phoneticPr fontId="5"/>
  </si>
  <si>
    <t>(ﾜ)</t>
    <phoneticPr fontId="5"/>
  </si>
  <si>
    <t>　</t>
    <phoneticPr fontId="3"/>
  </si>
  <si>
    <t>(K)</t>
    <phoneticPr fontId="5"/>
  </si>
  <si>
    <t>=</t>
    <phoneticPr fontId="10"/>
  </si>
  <si>
    <t>*</t>
    <phoneticPr fontId="10"/>
  </si>
  <si>
    <t>②</t>
    <phoneticPr fontId="10"/>
  </si>
  <si>
    <t>①</t>
    <phoneticPr fontId="10"/>
  </si>
  <si>
    <t>22年度</t>
    <rPh sb="2" eb="4">
      <t>ネンド</t>
    </rPh>
    <phoneticPr fontId="10"/>
  </si>
  <si>
    <t>(ﾔ)</t>
    <phoneticPr fontId="5"/>
  </si>
  <si>
    <t>(ﾓ)</t>
    <phoneticPr fontId="5"/>
  </si>
  <si>
    <t>22年度（３０％分）</t>
    <rPh sb="2" eb="4">
      <t>ネンド</t>
    </rPh>
    <phoneticPr fontId="5"/>
  </si>
  <si>
    <t>22年度（５０％分）</t>
    <rPh sb="2" eb="4">
      <t>ネンド</t>
    </rPh>
    <phoneticPr fontId="5"/>
  </si>
  <si>
    <t>＝</t>
    <phoneticPr fontId="5"/>
  </si>
  <si>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5"/>
  </si>
  <si>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5"/>
  </si>
  <si>
    <t>23年度</t>
    <rPh sb="2" eb="4">
      <t>ネンド</t>
    </rPh>
    <phoneticPr fontId="5"/>
  </si>
  <si>
    <t>・・・α</t>
    <phoneticPr fontId="3"/>
  </si>
  <si>
    <t>・・・（エ）</t>
    <phoneticPr fontId="3"/>
  </si>
  <si>
    <t>×100,000＝</t>
    <phoneticPr fontId="3"/>
  </si>
  <si>
    <t>(ｹ)</t>
    <phoneticPr fontId="3"/>
  </si>
  <si>
    <t>(ｦ)</t>
    <phoneticPr fontId="5"/>
  </si>
  <si>
    <t>(ﾛ)</t>
    <phoneticPr fontId="5"/>
  </si>
  <si>
    <t>(ﾚ)</t>
    <phoneticPr fontId="5"/>
  </si>
  <si>
    <t>(ﾙ)</t>
    <phoneticPr fontId="5"/>
  </si>
  <si>
    <t>(ﾘ)</t>
    <phoneticPr fontId="5"/>
  </si>
  <si>
    <t>(ﾗ)</t>
    <phoneticPr fontId="5"/>
  </si>
  <si>
    <t>(ﾖ)</t>
    <phoneticPr fontId="5"/>
  </si>
  <si>
    <t>(ﾕ)</t>
    <phoneticPr fontId="5"/>
  </si>
  <si>
    <t>(95.0%分)</t>
    <phoneticPr fontId="5"/>
  </si>
  <si>
    <t>(ｱﾁ)</t>
    <phoneticPr fontId="5"/>
  </si>
  <si>
    <t>(ｱﾀ)</t>
    <phoneticPr fontId="5"/>
  </si>
  <si>
    <t>年度</t>
    <rPh sb="0" eb="2">
      <t>ネンド</t>
    </rPh>
    <phoneticPr fontId="3"/>
  </si>
  <si>
    <t>施行</t>
    <rPh sb="0" eb="2">
      <t>セコウ</t>
    </rPh>
    <phoneticPr fontId="3"/>
  </si>
  <si>
    <t>繰出基準額</t>
    <rPh sb="0" eb="1">
      <t>ク</t>
    </rPh>
    <rPh sb="1" eb="2">
      <t>デ</t>
    </rPh>
    <rPh sb="2" eb="4">
      <t>キジュン</t>
    </rPh>
    <rPh sb="4" eb="5">
      <t>ガク</t>
    </rPh>
    <phoneticPr fontId="3"/>
  </si>
  <si>
    <t>病院事業建設費負担企業債</t>
    <rPh sb="0" eb="2">
      <t>ビョウイン</t>
    </rPh>
    <rPh sb="2" eb="4">
      <t>ジギョウ</t>
    </rPh>
    <rPh sb="4" eb="7">
      <t>ケンセツヒ</t>
    </rPh>
    <rPh sb="7" eb="9">
      <t>フタン</t>
    </rPh>
    <rPh sb="9" eb="12">
      <t>キギョウサイ</t>
    </rPh>
    <phoneticPr fontId="3"/>
  </si>
  <si>
    <t>事業</t>
    <rPh sb="0" eb="2">
      <t>ジギョウ</t>
    </rPh>
    <phoneticPr fontId="3"/>
  </si>
  <si>
    <t>（単位：千円）</t>
    <rPh sb="1" eb="3">
      <t>タンイ</t>
    </rPh>
    <rPh sb="4" eb="6">
      <t>センエン</t>
    </rPh>
    <phoneticPr fontId="3"/>
  </si>
  <si>
    <t>建設仮勘定分</t>
  </si>
  <si>
    <t>元金分</t>
    <rPh sb="0" eb="3">
      <t>ガンキンブン</t>
    </rPh>
    <phoneticPr fontId="3"/>
  </si>
  <si>
    <t>事業費</t>
  </si>
  <si>
    <t>同意等額</t>
    <rPh sb="0" eb="2">
      <t>ドウイ</t>
    </rPh>
    <rPh sb="2" eb="3">
      <t>トウ</t>
    </rPh>
    <rPh sb="3" eb="4">
      <t>ガク</t>
    </rPh>
    <phoneticPr fontId="3"/>
  </si>
  <si>
    <t>広域化対策企業債</t>
    <rPh sb="0" eb="3">
      <t>コウイキカ</t>
    </rPh>
    <rPh sb="3" eb="5">
      <t>タイサク</t>
    </rPh>
    <rPh sb="5" eb="8">
      <t>キギョウサイ</t>
    </rPh>
    <phoneticPr fontId="3"/>
  </si>
  <si>
    <t>繰出対象</t>
    <rPh sb="0" eb="1">
      <t>ク</t>
    </rPh>
    <rPh sb="1" eb="2">
      <t>デ</t>
    </rPh>
    <rPh sb="2" eb="4">
      <t>タイショウ</t>
    </rPh>
    <phoneticPr fontId="3"/>
  </si>
  <si>
    <t>企業債</t>
    <rPh sb="0" eb="3">
      <t>キギョウサイ</t>
    </rPh>
    <phoneticPr fontId="3"/>
  </si>
  <si>
    <t>水源開発対策企業債</t>
    <rPh sb="0" eb="2">
      <t>スイゲン</t>
    </rPh>
    <rPh sb="2" eb="4">
      <t>カイハツ</t>
    </rPh>
    <rPh sb="4" eb="6">
      <t>タイサク</t>
    </rPh>
    <rPh sb="6" eb="9">
      <t>キギョウサイ</t>
    </rPh>
    <phoneticPr fontId="3"/>
  </si>
  <si>
    <t>補助対象</t>
    <rPh sb="0" eb="2">
      <t>ホジョ</t>
    </rPh>
    <rPh sb="2" eb="4">
      <t>タイショウ</t>
    </rPh>
    <phoneticPr fontId="3"/>
  </si>
  <si>
    <t>保健衛生費附表</t>
    <rPh sb="0" eb="2">
      <t>ホケン</t>
    </rPh>
    <rPh sb="2" eb="5">
      <t>エイセイヒ</t>
    </rPh>
    <rPh sb="5" eb="7">
      <t>フヒョウ</t>
    </rPh>
    <phoneticPr fontId="3"/>
  </si>
  <si>
    <t>22年度</t>
    <rPh sb="2" eb="3">
      <t>ネン</t>
    </rPh>
    <rPh sb="3" eb="4">
      <t>ド</t>
    </rPh>
    <phoneticPr fontId="5"/>
  </si>
  <si>
    <t>旧まちづくり交付金事業(施設整備事業除く)に充てた地方債</t>
    <rPh sb="0" eb="1">
      <t>キュウ</t>
    </rPh>
    <rPh sb="6" eb="9">
      <t>コウフキン</t>
    </rPh>
    <rPh sb="9" eb="11">
      <t>ジギョウ</t>
    </rPh>
    <rPh sb="22" eb="23">
      <t>ア</t>
    </rPh>
    <rPh sb="25" eb="28">
      <t>チホウサイ</t>
    </rPh>
    <phoneticPr fontId="5"/>
  </si>
  <si>
    <t>旧地域住宅交付金事業(施設整備事業除く)に充てた地方債</t>
    <rPh sb="0" eb="1">
      <t>キュウ</t>
    </rPh>
    <rPh sb="1" eb="3">
      <t>チイキ</t>
    </rPh>
    <rPh sb="3" eb="5">
      <t>ジュウタク</t>
    </rPh>
    <rPh sb="5" eb="8">
      <t>コウフキン</t>
    </rPh>
    <rPh sb="8" eb="10">
      <t>ジギョウ</t>
    </rPh>
    <rPh sb="21" eb="22">
      <t>ア</t>
    </rPh>
    <rPh sb="24" eb="27">
      <t>チホウサイ</t>
    </rPh>
    <phoneticPr fontId="5"/>
  </si>
  <si>
    <t>(45.0%分)</t>
    <rPh sb="6" eb="7">
      <t>ブン</t>
    </rPh>
    <phoneticPr fontId="5"/>
  </si>
  <si>
    <t>三セク</t>
    <rPh sb="0" eb="1">
      <t>サン</t>
    </rPh>
    <phoneticPr fontId="5"/>
  </si>
  <si>
    <t>独立行政法人都市再生機構等の立替施行に係る立替金償還額</t>
    <rPh sb="0" eb="2">
      <t>ドクリツ</t>
    </rPh>
    <rPh sb="2" eb="4">
      <t>ギョウセイ</t>
    </rPh>
    <rPh sb="4" eb="6">
      <t>ホウジン</t>
    </rPh>
    <rPh sb="6" eb="8">
      <t>トシ</t>
    </rPh>
    <rPh sb="8" eb="10">
      <t>サイセイ</t>
    </rPh>
    <rPh sb="10" eb="12">
      <t>キコウ</t>
    </rPh>
    <rPh sb="12" eb="13">
      <t>トウ</t>
    </rPh>
    <rPh sb="14" eb="16">
      <t>タテカ</t>
    </rPh>
    <rPh sb="16" eb="18">
      <t>セコウ</t>
    </rPh>
    <rPh sb="19" eb="20">
      <t>カカ</t>
    </rPh>
    <rPh sb="21" eb="24">
      <t>タテカエキン</t>
    </rPh>
    <rPh sb="24" eb="26">
      <t>ショウカン</t>
    </rPh>
    <rPh sb="26" eb="27">
      <t>ガク</t>
    </rPh>
    <phoneticPr fontId="5"/>
  </si>
  <si>
    <t>学校教育施設等整備事業債（義務教育施設整備事業債）</t>
    <rPh sb="0" eb="2">
      <t>ガッコウ</t>
    </rPh>
    <rPh sb="2" eb="4">
      <t>キョウイク</t>
    </rPh>
    <rPh sb="4" eb="6">
      <t>シセツ</t>
    </rPh>
    <rPh sb="6" eb="7">
      <t>トウ</t>
    </rPh>
    <rPh sb="7" eb="9">
      <t>セイビ</t>
    </rPh>
    <rPh sb="9" eb="12">
      <t>ジギョウサイ</t>
    </rPh>
    <rPh sb="13" eb="15">
      <t>ギム</t>
    </rPh>
    <rPh sb="15" eb="17">
      <t>キョウイク</t>
    </rPh>
    <rPh sb="17" eb="19">
      <t>シセツ</t>
    </rPh>
    <rPh sb="19" eb="21">
      <t>セイビ</t>
    </rPh>
    <rPh sb="21" eb="24">
      <t>ジギョウサイ</t>
    </rPh>
    <phoneticPr fontId="5"/>
  </si>
  <si>
    <t>(Is値0.3以上)に充てた学校教育施設等整備事業債</t>
    <rPh sb="3" eb="4">
      <t>チ</t>
    </rPh>
    <rPh sb="7" eb="9">
      <t>イジョウ</t>
    </rPh>
    <rPh sb="14" eb="16">
      <t>ガッコウ</t>
    </rPh>
    <rPh sb="16" eb="18">
      <t>キョウイク</t>
    </rPh>
    <rPh sb="18" eb="20">
      <t>シセツ</t>
    </rPh>
    <rPh sb="20" eb="21">
      <t>トウ</t>
    </rPh>
    <rPh sb="21" eb="23">
      <t>セイビ</t>
    </rPh>
    <rPh sb="23" eb="25">
      <t>ジギョウ</t>
    </rPh>
    <rPh sb="25" eb="26">
      <t>サイ</t>
    </rPh>
    <phoneticPr fontId="5"/>
  </si>
  <si>
    <t>(Is値0.3未満)に充てた学校教育施設等整備事業債</t>
    <rPh sb="7" eb="9">
      <t>ミマン</t>
    </rPh>
    <phoneticPr fontId="5"/>
  </si>
  <si>
    <t>Is値0.3以上</t>
    <rPh sb="2" eb="3">
      <t>アタイ</t>
    </rPh>
    <rPh sb="6" eb="8">
      <t>イジョウ</t>
    </rPh>
    <phoneticPr fontId="3"/>
  </si>
  <si>
    <t>Is値0.3未満</t>
    <rPh sb="2" eb="3">
      <t>アタイ</t>
    </rPh>
    <rPh sb="6" eb="8">
      <t>ミマン</t>
    </rPh>
    <phoneticPr fontId="3"/>
  </si>
  <si>
    <t>１</t>
    <phoneticPr fontId="5"/>
  </si>
  <si>
    <t>*</t>
    <phoneticPr fontId="5"/>
  </si>
  <si>
    <t>=</t>
    <phoneticPr fontId="5"/>
  </si>
  <si>
    <t>(a)</t>
    <phoneticPr fontId="5"/>
  </si>
  <si>
    <t>２</t>
    <phoneticPr fontId="5"/>
  </si>
  <si>
    <t>(千円未満四捨五入）</t>
    <phoneticPr fontId="5"/>
  </si>
  <si>
    <t>②</t>
    <phoneticPr fontId="5"/>
  </si>
  <si>
    <t>(ｴ)</t>
    <phoneticPr fontId="5"/>
  </si>
  <si>
    <t>(ｶ)</t>
    <phoneticPr fontId="5"/>
  </si>
  <si>
    <t>(ｺ)</t>
    <phoneticPr fontId="5"/>
  </si>
  <si>
    <t>(ｼ)</t>
    <phoneticPr fontId="5"/>
  </si>
  <si>
    <t>(ｽ)</t>
    <phoneticPr fontId="5"/>
  </si>
  <si>
    <t>(ｿ)</t>
    <phoneticPr fontId="5"/>
  </si>
  <si>
    <t>(ﾀ)</t>
    <phoneticPr fontId="5"/>
  </si>
  <si>
    <t>(ﾇ)</t>
    <phoneticPr fontId="5"/>
  </si>
  <si>
    <t>*</t>
    <phoneticPr fontId="5"/>
  </si>
  <si>
    <t>２</t>
    <phoneticPr fontId="5"/>
  </si>
  <si>
    <t>(千円未満四捨五入）</t>
    <phoneticPr fontId="5"/>
  </si>
  <si>
    <t>*</t>
    <phoneticPr fontId="5"/>
  </si>
  <si>
    <t>=</t>
    <phoneticPr fontId="5"/>
  </si>
  <si>
    <t>=</t>
    <phoneticPr fontId="5"/>
  </si>
  <si>
    <t>23年度（５０％分）</t>
    <rPh sb="2" eb="4">
      <t>ネンド</t>
    </rPh>
    <phoneticPr fontId="5"/>
  </si>
  <si>
    <t>23年度（３０％分）</t>
    <rPh sb="2" eb="4">
      <t>ネンド</t>
    </rPh>
    <phoneticPr fontId="5"/>
  </si>
  <si>
    <t>19年度</t>
    <rPh sb="2" eb="4">
      <t>ネンド</t>
    </rPh>
    <phoneticPr fontId="3"/>
  </si>
  <si>
    <t>20年度</t>
    <rPh sb="2" eb="4">
      <t>ネンド</t>
    </rPh>
    <phoneticPr fontId="3"/>
  </si>
  <si>
    <t>21年度</t>
    <rPh sb="2" eb="4">
      <t>ネンド</t>
    </rPh>
    <phoneticPr fontId="3"/>
  </si>
  <si>
    <t>22年度</t>
    <rPh sb="2" eb="4">
      <t>ネンド</t>
    </rPh>
    <phoneticPr fontId="3"/>
  </si>
  <si>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5"/>
  </si>
  <si>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5"/>
  </si>
  <si>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5"/>
  </si>
  <si>
    <t>一般単独事業債（復興特別分）</t>
    <rPh sb="0" eb="2">
      <t>イッパン</t>
    </rPh>
    <rPh sb="2" eb="4">
      <t>タンドク</t>
    </rPh>
    <rPh sb="4" eb="7">
      <t>ジギョウサイ</t>
    </rPh>
    <rPh sb="8" eb="10">
      <t>フッコウ</t>
    </rPh>
    <rPh sb="10" eb="12">
      <t>トクベツ</t>
    </rPh>
    <rPh sb="12" eb="13">
      <t>ブン</t>
    </rPh>
    <phoneticPr fontId="5"/>
  </si>
  <si>
    <t>公共事業等債（高規格幹線道路（高速自動車国道を除く）分）</t>
    <rPh sb="0" eb="2">
      <t>コウキョウ</t>
    </rPh>
    <rPh sb="2" eb="4">
      <t>ジギョウ</t>
    </rPh>
    <rPh sb="4" eb="6">
      <t>トウサイ</t>
    </rPh>
    <phoneticPr fontId="3"/>
  </si>
  <si>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5"/>
  </si>
  <si>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5"/>
  </si>
  <si>
    <t>公共事業等債（復興特別分）</t>
    <rPh sb="0" eb="2">
      <t>コウキョウ</t>
    </rPh>
    <rPh sb="2" eb="4">
      <t>ジギョウ</t>
    </rPh>
    <rPh sb="4" eb="6">
      <t>トウサイ</t>
    </rPh>
    <rPh sb="7" eb="9">
      <t>フッコウ</t>
    </rPh>
    <rPh sb="9" eb="11">
      <t>トクベツ</t>
    </rPh>
    <rPh sb="11" eb="12">
      <t>ブン</t>
    </rPh>
    <phoneticPr fontId="5"/>
  </si>
  <si>
    <t>*</t>
    <phoneticPr fontId="3"/>
  </si>
  <si>
    <t>23年度算出資料</t>
    <rPh sb="2" eb="4">
      <t>ネンド</t>
    </rPh>
    <rPh sb="4" eb="6">
      <t>サンシュツ</t>
    </rPh>
    <rPh sb="6" eb="8">
      <t>シリョウ</t>
    </rPh>
    <phoneticPr fontId="5"/>
  </si>
  <si>
    <t>23年度一本算定</t>
    <rPh sb="2" eb="4">
      <t>ネンド</t>
    </rPh>
    <rPh sb="4" eb="6">
      <t>イッポン</t>
    </rPh>
    <rPh sb="6" eb="8">
      <t>サンテイ</t>
    </rPh>
    <phoneticPr fontId="5"/>
  </si>
  <si>
    <t>（６）平成23年度分</t>
    <rPh sb="3" eb="5">
      <t>ヘイセイ</t>
    </rPh>
    <rPh sb="7" eb="9">
      <t>ネンド</t>
    </rPh>
    <rPh sb="9" eb="10">
      <t>ブン</t>
    </rPh>
    <phoneticPr fontId="5"/>
  </si>
  <si>
    <t>地方税減収補塡債償還費</t>
    <rPh sb="0" eb="3">
      <t>チホウゼイ</t>
    </rPh>
    <rPh sb="3" eb="5">
      <t>ゲンシュウ</t>
    </rPh>
    <rPh sb="5" eb="6">
      <t>ホ</t>
    </rPh>
    <rPh sb="7" eb="8">
      <t>サイ</t>
    </rPh>
    <rPh sb="8" eb="11">
      <t>ショウカンヒ</t>
    </rPh>
    <phoneticPr fontId="5"/>
  </si>
  <si>
    <t>減税補塡債償還費</t>
    <rPh sb="0" eb="2">
      <t>ゲンゼイ</t>
    </rPh>
    <rPh sb="2" eb="3">
      <t>ホ</t>
    </rPh>
    <rPh sb="4" eb="5">
      <t>サイ</t>
    </rPh>
    <rPh sb="5" eb="8">
      <t>ショウカンヒ</t>
    </rPh>
    <phoneticPr fontId="5"/>
  </si>
  <si>
    <t>(80.0%分)</t>
    <rPh sb="6" eb="7">
      <t>ブン</t>
    </rPh>
    <phoneticPr fontId="5"/>
  </si>
  <si>
    <t>(ｱｲ)</t>
    <phoneticPr fontId="5"/>
  </si>
  <si>
    <t>(ｱｳ)</t>
    <phoneticPr fontId="5"/>
  </si>
  <si>
    <t>(ｱｴ)</t>
    <phoneticPr fontId="5"/>
  </si>
  <si>
    <t>(ｱｵ)</t>
    <phoneticPr fontId="5"/>
  </si>
  <si>
    <t>公債費(減収補塡債償還費)</t>
    <rPh sb="0" eb="2">
      <t>コウサイ</t>
    </rPh>
    <rPh sb="2" eb="3">
      <t>ヒ</t>
    </rPh>
    <rPh sb="4" eb="6">
      <t>ゲンシュウ</t>
    </rPh>
    <rPh sb="6" eb="7">
      <t>ホ</t>
    </rPh>
    <rPh sb="8" eb="9">
      <t>サイ</t>
    </rPh>
    <rPh sb="9" eb="12">
      <t>ショウカンヒ</t>
    </rPh>
    <phoneticPr fontId="5"/>
  </si>
  <si>
    <t>減収補塡債償還費</t>
    <rPh sb="0" eb="2">
      <t>ゲンシュウ</t>
    </rPh>
    <rPh sb="2" eb="3">
      <t>ホ</t>
    </rPh>
    <rPh sb="4" eb="5">
      <t>サイ</t>
    </rPh>
    <rPh sb="5" eb="8">
      <t>ショウカンヒ</t>
    </rPh>
    <phoneticPr fontId="5"/>
  </si>
  <si>
    <t>公共事業等債分</t>
    <rPh sb="0" eb="2">
      <t>コウキョウ</t>
    </rPh>
    <rPh sb="2" eb="4">
      <t>ジギョウ</t>
    </rPh>
    <rPh sb="4" eb="5">
      <t>トウ</t>
    </rPh>
    <rPh sb="5" eb="6">
      <t>サイ</t>
    </rPh>
    <rPh sb="6" eb="7">
      <t>ブン</t>
    </rPh>
    <phoneticPr fontId="5"/>
  </si>
  <si>
    <t>公債費(減税補塡債償還費)</t>
    <rPh sb="0" eb="2">
      <t>コウサイ</t>
    </rPh>
    <rPh sb="2" eb="3">
      <t>ヒ</t>
    </rPh>
    <rPh sb="4" eb="6">
      <t>ゲンゼイ</t>
    </rPh>
    <rPh sb="6" eb="7">
      <t>ホ</t>
    </rPh>
    <rPh sb="8" eb="9">
      <t>サイ</t>
    </rPh>
    <rPh sb="9" eb="12">
      <t>ショウカンヒ</t>
    </rPh>
    <phoneticPr fontId="5"/>
  </si>
  <si>
    <t>補助・直轄</t>
    <rPh sb="0" eb="2">
      <t>ホジョ</t>
    </rPh>
    <rPh sb="3" eb="5">
      <t>チョッカツ</t>
    </rPh>
    <phoneticPr fontId="5"/>
  </si>
  <si>
    <t>単独</t>
    <rPh sb="0" eb="2">
      <t>タンドク</t>
    </rPh>
    <phoneticPr fontId="5"/>
  </si>
  <si>
    <t>(ｱ)～(ｿ)</t>
    <phoneticPr fontId="5"/>
  </si>
  <si>
    <t>24年度</t>
    <rPh sb="2" eb="4">
      <t>ネンド</t>
    </rPh>
    <phoneticPr fontId="5"/>
  </si>
  <si>
    <t>住宅宅地関連公共施設整備促進等事業債及び住宅市街地総合整備促進事業債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phoneticPr fontId="5"/>
  </si>
  <si>
    <t>一般公共事業債（都道府県営・農業農村）（平成23年度債より公共事業等債）</t>
    <rPh sb="0" eb="2">
      <t>イッパン</t>
    </rPh>
    <rPh sb="2" eb="4">
      <t>コウキョウ</t>
    </rPh>
    <rPh sb="4" eb="7">
      <t>ジギョウサイ</t>
    </rPh>
    <rPh sb="8" eb="12">
      <t>トドウフケン</t>
    </rPh>
    <rPh sb="12" eb="13">
      <t>エイ</t>
    </rPh>
    <rPh sb="14" eb="16">
      <t>ノウギョウ</t>
    </rPh>
    <rPh sb="16" eb="17">
      <t>ノウ</t>
    </rPh>
    <rPh sb="17" eb="18">
      <t>ソン</t>
    </rPh>
    <phoneticPr fontId="5"/>
  </si>
  <si>
    <t>一般公共事業債（国営・農業農村）（平成23年度債より公共事業等債）</t>
    <rPh sb="0" eb="2">
      <t>イッパン</t>
    </rPh>
    <rPh sb="2" eb="4">
      <t>コウキョウ</t>
    </rPh>
    <rPh sb="4" eb="7">
      <t>ジギョウサイ</t>
    </rPh>
    <rPh sb="8" eb="10">
      <t>コクエイ</t>
    </rPh>
    <rPh sb="11" eb="13">
      <t>ノウギョウ</t>
    </rPh>
    <rPh sb="13" eb="14">
      <t>ノウ</t>
    </rPh>
    <rPh sb="14" eb="15">
      <t>ソン</t>
    </rPh>
    <phoneticPr fontId="5"/>
  </si>
  <si>
    <t>公立大学附属病院事業債</t>
    <rPh sb="0" eb="2">
      <t>コウリツ</t>
    </rPh>
    <rPh sb="2" eb="4">
      <t>ダイガク</t>
    </rPh>
    <rPh sb="4" eb="6">
      <t>フゾク</t>
    </rPh>
    <rPh sb="5" eb="6">
      <t>ゾク</t>
    </rPh>
    <rPh sb="6" eb="8">
      <t>ビョウイン</t>
    </rPh>
    <rPh sb="8" eb="11">
      <t>ジギョウサイ</t>
    </rPh>
    <phoneticPr fontId="3"/>
  </si>
  <si>
    <t>公立大学附属病院事業債</t>
    <rPh sb="0" eb="2">
      <t>コウリツ</t>
    </rPh>
    <rPh sb="2" eb="4">
      <t>ダイガク</t>
    </rPh>
    <rPh sb="4" eb="6">
      <t>フゾク</t>
    </rPh>
    <rPh sb="6" eb="8">
      <t>ビョウイン</t>
    </rPh>
    <rPh sb="8" eb="11">
      <t>ジギョウサイ</t>
    </rPh>
    <phoneticPr fontId="3"/>
  </si>
  <si>
    <t>公立大学附属病院事業債（つづき）</t>
    <rPh sb="0" eb="2">
      <t>コウリツ</t>
    </rPh>
    <rPh sb="2" eb="4">
      <t>ダイガク</t>
    </rPh>
    <rPh sb="4" eb="6">
      <t>フゾク</t>
    </rPh>
    <rPh sb="6" eb="8">
      <t>ビョウイン</t>
    </rPh>
    <rPh sb="8" eb="11">
      <t>ジギョウサイ</t>
    </rPh>
    <phoneticPr fontId="3"/>
  </si>
  <si>
    <t>23年度</t>
    <rPh sb="2" eb="4">
      <t>ネンド</t>
    </rPh>
    <phoneticPr fontId="10"/>
  </si>
  <si>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5"/>
  </si>
  <si>
    <t>一般会計出資債（高度浄水分・老朽管更新分・上水道未普及解消事業分・上水道安全対策事業分</t>
    <rPh sb="35" eb="36">
      <t>ミチ</t>
    </rPh>
    <phoneticPr fontId="5"/>
  </si>
  <si>
    <t>下水道事業債特例措置分</t>
    <rPh sb="0" eb="3">
      <t>ゲスイドウ</t>
    </rPh>
    <rPh sb="3" eb="6">
      <t>ジギョウサイ</t>
    </rPh>
    <rPh sb="6" eb="8">
      <t>トクレイ</t>
    </rPh>
    <rPh sb="8" eb="10">
      <t>ソチ</t>
    </rPh>
    <rPh sb="10" eb="11">
      <t>ブン</t>
    </rPh>
    <phoneticPr fontId="5"/>
  </si>
  <si>
    <t>24年度（３０％分）</t>
    <rPh sb="2" eb="4">
      <t>ネンド</t>
    </rPh>
    <phoneticPr fontId="5"/>
  </si>
  <si>
    <t>24年度（５０％分）</t>
    <rPh sb="2" eb="4">
      <t>ネンド</t>
    </rPh>
    <phoneticPr fontId="5"/>
  </si>
  <si>
    <t>(ｾ)</t>
    <phoneticPr fontId="3"/>
  </si>
  <si>
    <t>★</t>
    <phoneticPr fontId="3"/>
  </si>
  <si>
    <t>(⑦)</t>
    <phoneticPr fontId="3"/>
  </si>
  <si>
    <t>(⑥)＋</t>
    <phoneticPr fontId="3"/>
  </si>
  <si>
    <t>(⑥)</t>
    <phoneticPr fontId="3"/>
  </si>
  <si>
    <t>　　(⑤)</t>
    <phoneticPr fontId="3"/>
  </si>
  <si>
    <t>(⑥)－</t>
    <phoneticPr fontId="3"/>
  </si>
  <si>
    <t>まで(⑤)</t>
    <phoneticPr fontId="3"/>
  </si>
  <si>
    <t>(③)</t>
    <phoneticPr fontId="3"/>
  </si>
  <si>
    <t>１／３</t>
    <phoneticPr fontId="3"/>
  </si>
  <si>
    <t>(②)</t>
    <phoneticPr fontId="3"/>
  </si>
  <si>
    <t>(①)</t>
    <phoneticPr fontId="3"/>
  </si>
  <si>
    <t>【附表１】</t>
    <phoneticPr fontId="3"/>
  </si>
  <si>
    <t>24年度</t>
    <rPh sb="2" eb="4">
      <t>ネンド</t>
    </rPh>
    <phoneticPr fontId="10"/>
  </si>
  <si>
    <t>24年度一本算定</t>
    <rPh sb="2" eb="4">
      <t>ネンド</t>
    </rPh>
    <rPh sb="4" eb="6">
      <t>イッポン</t>
    </rPh>
    <rPh sb="6" eb="8">
      <t>サンテイ</t>
    </rPh>
    <phoneticPr fontId="5"/>
  </si>
  <si>
    <t>（７）平成24年度分</t>
    <rPh sb="3" eb="5">
      <t>ヘイセイ</t>
    </rPh>
    <rPh sb="7" eb="9">
      <t>ネンド</t>
    </rPh>
    <rPh sb="9" eb="10">
      <t>ブン</t>
    </rPh>
    <phoneticPr fontId="5"/>
  </si>
  <si>
    <t>(千円未満四捨五入）</t>
    <phoneticPr fontId="5"/>
  </si>
  <si>
    <t>(ﾈ)</t>
    <phoneticPr fontId="5"/>
  </si>
  <si>
    <t>25年度</t>
    <rPh sb="2" eb="4">
      <t>ネンド</t>
    </rPh>
    <phoneticPr fontId="5"/>
  </si>
  <si>
    <t>漁港事業に係る地方債</t>
    <rPh sb="0" eb="2">
      <t>ギョコウ</t>
    </rPh>
    <rPh sb="2" eb="4">
      <t>ジギョウ</t>
    </rPh>
    <rPh sb="5" eb="6">
      <t>カカ</t>
    </rPh>
    <rPh sb="7" eb="10">
      <t>チホウサイ</t>
    </rPh>
    <phoneticPr fontId="5"/>
  </si>
  <si>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5"/>
  </si>
  <si>
    <t>24年度算出資料</t>
    <rPh sb="2" eb="4">
      <t>ネンド</t>
    </rPh>
    <rPh sb="4" eb="6">
      <t>サンシュツ</t>
    </rPh>
    <rPh sb="6" eb="8">
      <t>シリョウ</t>
    </rPh>
    <phoneticPr fontId="5"/>
  </si>
  <si>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6">
      <t>ジギョウ</t>
    </rPh>
    <rPh sb="26" eb="27">
      <t>ブン</t>
    </rPh>
    <phoneticPr fontId="5"/>
  </si>
  <si>
    <t>(ｱｺ)</t>
    <phoneticPr fontId="5"/>
  </si>
  <si>
    <t>(ｱｻ)</t>
    <phoneticPr fontId="5"/>
  </si>
  <si>
    <t>(ｱｼ)</t>
    <phoneticPr fontId="5"/>
  </si>
  <si>
    <t>(ｱｽ)</t>
    <phoneticPr fontId="5"/>
  </si>
  <si>
    <t>全国防災</t>
    <rPh sb="0" eb="2">
      <t>ゼンコク</t>
    </rPh>
    <rPh sb="2" eb="4">
      <t>ボウサイ</t>
    </rPh>
    <phoneticPr fontId="5"/>
  </si>
  <si>
    <t>(ﾔ)</t>
    <phoneticPr fontId="5"/>
  </si>
  <si>
    <t>（８）平成25年度分</t>
    <rPh sb="3" eb="5">
      <t>ヘイセイ</t>
    </rPh>
    <rPh sb="7" eb="9">
      <t>ネンド</t>
    </rPh>
    <rPh sb="9" eb="10">
      <t>ブン</t>
    </rPh>
    <phoneticPr fontId="5"/>
  </si>
  <si>
    <t>25年度一本算定</t>
    <rPh sb="2" eb="4">
      <t>ネンド</t>
    </rPh>
    <rPh sb="4" eb="6">
      <t>イッポン</t>
    </rPh>
    <rPh sb="6" eb="8">
      <t>サンテイ</t>
    </rPh>
    <phoneticPr fontId="5"/>
  </si>
  <si>
    <t>25年度算出資料</t>
    <rPh sb="2" eb="4">
      <t>ネンド</t>
    </rPh>
    <rPh sb="4" eb="6">
      <t>サンシュツ</t>
    </rPh>
    <rPh sb="6" eb="8">
      <t>シリョウ</t>
    </rPh>
    <phoneticPr fontId="5"/>
  </si>
  <si>
    <t>４</t>
    <phoneticPr fontId="5"/>
  </si>
  <si>
    <t>(千円未満四捨五入）</t>
    <phoneticPr fontId="5"/>
  </si>
  <si>
    <t>*</t>
    <phoneticPr fontId="5"/>
  </si>
  <si>
    <t>=</t>
    <phoneticPr fontId="5"/>
  </si>
  <si>
    <t>(ｱｾ)</t>
    <phoneticPr fontId="5"/>
  </si>
  <si>
    <t>(ｱﾂ)</t>
    <phoneticPr fontId="5"/>
  </si>
  <si>
    <t>(ｱﾃ)</t>
    <phoneticPr fontId="5"/>
  </si>
  <si>
    <t>(ｱﾄ)</t>
    <phoneticPr fontId="5"/>
  </si>
  <si>
    <t>*</t>
    <phoneticPr fontId="5"/>
  </si>
  <si>
    <t>５</t>
    <phoneticPr fontId="5"/>
  </si>
  <si>
    <t>(千円未満四捨五入）</t>
    <phoneticPr fontId="5"/>
  </si>
  <si>
    <t>=</t>
    <phoneticPr fontId="5"/>
  </si>
  <si>
    <t>(ｱ)</t>
    <phoneticPr fontId="5"/>
  </si>
  <si>
    <t>(ｲ)</t>
    <phoneticPr fontId="5"/>
  </si>
  <si>
    <t>(ｳ)</t>
    <phoneticPr fontId="5"/>
  </si>
  <si>
    <t>(ｴ)</t>
    <phoneticPr fontId="5"/>
  </si>
  <si>
    <t>(ｵ)</t>
    <phoneticPr fontId="5"/>
  </si>
  <si>
    <t>(ｶ)</t>
    <phoneticPr fontId="5"/>
  </si>
  <si>
    <t>(ｷ)</t>
    <phoneticPr fontId="5"/>
  </si>
  <si>
    <t>(ｸ)</t>
    <phoneticPr fontId="5"/>
  </si>
  <si>
    <t>(ｹ)</t>
    <phoneticPr fontId="5"/>
  </si>
  <si>
    <t>(ｺ)</t>
    <phoneticPr fontId="5"/>
  </si>
  <si>
    <t>(ｻ)</t>
    <phoneticPr fontId="5"/>
  </si>
  <si>
    <t>(ｼ)</t>
    <phoneticPr fontId="5"/>
  </si>
  <si>
    <t>(ｽ)</t>
    <phoneticPr fontId="5"/>
  </si>
  <si>
    <t>(ｾ)</t>
    <phoneticPr fontId="5"/>
  </si>
  <si>
    <t>(ｿ)</t>
    <phoneticPr fontId="14"/>
  </si>
  <si>
    <t>(ﾀ)</t>
    <phoneticPr fontId="14"/>
  </si>
  <si>
    <t>(g)</t>
    <phoneticPr fontId="5"/>
  </si>
  <si>
    <t>６</t>
    <phoneticPr fontId="5"/>
  </si>
  <si>
    <t>(I)</t>
    <phoneticPr fontId="5"/>
  </si>
  <si>
    <t>(ｻ)</t>
    <phoneticPr fontId="14"/>
  </si>
  <si>
    <t>(ｼ)</t>
    <phoneticPr fontId="14"/>
  </si>
  <si>
    <t>(J)</t>
    <phoneticPr fontId="5"/>
  </si>
  <si>
    <t>並行在来線補助金事業に充てた地方債（JRからの譲渡資産分）</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phoneticPr fontId="5"/>
  </si>
  <si>
    <t>並行在来線補助金事業に充てた地方債（新たな設備投資分）</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phoneticPr fontId="5"/>
  </si>
  <si>
    <t>25年度</t>
    <rPh sb="2" eb="4">
      <t>ネンド</t>
    </rPh>
    <phoneticPr fontId="10"/>
  </si>
  <si>
    <t>(総務大臣通知額)</t>
    <phoneticPr fontId="5"/>
  </si>
  <si>
    <t>一般単独（一般）事業債（施設建替復旧関連事業分）</t>
    <rPh sb="0" eb="2">
      <t>イッパン</t>
    </rPh>
    <rPh sb="2" eb="4">
      <t>タンドク</t>
    </rPh>
    <rPh sb="5" eb="7">
      <t>イッパン</t>
    </rPh>
    <rPh sb="8" eb="11">
      <t>ジギョウサイ</t>
    </rPh>
    <rPh sb="12" eb="14">
      <t>シセツ</t>
    </rPh>
    <rPh sb="14" eb="15">
      <t>タ</t>
    </rPh>
    <rPh sb="15" eb="16">
      <t>カ</t>
    </rPh>
    <rPh sb="16" eb="18">
      <t>フッキュウ</t>
    </rPh>
    <rPh sb="18" eb="20">
      <t>カンレン</t>
    </rPh>
    <rPh sb="20" eb="23">
      <t>ジギョウブン</t>
    </rPh>
    <phoneticPr fontId="5"/>
  </si>
  <si>
    <t>２</t>
    <phoneticPr fontId="5"/>
  </si>
  <si>
    <t>(千円未満四捨五入）</t>
    <phoneticPr fontId="5"/>
  </si>
  <si>
    <t>②</t>
    <phoneticPr fontId="5"/>
  </si>
  <si>
    <t>25年度（５０％分）</t>
    <rPh sb="2" eb="4">
      <t>ネンド</t>
    </rPh>
    <phoneticPr fontId="5"/>
  </si>
  <si>
    <t>25年度（３０％分）</t>
    <rPh sb="2" eb="4">
      <t>ネンド</t>
    </rPh>
    <phoneticPr fontId="5"/>
  </si>
  <si>
    <t>*</t>
    <phoneticPr fontId="5"/>
  </si>
  <si>
    <t>３</t>
    <phoneticPr fontId="5"/>
  </si>
  <si>
    <t>(a)～(g)</t>
    <phoneticPr fontId="5"/>
  </si>
  <si>
    <t>東日本大震災全国緊急防災施策等債償還費</t>
    <rPh sb="14" eb="15">
      <t>ナド</t>
    </rPh>
    <phoneticPr fontId="5"/>
  </si>
  <si>
    <t>公債費(東日本大震災全国緊急防災施策等債償還費)</t>
    <rPh sb="0" eb="3">
      <t>コウサイヒ</t>
    </rPh>
    <rPh sb="18" eb="19">
      <t>ナド</t>
    </rPh>
    <phoneticPr fontId="5"/>
  </si>
  <si>
    <t>東日本大震災全国緊急防災施策等債償還費</t>
    <rPh sb="0" eb="3">
      <t>ヒガシニホン</t>
    </rPh>
    <rPh sb="3" eb="6">
      <t>ダイシンサイ</t>
    </rPh>
    <rPh sb="6" eb="8">
      <t>ゼンコク</t>
    </rPh>
    <rPh sb="8" eb="10">
      <t>キンキュウ</t>
    </rPh>
    <rPh sb="10" eb="12">
      <t>ボウサイ</t>
    </rPh>
    <rPh sb="12" eb="14">
      <t>セサク</t>
    </rPh>
    <rPh sb="14" eb="15">
      <t>ナド</t>
    </rPh>
    <rPh sb="15" eb="16">
      <t>サイ</t>
    </rPh>
    <rPh sb="16" eb="19">
      <t>ショウカンヒ</t>
    </rPh>
    <phoneticPr fontId="5"/>
  </si>
  <si>
    <t>病院事業債（災害拠点上乗せ分を含む）（つづき①）</t>
    <rPh sb="0" eb="2">
      <t>ビョウイン</t>
    </rPh>
    <rPh sb="2" eb="4">
      <t>ジギョウ</t>
    </rPh>
    <rPh sb="4" eb="5">
      <t>サイ</t>
    </rPh>
    <rPh sb="6" eb="8">
      <t>サイガイ</t>
    </rPh>
    <rPh sb="8" eb="10">
      <t>キョテン</t>
    </rPh>
    <rPh sb="10" eb="12">
      <t>ウワノ</t>
    </rPh>
    <rPh sb="13" eb="14">
      <t>ブン</t>
    </rPh>
    <rPh sb="15" eb="16">
      <t>フク</t>
    </rPh>
    <phoneticPr fontId="3"/>
  </si>
  <si>
    <t>病院事業債（災害拠点上乗せ分を含む）（つづき②）</t>
    <rPh sb="0" eb="2">
      <t>ビョウイン</t>
    </rPh>
    <rPh sb="2" eb="4">
      <t>ジギョウ</t>
    </rPh>
    <rPh sb="4" eb="5">
      <t>サイ</t>
    </rPh>
    <rPh sb="6" eb="8">
      <t>サイガイ</t>
    </rPh>
    <rPh sb="8" eb="10">
      <t>キョテン</t>
    </rPh>
    <rPh sb="10" eb="12">
      <t>ウワノ</t>
    </rPh>
    <rPh sb="13" eb="14">
      <t>ブン</t>
    </rPh>
    <rPh sb="15" eb="16">
      <t>フク</t>
    </rPh>
    <phoneticPr fontId="3"/>
  </si>
  <si>
    <t>（平成22年度迄実施事業に係るもの）</t>
    <rPh sb="1" eb="3">
      <t>ヘイセイ</t>
    </rPh>
    <rPh sb="5" eb="7">
      <t>ネンド</t>
    </rPh>
    <rPh sb="7" eb="8">
      <t>マデ</t>
    </rPh>
    <rPh sb="8" eb="10">
      <t>ジッシ</t>
    </rPh>
    <rPh sb="10" eb="12">
      <t>ジギョウ</t>
    </rPh>
    <rPh sb="13" eb="14">
      <t>カカ</t>
    </rPh>
    <phoneticPr fontId="3"/>
  </si>
  <si>
    <t>（平成23年度以降実施事業に係るもの）</t>
    <rPh sb="1" eb="3">
      <t>ヘイセイ</t>
    </rPh>
    <rPh sb="5" eb="7">
      <t>ネンド</t>
    </rPh>
    <rPh sb="7" eb="9">
      <t>イコウ</t>
    </rPh>
    <rPh sb="9" eb="11">
      <t>ジッシ</t>
    </rPh>
    <rPh sb="11" eb="13">
      <t>ジギョウ</t>
    </rPh>
    <rPh sb="14" eb="15">
      <t>カカ</t>
    </rPh>
    <phoneticPr fontId="3"/>
  </si>
  <si>
    <t>（４）平成14年度以降償還開始分のうちダム以外に係るもの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5"/>
  </si>
  <si>
    <t>(k)</t>
    <phoneticPr fontId="5"/>
  </si>
  <si>
    <t>(l)</t>
    <phoneticPr fontId="5"/>
  </si>
  <si>
    <t>26年度</t>
    <rPh sb="2" eb="4">
      <t>ネンド</t>
    </rPh>
    <phoneticPr fontId="5"/>
  </si>
  <si>
    <t>学校教育施設</t>
    <rPh sb="0" eb="2">
      <t>ガッコウ</t>
    </rPh>
    <rPh sb="2" eb="4">
      <t>キョウイク</t>
    </rPh>
    <rPh sb="4" eb="6">
      <t>シセツ</t>
    </rPh>
    <phoneticPr fontId="5"/>
  </si>
  <si>
    <t>26年度（５０％分）</t>
    <rPh sb="2" eb="4">
      <t>ネンド</t>
    </rPh>
    <phoneticPr fontId="5"/>
  </si>
  <si>
    <t>26年度（３０％分）</t>
    <rPh sb="2" eb="4">
      <t>ネンド</t>
    </rPh>
    <phoneticPr fontId="5"/>
  </si>
  <si>
    <t>=</t>
  </si>
  <si>
    <t>*</t>
  </si>
  <si>
    <t>26年度</t>
    <rPh sb="2" eb="4">
      <t>ネンド</t>
    </rPh>
    <phoneticPr fontId="10"/>
  </si>
  <si>
    <t>(ﾁ)</t>
    <phoneticPr fontId="10"/>
  </si>
  <si>
    <t>(ﾂ)</t>
    <phoneticPr fontId="10"/>
  </si>
  <si>
    <t>（９）平成26年度分</t>
    <rPh sb="3" eb="5">
      <t>ヘイセイ</t>
    </rPh>
    <rPh sb="7" eb="9">
      <t>ネンド</t>
    </rPh>
    <rPh sb="9" eb="10">
      <t>ブン</t>
    </rPh>
    <phoneticPr fontId="5"/>
  </si>
  <si>
    <t>26年度一本算定</t>
    <rPh sb="2" eb="4">
      <t>ネンド</t>
    </rPh>
    <rPh sb="4" eb="6">
      <t>イッポン</t>
    </rPh>
    <rPh sb="6" eb="8">
      <t>サンテイ</t>
    </rPh>
    <phoneticPr fontId="5"/>
  </si>
  <si>
    <t>26年度算出資料</t>
    <rPh sb="2" eb="4">
      <t>ネンド</t>
    </rPh>
    <rPh sb="4" eb="6">
      <t>サンシュツ</t>
    </rPh>
    <rPh sb="6" eb="8">
      <t>シリョウ</t>
    </rPh>
    <phoneticPr fontId="5"/>
  </si>
  <si>
    <t>地方消費税交付金に係る</t>
    <rPh sb="0" eb="2">
      <t>チホウ</t>
    </rPh>
    <rPh sb="2" eb="5">
      <t>ショウヒゼイ</t>
    </rPh>
    <rPh sb="5" eb="8">
      <t>コウフキン</t>
    </rPh>
    <rPh sb="9" eb="10">
      <t>カカ</t>
    </rPh>
    <phoneticPr fontId="3"/>
  </si>
  <si>
    <t>税率引上げ分×0.25</t>
    <rPh sb="0" eb="2">
      <t>ゼイリツ</t>
    </rPh>
    <rPh sb="2" eb="4">
      <t>ヒキア</t>
    </rPh>
    <rPh sb="5" eb="6">
      <t>ブン</t>
    </rPh>
    <phoneticPr fontId="3"/>
  </si>
  <si>
    <t>ﾇ</t>
  </si>
  <si>
    <t>ﾈ</t>
  </si>
  <si>
    <t>ﾉ</t>
  </si>
  <si>
    <t>ﾊ</t>
  </si>
  <si>
    <t>ﾋ</t>
  </si>
  <si>
    <t>ﾌ</t>
  </si>
  <si>
    <t>ﾍ</t>
  </si>
  <si>
    <t>ﾎ</t>
  </si>
  <si>
    <t>ﾏ</t>
  </si>
  <si>
    <t>ﾐ</t>
  </si>
  <si>
    <t>ﾑ</t>
  </si>
  <si>
    <t>ﾒ</t>
  </si>
  <si>
    <t>ﾓ</t>
  </si>
  <si>
    <t>ﾔ</t>
  </si>
  <si>
    <t>ﾕ</t>
  </si>
  <si>
    <t>ﾖ</t>
  </si>
  <si>
    <t>ﾗ</t>
  </si>
  <si>
    <t>ﾘ</t>
  </si>
  <si>
    <t>ﾙ</t>
  </si>
  <si>
    <t>ﾚ</t>
  </si>
  <si>
    <t>ﾛ</t>
  </si>
  <si>
    <t>ﾜ</t>
  </si>
  <si>
    <t>ｦ</t>
  </si>
  <si>
    <t>ﾝ</t>
  </si>
  <si>
    <t>ｱ</t>
  </si>
  <si>
    <t>ｲ</t>
  </si>
  <si>
    <t>ｳ</t>
  </si>
  <si>
    <t>ｴ</t>
  </si>
  <si>
    <t>ｵ</t>
  </si>
  <si>
    <t>ｶ</t>
  </si>
  <si>
    <t>ｷ</t>
  </si>
  <si>
    <t>ｸ</t>
  </si>
  <si>
    <t>ｹ</t>
  </si>
  <si>
    <t>ｺ</t>
  </si>
  <si>
    <t>ｻ</t>
  </si>
  <si>
    <t>ｼ</t>
  </si>
  <si>
    <t>ｽ</t>
  </si>
  <si>
    <t>ｾ</t>
  </si>
  <si>
    <t>ｿ</t>
  </si>
  <si>
    <t>ﾀ</t>
  </si>
  <si>
    <t>ﾁ</t>
  </si>
  <si>
    <t>ﾂ</t>
  </si>
  <si>
    <t>ﾃ</t>
  </si>
  <si>
    <t>ﾄ</t>
  </si>
  <si>
    <t>ﾅ</t>
  </si>
  <si>
    <t>ﾆ</t>
  </si>
  <si>
    <t>(ﾁ)</t>
    <phoneticPr fontId="14"/>
  </si>
  <si>
    <t>(ﾂ)</t>
    <phoneticPr fontId="14"/>
  </si>
  <si>
    <t>(ｽ)</t>
    <phoneticPr fontId="5"/>
  </si>
  <si>
    <t>(ｾ)</t>
    <phoneticPr fontId="5"/>
  </si>
  <si>
    <t>(ｽ)</t>
    <phoneticPr fontId="14"/>
  </si>
  <si>
    <t>(ｾ)</t>
    <phoneticPr fontId="14"/>
  </si>
  <si>
    <t>(ｱｵ)</t>
  </si>
  <si>
    <t>(ｱｴ)</t>
  </si>
  <si>
    <t>(ｱｳ)</t>
  </si>
  <si>
    <t>(ｱｲ)</t>
  </si>
  <si>
    <t>(ｱｱ)</t>
  </si>
  <si>
    <t>(ﾄ)</t>
    <phoneticPr fontId="5"/>
  </si>
  <si>
    <t>(ﾋ)</t>
    <phoneticPr fontId="5"/>
  </si>
  <si>
    <t>地域鉄道補助事業に充てた地方債</t>
    <rPh sb="0" eb="2">
      <t>チイキ</t>
    </rPh>
    <rPh sb="2" eb="4">
      <t>テツドウ</t>
    </rPh>
    <rPh sb="4" eb="6">
      <t>ホジョ</t>
    </rPh>
    <rPh sb="6" eb="8">
      <t>ジギョウ</t>
    </rPh>
    <rPh sb="9" eb="10">
      <t>ア</t>
    </rPh>
    <rPh sb="12" eb="15">
      <t>チホウサイ</t>
    </rPh>
    <phoneticPr fontId="5"/>
  </si>
  <si>
    <t>防災対策事業債(防災基盤整備事業分(17年度以降は｢特に推進すべきもの｣以外、</t>
    <rPh sb="0" eb="2">
      <t>ボウサイ</t>
    </rPh>
    <rPh sb="2" eb="4">
      <t>タイサク</t>
    </rPh>
    <rPh sb="4" eb="7">
      <t>ジギョウサイ</t>
    </rPh>
    <rPh sb="8" eb="10">
      <t>ボウサイ</t>
    </rPh>
    <rPh sb="10" eb="12">
      <t>キバン</t>
    </rPh>
    <rPh sb="12" eb="14">
      <t>セイビ</t>
    </rPh>
    <rPh sb="14" eb="16">
      <t>ジギョウ</t>
    </rPh>
    <rPh sb="16" eb="17">
      <t>ブン</t>
    </rPh>
    <rPh sb="20" eb="22">
      <t>ネンド</t>
    </rPh>
    <rPh sb="22" eb="24">
      <t>イコウ</t>
    </rPh>
    <rPh sb="26" eb="27">
      <t>トク</t>
    </rPh>
    <rPh sb="28" eb="30">
      <t>スイシン</t>
    </rPh>
    <rPh sb="36" eb="38">
      <t>イガイ</t>
    </rPh>
    <phoneticPr fontId="5"/>
  </si>
  <si>
    <t>防災対策事業債(防災基盤整備事業分(特に推進すべきもの、26年度以降は</t>
    <rPh sb="0" eb="2">
      <t>ボウサイ</t>
    </rPh>
    <rPh sb="2" eb="4">
      <t>タイサク</t>
    </rPh>
    <rPh sb="4" eb="7">
      <t>ジギョウサイ</t>
    </rPh>
    <rPh sb="8" eb="10">
      <t>ボウサイ</t>
    </rPh>
    <rPh sb="10" eb="12">
      <t>キバン</t>
    </rPh>
    <rPh sb="12" eb="14">
      <t>セイビ</t>
    </rPh>
    <rPh sb="14" eb="16">
      <t>ジギョウ</t>
    </rPh>
    <rPh sb="16" eb="17">
      <t>ブン</t>
    </rPh>
    <rPh sb="18" eb="19">
      <t>トク</t>
    </rPh>
    <rPh sb="20" eb="22">
      <t>スイシン</t>
    </rPh>
    <rPh sb="30" eb="32">
      <t>ネンド</t>
    </rPh>
    <rPh sb="32" eb="34">
      <t>イコウ</t>
    </rPh>
    <phoneticPr fontId="5"/>
  </si>
  <si>
    <t>27年度</t>
    <rPh sb="2" eb="4">
      <t>ネンド</t>
    </rPh>
    <phoneticPr fontId="5"/>
  </si>
  <si>
    <t>26年度</t>
    <rPh sb="2" eb="3">
      <t>ネン</t>
    </rPh>
    <rPh sb="3" eb="4">
      <t>ド</t>
    </rPh>
    <phoneticPr fontId="5"/>
  </si>
  <si>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4">
      <t>ジギョウ</t>
    </rPh>
    <rPh sb="24" eb="25">
      <t>ブン</t>
    </rPh>
    <phoneticPr fontId="5"/>
  </si>
  <si>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5"/>
  </si>
  <si>
    <t>(ﾛ)</t>
  </si>
  <si>
    <t>(ﾛ)</t>
    <phoneticPr fontId="5"/>
  </si>
  <si>
    <t>(ﾜ)</t>
  </si>
  <si>
    <t>（１０）平成27年度分</t>
    <rPh sb="4" eb="6">
      <t>ヘイセイ</t>
    </rPh>
    <rPh sb="8" eb="10">
      <t>ネンド</t>
    </rPh>
    <rPh sb="10" eb="11">
      <t>ブン</t>
    </rPh>
    <phoneticPr fontId="5"/>
  </si>
  <si>
    <t>27年度一本算定</t>
    <rPh sb="2" eb="4">
      <t>ネンド</t>
    </rPh>
    <rPh sb="4" eb="6">
      <t>イッポン</t>
    </rPh>
    <rPh sb="6" eb="8">
      <t>サンテイ</t>
    </rPh>
    <phoneticPr fontId="5"/>
  </si>
  <si>
    <t>27年度算出資料</t>
    <rPh sb="2" eb="4">
      <t>ネンド</t>
    </rPh>
    <rPh sb="4" eb="6">
      <t>サンシュツ</t>
    </rPh>
    <rPh sb="6" eb="8">
      <t>シリョウ</t>
    </rPh>
    <phoneticPr fontId="5"/>
  </si>
  <si>
    <t>(ｱﾂ)</t>
  </si>
  <si>
    <t>(ｱﾃ)</t>
  </si>
  <si>
    <t>(ｱﾄ)</t>
  </si>
  <si>
    <t>(ｱﾅ)</t>
  </si>
  <si>
    <t>①</t>
  </si>
  <si>
    <t>②</t>
  </si>
  <si>
    <t>(ﾚ)</t>
  </si>
  <si>
    <t>(ｦ)</t>
  </si>
  <si>
    <t>(ｱｾ)</t>
  </si>
  <si>
    <t>(ｱｿ)</t>
  </si>
  <si>
    <t>(ｱﾀ)</t>
  </si>
  <si>
    <t>(ｱﾁ)</t>
  </si>
  <si>
    <t>=</t>
    <phoneticPr fontId="3"/>
  </si>
  <si>
    <t>(ｱ)～(ｳ)</t>
    <phoneticPr fontId="5"/>
  </si>
  <si>
    <t>27年度（３０％分）</t>
    <rPh sb="2" eb="4">
      <t>ネンド</t>
    </rPh>
    <phoneticPr fontId="5"/>
  </si>
  <si>
    <t>27年度（５０％分）</t>
    <rPh sb="2" eb="4">
      <t>ネンド</t>
    </rPh>
    <phoneticPr fontId="5"/>
  </si>
  <si>
    <t>(ｭ)</t>
  </si>
  <si>
    <t>(千円未満四捨五入）</t>
    <phoneticPr fontId="5"/>
  </si>
  <si>
    <t>(ﾃ)</t>
    <phoneticPr fontId="14"/>
  </si>
  <si>
    <t>(ﾄ)</t>
    <phoneticPr fontId="14"/>
  </si>
  <si>
    <t>(ｿ)</t>
    <phoneticPr fontId="5"/>
  </si>
  <si>
    <t>(ﾀ)</t>
    <phoneticPr fontId="5"/>
  </si>
  <si>
    <t>28年度</t>
    <rPh sb="2" eb="4">
      <t>ネンド</t>
    </rPh>
    <phoneticPr fontId="5"/>
  </si>
  <si>
    <t>27年度</t>
    <rPh sb="2" eb="3">
      <t>ネン</t>
    </rPh>
    <rPh sb="3" eb="4">
      <t>ド</t>
    </rPh>
    <phoneticPr fontId="5"/>
  </si>
  <si>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5"/>
  </si>
  <si>
    <t>公共施設最適化事業債</t>
    <rPh sb="0" eb="2">
      <t>コウキョウ</t>
    </rPh>
    <rPh sb="2" eb="4">
      <t>シセツ</t>
    </rPh>
    <rPh sb="4" eb="7">
      <t>サイテキカ</t>
    </rPh>
    <rPh sb="7" eb="10">
      <t>ジギョウサイ</t>
    </rPh>
    <phoneticPr fontId="5"/>
  </si>
  <si>
    <t>27年度</t>
    <rPh sb="2" eb="4">
      <t>ネンド</t>
    </rPh>
    <phoneticPr fontId="10"/>
  </si>
  <si>
    <t>(ﾃ)</t>
    <phoneticPr fontId="10"/>
  </si>
  <si>
    <t>(ﾄ)</t>
    <phoneticPr fontId="10"/>
  </si>
  <si>
    <t>(a)</t>
    <phoneticPr fontId="5"/>
  </si>
  <si>
    <t>(千円未満四捨五入）</t>
    <phoneticPr fontId="5"/>
  </si>
  <si>
    <t>①</t>
    <phoneticPr fontId="5"/>
  </si>
  <si>
    <t>*</t>
    <phoneticPr fontId="5"/>
  </si>
  <si>
    <t>=</t>
    <phoneticPr fontId="5"/>
  </si>
  <si>
    <t>*</t>
    <phoneticPr fontId="10"/>
  </si>
  <si>
    <t>=</t>
    <phoneticPr fontId="10"/>
  </si>
  <si>
    <t>１</t>
    <phoneticPr fontId="5"/>
  </si>
  <si>
    <t>施設整備事業（一般財源化分）地域介護・福祉空間整備等施設整備交付金</t>
    <phoneticPr fontId="5"/>
  </si>
  <si>
    <t>(千円未満四捨五入）</t>
    <phoneticPr fontId="5"/>
  </si>
  <si>
    <t>①</t>
    <phoneticPr fontId="5"/>
  </si>
  <si>
    <t>*</t>
    <phoneticPr fontId="5"/>
  </si>
  <si>
    <t>=</t>
    <phoneticPr fontId="5"/>
  </si>
  <si>
    <t>(ｱ)</t>
    <phoneticPr fontId="5"/>
  </si>
  <si>
    <t>②</t>
    <phoneticPr fontId="5"/>
  </si>
  <si>
    <t>(ｲ)</t>
    <phoneticPr fontId="5"/>
  </si>
  <si>
    <t>①</t>
    <phoneticPr fontId="5"/>
  </si>
  <si>
    <t>*</t>
    <phoneticPr fontId="5"/>
  </si>
  <si>
    <t>=</t>
    <phoneticPr fontId="5"/>
  </si>
  <si>
    <t>(ｳ)</t>
    <phoneticPr fontId="5"/>
  </si>
  <si>
    <t>②</t>
    <phoneticPr fontId="5"/>
  </si>
  <si>
    <t>(ｴ)</t>
    <phoneticPr fontId="5"/>
  </si>
  <si>
    <t>(ｵ)</t>
    <phoneticPr fontId="5"/>
  </si>
  <si>
    <t>(ｶ)</t>
    <phoneticPr fontId="5"/>
  </si>
  <si>
    <t>①</t>
    <phoneticPr fontId="10"/>
  </si>
  <si>
    <t>*</t>
    <phoneticPr fontId="10"/>
  </si>
  <si>
    <t>=</t>
    <phoneticPr fontId="10"/>
  </si>
  <si>
    <t>(ｷ)</t>
    <phoneticPr fontId="10"/>
  </si>
  <si>
    <t>②</t>
    <phoneticPr fontId="10"/>
  </si>
  <si>
    <t>(ｸ)</t>
    <phoneticPr fontId="10"/>
  </si>
  <si>
    <t>(ｹ)</t>
    <phoneticPr fontId="10"/>
  </si>
  <si>
    <t>(ｺ)</t>
    <phoneticPr fontId="10"/>
  </si>
  <si>
    <t>(ｻ)</t>
    <phoneticPr fontId="10"/>
  </si>
  <si>
    <t>(ｼ)</t>
    <phoneticPr fontId="10"/>
  </si>
  <si>
    <t>(ｽ)</t>
    <phoneticPr fontId="10"/>
  </si>
  <si>
    <t>(ｾ)</t>
    <phoneticPr fontId="10"/>
  </si>
  <si>
    <t>(ｿ)</t>
    <phoneticPr fontId="10"/>
  </si>
  <si>
    <t>(ﾀ)</t>
    <phoneticPr fontId="10"/>
  </si>
  <si>
    <t>(ﾁ)</t>
    <phoneticPr fontId="10"/>
  </si>
  <si>
    <t>(ﾂ)</t>
    <phoneticPr fontId="10"/>
  </si>
  <si>
    <t>(ﾃ)</t>
    <phoneticPr fontId="10"/>
  </si>
  <si>
    <t>(ﾄ)</t>
    <phoneticPr fontId="10"/>
  </si>
  <si>
    <t>消防費</t>
    <phoneticPr fontId="5"/>
  </si>
  <si>
    <t>(ﾂ)</t>
    <phoneticPr fontId="5"/>
  </si>
  <si>
    <t>(h)</t>
    <phoneticPr fontId="5"/>
  </si>
  <si>
    <t>(m)</t>
    <phoneticPr fontId="5"/>
  </si>
  <si>
    <t>(n)</t>
    <phoneticPr fontId="5"/>
  </si>
  <si>
    <t>(o)</t>
    <phoneticPr fontId="5"/>
  </si>
  <si>
    <t>(s)</t>
    <phoneticPr fontId="5"/>
  </si>
  <si>
    <t>(u)</t>
    <phoneticPr fontId="5"/>
  </si>
  <si>
    <t>(w)</t>
    <phoneticPr fontId="5"/>
  </si>
  <si>
    <t>１</t>
    <phoneticPr fontId="5"/>
  </si>
  <si>
    <t>*</t>
    <phoneticPr fontId="5"/>
  </si>
  <si>
    <t>=</t>
    <phoneticPr fontId="5"/>
  </si>
  <si>
    <t>(a)</t>
    <phoneticPr fontId="5"/>
  </si>
  <si>
    <t>２</t>
    <phoneticPr fontId="5"/>
  </si>
  <si>
    <t>(千円未満四捨五入）</t>
    <phoneticPr fontId="5"/>
  </si>
  <si>
    <t>(ｱ)～(ｴ)</t>
    <phoneticPr fontId="5"/>
  </si>
  <si>
    <t>(ﾆ)</t>
    <phoneticPr fontId="5"/>
  </si>
  <si>
    <t>医療施設</t>
    <rPh sb="0" eb="2">
      <t>イリョウ</t>
    </rPh>
    <rPh sb="2" eb="4">
      <t>シセツ</t>
    </rPh>
    <phoneticPr fontId="16"/>
  </si>
  <si>
    <t>機械器具</t>
    <rPh sb="0" eb="2">
      <t>キカイ</t>
    </rPh>
    <rPh sb="2" eb="4">
      <t>キグ</t>
    </rPh>
    <phoneticPr fontId="16"/>
  </si>
  <si>
    <t>基本設計等着手
（特別分）</t>
    <rPh sb="9" eb="11">
      <t>トクベツ</t>
    </rPh>
    <phoneticPr fontId="16"/>
  </si>
  <si>
    <t>簡易水道事業債（統合水道分、未普及解消緊急事業上乗せ分及び公営企業会計適用債を含む）</t>
    <rPh sb="27" eb="28">
      <t>オヨ</t>
    </rPh>
    <rPh sb="29" eb="31">
      <t>コウエイ</t>
    </rPh>
    <rPh sb="31" eb="33">
      <t>キギョウ</t>
    </rPh>
    <rPh sb="33" eb="35">
      <t>カイケイ</t>
    </rPh>
    <rPh sb="35" eb="37">
      <t>テキヨウ</t>
    </rPh>
    <rPh sb="37" eb="38">
      <t>サイ</t>
    </rPh>
    <phoneticPr fontId="5"/>
  </si>
  <si>
    <t>（公営企業会計適用債）</t>
    <rPh sb="1" eb="3">
      <t>コウエイ</t>
    </rPh>
    <rPh sb="3" eb="5">
      <t>キギョウ</t>
    </rPh>
    <rPh sb="5" eb="7">
      <t>カイケイ</t>
    </rPh>
    <rPh sb="7" eb="9">
      <t>テキヨウ</t>
    </rPh>
    <rPh sb="9" eb="10">
      <t>サイ</t>
    </rPh>
    <phoneticPr fontId="5"/>
  </si>
  <si>
    <t>合併に伴う都道府県から市町村へ移行した公共下水道に係る措置分</t>
    <rPh sb="0" eb="2">
      <t>ガッペイ</t>
    </rPh>
    <rPh sb="3" eb="4">
      <t>トモナ</t>
    </rPh>
    <rPh sb="5" eb="9">
      <t>トドウフケン</t>
    </rPh>
    <rPh sb="11" eb="14">
      <t>シチョウソン</t>
    </rPh>
    <rPh sb="15" eb="17">
      <t>イコウ</t>
    </rPh>
    <rPh sb="19" eb="21">
      <t>コウキョウ</t>
    </rPh>
    <rPh sb="21" eb="24">
      <t>ゲスイドウ</t>
    </rPh>
    <rPh sb="25" eb="26">
      <t>カカ</t>
    </rPh>
    <rPh sb="27" eb="29">
      <t>ソチ</t>
    </rPh>
    <rPh sb="29" eb="30">
      <t>ブン</t>
    </rPh>
    <phoneticPr fontId="5"/>
  </si>
  <si>
    <t>（取扱いについては、記載要領を参照）</t>
    <rPh sb="1" eb="3">
      <t>トリアツカ</t>
    </rPh>
    <rPh sb="10" eb="12">
      <t>キサイ</t>
    </rPh>
    <rPh sb="12" eb="14">
      <t>ヨウリョウ</t>
    </rPh>
    <rPh sb="15" eb="17">
      <t>サンショウ</t>
    </rPh>
    <phoneticPr fontId="3"/>
  </si>
  <si>
    <t>28年度</t>
    <rPh sb="2" eb="4">
      <t>ネンド</t>
    </rPh>
    <phoneticPr fontId="10"/>
  </si>
  <si>
    <t>(ﾅ)</t>
    <phoneticPr fontId="10"/>
  </si>
  <si>
    <t>(ﾆ)</t>
    <phoneticPr fontId="10"/>
  </si>
  <si>
    <t>(ｿ)</t>
    <phoneticPr fontId="3"/>
  </si>
  <si>
    <t>(ﾁ)</t>
    <phoneticPr fontId="3"/>
  </si>
  <si>
    <t>(ｲﾐ)</t>
  </si>
  <si>
    <t>(ｲﾑ)</t>
  </si>
  <si>
    <t>(ｲﾒ)</t>
  </si>
  <si>
    <t>(ｲﾓ)</t>
  </si>
  <si>
    <t>(ｲﾔ)</t>
  </si>
  <si>
    <t>(ｲﾕ)</t>
  </si>
  <si>
    <t>(ｲﾖ)</t>
  </si>
  <si>
    <t>(ﾅ)</t>
    <phoneticPr fontId="14"/>
  </si>
  <si>
    <t>(ﾆ)</t>
    <phoneticPr fontId="14"/>
  </si>
  <si>
    <t>(ｱﾆ)</t>
  </si>
  <si>
    <t>(ｱﾇ)</t>
  </si>
  <si>
    <t>(ｱﾈ)</t>
  </si>
  <si>
    <t>(ｱﾉ)</t>
  </si>
  <si>
    <t>(ｱﾊ)</t>
  </si>
  <si>
    <t>(ｱﾋ)</t>
  </si>
  <si>
    <t>(ｱﾌ)</t>
  </si>
  <si>
    <t>(ｱﾍ)</t>
  </si>
  <si>
    <t>(ｱﾎ)</t>
  </si>
  <si>
    <t>(ｱﾏ)</t>
  </si>
  <si>
    <t>(ｱﾐ)</t>
  </si>
  <si>
    <t>(ｱﾑ)</t>
  </si>
  <si>
    <t>(ｱﾒ)</t>
  </si>
  <si>
    <t>(ｱﾓ)</t>
  </si>
  <si>
    <t>(ｱﾔ)</t>
  </si>
  <si>
    <t>(ｱﾕ)</t>
  </si>
  <si>
    <t>(ｱﾖ)</t>
  </si>
  <si>
    <t>(ｱﾗ)</t>
  </si>
  <si>
    <t>(ｱﾘ)</t>
  </si>
  <si>
    <t>(ｱﾙ)</t>
  </si>
  <si>
    <t>(ｱﾚ)</t>
  </si>
  <si>
    <t>(ｱﾛ)</t>
  </si>
  <si>
    <t>(ｱﾜ)</t>
  </si>
  <si>
    <t>(ｱﾝ)</t>
  </si>
  <si>
    <t>(ｲｱ)</t>
  </si>
  <si>
    <t>(ｲｲ)</t>
  </si>
  <si>
    <t>(ｲｳ)</t>
  </si>
  <si>
    <t>(ｲｴ)</t>
  </si>
  <si>
    <t>(ｲｵ)</t>
  </si>
  <si>
    <t>(ｲｶ)</t>
  </si>
  <si>
    <t>(ｲｷ)</t>
  </si>
  <si>
    <t>(ｲｸ)</t>
  </si>
  <si>
    <t>(ｲｹ)</t>
  </si>
  <si>
    <t>(ｲｺ)</t>
  </si>
  <si>
    <t>(ｲｻ)</t>
  </si>
  <si>
    <t>(ｲｼ)</t>
  </si>
  <si>
    <t>(ｲｽ)</t>
  </si>
  <si>
    <t>(ｲｾ)</t>
  </si>
  <si>
    <t>(ｲｿ)</t>
  </si>
  <si>
    <t>(ｲﾀ)</t>
  </si>
  <si>
    <t>(ｲﾁ)</t>
  </si>
  <si>
    <t>(ｲﾂ)</t>
  </si>
  <si>
    <t>(ｲﾃ)</t>
  </si>
  <si>
    <t>(ｲﾄ)</t>
  </si>
  <si>
    <t>(ｲﾅ)</t>
  </si>
  <si>
    <t>(ｲﾆ)</t>
  </si>
  <si>
    <t>(ｲﾇ)</t>
  </si>
  <si>
    <t>(ｲﾈ)</t>
  </si>
  <si>
    <t>(ｲﾉ)</t>
  </si>
  <si>
    <t>(ｲﾊ)</t>
  </si>
  <si>
    <t>(ｲﾋ)</t>
  </si>
  <si>
    <t>(ｲﾌ)</t>
  </si>
  <si>
    <t>(ｲﾍ)</t>
  </si>
  <si>
    <t>(ｲﾎ)</t>
  </si>
  <si>
    <t>(ｲﾏ)</t>
  </si>
  <si>
    <t>(ｲﾗ)</t>
  </si>
  <si>
    <t>(ｲﾘ)</t>
  </si>
  <si>
    <t>(ｲﾙ)</t>
  </si>
  <si>
    <t>(ｲﾚ)</t>
  </si>
  <si>
    <t>(ｲﾛ)</t>
  </si>
  <si>
    <t>(ｲﾜ)</t>
  </si>
  <si>
    <t>(ｲﾝ)</t>
  </si>
  <si>
    <t>(ﾏ)</t>
    <phoneticPr fontId="5"/>
  </si>
  <si>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5"/>
  </si>
  <si>
    <t>(ｺ)欄の額</t>
    <rPh sb="3" eb="4">
      <t>ラン</t>
    </rPh>
    <rPh sb="5" eb="6">
      <t>ガク</t>
    </rPh>
    <phoneticPr fontId="5"/>
  </si>
  <si>
    <t>８</t>
    <phoneticPr fontId="3"/>
  </si>
  <si>
    <t>(a)～(j)</t>
    <phoneticPr fontId="5"/>
  </si>
  <si>
    <t>(ﾐ)</t>
    <phoneticPr fontId="5"/>
  </si>
  <si>
    <t>(ﾑ)</t>
    <phoneticPr fontId="5"/>
  </si>
  <si>
    <t>29年度</t>
    <rPh sb="2" eb="4">
      <t>ネンド</t>
    </rPh>
    <phoneticPr fontId="5"/>
  </si>
  <si>
    <t>28年度</t>
    <rPh sb="2" eb="3">
      <t>ネン</t>
    </rPh>
    <rPh sb="3" eb="4">
      <t>ド</t>
    </rPh>
    <phoneticPr fontId="5"/>
  </si>
  <si>
    <t>＋</t>
    <phoneticPr fontId="3"/>
  </si>
  <si>
    <t>×1.3333</t>
    <phoneticPr fontId="3"/>
  </si>
  <si>
    <t>）</t>
    <phoneticPr fontId="3"/>
  </si>
  <si>
    <t>－</t>
    <phoneticPr fontId="3"/>
  </si>
  <si>
    <t>（</t>
    <phoneticPr fontId="3"/>
  </si>
  <si>
    <t>（小数点以下3位未満四捨五入）</t>
    <phoneticPr fontId="3"/>
  </si>
  <si>
    <t>（オ）’</t>
    <phoneticPr fontId="3"/>
  </si>
  <si>
    <t>・・・（オ）’</t>
    <phoneticPr fontId="3"/>
  </si>
  <si>
    <t>　（オ）が0.300を下回る場合は0.300、
0.550を上回る場合は0.550とする。</t>
    <phoneticPr fontId="3"/>
  </si>
  <si>
    <t>・・・（オ）</t>
    <phoneticPr fontId="3"/>
  </si>
  <si>
    <t>・・・（ウ）</t>
    <phoneticPr fontId="3"/>
  </si>
  <si>
    <t>・・・（イ）</t>
    <phoneticPr fontId="3"/>
  </si>
  <si>
    <t>（ア）＋（イ）＋（ウ）</t>
    <phoneticPr fontId="3"/>
  </si>
  <si>
    <t>・・・（ア）</t>
    <phoneticPr fontId="3"/>
  </si>
  <si>
    <t>(新設分)</t>
    <phoneticPr fontId="5"/>
  </si>
  <si>
    <t>(ｱ)～(ｷ)</t>
    <phoneticPr fontId="5"/>
  </si>
  <si>
    <t>係るもの）</t>
    <phoneticPr fontId="5"/>
  </si>
  <si>
    <t>28年度一本算定</t>
    <rPh sb="2" eb="4">
      <t>ネンド</t>
    </rPh>
    <rPh sb="4" eb="6">
      <t>イッポン</t>
    </rPh>
    <rPh sb="6" eb="8">
      <t>サンテイ</t>
    </rPh>
    <phoneticPr fontId="5"/>
  </si>
  <si>
    <t>（１１）平成28年度分</t>
    <rPh sb="4" eb="6">
      <t>ヘイセイ</t>
    </rPh>
    <rPh sb="8" eb="10">
      <t>ネンド</t>
    </rPh>
    <rPh sb="10" eb="11">
      <t>ブン</t>
    </rPh>
    <phoneticPr fontId="5"/>
  </si>
  <si>
    <t>P45(V)欄</t>
    <phoneticPr fontId="3"/>
  </si>
  <si>
    <t>28年度算出資料</t>
    <rPh sb="2" eb="4">
      <t>ネンド</t>
    </rPh>
    <rPh sb="4" eb="6">
      <t>サンシュツ</t>
    </rPh>
    <rPh sb="6" eb="8">
      <t>シリョウ</t>
    </rPh>
    <phoneticPr fontId="5"/>
  </si>
  <si>
    <t>P45(X)欄</t>
    <phoneticPr fontId="3"/>
  </si>
  <si>
    <t>P43(X)欄</t>
    <phoneticPr fontId="5"/>
  </si>
  <si>
    <t>P39(X)欄</t>
    <phoneticPr fontId="5"/>
  </si>
  <si>
    <t>P38(X)欄</t>
    <phoneticPr fontId="5"/>
  </si>
  <si>
    <t>(ｱｲ)</t>
    <phoneticPr fontId="5"/>
  </si>
  <si>
    <t>(ﾘ)</t>
    <phoneticPr fontId="5"/>
  </si>
  <si>
    <t>(ﾍ)</t>
    <phoneticPr fontId="5"/>
  </si>
  <si>
    <t>(ﾊ)</t>
    <phoneticPr fontId="5"/>
  </si>
  <si>
    <t>ε</t>
    <phoneticPr fontId="3"/>
  </si>
  <si>
    <t>η</t>
    <phoneticPr fontId="3"/>
  </si>
  <si>
    <t>・・・ a</t>
    <phoneticPr fontId="3"/>
  </si>
  <si>
    <t xml:space="preserve"> </t>
    <phoneticPr fontId="5"/>
  </si>
  <si>
    <t>(60.0%分)</t>
    <phoneticPr fontId="5"/>
  </si>
  <si>
    <t>(50.0%分)</t>
    <phoneticPr fontId="5"/>
  </si>
  <si>
    <t>(AF)</t>
    <phoneticPr fontId="5"/>
  </si>
  <si>
    <t>(ｱｦ)</t>
  </si>
  <si>
    <t>(ｱ)～(ｲ)</t>
    <phoneticPr fontId="5"/>
  </si>
  <si>
    <t>(ｱ)～(ﾐ)</t>
    <phoneticPr fontId="5"/>
  </si>
  <si>
    <t>緊急防災・減災</t>
    <phoneticPr fontId="3"/>
  </si>
  <si>
    <t>11</t>
    <phoneticPr fontId="5"/>
  </si>
  <si>
    <t>(L)</t>
    <phoneticPr fontId="5"/>
  </si>
  <si>
    <t>(M)</t>
    <phoneticPr fontId="5"/>
  </si>
  <si>
    <t>(P)</t>
    <phoneticPr fontId="5"/>
  </si>
  <si>
    <t>(Q)</t>
    <phoneticPr fontId="5"/>
  </si>
  <si>
    <t>(R)</t>
    <phoneticPr fontId="5"/>
  </si>
  <si>
    <t>ｱ</t>
    <phoneticPr fontId="16"/>
  </si>
  <si>
    <t>ﾅ</t>
    <phoneticPr fontId="16"/>
  </si>
  <si>
    <t>ﾄ</t>
    <phoneticPr fontId="16"/>
  </si>
  <si>
    <t>ﾃ</t>
    <phoneticPr fontId="16"/>
  </si>
  <si>
    <t>ﾂ</t>
    <phoneticPr fontId="16"/>
  </si>
  <si>
    <t>ﾁ</t>
    <phoneticPr fontId="16"/>
  </si>
  <si>
    <t>ﾀ</t>
    <phoneticPr fontId="16"/>
  </si>
  <si>
    <t>ｿ</t>
    <phoneticPr fontId="16"/>
  </si>
  <si>
    <t>②未普及解消緊急事業上乗せ分のみ</t>
    <phoneticPr fontId="5"/>
  </si>
  <si>
    <t>①統合水道分及び未普及解消緊急事業を含み、未普及解消緊急事業上乗せ分を除く</t>
    <phoneticPr fontId="5"/>
  </si>
  <si>
    <t>簡易水道事業債（統合水道分及び未普及解消緊急事業上乗せ分を含む）</t>
    <phoneticPr fontId="5"/>
  </si>
  <si>
    <t>を含む。）</t>
    <phoneticPr fontId="5"/>
  </si>
  <si>
    <t>28年度（５０％分）</t>
    <rPh sb="2" eb="4">
      <t>ネンド</t>
    </rPh>
    <phoneticPr fontId="5"/>
  </si>
  <si>
    <t>28年度（３０％分）</t>
    <rPh sb="2" eb="4">
      <t>ネンド</t>
    </rPh>
    <phoneticPr fontId="5"/>
  </si>
  <si>
    <t>７</t>
    <phoneticPr fontId="5"/>
  </si>
  <si>
    <t>特定天井分</t>
    <rPh sb="0" eb="2">
      <t>トクテイ</t>
    </rPh>
    <rPh sb="2" eb="4">
      <t>テンジョウ</t>
    </rPh>
    <rPh sb="4" eb="5">
      <t>ブン</t>
    </rPh>
    <phoneticPr fontId="3"/>
  </si>
  <si>
    <t>学校教育施設等整備事業債</t>
    <phoneticPr fontId="5"/>
  </si>
  <si>
    <t>建築基準法施行令に基づく非構造部材の補強事業（特定天井分）に充てた</t>
    <rPh sb="0" eb="2">
      <t>ケンチク</t>
    </rPh>
    <rPh sb="2" eb="5">
      <t>キジュンホウ</t>
    </rPh>
    <rPh sb="5" eb="8">
      <t>セコウレイ</t>
    </rPh>
    <rPh sb="9" eb="10">
      <t>モト</t>
    </rPh>
    <rPh sb="12" eb="13">
      <t>ヒ</t>
    </rPh>
    <rPh sb="13" eb="16">
      <t>コウゾウブ</t>
    </rPh>
    <rPh sb="16" eb="17">
      <t>ザイ</t>
    </rPh>
    <rPh sb="18" eb="20">
      <t>ホキョウ</t>
    </rPh>
    <rPh sb="20" eb="22">
      <t>ジギョウ</t>
    </rPh>
    <rPh sb="23" eb="25">
      <t>トクテイ</t>
    </rPh>
    <rPh sb="25" eb="27">
      <t>テンジョウ</t>
    </rPh>
    <rPh sb="27" eb="28">
      <t>ブン</t>
    </rPh>
    <rPh sb="30" eb="31">
      <t>ア</t>
    </rPh>
    <phoneticPr fontId="5"/>
  </si>
  <si>
    <t>建築基準法施行令に基づく非構造部材の補強事業（特定天井以外分）に充てた</t>
    <rPh sb="0" eb="2">
      <t>ケンチク</t>
    </rPh>
    <rPh sb="2" eb="5">
      <t>キジュンホウ</t>
    </rPh>
    <rPh sb="5" eb="8">
      <t>セコウレイ</t>
    </rPh>
    <rPh sb="9" eb="10">
      <t>モト</t>
    </rPh>
    <rPh sb="12" eb="13">
      <t>ヒ</t>
    </rPh>
    <rPh sb="13" eb="16">
      <t>コウゾウブ</t>
    </rPh>
    <rPh sb="16" eb="17">
      <t>ザイ</t>
    </rPh>
    <rPh sb="18" eb="20">
      <t>ホキョウ</t>
    </rPh>
    <rPh sb="20" eb="22">
      <t>ジギョウ</t>
    </rPh>
    <rPh sb="23" eb="25">
      <t>トクテイ</t>
    </rPh>
    <rPh sb="25" eb="27">
      <t>テンジョウ</t>
    </rPh>
    <rPh sb="27" eb="29">
      <t>イガイ</t>
    </rPh>
    <rPh sb="29" eb="30">
      <t>ブン</t>
    </rPh>
    <rPh sb="32" eb="33">
      <t>ア</t>
    </rPh>
    <phoneticPr fontId="5"/>
  </si>
  <si>
    <t>特定天井以外分</t>
    <rPh sb="0" eb="2">
      <t>トクテイ</t>
    </rPh>
    <rPh sb="2" eb="4">
      <t>テンジョウ</t>
    </rPh>
    <rPh sb="4" eb="6">
      <t>イガイ</t>
    </rPh>
    <rPh sb="6" eb="7">
      <t>ブン</t>
    </rPh>
    <phoneticPr fontId="3"/>
  </si>
  <si>
    <t>歳入欠かん債　財政力係数算出</t>
    <rPh sb="0" eb="2">
      <t>サイニュウ</t>
    </rPh>
    <rPh sb="2" eb="3">
      <t>ケツ</t>
    </rPh>
    <rPh sb="5" eb="6">
      <t>サイ</t>
    </rPh>
    <rPh sb="7" eb="10">
      <t>ザイセイリョク</t>
    </rPh>
    <rPh sb="10" eb="12">
      <t>ケイスウ</t>
    </rPh>
    <rPh sb="12" eb="14">
      <t>サンシュツ</t>
    </rPh>
    <phoneticPr fontId="3"/>
  </si>
  <si>
    <t>財政力係数算出表（千円未満四捨五入）</t>
    <phoneticPr fontId="3"/>
  </si>
  <si>
    <t>歳入欠かん債発行年度の標準税収入額</t>
    <rPh sb="0" eb="2">
      <t>サイニュウ</t>
    </rPh>
    <rPh sb="2" eb="3">
      <t>ケツ</t>
    </rPh>
    <rPh sb="5" eb="6">
      <t>サイ</t>
    </rPh>
    <rPh sb="6" eb="8">
      <t>ハッコウ</t>
    </rPh>
    <rPh sb="8" eb="10">
      <t>ネンド</t>
    </rPh>
    <rPh sb="11" eb="13">
      <t>ヒョウジュン</t>
    </rPh>
    <rPh sb="13" eb="15">
      <t>ゼイシュウ</t>
    </rPh>
    <rPh sb="16" eb="17">
      <t>ガク</t>
    </rPh>
    <phoneticPr fontId="3"/>
  </si>
  <si>
    <t>…⑨の数値</t>
    <rPh sb="3" eb="5">
      <t>スウチ</t>
    </rPh>
    <phoneticPr fontId="3"/>
  </si>
  <si>
    <t>歳入欠かん債同意等額</t>
    <rPh sb="0" eb="2">
      <t>サイニュウ</t>
    </rPh>
    <rPh sb="2" eb="3">
      <t>ケツ</t>
    </rPh>
    <rPh sb="5" eb="6">
      <t>サイ</t>
    </rPh>
    <rPh sb="6" eb="8">
      <t>ドウイ</t>
    </rPh>
    <rPh sb="8" eb="10">
      <t>トウガク</t>
    </rPh>
    <phoneticPr fontId="3"/>
  </si>
  <si>
    <t>千円</t>
  </si>
  <si>
    <t>②</t>
    <phoneticPr fontId="3"/>
  </si>
  <si>
    <t>･･･③</t>
    <phoneticPr fontId="3"/>
  </si>
  <si>
    <t>（小数点以下四捨五入）</t>
  </si>
  <si>
    <t>③　の　数　値</t>
    <phoneticPr fontId="3"/>
  </si>
  <si>
    <t>乗 率</t>
  </si>
  <si>
    <t>③×④</t>
    <phoneticPr fontId="3"/>
  </si>
  <si>
    <t>⑤</t>
    <phoneticPr fontId="3"/>
  </si>
  <si>
    <t>定　数</t>
  </si>
  <si>
    <t>⑤－⑥</t>
    <phoneticPr fontId="3"/>
  </si>
  <si>
    <t>⑦</t>
    <phoneticPr fontId="3"/>
  </si>
  <si>
    <t>⑦／③</t>
    <phoneticPr fontId="3"/>
  </si>
  <si>
    <t>④</t>
    <phoneticPr fontId="3"/>
  </si>
  <si>
    <t>（掛け放し）</t>
  </si>
  <si>
    <t>⑥</t>
    <phoneticPr fontId="3"/>
  </si>
  <si>
    <t>（端数整理しない）</t>
  </si>
  <si>
    <t>⑧</t>
    <phoneticPr fontId="3"/>
  </si>
  <si>
    <t>200以下</t>
    <phoneticPr fontId="3"/>
  </si>
  <si>
    <t>1.000</t>
  </si>
  <si>
    <t>○ 標準税収入額の算出</t>
    <rPh sb="2" eb="4">
      <t>ヒョウジュン</t>
    </rPh>
    <rPh sb="4" eb="6">
      <t>ゼイシュウ</t>
    </rPh>
    <rPh sb="7" eb="8">
      <t>ガク</t>
    </rPh>
    <rPh sb="9" eb="11">
      <t>サンシュツ</t>
    </rPh>
    <phoneticPr fontId="3"/>
  </si>
  <si>
    <t>発行年度の
基準財政収入額</t>
    <rPh sb="0" eb="2">
      <t>ハッコウ</t>
    </rPh>
    <rPh sb="2" eb="4">
      <t>ネンド</t>
    </rPh>
    <rPh sb="6" eb="8">
      <t>キジュン</t>
    </rPh>
    <rPh sb="8" eb="10">
      <t>ザイセイ</t>
    </rPh>
    <rPh sb="10" eb="13">
      <t>シュウニュウガク</t>
    </rPh>
    <phoneticPr fontId="3"/>
  </si>
  <si>
    <t>交通安全対策
特別交付金</t>
    <rPh sb="0" eb="2">
      <t>コウツウ</t>
    </rPh>
    <rPh sb="2" eb="4">
      <t>アンゼン</t>
    </rPh>
    <rPh sb="4" eb="6">
      <t>タイサク</t>
    </rPh>
    <rPh sb="7" eb="9">
      <t>トクベツ</t>
    </rPh>
    <rPh sb="9" eb="12">
      <t>コウフキン</t>
    </rPh>
    <phoneticPr fontId="3"/>
  </si>
  <si>
    <t>事業所税</t>
    <rPh sb="0" eb="3">
      <t>ジギョウショ</t>
    </rPh>
    <rPh sb="3" eb="4">
      <t>ゼイ</t>
    </rPh>
    <phoneticPr fontId="3"/>
  </si>
  <si>
    <t>軽油引取税交付金</t>
    <rPh sb="0" eb="2">
      <t>ケイユ</t>
    </rPh>
    <rPh sb="2" eb="5">
      <t>ヒキトリゼイ</t>
    </rPh>
    <rPh sb="5" eb="8">
      <t>コウフキン</t>
    </rPh>
    <phoneticPr fontId="3"/>
  </si>
  <si>
    <t>市町村民税所得割に係る
税源移譲相当額×0.25</t>
    <rPh sb="0" eb="3">
      <t>シチョウソン</t>
    </rPh>
    <rPh sb="3" eb="4">
      <t>ミン</t>
    </rPh>
    <phoneticPr fontId="3"/>
  </si>
  <si>
    <t>地方消費税交付金に係る税率引上げ分×0.25</t>
    <rPh sb="0" eb="2">
      <t>チホウ</t>
    </rPh>
    <rPh sb="2" eb="5">
      <t>ショウヒゼイ</t>
    </rPh>
    <rPh sb="5" eb="8">
      <t>コウフキン</t>
    </rPh>
    <rPh sb="9" eb="10">
      <t>カカ</t>
    </rPh>
    <phoneticPr fontId="3"/>
  </si>
  <si>
    <t>地方揮発油譲与税</t>
    <rPh sb="0" eb="2">
      <t>チホウ</t>
    </rPh>
    <rPh sb="2" eb="5">
      <t>キハツユ</t>
    </rPh>
    <rPh sb="5" eb="8">
      <t>ジョウヨゼイ</t>
    </rPh>
    <phoneticPr fontId="3"/>
  </si>
  <si>
    <t>自動車重量譲与税</t>
    <rPh sb="0" eb="3">
      <t>ジドウシャ</t>
    </rPh>
    <rPh sb="3" eb="5">
      <t>ジュウリョウ</t>
    </rPh>
    <rPh sb="5" eb="8">
      <t>ジョウヨゼイ</t>
    </rPh>
    <phoneticPr fontId="3"/>
  </si>
  <si>
    <t>・・・⑨</t>
    <phoneticPr fontId="3"/>
  </si>
  <si>
    <t>※財政力係数の算出</t>
    <rPh sb="1" eb="4">
      <t>ザイセイリョク</t>
    </rPh>
    <rPh sb="4" eb="6">
      <t>ケイスウ</t>
    </rPh>
    <rPh sb="7" eb="9">
      <t>サンシュツ</t>
    </rPh>
    <phoneticPr fontId="3"/>
  </si>
  <si>
    <t>歳入欠かん債</t>
    <rPh sb="0" eb="2">
      <t>サイニュウ</t>
    </rPh>
    <rPh sb="2" eb="3">
      <t>ケツ</t>
    </rPh>
    <rPh sb="5" eb="6">
      <t>サイ</t>
    </rPh>
    <phoneticPr fontId="5"/>
  </si>
  <si>
    <t>財政力係数</t>
    <rPh sb="0" eb="3">
      <t>ザイセイリョク</t>
    </rPh>
    <rPh sb="3" eb="5">
      <t>ケイスウ</t>
    </rPh>
    <phoneticPr fontId="5"/>
  </si>
  <si>
    <t>（注１）</t>
    <rPh sb="1" eb="2">
      <t>チュウ</t>
    </rPh>
    <phoneticPr fontId="3"/>
  </si>
  <si>
    <t>平成28年度に発行する熊本地震に係る歳入欠かん債以外の歳入欠かん債においては、財政力係数に算入率を乗じた結果（小数点第３位未満四捨五入）が0.57を下回る場合は、財政力係数に1.000、算入率に0.57を手入力する。</t>
    <rPh sb="0" eb="2">
      <t>ヘイセイ</t>
    </rPh>
    <rPh sb="4" eb="6">
      <t>ネンド</t>
    </rPh>
    <rPh sb="7" eb="9">
      <t>ハッコウ</t>
    </rPh>
    <rPh sb="11" eb="13">
      <t>クマモト</t>
    </rPh>
    <rPh sb="13" eb="15">
      <t>ジシン</t>
    </rPh>
    <rPh sb="16" eb="17">
      <t>カカ</t>
    </rPh>
    <rPh sb="18" eb="20">
      <t>サイニュウ</t>
    </rPh>
    <phoneticPr fontId="3"/>
  </si>
  <si>
    <t>災害対策債</t>
    <rPh sb="0" eb="2">
      <t>サイガイ</t>
    </rPh>
    <rPh sb="2" eb="4">
      <t>タイサク</t>
    </rPh>
    <rPh sb="4" eb="5">
      <t>サイ</t>
    </rPh>
    <phoneticPr fontId="3"/>
  </si>
  <si>
    <t>・・・β=⑧</t>
    <phoneticPr fontId="3"/>
  </si>
  <si>
    <t>（注２）</t>
    <rPh sb="1" eb="2">
      <t>チュウ</t>
    </rPh>
    <phoneticPr fontId="3"/>
  </si>
  <si>
    <t>29年度</t>
    <rPh sb="2" eb="4">
      <t>ネンド</t>
    </rPh>
    <phoneticPr fontId="10"/>
  </si>
  <si>
    <t>(ﾇ)</t>
    <phoneticPr fontId="10"/>
  </si>
  <si>
    <t>(ﾈ)</t>
    <phoneticPr fontId="10"/>
  </si>
  <si>
    <t>大規模改造</t>
    <rPh sb="0" eb="3">
      <t>ダイキボ</t>
    </rPh>
    <rPh sb="3" eb="5">
      <t>カイゾウ</t>
    </rPh>
    <phoneticPr fontId="5"/>
  </si>
  <si>
    <t>（単独）分</t>
    <rPh sb="1" eb="3">
      <t>タンドク</t>
    </rPh>
    <rPh sb="4" eb="5">
      <t>ブン</t>
    </rPh>
    <phoneticPr fontId="3"/>
  </si>
  <si>
    <t>（補助）分</t>
    <rPh sb="1" eb="3">
      <t>ホジョ</t>
    </rPh>
    <rPh sb="4" eb="5">
      <t>ブン</t>
    </rPh>
    <phoneticPr fontId="3"/>
  </si>
  <si>
    <t>(ﾇ)</t>
    <phoneticPr fontId="14"/>
  </si>
  <si>
    <t>(ﾈ)</t>
    <phoneticPr fontId="14"/>
  </si>
  <si>
    <t>(ﾄ)</t>
    <phoneticPr fontId="5"/>
  </si>
  <si>
    <t>(ｱ)～(ｴ)</t>
    <phoneticPr fontId="5"/>
  </si>
  <si>
    <t>*</t>
    <phoneticPr fontId="5"/>
  </si>
  <si>
    <t>３</t>
    <phoneticPr fontId="5"/>
  </si>
  <si>
    <t>=</t>
    <phoneticPr fontId="5"/>
  </si>
  <si>
    <t>(千円未満四捨五入）</t>
    <phoneticPr fontId="5"/>
  </si>
  <si>
    <t>①</t>
    <phoneticPr fontId="5"/>
  </si>
  <si>
    <t>(d)</t>
    <phoneticPr fontId="5"/>
  </si>
  <si>
    <t>５</t>
    <phoneticPr fontId="5"/>
  </si>
  <si>
    <t>(ｱ)</t>
    <phoneticPr fontId="5"/>
  </si>
  <si>
    <t>(ｲ)</t>
    <phoneticPr fontId="5"/>
  </si>
  <si>
    <t>②</t>
    <phoneticPr fontId="5"/>
  </si>
  <si>
    <t>(ｳ)</t>
    <phoneticPr fontId="5"/>
  </si>
  <si>
    <t>(ｴ)</t>
    <phoneticPr fontId="5"/>
  </si>
  <si>
    <t>(ｵ)</t>
    <phoneticPr fontId="5"/>
  </si>
  <si>
    <t>(e)</t>
    <phoneticPr fontId="5"/>
  </si>
  <si>
    <t>６</t>
    <phoneticPr fontId="5"/>
  </si>
  <si>
    <t>(ｷ)</t>
    <phoneticPr fontId="5"/>
  </si>
  <si>
    <t>(f)</t>
    <phoneticPr fontId="5"/>
  </si>
  <si>
    <t>７</t>
    <phoneticPr fontId="5"/>
  </si>
  <si>
    <t>(ｶ)</t>
    <phoneticPr fontId="5"/>
  </si>
  <si>
    <t>(ｸ)</t>
    <phoneticPr fontId="5"/>
  </si>
  <si>
    <t>(ｹ)</t>
    <phoneticPr fontId="5"/>
  </si>
  <si>
    <t>(ｺ)</t>
    <phoneticPr fontId="5"/>
  </si>
  <si>
    <t>(ｻ)</t>
    <phoneticPr fontId="5"/>
  </si>
  <si>
    <t>(ｼ)</t>
    <phoneticPr fontId="5"/>
  </si>
  <si>
    <t>(ｽ)</t>
    <phoneticPr fontId="5"/>
  </si>
  <si>
    <t>(ｾ)</t>
    <phoneticPr fontId="5"/>
  </si>
  <si>
    <t>(ｿ)</t>
    <phoneticPr fontId="5"/>
  </si>
  <si>
    <t>(ﾀ)</t>
    <phoneticPr fontId="5"/>
  </si>
  <si>
    <t>(ﾁ)</t>
    <phoneticPr fontId="5"/>
  </si>
  <si>
    <t>(ﾂ)</t>
    <phoneticPr fontId="5"/>
  </si>
  <si>
    <t>(ﾃ)</t>
    <phoneticPr fontId="5"/>
  </si>
  <si>
    <t>(ﾄ)</t>
    <phoneticPr fontId="5"/>
  </si>
  <si>
    <t>(ﾅ)</t>
    <phoneticPr fontId="5"/>
  </si>
  <si>
    <t>(ﾆ)</t>
    <phoneticPr fontId="5"/>
  </si>
  <si>
    <t>(ﾇ)</t>
    <phoneticPr fontId="5"/>
  </si>
  <si>
    <t>(ﾈ)</t>
    <phoneticPr fontId="5"/>
  </si>
  <si>
    <t>(ﾉ)</t>
    <phoneticPr fontId="5"/>
  </si>
  <si>
    <t>(ﾊ)</t>
    <phoneticPr fontId="5"/>
  </si>
  <si>
    <t>(ﾋ)</t>
    <phoneticPr fontId="5"/>
  </si>
  <si>
    <t>(ﾌ)</t>
    <phoneticPr fontId="5"/>
  </si>
  <si>
    <t>(g)</t>
    <phoneticPr fontId="5"/>
  </si>
  <si>
    <t>(ｱ)～(ｶ)</t>
    <phoneticPr fontId="5"/>
  </si>
  <si>
    <t>(学校教育施設等整備事業を除く)に充てた地方債</t>
    <phoneticPr fontId="5"/>
  </si>
  <si>
    <t>(ﾂ)</t>
    <phoneticPr fontId="3"/>
  </si>
  <si>
    <t>に充てた地方債</t>
    <rPh sb="1" eb="2">
      <t>ア</t>
    </rPh>
    <rPh sb="4" eb="7">
      <t>チホウサイ</t>
    </rPh>
    <phoneticPr fontId="5"/>
  </si>
  <si>
    <t>(q)</t>
    <phoneticPr fontId="5"/>
  </si>
  <si>
    <t>(t)</t>
    <phoneticPr fontId="5"/>
  </si>
  <si>
    <t>附表１の(⑧)</t>
    <phoneticPr fontId="5"/>
  </si>
  <si>
    <t>(④)</t>
    <phoneticPr fontId="3"/>
  </si>
  <si>
    <t>＝</t>
    <phoneticPr fontId="3"/>
  </si>
  <si>
    <t>★</t>
    <phoneticPr fontId="3"/>
  </si>
  <si>
    <t>(⑤)</t>
    <phoneticPr fontId="3"/>
  </si>
  <si>
    <t>まで(⑤)</t>
    <phoneticPr fontId="3"/>
  </si>
  <si>
    <t>(⑧)</t>
    <phoneticPr fontId="3"/>
  </si>
  <si>
    <t>２</t>
    <phoneticPr fontId="5"/>
  </si>
  <si>
    <t>(ｺ)</t>
    <phoneticPr fontId="3"/>
  </si>
  <si>
    <t>９</t>
    <phoneticPr fontId="3"/>
  </si>
  <si>
    <t>(ｾ)</t>
    <phoneticPr fontId="3"/>
  </si>
  <si>
    <t>(ﾀ)</t>
    <phoneticPr fontId="3"/>
  </si>
  <si>
    <t>(ﾆ)</t>
    <phoneticPr fontId="3"/>
  </si>
  <si>
    <t>(ﾄ)</t>
    <phoneticPr fontId="3"/>
  </si>
  <si>
    <t>(a)～(j)</t>
    <phoneticPr fontId="5"/>
  </si>
  <si>
    <t>(あ)</t>
    <phoneticPr fontId="5"/>
  </si>
  <si>
    <t>(千円未満四捨五入）</t>
    <phoneticPr fontId="5"/>
  </si>
  <si>
    <t>*</t>
    <phoneticPr fontId="5"/>
  </si>
  <si>
    <t>=</t>
    <phoneticPr fontId="5"/>
  </si>
  <si>
    <t>①</t>
    <phoneticPr fontId="5"/>
  </si>
  <si>
    <t>②</t>
    <phoneticPr fontId="5"/>
  </si>
  <si>
    <t>(ﾜ)</t>
    <phoneticPr fontId="5"/>
  </si>
  <si>
    <t>(ｦ)</t>
    <phoneticPr fontId="5"/>
  </si>
  <si>
    <t>①</t>
    <phoneticPr fontId="5"/>
  </si>
  <si>
    <t>*</t>
    <phoneticPr fontId="5"/>
  </si>
  <si>
    <t>=</t>
    <phoneticPr fontId="5"/>
  </si>
  <si>
    <t>(ﾝ)</t>
    <phoneticPr fontId="5"/>
  </si>
  <si>
    <t>②</t>
    <phoneticPr fontId="5"/>
  </si>
  <si>
    <t>*</t>
    <phoneticPr fontId="5"/>
  </si>
  <si>
    <t>=</t>
    <phoneticPr fontId="5"/>
  </si>
  <si>
    <t>(ｱｱ)</t>
    <phoneticPr fontId="5"/>
  </si>
  <si>
    <t>(ｱ)～(ｵ)</t>
    <phoneticPr fontId="5"/>
  </si>
  <si>
    <t>(ｱ)～(ｺ)</t>
    <phoneticPr fontId="5"/>
  </si>
  <si>
    <t>*</t>
    <phoneticPr fontId="3"/>
  </si>
  <si>
    <t>=</t>
    <phoneticPr fontId="3"/>
  </si>
  <si>
    <t>30年度</t>
    <rPh sb="2" eb="4">
      <t>ネンド</t>
    </rPh>
    <phoneticPr fontId="5"/>
  </si>
  <si>
    <t>　　該当箇所から転記すること。</t>
    <phoneticPr fontId="5"/>
  </si>
  <si>
    <t>(ｱ)～(ｼ)</t>
    <phoneticPr fontId="5"/>
  </si>
  <si>
    <t>①</t>
    <phoneticPr fontId="5"/>
  </si>
  <si>
    <t>(ｻ)</t>
    <phoneticPr fontId="5"/>
  </si>
  <si>
    <t>(ｼ)</t>
    <phoneticPr fontId="5"/>
  </si>
  <si>
    <t>(ｴ)</t>
    <phoneticPr fontId="5"/>
  </si>
  <si>
    <t>(ｱ)～(ｴ)</t>
    <phoneticPr fontId="5"/>
  </si>
  <si>
    <t>(y)</t>
    <phoneticPr fontId="5"/>
  </si>
  <si>
    <t>公共施設等適正管理推進事業債（集約化・複合化事業分）</t>
    <rPh sb="0" eb="2">
      <t>コウキョウ</t>
    </rPh>
    <rPh sb="2" eb="4">
      <t>シセツ</t>
    </rPh>
    <rPh sb="4" eb="5">
      <t>トウ</t>
    </rPh>
    <rPh sb="5" eb="7">
      <t>テキセイ</t>
    </rPh>
    <rPh sb="7" eb="9">
      <t>カンリ</t>
    </rPh>
    <rPh sb="9" eb="11">
      <t>スイシン</t>
    </rPh>
    <rPh sb="11" eb="13">
      <t>ジギョウ</t>
    </rPh>
    <rPh sb="13" eb="14">
      <t>サイ</t>
    </rPh>
    <rPh sb="15" eb="18">
      <t>シュウヤクカ</t>
    </rPh>
    <rPh sb="19" eb="22">
      <t>フクゴウカ</t>
    </rPh>
    <rPh sb="22" eb="24">
      <t>ジギョウ</t>
    </rPh>
    <rPh sb="24" eb="25">
      <t>ブン</t>
    </rPh>
    <phoneticPr fontId="5"/>
  </si>
  <si>
    <t>(千円未満四捨五入）</t>
    <phoneticPr fontId="5"/>
  </si>
  <si>
    <t>29年度</t>
    <rPh sb="2" eb="3">
      <t>ネン</t>
    </rPh>
    <rPh sb="3" eb="4">
      <t>ド</t>
    </rPh>
    <phoneticPr fontId="5"/>
  </si>
  <si>
    <t>①</t>
    <phoneticPr fontId="5"/>
  </si>
  <si>
    <t>*</t>
    <phoneticPr fontId="5"/>
  </si>
  <si>
    <t>=</t>
    <phoneticPr fontId="5"/>
  </si>
  <si>
    <t>(ｱ)</t>
    <phoneticPr fontId="5"/>
  </si>
  <si>
    <t>②</t>
    <phoneticPr fontId="5"/>
  </si>
  <si>
    <t>(ｲ)</t>
    <phoneticPr fontId="5"/>
  </si>
  <si>
    <t>公共施設等適正管理推進事業債</t>
    <rPh sb="0" eb="2">
      <t>コウキョウ</t>
    </rPh>
    <rPh sb="2" eb="4">
      <t>シセツ</t>
    </rPh>
    <rPh sb="4" eb="5">
      <t>トウ</t>
    </rPh>
    <rPh sb="5" eb="7">
      <t>テキセイ</t>
    </rPh>
    <rPh sb="7" eb="9">
      <t>カンリ</t>
    </rPh>
    <rPh sb="9" eb="11">
      <t>スイシン</t>
    </rPh>
    <rPh sb="11" eb="13">
      <t>ジギョウ</t>
    </rPh>
    <rPh sb="13" eb="14">
      <t>サイ</t>
    </rPh>
    <phoneticPr fontId="5"/>
  </si>
  <si>
    <t>（長寿命化、転用、立地適正化、市町村役場機能緊急保全事業分）</t>
    <phoneticPr fontId="3"/>
  </si>
  <si>
    <t>(千円未満四捨五入）</t>
    <phoneticPr fontId="5"/>
  </si>
  <si>
    <t>(ｱ)</t>
    <phoneticPr fontId="5"/>
  </si>
  <si>
    <t>②</t>
    <phoneticPr fontId="5"/>
  </si>
  <si>
    <t>(ｲ)</t>
    <phoneticPr fontId="5"/>
  </si>
  <si>
    <t>(ｱ)～(ｲ)</t>
    <phoneticPr fontId="5"/>
  </si>
  <si>
    <t>(aa)</t>
    <phoneticPr fontId="5"/>
  </si>
  <si>
    <t>一般補助施設整備等事業債（まち・ひと・しごと創生交付金事業分）</t>
    <rPh sb="0" eb="2">
      <t>イッパン</t>
    </rPh>
    <rPh sb="2" eb="4">
      <t>ホジョ</t>
    </rPh>
    <rPh sb="4" eb="6">
      <t>シセツ</t>
    </rPh>
    <rPh sb="6" eb="8">
      <t>セイビ</t>
    </rPh>
    <rPh sb="8" eb="9">
      <t>トウ</t>
    </rPh>
    <rPh sb="9" eb="12">
      <t>ジギョウサイ</t>
    </rPh>
    <rPh sb="22" eb="24">
      <t>ソウセイ</t>
    </rPh>
    <rPh sb="24" eb="27">
      <t>コウフキン</t>
    </rPh>
    <rPh sb="27" eb="30">
      <t>ジギョウブン</t>
    </rPh>
    <phoneticPr fontId="5"/>
  </si>
  <si>
    <t>(ｳ)</t>
    <phoneticPr fontId="5"/>
  </si>
  <si>
    <t>(ab)</t>
    <phoneticPr fontId="5"/>
  </si>
  <si>
    <t>一般補助施設整備等事業債（沖縄離島活性化推進事業分）</t>
    <rPh sb="0" eb="2">
      <t>イッパン</t>
    </rPh>
    <rPh sb="2" eb="4">
      <t>ホジョ</t>
    </rPh>
    <rPh sb="4" eb="6">
      <t>シセツ</t>
    </rPh>
    <rPh sb="6" eb="8">
      <t>セイビ</t>
    </rPh>
    <rPh sb="8" eb="9">
      <t>トウ</t>
    </rPh>
    <rPh sb="9" eb="12">
      <t>ジギョウサイ</t>
    </rPh>
    <rPh sb="13" eb="15">
      <t>オキナワ</t>
    </rPh>
    <rPh sb="15" eb="17">
      <t>リトウ</t>
    </rPh>
    <rPh sb="17" eb="20">
      <t>カッセイカ</t>
    </rPh>
    <rPh sb="20" eb="22">
      <t>スイシン</t>
    </rPh>
    <rPh sb="22" eb="24">
      <t>ジギョウ</t>
    </rPh>
    <rPh sb="24" eb="25">
      <t>ブン</t>
    </rPh>
    <phoneticPr fontId="5"/>
  </si>
  <si>
    <t>(千円未満四捨五入）</t>
    <phoneticPr fontId="5"/>
  </si>
  <si>
    <t>*</t>
    <phoneticPr fontId="5"/>
  </si>
  <si>
    <t>=</t>
    <phoneticPr fontId="5"/>
  </si>
  <si>
    <t>(ｱ)</t>
    <phoneticPr fontId="5"/>
  </si>
  <si>
    <t>*</t>
    <phoneticPr fontId="5"/>
  </si>
  <si>
    <t>=</t>
    <phoneticPr fontId="5"/>
  </si>
  <si>
    <t>(い)</t>
    <phoneticPr fontId="5"/>
  </si>
  <si>
    <t>(あ)+(い)</t>
    <phoneticPr fontId="5"/>
  </si>
  <si>
    <t>(R)</t>
    <phoneticPr fontId="5"/>
  </si>
  <si>
    <t>【附表２】</t>
    <phoneticPr fontId="3"/>
  </si>
  <si>
    <t>①</t>
    <phoneticPr fontId="3"/>
  </si>
  <si>
    <t>200超400以下</t>
    <phoneticPr fontId="3"/>
  </si>
  <si>
    <t>400超600以下</t>
    <phoneticPr fontId="3"/>
  </si>
  <si>
    <t>600超800以下</t>
    <phoneticPr fontId="3"/>
  </si>
  <si>
    <t>800超1,000以下</t>
    <phoneticPr fontId="3"/>
  </si>
  <si>
    <t>1,000超1,400以下</t>
    <phoneticPr fontId="3"/>
  </si>
  <si>
    <t>1,400超2,000以下</t>
    <phoneticPr fontId="3"/>
  </si>
  <si>
    <t>2,000超3,000以下</t>
    <phoneticPr fontId="3"/>
  </si>
  <si>
    <t>3,000超4,000以下</t>
    <phoneticPr fontId="3"/>
  </si>
  <si>
    <t>4,000超5,000以下</t>
    <phoneticPr fontId="3"/>
  </si>
  <si>
    <t>5,000超6,000以下</t>
    <phoneticPr fontId="3"/>
  </si>
  <si>
    <t>6,000超7,000以下</t>
    <phoneticPr fontId="3"/>
  </si>
  <si>
    <t>7,000超8,000以下</t>
    <phoneticPr fontId="3"/>
  </si>
  <si>
    <t>8,000超10,000以下</t>
    <phoneticPr fontId="3"/>
  </si>
  <si>
    <t>10,000超</t>
    <phoneticPr fontId="3"/>
  </si>
  <si>
    <t>分離課税所得割
交付金</t>
    <rPh sb="0" eb="2">
      <t>ブンリ</t>
    </rPh>
    <rPh sb="2" eb="4">
      <t>カゼイ</t>
    </rPh>
    <rPh sb="4" eb="6">
      <t>ショトク</t>
    </rPh>
    <rPh sb="6" eb="7">
      <t>ワリ</t>
    </rPh>
    <rPh sb="8" eb="11">
      <t>コウフキン</t>
    </rPh>
    <phoneticPr fontId="3"/>
  </si>
  <si>
    <t>(ｱ)</t>
    <phoneticPr fontId="3"/>
  </si>
  <si>
    <t>(ｲ)</t>
    <phoneticPr fontId="3"/>
  </si>
  <si>
    <t>(ｱ)～(ｸ)</t>
    <phoneticPr fontId="5"/>
  </si>
  <si>
    <t>(ｱ)</t>
    <phoneticPr fontId="3"/>
  </si>
  <si>
    <t>(ｱ)～(ｸ)</t>
    <phoneticPr fontId="5"/>
  </si>
  <si>
    <t>１</t>
    <phoneticPr fontId="5"/>
  </si>
  <si>
    <t>(千円未満四捨五入）</t>
    <phoneticPr fontId="5"/>
  </si>
  <si>
    <t>*</t>
    <phoneticPr fontId="5"/>
  </si>
  <si>
    <t>=</t>
    <phoneticPr fontId="5"/>
  </si>
  <si>
    <t>(a)</t>
    <phoneticPr fontId="5"/>
  </si>
  <si>
    <t>*</t>
    <phoneticPr fontId="5"/>
  </si>
  <si>
    <t>２</t>
    <phoneticPr fontId="5"/>
  </si>
  <si>
    <t>(千円未満四捨五入）</t>
    <phoneticPr fontId="5"/>
  </si>
  <si>
    <t>①</t>
    <phoneticPr fontId="5"/>
  </si>
  <si>
    <t>=</t>
    <phoneticPr fontId="5"/>
  </si>
  <si>
    <t>②</t>
    <phoneticPr fontId="5"/>
  </si>
  <si>
    <t>(ｲ)</t>
    <phoneticPr fontId="3"/>
  </si>
  <si>
    <t>３</t>
    <phoneticPr fontId="5"/>
  </si>
  <si>
    <t>*</t>
    <phoneticPr fontId="5"/>
  </si>
  <si>
    <t>=</t>
    <phoneticPr fontId="5"/>
  </si>
  <si>
    <t>*</t>
    <phoneticPr fontId="5"/>
  </si>
  <si>
    <t>=</t>
    <phoneticPr fontId="5"/>
  </si>
  <si>
    <t>４</t>
    <phoneticPr fontId="5"/>
  </si>
  <si>
    <t>５</t>
    <phoneticPr fontId="5"/>
  </si>
  <si>
    <t>(ｱ)</t>
    <phoneticPr fontId="5"/>
  </si>
  <si>
    <t>(ｱ)～(ｲ)</t>
    <phoneticPr fontId="5"/>
  </si>
  <si>
    <t>６</t>
    <phoneticPr fontId="5"/>
  </si>
  <si>
    <t>(ｲ)</t>
    <phoneticPr fontId="5"/>
  </si>
  <si>
    <t>(ｳ)</t>
    <phoneticPr fontId="5"/>
  </si>
  <si>
    <t>(ｴ)</t>
    <phoneticPr fontId="5"/>
  </si>
  <si>
    <t>(ｱ)～(ｴ)</t>
    <phoneticPr fontId="5"/>
  </si>
  <si>
    <t>７</t>
    <phoneticPr fontId="5"/>
  </si>
  <si>
    <t>８</t>
    <phoneticPr fontId="5"/>
  </si>
  <si>
    <t>(ｵ)</t>
    <phoneticPr fontId="5"/>
  </si>
  <si>
    <t>(ｸ)</t>
    <phoneticPr fontId="3"/>
  </si>
  <si>
    <t>(ｱ)～(ｸ)</t>
    <phoneticPr fontId="5"/>
  </si>
  <si>
    <t>９</t>
    <phoneticPr fontId="5"/>
  </si>
  <si>
    <t>１０</t>
    <phoneticPr fontId="5"/>
  </si>
  <si>
    <t>１１</t>
    <phoneticPr fontId="5"/>
  </si>
  <si>
    <t>１２</t>
    <phoneticPr fontId="5"/>
  </si>
  <si>
    <t>(ｶ)</t>
    <phoneticPr fontId="5"/>
  </si>
  <si>
    <t>(ｷ)</t>
    <phoneticPr fontId="5"/>
  </si>
  <si>
    <t>１３</t>
    <phoneticPr fontId="5"/>
  </si>
  <si>
    <t>(ｸ)</t>
    <phoneticPr fontId="5"/>
  </si>
  <si>
    <t>(p)</t>
    <phoneticPr fontId="5"/>
  </si>
  <si>
    <t>１４</t>
    <phoneticPr fontId="5"/>
  </si>
  <si>
    <t>１５</t>
    <phoneticPr fontId="5"/>
  </si>
  <si>
    <t>(r)</t>
    <phoneticPr fontId="5"/>
  </si>
  <si>
    <t>１６</t>
    <phoneticPr fontId="5"/>
  </si>
  <si>
    <t>②</t>
    <phoneticPr fontId="5"/>
  </si>
  <si>
    <t>*</t>
    <phoneticPr fontId="5"/>
  </si>
  <si>
    <t>=</t>
    <phoneticPr fontId="5"/>
  </si>
  <si>
    <t>①</t>
    <phoneticPr fontId="5"/>
  </si>
  <si>
    <t>５</t>
    <phoneticPr fontId="5"/>
  </si>
  <si>
    <t>(千円未満四捨五入）</t>
    <phoneticPr fontId="5"/>
  </si>
  <si>
    <t>(</t>
    <phoneticPr fontId="16"/>
  </si>
  <si>
    <t>)</t>
    <phoneticPr fontId="16"/>
  </si>
  <si>
    <t>ｱ</t>
    <phoneticPr fontId="16"/>
  </si>
  <si>
    <t>*</t>
    <phoneticPr fontId="5"/>
  </si>
  <si>
    <t>=</t>
    <phoneticPr fontId="5"/>
  </si>
  <si>
    <t>ｲ</t>
    <phoneticPr fontId="16"/>
  </si>
  <si>
    <t>ｳ</t>
    <phoneticPr fontId="16"/>
  </si>
  <si>
    <t>ｴ</t>
    <phoneticPr fontId="16"/>
  </si>
  <si>
    <t>*</t>
    <phoneticPr fontId="5"/>
  </si>
  <si>
    <t>=</t>
    <phoneticPr fontId="5"/>
  </si>
  <si>
    <t>ｵ</t>
    <phoneticPr fontId="16"/>
  </si>
  <si>
    <t>ｶ</t>
    <phoneticPr fontId="16"/>
  </si>
  <si>
    <t>ｷ</t>
    <phoneticPr fontId="16"/>
  </si>
  <si>
    <t>ｸ</t>
    <phoneticPr fontId="16"/>
  </si>
  <si>
    <t>ｹ</t>
    <phoneticPr fontId="16"/>
  </si>
  <si>
    <t>ｺ</t>
    <phoneticPr fontId="16"/>
  </si>
  <si>
    <t>ｻ</t>
    <phoneticPr fontId="16"/>
  </si>
  <si>
    <t>ｼ</t>
    <phoneticPr fontId="16"/>
  </si>
  <si>
    <t>ｽ</t>
    <phoneticPr fontId="16"/>
  </si>
  <si>
    <t>ｾ</t>
    <phoneticPr fontId="16"/>
  </si>
  <si>
    <t>ｿ</t>
    <phoneticPr fontId="16"/>
  </si>
  <si>
    <t>ﾀ</t>
    <phoneticPr fontId="16"/>
  </si>
  <si>
    <t>ﾁ</t>
    <phoneticPr fontId="16"/>
  </si>
  <si>
    <t>ﾂ</t>
    <phoneticPr fontId="16"/>
  </si>
  <si>
    <t>ﾃ</t>
    <phoneticPr fontId="16"/>
  </si>
  <si>
    <t>ﾄ</t>
    <phoneticPr fontId="16"/>
  </si>
  <si>
    <t>ﾅ</t>
    <phoneticPr fontId="16"/>
  </si>
  <si>
    <t>ﾆ</t>
    <phoneticPr fontId="16"/>
  </si>
  <si>
    <t>ﾇ</t>
    <phoneticPr fontId="16"/>
  </si>
  <si>
    <t>ﾈ</t>
    <phoneticPr fontId="16"/>
  </si>
  <si>
    <t>ﾉ</t>
    <phoneticPr fontId="16"/>
  </si>
  <si>
    <t>ﾊ</t>
    <phoneticPr fontId="16"/>
  </si>
  <si>
    <t>ﾋ</t>
    <phoneticPr fontId="16"/>
  </si>
  <si>
    <t>ﾌ</t>
    <phoneticPr fontId="16"/>
  </si>
  <si>
    <t>ﾍ</t>
    <phoneticPr fontId="16"/>
  </si>
  <si>
    <t>ﾎ</t>
    <phoneticPr fontId="16"/>
  </si>
  <si>
    <t>ﾏ</t>
    <phoneticPr fontId="16"/>
  </si>
  <si>
    <t>ﾐ</t>
    <phoneticPr fontId="16"/>
  </si>
  <si>
    <t>ﾑ</t>
    <phoneticPr fontId="16"/>
  </si>
  <si>
    <t>ﾒ</t>
    <phoneticPr fontId="16"/>
  </si>
  <si>
    <t>ﾓ</t>
    <phoneticPr fontId="16"/>
  </si>
  <si>
    <t>ﾔ</t>
    <phoneticPr fontId="16"/>
  </si>
  <si>
    <t>ﾕ</t>
    <phoneticPr fontId="16"/>
  </si>
  <si>
    <t>*</t>
    <phoneticPr fontId="5"/>
  </si>
  <si>
    <t>=</t>
    <phoneticPr fontId="5"/>
  </si>
  <si>
    <t>ﾖ</t>
    <phoneticPr fontId="16"/>
  </si>
  <si>
    <t>ﾗ</t>
    <phoneticPr fontId="16"/>
  </si>
  <si>
    <t>ﾘ</t>
    <phoneticPr fontId="16"/>
  </si>
  <si>
    <t>ﾙ</t>
    <phoneticPr fontId="16"/>
  </si>
  <si>
    <t>ﾚ</t>
    <phoneticPr fontId="16"/>
  </si>
  <si>
    <t>ﾛ</t>
    <phoneticPr fontId="16"/>
  </si>
  <si>
    <t>ﾜ</t>
    <phoneticPr fontId="16"/>
  </si>
  <si>
    <t>ｦ</t>
    <phoneticPr fontId="16"/>
  </si>
  <si>
    <t>ﾝ</t>
    <phoneticPr fontId="16"/>
  </si>
  <si>
    <t>ｱ</t>
    <phoneticPr fontId="16"/>
  </si>
  <si>
    <t>ｲ</t>
    <phoneticPr fontId="16"/>
  </si>
  <si>
    <t>ｳ</t>
    <phoneticPr fontId="16"/>
  </si>
  <si>
    <t>ｸ</t>
    <phoneticPr fontId="16"/>
  </si>
  <si>
    <t>ｻ</t>
    <phoneticPr fontId="16"/>
  </si>
  <si>
    <t>ｾ</t>
    <phoneticPr fontId="16"/>
  </si>
  <si>
    <t>ｱ</t>
    <phoneticPr fontId="16"/>
  </si>
  <si>
    <t>ﾆ</t>
    <phoneticPr fontId="16"/>
  </si>
  <si>
    <t>*</t>
    <phoneticPr fontId="5"/>
  </si>
  <si>
    <t>=</t>
    <phoneticPr fontId="5"/>
  </si>
  <si>
    <t>ｱ</t>
    <phoneticPr fontId="16"/>
  </si>
  <si>
    <t>*</t>
    <phoneticPr fontId="5"/>
  </si>
  <si>
    <t>=</t>
    <phoneticPr fontId="5"/>
  </si>
  <si>
    <t>ｲ</t>
    <phoneticPr fontId="16"/>
  </si>
  <si>
    <t>６</t>
    <phoneticPr fontId="5"/>
  </si>
  <si>
    <t>*</t>
    <phoneticPr fontId="5"/>
  </si>
  <si>
    <t>=</t>
    <phoneticPr fontId="5"/>
  </si>
  <si>
    <t>ｱ</t>
    <phoneticPr fontId="16"/>
  </si>
  <si>
    <t>ｶ</t>
    <phoneticPr fontId="16"/>
  </si>
  <si>
    <t>ｸ</t>
    <phoneticPr fontId="3"/>
  </si>
  <si>
    <t>ｹ</t>
    <phoneticPr fontId="3"/>
  </si>
  <si>
    <t>ｺ</t>
    <phoneticPr fontId="3"/>
  </si>
  <si>
    <t>ﾇ</t>
    <phoneticPr fontId="16"/>
  </si>
  <si>
    <t>ﾈ</t>
    <phoneticPr fontId="16"/>
  </si>
  <si>
    <t>ﾉ</t>
    <phoneticPr fontId="3"/>
  </si>
  <si>
    <t>ﾊ</t>
    <phoneticPr fontId="3"/>
  </si>
  <si>
    <t>ﾋ</t>
    <phoneticPr fontId="16"/>
  </si>
  <si>
    <t>ﾌ</t>
    <phoneticPr fontId="16"/>
  </si>
  <si>
    <t>ﾍ</t>
    <phoneticPr fontId="3"/>
  </si>
  <si>
    <t>ﾎ</t>
    <phoneticPr fontId="3"/>
  </si>
  <si>
    <t>*</t>
    <phoneticPr fontId="5"/>
  </si>
  <si>
    <t>=</t>
    <phoneticPr fontId="5"/>
  </si>
  <si>
    <t>（Ｆ）</t>
    <phoneticPr fontId="3"/>
  </si>
  <si>
    <t>（Ｌ）</t>
    <phoneticPr fontId="3"/>
  </si>
  <si>
    <t>（Ｏ）</t>
    <phoneticPr fontId="3"/>
  </si>
  <si>
    <t>（Ｒ）</t>
    <phoneticPr fontId="3"/>
  </si>
  <si>
    <t xml:space="preserve">  許可を受けた平成13年度以前に基本設計等に着手した継続事業を含む。）  病院事業債について</t>
    <phoneticPr fontId="3"/>
  </si>
  <si>
    <t>　記入すること。</t>
    <phoneticPr fontId="3"/>
  </si>
  <si>
    <t>８　（Ｑ）欄は（Ｐ）×2/3の算式により算出し記入すること。ただし、災害拠点病院の施設整備事業</t>
    <phoneticPr fontId="3"/>
  </si>
  <si>
    <t>　に係る上乗せ措置分については、（Ｐ）×１/3の算式により記入すること。</t>
    <phoneticPr fontId="3"/>
  </si>
  <si>
    <t>９　③・④については、病院事業債であっても地方公営企業繰出金の対象とならないもの</t>
    <phoneticPr fontId="3"/>
  </si>
  <si>
    <t>１</t>
    <phoneticPr fontId="5"/>
  </si>
  <si>
    <t>*</t>
    <phoneticPr fontId="5"/>
  </si>
  <si>
    <t>=</t>
    <phoneticPr fontId="5"/>
  </si>
  <si>
    <t>(a)</t>
    <phoneticPr fontId="5"/>
  </si>
  <si>
    <t>(b)</t>
    <phoneticPr fontId="5"/>
  </si>
  <si>
    <t>*</t>
    <phoneticPr fontId="5"/>
  </si>
  <si>
    <t>(千円未満四捨五入）</t>
    <phoneticPr fontId="5"/>
  </si>
  <si>
    <t>①</t>
    <phoneticPr fontId="5"/>
  </si>
  <si>
    <t>=</t>
    <phoneticPr fontId="5"/>
  </si>
  <si>
    <t>(ｸ)</t>
    <phoneticPr fontId="5"/>
  </si>
  <si>
    <t>②</t>
    <phoneticPr fontId="5"/>
  </si>
  <si>
    <t>(ｹ)</t>
    <phoneticPr fontId="5"/>
  </si>
  <si>
    <t>(ｺ)</t>
    <phoneticPr fontId="5"/>
  </si>
  <si>
    <t>(ｻ)</t>
    <phoneticPr fontId="5"/>
  </si>
  <si>
    <t>(ｼ)</t>
    <phoneticPr fontId="5"/>
  </si>
  <si>
    <t>(ｽ)</t>
    <phoneticPr fontId="5"/>
  </si>
  <si>
    <t>(ｾ)</t>
    <phoneticPr fontId="5"/>
  </si>
  <si>
    <t>(ｿ)</t>
    <phoneticPr fontId="5"/>
  </si>
  <si>
    <t>(ﾀ)</t>
    <phoneticPr fontId="5"/>
  </si>
  <si>
    <t>(ﾁ)</t>
    <phoneticPr fontId="5"/>
  </si>
  <si>
    <t>(ﾂ)</t>
    <phoneticPr fontId="5"/>
  </si>
  <si>
    <t>(ﾃ)</t>
    <phoneticPr fontId="5"/>
  </si>
  <si>
    <t>(ﾄ)</t>
    <phoneticPr fontId="5"/>
  </si>
  <si>
    <t>(ﾅ)</t>
    <phoneticPr fontId="5"/>
  </si>
  <si>
    <t>(ﾆ)</t>
    <phoneticPr fontId="5"/>
  </si>
  <si>
    <t>(ﾇ)</t>
    <phoneticPr fontId="5"/>
  </si>
  <si>
    <t>(ﾈ)</t>
    <phoneticPr fontId="5"/>
  </si>
  <si>
    <t>(ﾉ)</t>
    <phoneticPr fontId="5"/>
  </si>
  <si>
    <t>(ﾊ)</t>
    <phoneticPr fontId="5"/>
  </si>
  <si>
    <t>(ﾋ)</t>
    <phoneticPr fontId="5"/>
  </si>
  <si>
    <t>(ﾌ)</t>
    <phoneticPr fontId="5"/>
  </si>
  <si>
    <t>(ﾍ)</t>
    <phoneticPr fontId="5"/>
  </si>
  <si>
    <t>(ﾎ)</t>
    <phoneticPr fontId="5"/>
  </si>
  <si>
    <t>(ﾏ)</t>
    <phoneticPr fontId="5"/>
  </si>
  <si>
    <t>(千円未満四捨五入）</t>
    <phoneticPr fontId="5"/>
  </si>
  <si>
    <t>(c)</t>
    <phoneticPr fontId="5"/>
  </si>
  <si>
    <t>*(</t>
    <phoneticPr fontId="5"/>
  </si>
  <si>
    <t>１－</t>
    <phoneticPr fontId="5"/>
  </si>
  <si>
    <t>)*</t>
    <phoneticPr fontId="5"/>
  </si>
  <si>
    <t>(d)</t>
    <phoneticPr fontId="5"/>
  </si>
  <si>
    <t>３</t>
    <phoneticPr fontId="5"/>
  </si>
  <si>
    <t>(e)</t>
    <phoneticPr fontId="5"/>
  </si>
  <si>
    <t>４</t>
    <phoneticPr fontId="5"/>
  </si>
  <si>
    <t>(f)</t>
    <phoneticPr fontId="5"/>
  </si>
  <si>
    <t>４’</t>
    <phoneticPr fontId="3"/>
  </si>
  <si>
    <t>(f')</t>
    <phoneticPr fontId="5"/>
  </si>
  <si>
    <t>５</t>
    <phoneticPr fontId="3"/>
  </si>
  <si>
    <t>(g)</t>
    <phoneticPr fontId="5"/>
  </si>
  <si>
    <t>６</t>
    <phoneticPr fontId="5"/>
  </si>
  <si>
    <t>(ｱ)</t>
    <phoneticPr fontId="5"/>
  </si>
  <si>
    <t>(ｲ)</t>
    <phoneticPr fontId="5"/>
  </si>
  <si>
    <t>(ｳ)</t>
    <phoneticPr fontId="5"/>
  </si>
  <si>
    <t>(ｴ)</t>
    <phoneticPr fontId="5"/>
  </si>
  <si>
    <t>(新設分)</t>
    <phoneticPr fontId="5"/>
  </si>
  <si>
    <t>(ｵ)</t>
    <phoneticPr fontId="5"/>
  </si>
  <si>
    <t>①</t>
    <phoneticPr fontId="5"/>
  </si>
  <si>
    <t>(ｶ)</t>
    <phoneticPr fontId="5"/>
  </si>
  <si>
    <t>②</t>
    <phoneticPr fontId="5"/>
  </si>
  <si>
    <t>(ｷ)</t>
    <phoneticPr fontId="5"/>
  </si>
  <si>
    <t>(ｸ)</t>
    <phoneticPr fontId="5"/>
  </si>
  <si>
    <t>(ｹ)</t>
    <phoneticPr fontId="5"/>
  </si>
  <si>
    <t>(ｺ)</t>
    <phoneticPr fontId="5"/>
  </si>
  <si>
    <t>(ｻ)</t>
    <phoneticPr fontId="5"/>
  </si>
  <si>
    <t>(ｼ)</t>
    <phoneticPr fontId="5"/>
  </si>
  <si>
    <t>(ｽ)</t>
    <phoneticPr fontId="5"/>
  </si>
  <si>
    <t>(ｾ)</t>
    <phoneticPr fontId="5"/>
  </si>
  <si>
    <t>(ｿ)</t>
    <phoneticPr fontId="5"/>
  </si>
  <si>
    <t>(ﾀ)</t>
    <phoneticPr fontId="5"/>
  </si>
  <si>
    <t>(ﾁ)</t>
    <phoneticPr fontId="5"/>
  </si>
  <si>
    <t>(ﾂ)</t>
    <phoneticPr fontId="5"/>
  </si>
  <si>
    <t>(ﾃ)</t>
    <phoneticPr fontId="5"/>
  </si>
  <si>
    <t>(ﾄ)</t>
    <phoneticPr fontId="5"/>
  </si>
  <si>
    <t>(ﾅ)</t>
    <phoneticPr fontId="5"/>
  </si>
  <si>
    <t>(ﾆ)</t>
    <phoneticPr fontId="5"/>
  </si>
  <si>
    <t>(ﾇ)</t>
    <phoneticPr fontId="5"/>
  </si>
  <si>
    <t>(ﾈ)</t>
    <phoneticPr fontId="5"/>
  </si>
  <si>
    <t>(ﾉ)</t>
    <phoneticPr fontId="5"/>
  </si>
  <si>
    <t>(ﾊ)</t>
    <phoneticPr fontId="5"/>
  </si>
  <si>
    <t>(ﾋ)</t>
    <phoneticPr fontId="5"/>
  </si>
  <si>
    <t>(ﾌ)</t>
    <phoneticPr fontId="5"/>
  </si>
  <si>
    <t>(ﾍ)</t>
    <phoneticPr fontId="5"/>
  </si>
  <si>
    <t>(ﾎ)</t>
    <phoneticPr fontId="5"/>
  </si>
  <si>
    <t>(ﾏ)</t>
    <phoneticPr fontId="5"/>
  </si>
  <si>
    <t>７</t>
    <phoneticPr fontId="5"/>
  </si>
  <si>
    <t>(ｱ)</t>
    <phoneticPr fontId="5"/>
  </si>
  <si>
    <t>(ｲ)</t>
    <phoneticPr fontId="5"/>
  </si>
  <si>
    <t>(ｳ)</t>
    <phoneticPr fontId="5"/>
  </si>
  <si>
    <t>(ｱ)～(ｳ)</t>
    <phoneticPr fontId="5"/>
  </si>
  <si>
    <t>(i)</t>
    <phoneticPr fontId="5"/>
  </si>
  <si>
    <t>８</t>
    <phoneticPr fontId="5"/>
  </si>
  <si>
    <t>(ｴ)</t>
    <phoneticPr fontId="5"/>
  </si>
  <si>
    <t>(ｵ)</t>
    <phoneticPr fontId="5"/>
  </si>
  <si>
    <t>(ｶ)</t>
    <phoneticPr fontId="5"/>
  </si>
  <si>
    <t>(ｷ)</t>
    <phoneticPr fontId="5"/>
  </si>
  <si>
    <t>(l)</t>
    <phoneticPr fontId="5"/>
  </si>
  <si>
    <t>=</t>
    <phoneticPr fontId="5"/>
  </si>
  <si>
    <t>(ﾔ)</t>
    <phoneticPr fontId="5"/>
  </si>
  <si>
    <t>*</t>
    <phoneticPr fontId="5"/>
  </si>
  <si>
    <t>P37(X)欄</t>
    <phoneticPr fontId="5"/>
  </si>
  <si>
    <t>*</t>
    <phoneticPr fontId="5"/>
  </si>
  <si>
    <t>=</t>
    <phoneticPr fontId="5"/>
  </si>
  <si>
    <t>（１２）平成29年度分</t>
    <rPh sb="4" eb="6">
      <t>ヘイセイ</t>
    </rPh>
    <rPh sb="8" eb="10">
      <t>ネンド</t>
    </rPh>
    <rPh sb="10" eb="11">
      <t>ブン</t>
    </rPh>
    <phoneticPr fontId="5"/>
  </si>
  <si>
    <t>29年度一本算定</t>
    <rPh sb="2" eb="4">
      <t>ネンド</t>
    </rPh>
    <rPh sb="4" eb="6">
      <t>イッポン</t>
    </rPh>
    <rPh sb="6" eb="8">
      <t>サンテイ</t>
    </rPh>
    <phoneticPr fontId="5"/>
  </si>
  <si>
    <t>=</t>
    <phoneticPr fontId="5"/>
  </si>
  <si>
    <t>*</t>
    <phoneticPr fontId="5"/>
  </si>
  <si>
    <t>=</t>
    <phoneticPr fontId="5"/>
  </si>
  <si>
    <t>*</t>
    <phoneticPr fontId="5"/>
  </si>
  <si>
    <t>(ｼ)</t>
    <phoneticPr fontId="5"/>
  </si>
  <si>
    <t>ζ×1.143＋（1－ζ）×η＝</t>
    <phoneticPr fontId="3"/>
  </si>
  <si>
    <t>分離課税所得割</t>
    <rPh sb="0" eb="2">
      <t>ブンリ</t>
    </rPh>
    <rPh sb="2" eb="4">
      <t>カゼイ</t>
    </rPh>
    <rPh sb="4" eb="7">
      <t>ショトクワリ</t>
    </rPh>
    <phoneticPr fontId="3"/>
  </si>
  <si>
    <t>交付金</t>
    <rPh sb="0" eb="3">
      <t>コウフキン</t>
    </rPh>
    <phoneticPr fontId="3"/>
  </si>
  <si>
    <t>a</t>
    <phoneticPr fontId="3"/>
  </si>
  <si>
    <t>－</t>
    <phoneticPr fontId="3"/>
  </si>
  <si>
    <t>×</t>
    <phoneticPr fontId="3"/>
  </si>
  <si>
    <t>＝</t>
    <phoneticPr fontId="3"/>
  </si>
  <si>
    <t>・・・β</t>
    <phoneticPr fontId="3"/>
  </si>
  <si>
    <t>(AG)</t>
    <phoneticPr fontId="3"/>
  </si>
  <si>
    <t>１</t>
    <phoneticPr fontId="5"/>
  </si>
  <si>
    <t>(千円未満四捨五入）</t>
    <phoneticPr fontId="5"/>
  </si>
  <si>
    <t>①</t>
    <phoneticPr fontId="5"/>
  </si>
  <si>
    <t>*</t>
    <phoneticPr fontId="5"/>
  </si>
  <si>
    <t>=</t>
    <phoneticPr fontId="5"/>
  </si>
  <si>
    <t>②</t>
    <phoneticPr fontId="5"/>
  </si>
  <si>
    <t>(ｸ)</t>
    <phoneticPr fontId="5"/>
  </si>
  <si>
    <t>(AJ)</t>
    <phoneticPr fontId="5"/>
  </si>
  <si>
    <t>(a)～(c)</t>
    <phoneticPr fontId="5"/>
  </si>
  <si>
    <t>(AQ)</t>
  </si>
  <si>
    <t>(AP)</t>
  </si>
  <si>
    <t>(AO)</t>
  </si>
  <si>
    <t>(AN)</t>
  </si>
  <si>
    <t>(AM)</t>
  </si>
  <si>
    <t>(AL)</t>
  </si>
  <si>
    <t>(AK)</t>
  </si>
  <si>
    <t>(AJ)</t>
  </si>
  <si>
    <t>(AI)</t>
  </si>
  <si>
    <t>(AG)</t>
  </si>
  <si>
    <t>(AF)</t>
  </si>
  <si>
    <t>29年度（５０％分）</t>
    <rPh sb="2" eb="4">
      <t>ネンド</t>
    </rPh>
    <phoneticPr fontId="5"/>
  </si>
  <si>
    <t>29年度（３０％分）</t>
    <rPh sb="2" eb="4">
      <t>ネンド</t>
    </rPh>
    <phoneticPr fontId="5"/>
  </si>
  <si>
    <t>（千円未満四捨五入）</t>
    <rPh sb="1" eb="3">
      <t>センエン</t>
    </rPh>
    <rPh sb="3" eb="5">
      <t>ミマン</t>
    </rPh>
    <rPh sb="5" eb="9">
      <t>シシャゴニュウ</t>
    </rPh>
    <phoneticPr fontId="3"/>
  </si>
  <si>
    <t>算入見込額（千円未満四捨五入）</t>
    <rPh sb="0" eb="2">
      <t>サンニュウ</t>
    </rPh>
    <rPh sb="2" eb="4">
      <t>ミコミ</t>
    </rPh>
    <rPh sb="4" eb="5">
      <t>ガク</t>
    </rPh>
    <rPh sb="6" eb="8">
      <t>センエン</t>
    </rPh>
    <rPh sb="8" eb="10">
      <t>ミマン</t>
    </rPh>
    <rPh sb="10" eb="14">
      <t>シシャゴニュウ</t>
    </rPh>
    <phoneticPr fontId="3"/>
  </si>
  <si>
    <t>区分</t>
    <rPh sb="0" eb="2">
      <t>クブン</t>
    </rPh>
    <phoneticPr fontId="3"/>
  </si>
  <si>
    <t>算入見込額</t>
    <rPh sb="0" eb="2">
      <t>サンニュウ</t>
    </rPh>
    <rPh sb="2" eb="4">
      <t>ミコミ</t>
    </rPh>
    <rPh sb="4" eb="5">
      <t>ガク</t>
    </rPh>
    <phoneticPr fontId="5"/>
  </si>
  <si>
    <t>貼付セル</t>
    <rPh sb="0" eb="1">
      <t>ハ</t>
    </rPh>
    <rPh sb="1" eb="2">
      <t>ツ</t>
    </rPh>
    <phoneticPr fontId="3"/>
  </si>
  <si>
    <t>項目番号</t>
    <rPh sb="0" eb="2">
      <t>コウモク</t>
    </rPh>
    <rPh sb="2" eb="4">
      <t>バンゴウ</t>
    </rPh>
    <phoneticPr fontId="3"/>
  </si>
  <si>
    <t>項目名称</t>
    <rPh sb="0" eb="2">
      <t>コウモク</t>
    </rPh>
    <rPh sb="2" eb="4">
      <t>メイショウ</t>
    </rPh>
    <phoneticPr fontId="3"/>
  </si>
  <si>
    <t>B0019</t>
    <phoneticPr fontId="3"/>
  </si>
  <si>
    <t>財政力補正に係る附表</t>
    <rPh sb="0" eb="3">
      <t>ザイセイリョク</t>
    </rPh>
    <rPh sb="3" eb="5">
      <t>ホセイ</t>
    </rPh>
    <rPh sb="6" eb="7">
      <t>カカ</t>
    </rPh>
    <rPh sb="8" eb="10">
      <t>フヒョウ</t>
    </rPh>
    <phoneticPr fontId="3"/>
  </si>
  <si>
    <t>n-3基準財政収入額</t>
    <rPh sb="3" eb="5">
      <t>キジュン</t>
    </rPh>
    <rPh sb="5" eb="7">
      <t>ザイセイ</t>
    </rPh>
    <rPh sb="7" eb="10">
      <t>シュウニュウガク</t>
    </rPh>
    <phoneticPr fontId="3"/>
  </si>
  <si>
    <t>n-3基準財政需要額</t>
    <rPh sb="3" eb="5">
      <t>キジュン</t>
    </rPh>
    <rPh sb="5" eb="7">
      <t>ザイセイ</t>
    </rPh>
    <rPh sb="7" eb="9">
      <t>ジュヨウ</t>
    </rPh>
    <rPh sb="9" eb="10">
      <t>ガク</t>
    </rPh>
    <phoneticPr fontId="3"/>
  </si>
  <si>
    <t>n-2基準財政収入額</t>
    <rPh sb="3" eb="5">
      <t>キジュン</t>
    </rPh>
    <rPh sb="5" eb="7">
      <t>ザイセイ</t>
    </rPh>
    <rPh sb="7" eb="10">
      <t>シュウニュウガク</t>
    </rPh>
    <phoneticPr fontId="3"/>
  </si>
  <si>
    <t>n-2基準財政需要額</t>
    <rPh sb="3" eb="5">
      <t>キジュン</t>
    </rPh>
    <rPh sb="5" eb="7">
      <t>ザイセイ</t>
    </rPh>
    <rPh sb="7" eb="9">
      <t>ジュヨウ</t>
    </rPh>
    <rPh sb="9" eb="10">
      <t>ガク</t>
    </rPh>
    <phoneticPr fontId="3"/>
  </si>
  <si>
    <t>n-1基準財政収入額</t>
    <rPh sb="3" eb="5">
      <t>キジュン</t>
    </rPh>
    <rPh sb="5" eb="7">
      <t>ザイセイ</t>
    </rPh>
    <rPh sb="7" eb="10">
      <t>シュウニュウガク</t>
    </rPh>
    <phoneticPr fontId="3"/>
  </si>
  <si>
    <t>n-1基準財政需要額</t>
    <rPh sb="3" eb="5">
      <t>キジュン</t>
    </rPh>
    <rPh sb="5" eb="7">
      <t>ザイセイ</t>
    </rPh>
    <rPh sb="7" eb="9">
      <t>ジュヨウ</t>
    </rPh>
    <rPh sb="9" eb="10">
      <t>ガク</t>
    </rPh>
    <phoneticPr fontId="3"/>
  </si>
  <si>
    <t>B0022</t>
    <phoneticPr fontId="3"/>
  </si>
  <si>
    <t>B0018</t>
    <phoneticPr fontId="3"/>
  </si>
  <si>
    <t>B0021</t>
    <phoneticPr fontId="3"/>
  </si>
  <si>
    <t>消防費</t>
    <rPh sb="0" eb="3">
      <t>ショウボウヒ</t>
    </rPh>
    <phoneticPr fontId="3"/>
  </si>
  <si>
    <t>＜交付税算定業務支援システム管理データ貼付用シート＞</t>
    <rPh sb="1" eb="4">
      <t>コウフゼイ</t>
    </rPh>
    <rPh sb="4" eb="6">
      <t>サンテイ</t>
    </rPh>
    <rPh sb="6" eb="8">
      <t>ギョウム</t>
    </rPh>
    <rPh sb="8" eb="10">
      <t>シエン</t>
    </rPh>
    <rPh sb="14" eb="16">
      <t>カンリ</t>
    </rPh>
    <rPh sb="19" eb="20">
      <t>ハ</t>
    </rPh>
    <rPh sb="20" eb="21">
      <t>ツ</t>
    </rPh>
    <rPh sb="21" eb="22">
      <t>ヨウ</t>
    </rPh>
    <phoneticPr fontId="3"/>
  </si>
  <si>
    <t>B7762</t>
    <phoneticPr fontId="3"/>
  </si>
  <si>
    <t>B8404</t>
    <phoneticPr fontId="3"/>
  </si>
  <si>
    <t>B8801</t>
    <phoneticPr fontId="3"/>
  </si>
  <si>
    <t>B9243</t>
    <phoneticPr fontId="3"/>
  </si>
  <si>
    <t>B9558</t>
    <phoneticPr fontId="3"/>
  </si>
  <si>
    <t>B9882</t>
    <phoneticPr fontId="3"/>
  </si>
  <si>
    <t>B0322</t>
    <phoneticPr fontId="3"/>
  </si>
  <si>
    <t>B0630</t>
    <phoneticPr fontId="3"/>
  </si>
  <si>
    <t>B1152</t>
    <phoneticPr fontId="3"/>
  </si>
  <si>
    <t>B2201</t>
    <phoneticPr fontId="3"/>
  </si>
  <si>
    <t>B2790</t>
    <phoneticPr fontId="3"/>
  </si>
  <si>
    <t>道路橋りょう費</t>
    <rPh sb="0" eb="2">
      <t>ドウロ</t>
    </rPh>
    <rPh sb="2" eb="3">
      <t>キョウ</t>
    </rPh>
    <rPh sb="6" eb="7">
      <t>ヒ</t>
    </rPh>
    <phoneticPr fontId="3"/>
  </si>
  <si>
    <t>〃</t>
    <phoneticPr fontId="3"/>
  </si>
  <si>
    <t>「市場公募orその他」でIF関数</t>
    <rPh sb="1" eb="3">
      <t>シジョウ</t>
    </rPh>
    <rPh sb="3" eb="5">
      <t>コウボ</t>
    </rPh>
    <rPh sb="9" eb="10">
      <t>タ</t>
    </rPh>
    <rPh sb="14" eb="16">
      <t>カンスウ</t>
    </rPh>
    <phoneticPr fontId="3"/>
  </si>
  <si>
    <t>B4551</t>
    <phoneticPr fontId="3"/>
  </si>
  <si>
    <t>B4729</t>
    <phoneticPr fontId="3"/>
  </si>
  <si>
    <t>B4906</t>
    <phoneticPr fontId="3"/>
  </si>
  <si>
    <t>B7437</t>
    <phoneticPr fontId="3"/>
  </si>
  <si>
    <t>B7763</t>
    <phoneticPr fontId="3"/>
  </si>
  <si>
    <t>B8405</t>
    <phoneticPr fontId="3"/>
  </si>
  <si>
    <t>B8802</t>
    <phoneticPr fontId="3"/>
  </si>
  <si>
    <t>臨時地方道整備事業債（一般分）　14年度同意等額</t>
    <rPh sb="0" eb="2">
      <t>リンジ</t>
    </rPh>
    <rPh sb="2" eb="4">
      <t>チホウ</t>
    </rPh>
    <rPh sb="4" eb="5">
      <t>ドウ</t>
    </rPh>
    <rPh sb="5" eb="7">
      <t>セイビ</t>
    </rPh>
    <rPh sb="7" eb="9">
      <t>ジギョウ</t>
    </rPh>
    <rPh sb="9" eb="10">
      <t>サイ</t>
    </rPh>
    <rPh sb="11" eb="14">
      <t>イッパンブン</t>
    </rPh>
    <rPh sb="18" eb="20">
      <t>ネンド</t>
    </rPh>
    <rPh sb="20" eb="22">
      <t>ドウイ</t>
    </rPh>
    <rPh sb="22" eb="24">
      <t>トウガク</t>
    </rPh>
    <phoneticPr fontId="3"/>
  </si>
  <si>
    <t>臨時地方道整備事業債（一般分）　15年度同意等額</t>
    <rPh sb="0" eb="2">
      <t>リンジ</t>
    </rPh>
    <rPh sb="2" eb="4">
      <t>チホウ</t>
    </rPh>
    <rPh sb="4" eb="5">
      <t>ドウ</t>
    </rPh>
    <rPh sb="5" eb="7">
      <t>セイビ</t>
    </rPh>
    <rPh sb="7" eb="9">
      <t>ジギョウ</t>
    </rPh>
    <rPh sb="9" eb="10">
      <t>サイ</t>
    </rPh>
    <rPh sb="11" eb="14">
      <t>イッパンブン</t>
    </rPh>
    <rPh sb="18" eb="20">
      <t>ネンド</t>
    </rPh>
    <rPh sb="20" eb="22">
      <t>ドウイ</t>
    </rPh>
    <rPh sb="22" eb="24">
      <t>トウガク</t>
    </rPh>
    <phoneticPr fontId="3"/>
  </si>
  <si>
    <t>臨時地方道整備事業債（一般分）　16年度同意等額</t>
    <rPh sb="0" eb="2">
      <t>リンジ</t>
    </rPh>
    <rPh sb="2" eb="4">
      <t>チホウ</t>
    </rPh>
    <rPh sb="4" eb="5">
      <t>ドウ</t>
    </rPh>
    <rPh sb="5" eb="7">
      <t>セイビ</t>
    </rPh>
    <rPh sb="7" eb="9">
      <t>ジギョウ</t>
    </rPh>
    <rPh sb="9" eb="10">
      <t>サイ</t>
    </rPh>
    <rPh sb="11" eb="14">
      <t>イッパンブン</t>
    </rPh>
    <rPh sb="18" eb="20">
      <t>ネンド</t>
    </rPh>
    <rPh sb="20" eb="22">
      <t>ドウイ</t>
    </rPh>
    <rPh sb="22" eb="24">
      <t>トウガク</t>
    </rPh>
    <phoneticPr fontId="3"/>
  </si>
  <si>
    <t>臨時地方道整備事業債（一般分）　17年度同意等額</t>
    <rPh sb="0" eb="2">
      <t>リンジ</t>
    </rPh>
    <rPh sb="2" eb="4">
      <t>チホウ</t>
    </rPh>
    <rPh sb="4" eb="5">
      <t>ドウ</t>
    </rPh>
    <rPh sb="5" eb="7">
      <t>セイビ</t>
    </rPh>
    <rPh sb="7" eb="9">
      <t>ジギョウ</t>
    </rPh>
    <rPh sb="9" eb="10">
      <t>サイ</t>
    </rPh>
    <rPh sb="11" eb="14">
      <t>イッパンブン</t>
    </rPh>
    <rPh sb="18" eb="20">
      <t>ネンド</t>
    </rPh>
    <rPh sb="20" eb="22">
      <t>ドウイ</t>
    </rPh>
    <rPh sb="22" eb="24">
      <t>トウガク</t>
    </rPh>
    <phoneticPr fontId="3"/>
  </si>
  <si>
    <t>臨時地方道整備事業債（一般分）　18年度同意等額</t>
    <rPh sb="0" eb="2">
      <t>リンジ</t>
    </rPh>
    <rPh sb="2" eb="4">
      <t>チホウ</t>
    </rPh>
    <rPh sb="4" eb="5">
      <t>ドウ</t>
    </rPh>
    <rPh sb="5" eb="7">
      <t>セイビ</t>
    </rPh>
    <rPh sb="7" eb="9">
      <t>ジギョウ</t>
    </rPh>
    <rPh sb="9" eb="10">
      <t>サイ</t>
    </rPh>
    <rPh sb="11" eb="14">
      <t>イッパンブン</t>
    </rPh>
    <rPh sb="18" eb="20">
      <t>ネンド</t>
    </rPh>
    <rPh sb="20" eb="22">
      <t>ドウイ</t>
    </rPh>
    <rPh sb="22" eb="24">
      <t>トウガク</t>
    </rPh>
    <phoneticPr fontId="3"/>
  </si>
  <si>
    <t>臨時地方道整備事業債（一般分）　19年度同意等額</t>
    <rPh sb="0" eb="2">
      <t>リンジ</t>
    </rPh>
    <rPh sb="2" eb="4">
      <t>チホウ</t>
    </rPh>
    <rPh sb="4" eb="5">
      <t>ドウ</t>
    </rPh>
    <rPh sb="5" eb="7">
      <t>セイビ</t>
    </rPh>
    <rPh sb="7" eb="9">
      <t>ジギョウ</t>
    </rPh>
    <rPh sb="9" eb="10">
      <t>サイ</t>
    </rPh>
    <rPh sb="11" eb="14">
      <t>イッパンブン</t>
    </rPh>
    <rPh sb="18" eb="20">
      <t>ネンド</t>
    </rPh>
    <rPh sb="20" eb="22">
      <t>ドウイ</t>
    </rPh>
    <rPh sb="22" eb="24">
      <t>トウガク</t>
    </rPh>
    <phoneticPr fontId="3"/>
  </si>
  <si>
    <t>臨時地方道整備事業債（一般分）　20年度同意等額</t>
    <rPh sb="0" eb="2">
      <t>リンジ</t>
    </rPh>
    <rPh sb="2" eb="4">
      <t>チホウ</t>
    </rPh>
    <rPh sb="4" eb="5">
      <t>ドウ</t>
    </rPh>
    <rPh sb="5" eb="7">
      <t>セイビ</t>
    </rPh>
    <rPh sb="7" eb="9">
      <t>ジギョウ</t>
    </rPh>
    <rPh sb="9" eb="10">
      <t>サイ</t>
    </rPh>
    <rPh sb="11" eb="14">
      <t>イッパンブン</t>
    </rPh>
    <rPh sb="18" eb="20">
      <t>ネンド</t>
    </rPh>
    <rPh sb="20" eb="22">
      <t>ドウイ</t>
    </rPh>
    <rPh sb="22" eb="24">
      <t>トウガク</t>
    </rPh>
    <phoneticPr fontId="3"/>
  </si>
  <si>
    <t>臨時地方道整備事業債（特定分）（財対債分以外）　14年度同意等額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0" eb="22">
      <t>イガイ</t>
    </rPh>
    <rPh sb="26" eb="28">
      <t>ネンド</t>
    </rPh>
    <rPh sb="28" eb="30">
      <t>ドウイ</t>
    </rPh>
    <rPh sb="30" eb="32">
      <t>トウガク</t>
    </rPh>
    <phoneticPr fontId="3"/>
  </si>
  <si>
    <t>臨時地方道整備事業債（特定分）（財対債分以外）　15年度同意等額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0" eb="22">
      <t>イガイ</t>
    </rPh>
    <rPh sb="26" eb="28">
      <t>ネンド</t>
    </rPh>
    <rPh sb="28" eb="30">
      <t>ドウイ</t>
    </rPh>
    <rPh sb="30" eb="32">
      <t>トウガク</t>
    </rPh>
    <phoneticPr fontId="3"/>
  </si>
  <si>
    <t>臨時地方道整備事業債（特定分）（財対債分以外）　16年度同意等額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0" eb="22">
      <t>イガイ</t>
    </rPh>
    <rPh sb="26" eb="28">
      <t>ネンド</t>
    </rPh>
    <rPh sb="28" eb="30">
      <t>ドウイ</t>
    </rPh>
    <rPh sb="30" eb="32">
      <t>トウガク</t>
    </rPh>
    <phoneticPr fontId="3"/>
  </si>
  <si>
    <t>臨時地方道整備事業債（特定分）（財対債分以外）　17年度同意等額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0" eb="22">
      <t>イガイ</t>
    </rPh>
    <rPh sb="26" eb="28">
      <t>ネンド</t>
    </rPh>
    <rPh sb="28" eb="30">
      <t>ドウイ</t>
    </rPh>
    <rPh sb="30" eb="32">
      <t>トウガク</t>
    </rPh>
    <phoneticPr fontId="3"/>
  </si>
  <si>
    <t>臨時地方道整備事業債（特定分）（財対債分以外）　18年度同意等額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0" eb="22">
      <t>イガイ</t>
    </rPh>
    <rPh sb="26" eb="28">
      <t>ネンド</t>
    </rPh>
    <rPh sb="28" eb="30">
      <t>ドウイ</t>
    </rPh>
    <rPh sb="30" eb="32">
      <t>トウガク</t>
    </rPh>
    <phoneticPr fontId="3"/>
  </si>
  <si>
    <t>臨時地方道整備事業債（特定分）（財対債分以外）　19年度同意等額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0" eb="22">
      <t>イガイ</t>
    </rPh>
    <rPh sb="26" eb="28">
      <t>ネンド</t>
    </rPh>
    <rPh sb="28" eb="30">
      <t>ドウイ</t>
    </rPh>
    <rPh sb="30" eb="32">
      <t>トウガク</t>
    </rPh>
    <phoneticPr fontId="3"/>
  </si>
  <si>
    <t>臨時地方道整備事業債（特定分）（財対債分以外）　20年度同意等額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0" eb="22">
      <t>イガイ</t>
    </rPh>
    <rPh sb="26" eb="28">
      <t>ネンド</t>
    </rPh>
    <rPh sb="28" eb="30">
      <t>ドウイ</t>
    </rPh>
    <rPh sb="30" eb="32">
      <t>トウガク</t>
    </rPh>
    <phoneticPr fontId="3"/>
  </si>
  <si>
    <t>B4552</t>
    <phoneticPr fontId="3"/>
  </si>
  <si>
    <t>B4730</t>
    <phoneticPr fontId="3"/>
  </si>
  <si>
    <t>B4907</t>
    <phoneticPr fontId="3"/>
  </si>
  <si>
    <t>B7438</t>
    <phoneticPr fontId="3"/>
  </si>
  <si>
    <t>B7764</t>
    <phoneticPr fontId="3"/>
  </si>
  <si>
    <t>B8406</t>
    <phoneticPr fontId="3"/>
  </si>
  <si>
    <t>B8803</t>
    <phoneticPr fontId="3"/>
  </si>
  <si>
    <t>臨時地方道整備事業債（特定分）（財対債分）　14年度同意等額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4" eb="26">
      <t>ネンド</t>
    </rPh>
    <rPh sb="26" eb="28">
      <t>ドウイ</t>
    </rPh>
    <rPh sb="28" eb="30">
      <t>トウガク</t>
    </rPh>
    <phoneticPr fontId="3"/>
  </si>
  <si>
    <t>臨時地方道整備事業債（特定分）（財対債分）　15年度同意等額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4" eb="26">
      <t>ネンド</t>
    </rPh>
    <rPh sb="26" eb="28">
      <t>ドウイ</t>
    </rPh>
    <rPh sb="28" eb="30">
      <t>トウガク</t>
    </rPh>
    <phoneticPr fontId="3"/>
  </si>
  <si>
    <t>臨時地方道整備事業債（特定分）（財対債分）　16年度同意等額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4" eb="26">
      <t>ネンド</t>
    </rPh>
    <rPh sb="26" eb="28">
      <t>ドウイ</t>
    </rPh>
    <rPh sb="28" eb="30">
      <t>トウガク</t>
    </rPh>
    <phoneticPr fontId="3"/>
  </si>
  <si>
    <t>臨時地方道整備事業債（特定分）（財対債分）　17年度同意等額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4" eb="26">
      <t>ネンド</t>
    </rPh>
    <rPh sb="26" eb="28">
      <t>ドウイ</t>
    </rPh>
    <rPh sb="28" eb="30">
      <t>トウガク</t>
    </rPh>
    <phoneticPr fontId="3"/>
  </si>
  <si>
    <t>臨時地方道整備事業債（特定分）（財対債分）　18年度同意等額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4" eb="26">
      <t>ネンド</t>
    </rPh>
    <rPh sb="26" eb="28">
      <t>ドウイ</t>
    </rPh>
    <rPh sb="28" eb="30">
      <t>トウガク</t>
    </rPh>
    <phoneticPr fontId="3"/>
  </si>
  <si>
    <t>臨時地方道整備事業債（特定分）（財対債分）　19年度同意等額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4" eb="26">
      <t>ネンド</t>
    </rPh>
    <rPh sb="26" eb="28">
      <t>ドウイ</t>
    </rPh>
    <rPh sb="28" eb="30">
      <t>トウガク</t>
    </rPh>
    <phoneticPr fontId="3"/>
  </si>
  <si>
    <t>臨時地方道整備事業債（特定分）（財対債分）　20年度同意等額</t>
    <rPh sb="0" eb="2">
      <t>リンジ</t>
    </rPh>
    <rPh sb="2" eb="4">
      <t>チホウ</t>
    </rPh>
    <rPh sb="4" eb="5">
      <t>ドウ</t>
    </rPh>
    <rPh sb="5" eb="7">
      <t>セイビ</t>
    </rPh>
    <rPh sb="7" eb="10">
      <t>ジギョウサイ</t>
    </rPh>
    <rPh sb="11" eb="14">
      <t>トクテイブン</t>
    </rPh>
    <rPh sb="16" eb="17">
      <t>ザイ</t>
    </rPh>
    <rPh sb="17" eb="18">
      <t>タイ</t>
    </rPh>
    <rPh sb="18" eb="20">
      <t>サイブン</t>
    </rPh>
    <rPh sb="24" eb="26">
      <t>ネンド</t>
    </rPh>
    <rPh sb="26" eb="28">
      <t>ドウイ</t>
    </rPh>
    <rPh sb="28" eb="30">
      <t>トウガク</t>
    </rPh>
    <phoneticPr fontId="3"/>
  </si>
  <si>
    <t>B4553</t>
    <phoneticPr fontId="3"/>
  </si>
  <si>
    <t>B4731</t>
    <phoneticPr fontId="3"/>
  </si>
  <si>
    <t>B4908</t>
    <phoneticPr fontId="3"/>
  </si>
  <si>
    <t>B7439</t>
    <phoneticPr fontId="3"/>
  </si>
  <si>
    <t>B7765</t>
    <phoneticPr fontId="3"/>
  </si>
  <si>
    <t>B8407</t>
    <phoneticPr fontId="3"/>
  </si>
  <si>
    <t>B8804</t>
    <phoneticPr fontId="3"/>
  </si>
  <si>
    <t>臨時地方道整備事業債（特定分）（復興特別分）　14年度同意等額</t>
    <rPh sb="0" eb="2">
      <t>リンジ</t>
    </rPh>
    <rPh sb="2" eb="4">
      <t>チホウ</t>
    </rPh>
    <rPh sb="4" eb="5">
      <t>ドウ</t>
    </rPh>
    <rPh sb="5" eb="7">
      <t>セイビ</t>
    </rPh>
    <rPh sb="7" eb="10">
      <t>ジギョウサイ</t>
    </rPh>
    <rPh sb="11" eb="14">
      <t>トクテイブン</t>
    </rPh>
    <rPh sb="16" eb="18">
      <t>フッコウ</t>
    </rPh>
    <rPh sb="18" eb="20">
      <t>トクベツ</t>
    </rPh>
    <rPh sb="20" eb="21">
      <t>ブン</t>
    </rPh>
    <rPh sb="25" eb="27">
      <t>ネンド</t>
    </rPh>
    <rPh sb="27" eb="29">
      <t>ドウイ</t>
    </rPh>
    <rPh sb="29" eb="31">
      <t>トウガク</t>
    </rPh>
    <phoneticPr fontId="3"/>
  </si>
  <si>
    <t>臨時地方道整備事業債（特定分）（復興特別分）　15年度同意等額</t>
    <rPh sb="0" eb="2">
      <t>リンジ</t>
    </rPh>
    <rPh sb="2" eb="4">
      <t>チホウ</t>
    </rPh>
    <rPh sb="4" eb="5">
      <t>ドウ</t>
    </rPh>
    <rPh sb="5" eb="7">
      <t>セイビ</t>
    </rPh>
    <rPh sb="7" eb="10">
      <t>ジギョウサイ</t>
    </rPh>
    <rPh sb="11" eb="14">
      <t>トクテイブン</t>
    </rPh>
    <rPh sb="16" eb="18">
      <t>フッコウ</t>
    </rPh>
    <rPh sb="18" eb="20">
      <t>トクベツ</t>
    </rPh>
    <rPh sb="20" eb="21">
      <t>ブン</t>
    </rPh>
    <rPh sb="25" eb="27">
      <t>ネンド</t>
    </rPh>
    <rPh sb="27" eb="29">
      <t>ドウイ</t>
    </rPh>
    <rPh sb="29" eb="31">
      <t>トウガク</t>
    </rPh>
    <phoneticPr fontId="3"/>
  </si>
  <si>
    <t>臨時地方道整備事業債（特定分）（復興特別分）　16年度同意等額</t>
    <rPh sb="0" eb="2">
      <t>リンジ</t>
    </rPh>
    <rPh sb="2" eb="4">
      <t>チホウ</t>
    </rPh>
    <rPh sb="4" eb="5">
      <t>ドウ</t>
    </rPh>
    <rPh sb="5" eb="7">
      <t>セイビ</t>
    </rPh>
    <rPh sb="7" eb="10">
      <t>ジギョウサイ</t>
    </rPh>
    <rPh sb="11" eb="14">
      <t>トクテイブン</t>
    </rPh>
    <rPh sb="16" eb="18">
      <t>フッコウ</t>
    </rPh>
    <rPh sb="18" eb="20">
      <t>トクベツ</t>
    </rPh>
    <rPh sb="20" eb="21">
      <t>ブン</t>
    </rPh>
    <rPh sb="25" eb="27">
      <t>ネンド</t>
    </rPh>
    <rPh sb="27" eb="29">
      <t>ドウイ</t>
    </rPh>
    <rPh sb="29" eb="31">
      <t>トウガク</t>
    </rPh>
    <phoneticPr fontId="3"/>
  </si>
  <si>
    <t>臨時地方道整備事業債（特定分）（復興特別分）　17年度同意等額</t>
    <rPh sb="0" eb="2">
      <t>リンジ</t>
    </rPh>
    <rPh sb="2" eb="4">
      <t>チホウ</t>
    </rPh>
    <rPh sb="4" eb="5">
      <t>ドウ</t>
    </rPh>
    <rPh sb="5" eb="7">
      <t>セイビ</t>
    </rPh>
    <rPh sb="7" eb="10">
      <t>ジギョウサイ</t>
    </rPh>
    <rPh sb="11" eb="14">
      <t>トクテイブン</t>
    </rPh>
    <rPh sb="16" eb="18">
      <t>フッコウ</t>
    </rPh>
    <rPh sb="18" eb="20">
      <t>トクベツ</t>
    </rPh>
    <rPh sb="20" eb="21">
      <t>ブン</t>
    </rPh>
    <rPh sb="25" eb="27">
      <t>ネンド</t>
    </rPh>
    <rPh sb="27" eb="29">
      <t>ドウイ</t>
    </rPh>
    <rPh sb="29" eb="31">
      <t>トウガク</t>
    </rPh>
    <phoneticPr fontId="3"/>
  </si>
  <si>
    <t>臨時地方道整備事業債（特定分）（復興特別分）　18年度同意等額</t>
    <rPh sb="0" eb="2">
      <t>リンジ</t>
    </rPh>
    <rPh sb="2" eb="4">
      <t>チホウ</t>
    </rPh>
    <rPh sb="4" eb="5">
      <t>ドウ</t>
    </rPh>
    <rPh sb="5" eb="7">
      <t>セイビ</t>
    </rPh>
    <rPh sb="7" eb="10">
      <t>ジギョウサイ</t>
    </rPh>
    <rPh sb="11" eb="14">
      <t>トクテイブン</t>
    </rPh>
    <rPh sb="16" eb="18">
      <t>フッコウ</t>
    </rPh>
    <rPh sb="18" eb="20">
      <t>トクベツ</t>
    </rPh>
    <rPh sb="20" eb="21">
      <t>ブン</t>
    </rPh>
    <rPh sb="25" eb="27">
      <t>ネンド</t>
    </rPh>
    <rPh sb="27" eb="29">
      <t>ドウイ</t>
    </rPh>
    <rPh sb="29" eb="31">
      <t>トウガク</t>
    </rPh>
    <phoneticPr fontId="3"/>
  </si>
  <si>
    <t>臨時地方道整備事業債（特定分）（復興特別分）　19年度同意等額</t>
    <rPh sb="0" eb="2">
      <t>リンジ</t>
    </rPh>
    <rPh sb="2" eb="4">
      <t>チホウ</t>
    </rPh>
    <rPh sb="4" eb="5">
      <t>ドウ</t>
    </rPh>
    <rPh sb="5" eb="7">
      <t>セイビ</t>
    </rPh>
    <rPh sb="7" eb="10">
      <t>ジギョウサイ</t>
    </rPh>
    <rPh sb="11" eb="14">
      <t>トクテイブン</t>
    </rPh>
    <rPh sb="16" eb="18">
      <t>フッコウ</t>
    </rPh>
    <rPh sb="18" eb="20">
      <t>トクベツ</t>
    </rPh>
    <rPh sb="20" eb="21">
      <t>ブン</t>
    </rPh>
    <rPh sb="25" eb="27">
      <t>ネンド</t>
    </rPh>
    <rPh sb="27" eb="29">
      <t>ドウイ</t>
    </rPh>
    <rPh sb="29" eb="31">
      <t>トウガク</t>
    </rPh>
    <phoneticPr fontId="3"/>
  </si>
  <si>
    <t>臨時地方道整備事業債（特定分）（復興特別分）　20年度同意等額</t>
    <rPh sb="0" eb="2">
      <t>リンジ</t>
    </rPh>
    <rPh sb="2" eb="4">
      <t>チホウ</t>
    </rPh>
    <rPh sb="4" eb="5">
      <t>ドウ</t>
    </rPh>
    <rPh sb="5" eb="7">
      <t>セイビ</t>
    </rPh>
    <rPh sb="7" eb="10">
      <t>ジギョウサイ</t>
    </rPh>
    <rPh sb="11" eb="14">
      <t>トクテイブン</t>
    </rPh>
    <rPh sb="16" eb="18">
      <t>フッコウ</t>
    </rPh>
    <rPh sb="18" eb="20">
      <t>トクベツ</t>
    </rPh>
    <rPh sb="20" eb="21">
      <t>ブン</t>
    </rPh>
    <rPh sb="25" eb="27">
      <t>ネンド</t>
    </rPh>
    <rPh sb="27" eb="29">
      <t>ドウイ</t>
    </rPh>
    <rPh sb="29" eb="31">
      <t>トウガク</t>
    </rPh>
    <phoneticPr fontId="3"/>
  </si>
  <si>
    <t>B4554</t>
    <phoneticPr fontId="3"/>
  </si>
  <si>
    <t>B4732</t>
    <phoneticPr fontId="3"/>
  </si>
  <si>
    <t>B4909</t>
    <phoneticPr fontId="3"/>
  </si>
  <si>
    <t>B7440</t>
    <phoneticPr fontId="3"/>
  </si>
  <si>
    <t>B7766</t>
    <phoneticPr fontId="3"/>
  </si>
  <si>
    <t>B8408</t>
    <phoneticPr fontId="3"/>
  </si>
  <si>
    <t>B8805</t>
    <phoneticPr fontId="3"/>
  </si>
  <si>
    <t>一般公共事業債（高規格幹線道路（高速自動車国道を除く）分）　21年度同意等額</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rPh sb="32" eb="34">
      <t>ネンド</t>
    </rPh>
    <rPh sb="34" eb="36">
      <t>ドウイ</t>
    </rPh>
    <rPh sb="36" eb="37">
      <t>トウ</t>
    </rPh>
    <rPh sb="37" eb="38">
      <t>ガク</t>
    </rPh>
    <phoneticPr fontId="3"/>
  </si>
  <si>
    <t>一般公共事業債（高規格幹線道路（高速自動車国道を除く）分）　22年度同意等額</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rPh sb="32" eb="34">
      <t>ネンド</t>
    </rPh>
    <rPh sb="34" eb="36">
      <t>ドウイ</t>
    </rPh>
    <rPh sb="36" eb="37">
      <t>トウ</t>
    </rPh>
    <rPh sb="37" eb="38">
      <t>ガク</t>
    </rPh>
    <phoneticPr fontId="3"/>
  </si>
  <si>
    <t>B9249</t>
    <phoneticPr fontId="3"/>
  </si>
  <si>
    <t>B9564</t>
    <phoneticPr fontId="3"/>
  </si>
  <si>
    <t>地方道路等整備事業債（通常事業分）　21年度同意等額</t>
    <rPh sb="0" eb="2">
      <t>チホウ</t>
    </rPh>
    <rPh sb="2" eb="5">
      <t>ドウロトウ</t>
    </rPh>
    <rPh sb="5" eb="7">
      <t>セイビ</t>
    </rPh>
    <rPh sb="7" eb="10">
      <t>ジギョウサイ</t>
    </rPh>
    <rPh sb="11" eb="13">
      <t>ツウジョウ</t>
    </rPh>
    <rPh sb="13" eb="16">
      <t>ジギョウブン</t>
    </rPh>
    <rPh sb="20" eb="22">
      <t>ネンド</t>
    </rPh>
    <rPh sb="22" eb="24">
      <t>ドウイ</t>
    </rPh>
    <rPh sb="24" eb="26">
      <t>トウガク</t>
    </rPh>
    <phoneticPr fontId="3"/>
  </si>
  <si>
    <t>地方道路等整備事業債（通常事業分）　22年度同意等額</t>
    <rPh sb="0" eb="2">
      <t>チホウ</t>
    </rPh>
    <rPh sb="2" eb="5">
      <t>ドウロトウ</t>
    </rPh>
    <rPh sb="5" eb="7">
      <t>セイビ</t>
    </rPh>
    <rPh sb="7" eb="10">
      <t>ジギョウサイ</t>
    </rPh>
    <rPh sb="11" eb="13">
      <t>ツウジョウ</t>
    </rPh>
    <rPh sb="13" eb="16">
      <t>ジギョウブン</t>
    </rPh>
    <rPh sb="20" eb="22">
      <t>ネンド</t>
    </rPh>
    <rPh sb="22" eb="24">
      <t>ドウイ</t>
    </rPh>
    <rPh sb="24" eb="26">
      <t>トウガク</t>
    </rPh>
    <phoneticPr fontId="3"/>
  </si>
  <si>
    <t>B9244</t>
    <phoneticPr fontId="3"/>
  </si>
  <si>
    <t>B9559</t>
    <phoneticPr fontId="3"/>
  </si>
  <si>
    <t>地方道路等整備事業債（臨時事業分（一般事業））　21年度同意等額</t>
    <rPh sb="0" eb="2">
      <t>チホウ</t>
    </rPh>
    <rPh sb="2" eb="5">
      <t>ドウロトウ</t>
    </rPh>
    <rPh sb="5" eb="7">
      <t>セイビ</t>
    </rPh>
    <rPh sb="7" eb="10">
      <t>ジギョウサイ</t>
    </rPh>
    <rPh sb="11" eb="13">
      <t>リンジ</t>
    </rPh>
    <rPh sb="13" eb="15">
      <t>ジギョウ</t>
    </rPh>
    <rPh sb="15" eb="16">
      <t>ブン</t>
    </rPh>
    <rPh sb="17" eb="19">
      <t>イッパン</t>
    </rPh>
    <rPh sb="19" eb="21">
      <t>ジギョウ</t>
    </rPh>
    <rPh sb="22" eb="23">
      <t>ツウブン</t>
    </rPh>
    <rPh sb="26" eb="28">
      <t>ネンド</t>
    </rPh>
    <rPh sb="28" eb="30">
      <t>ドウイ</t>
    </rPh>
    <rPh sb="30" eb="32">
      <t>トウガク</t>
    </rPh>
    <phoneticPr fontId="3"/>
  </si>
  <si>
    <t>地方道路等整備事業債（臨時事業分（一般事業））　22年度同意等額</t>
    <rPh sb="0" eb="2">
      <t>チホウ</t>
    </rPh>
    <rPh sb="2" eb="5">
      <t>ドウロトウ</t>
    </rPh>
    <rPh sb="5" eb="7">
      <t>セイビ</t>
    </rPh>
    <rPh sb="7" eb="10">
      <t>ジギョウサイ</t>
    </rPh>
    <rPh sb="26" eb="28">
      <t>ネンド</t>
    </rPh>
    <rPh sb="28" eb="30">
      <t>ドウイ</t>
    </rPh>
    <rPh sb="30" eb="32">
      <t>トウガク</t>
    </rPh>
    <phoneticPr fontId="3"/>
  </si>
  <si>
    <t>B9245</t>
    <phoneticPr fontId="3"/>
  </si>
  <si>
    <t>B9560</t>
    <phoneticPr fontId="3"/>
  </si>
  <si>
    <t>地方道路等整備事業債（臨時事業分（特定事業））　21年度同意等額</t>
    <rPh sb="0" eb="2">
      <t>チホウ</t>
    </rPh>
    <rPh sb="2" eb="5">
      <t>ドウロトウ</t>
    </rPh>
    <rPh sb="5" eb="7">
      <t>セイビ</t>
    </rPh>
    <rPh sb="7" eb="10">
      <t>ジギョウサイ</t>
    </rPh>
    <rPh sb="11" eb="13">
      <t>リンジ</t>
    </rPh>
    <rPh sb="13" eb="15">
      <t>ジギョウ</t>
    </rPh>
    <rPh sb="15" eb="16">
      <t>ブン</t>
    </rPh>
    <rPh sb="17" eb="19">
      <t>トクテイ</t>
    </rPh>
    <rPh sb="19" eb="21">
      <t>ジギョウ</t>
    </rPh>
    <rPh sb="22" eb="23">
      <t>ツウブン</t>
    </rPh>
    <rPh sb="26" eb="28">
      <t>ネンド</t>
    </rPh>
    <rPh sb="28" eb="30">
      <t>ドウイ</t>
    </rPh>
    <rPh sb="30" eb="32">
      <t>トウガク</t>
    </rPh>
    <phoneticPr fontId="3"/>
  </si>
  <si>
    <t>地方道路等整備事業債（臨時事業分（特定事業））　22年度同意等額</t>
    <rPh sb="0" eb="2">
      <t>チホウ</t>
    </rPh>
    <rPh sb="2" eb="5">
      <t>ドウロトウ</t>
    </rPh>
    <rPh sb="5" eb="7">
      <t>セイビ</t>
    </rPh>
    <rPh sb="7" eb="10">
      <t>ジギョウサイ</t>
    </rPh>
    <rPh sb="11" eb="13">
      <t>リンジ</t>
    </rPh>
    <rPh sb="13" eb="15">
      <t>ジギョウ</t>
    </rPh>
    <rPh sb="15" eb="16">
      <t>ブン</t>
    </rPh>
    <rPh sb="17" eb="19">
      <t>トクテイ</t>
    </rPh>
    <rPh sb="19" eb="21">
      <t>ジギョウ</t>
    </rPh>
    <rPh sb="22" eb="23">
      <t>ツウブン</t>
    </rPh>
    <rPh sb="26" eb="28">
      <t>ネンド</t>
    </rPh>
    <rPh sb="28" eb="30">
      <t>ドウイ</t>
    </rPh>
    <rPh sb="30" eb="32">
      <t>トウガク</t>
    </rPh>
    <phoneticPr fontId="3"/>
  </si>
  <si>
    <t>地方道路等整備事業債（臨時事業分（特定事業））　23年度同意等額</t>
    <rPh sb="0" eb="2">
      <t>チホウ</t>
    </rPh>
    <rPh sb="2" eb="5">
      <t>ドウロトウ</t>
    </rPh>
    <rPh sb="5" eb="7">
      <t>セイビ</t>
    </rPh>
    <rPh sb="7" eb="10">
      <t>ジギョウサイ</t>
    </rPh>
    <rPh sb="11" eb="13">
      <t>リンジ</t>
    </rPh>
    <rPh sb="13" eb="15">
      <t>ジギョウ</t>
    </rPh>
    <rPh sb="15" eb="16">
      <t>ブン</t>
    </rPh>
    <rPh sb="17" eb="19">
      <t>トクテイ</t>
    </rPh>
    <rPh sb="19" eb="21">
      <t>ジギョウ</t>
    </rPh>
    <rPh sb="22" eb="23">
      <t>ツウブン</t>
    </rPh>
    <rPh sb="26" eb="28">
      <t>ネンド</t>
    </rPh>
    <rPh sb="28" eb="30">
      <t>ドウイ</t>
    </rPh>
    <rPh sb="30" eb="32">
      <t>トウガク</t>
    </rPh>
    <phoneticPr fontId="3"/>
  </si>
  <si>
    <t>地方道路等整備事業債（臨時事業分（特定事業））　24年度同意等額</t>
    <rPh sb="0" eb="2">
      <t>チホウ</t>
    </rPh>
    <rPh sb="2" eb="5">
      <t>ドウロトウ</t>
    </rPh>
    <rPh sb="5" eb="7">
      <t>セイビ</t>
    </rPh>
    <rPh sb="7" eb="10">
      <t>ジギョウサイ</t>
    </rPh>
    <rPh sb="11" eb="13">
      <t>リンジ</t>
    </rPh>
    <rPh sb="13" eb="15">
      <t>ジギョウ</t>
    </rPh>
    <rPh sb="15" eb="16">
      <t>ブン</t>
    </rPh>
    <rPh sb="17" eb="19">
      <t>トクテイ</t>
    </rPh>
    <rPh sb="19" eb="21">
      <t>ジギョウ</t>
    </rPh>
    <rPh sb="22" eb="23">
      <t>ツウブン</t>
    </rPh>
    <rPh sb="26" eb="28">
      <t>ネンド</t>
    </rPh>
    <rPh sb="28" eb="30">
      <t>ドウイ</t>
    </rPh>
    <rPh sb="30" eb="32">
      <t>トウガク</t>
    </rPh>
    <phoneticPr fontId="3"/>
  </si>
  <si>
    <t>B9246</t>
    <phoneticPr fontId="3"/>
  </si>
  <si>
    <t>B9561</t>
    <phoneticPr fontId="3"/>
  </si>
  <si>
    <t>B9885</t>
    <phoneticPr fontId="3"/>
  </si>
  <si>
    <t>B0325</t>
    <phoneticPr fontId="3"/>
  </si>
  <si>
    <t>地方道路等整備事業債（臨時事業分（特定事業（財対債分）））　21年度同意等額</t>
    <rPh sb="0" eb="2">
      <t>チホウ</t>
    </rPh>
    <rPh sb="2" eb="5">
      <t>ドウロトウ</t>
    </rPh>
    <rPh sb="5" eb="7">
      <t>セイビ</t>
    </rPh>
    <rPh sb="7" eb="10">
      <t>ジギョウサイ</t>
    </rPh>
    <rPh sb="11" eb="13">
      <t>リンジ</t>
    </rPh>
    <rPh sb="13" eb="15">
      <t>ジギョウ</t>
    </rPh>
    <rPh sb="15" eb="16">
      <t>ブン</t>
    </rPh>
    <rPh sb="17" eb="19">
      <t>トクテイ</t>
    </rPh>
    <rPh sb="19" eb="21">
      <t>ジギョウ</t>
    </rPh>
    <rPh sb="22" eb="25">
      <t>ザイタイサイ</t>
    </rPh>
    <rPh sb="25" eb="26">
      <t>ブン</t>
    </rPh>
    <rPh sb="28" eb="29">
      <t>ツウブン</t>
    </rPh>
    <rPh sb="32" eb="34">
      <t>ネンド</t>
    </rPh>
    <rPh sb="34" eb="36">
      <t>ドウイ</t>
    </rPh>
    <rPh sb="36" eb="38">
      <t>トウガク</t>
    </rPh>
    <phoneticPr fontId="3"/>
  </si>
  <si>
    <t>地方道路等整備事業債（臨時事業分（特定事業（財対債分）））　22年度同意等額</t>
    <rPh sb="0" eb="2">
      <t>チホウ</t>
    </rPh>
    <rPh sb="2" eb="5">
      <t>ドウロトウ</t>
    </rPh>
    <rPh sb="5" eb="7">
      <t>セイビ</t>
    </rPh>
    <rPh sb="7" eb="10">
      <t>ジギョウサイ</t>
    </rPh>
    <rPh sb="11" eb="13">
      <t>リンジ</t>
    </rPh>
    <rPh sb="13" eb="15">
      <t>ジギョウ</t>
    </rPh>
    <rPh sb="15" eb="16">
      <t>ブン</t>
    </rPh>
    <rPh sb="17" eb="19">
      <t>トクテイ</t>
    </rPh>
    <rPh sb="19" eb="21">
      <t>ジギョウ</t>
    </rPh>
    <rPh sb="22" eb="25">
      <t>ザイタイサイ</t>
    </rPh>
    <rPh sb="25" eb="26">
      <t>ブン</t>
    </rPh>
    <rPh sb="28" eb="29">
      <t>ツウブン</t>
    </rPh>
    <rPh sb="32" eb="34">
      <t>ネンド</t>
    </rPh>
    <rPh sb="34" eb="36">
      <t>ドウイ</t>
    </rPh>
    <rPh sb="36" eb="38">
      <t>トウガク</t>
    </rPh>
    <phoneticPr fontId="3"/>
  </si>
  <si>
    <t>地方道路等整備事業債（臨時事業分（特定事業（財対債分）））　23年度同意等額</t>
    <rPh sb="0" eb="2">
      <t>チホウ</t>
    </rPh>
    <rPh sb="2" eb="5">
      <t>ドウロトウ</t>
    </rPh>
    <rPh sb="5" eb="7">
      <t>セイビ</t>
    </rPh>
    <rPh sb="7" eb="10">
      <t>ジギョウサイ</t>
    </rPh>
    <rPh sb="11" eb="13">
      <t>リンジ</t>
    </rPh>
    <rPh sb="13" eb="15">
      <t>ジギョウ</t>
    </rPh>
    <rPh sb="15" eb="16">
      <t>ブン</t>
    </rPh>
    <rPh sb="17" eb="19">
      <t>トクテイ</t>
    </rPh>
    <rPh sb="19" eb="21">
      <t>ジギョウ</t>
    </rPh>
    <rPh sb="22" eb="25">
      <t>ザイタイサイ</t>
    </rPh>
    <rPh sb="25" eb="26">
      <t>ブン</t>
    </rPh>
    <rPh sb="28" eb="29">
      <t>ツウブン</t>
    </rPh>
    <rPh sb="32" eb="34">
      <t>ネンド</t>
    </rPh>
    <rPh sb="34" eb="36">
      <t>ドウイ</t>
    </rPh>
    <rPh sb="36" eb="38">
      <t>トウガク</t>
    </rPh>
    <phoneticPr fontId="3"/>
  </si>
  <si>
    <t>地方道路等整備事業債（臨時事業分（特定事業（財対債分）））　24年度同意等額</t>
    <rPh sb="0" eb="2">
      <t>チホウ</t>
    </rPh>
    <rPh sb="2" eb="5">
      <t>ドウロトウ</t>
    </rPh>
    <rPh sb="5" eb="7">
      <t>セイビ</t>
    </rPh>
    <rPh sb="7" eb="10">
      <t>ジギョウサイ</t>
    </rPh>
    <rPh sb="11" eb="13">
      <t>リンジ</t>
    </rPh>
    <rPh sb="13" eb="15">
      <t>ジギョウ</t>
    </rPh>
    <rPh sb="15" eb="16">
      <t>ブン</t>
    </rPh>
    <rPh sb="17" eb="19">
      <t>トクテイ</t>
    </rPh>
    <rPh sb="19" eb="21">
      <t>ジギョウ</t>
    </rPh>
    <rPh sb="22" eb="25">
      <t>ザイタイサイ</t>
    </rPh>
    <rPh sb="25" eb="26">
      <t>ブン</t>
    </rPh>
    <rPh sb="28" eb="29">
      <t>ツウブン</t>
    </rPh>
    <rPh sb="32" eb="34">
      <t>ネンド</t>
    </rPh>
    <rPh sb="34" eb="36">
      <t>ドウイ</t>
    </rPh>
    <rPh sb="36" eb="38">
      <t>トウガク</t>
    </rPh>
    <phoneticPr fontId="3"/>
  </si>
  <si>
    <t>B9247</t>
    <phoneticPr fontId="3"/>
  </si>
  <si>
    <t>B9562</t>
    <phoneticPr fontId="3"/>
  </si>
  <si>
    <t>B9886</t>
    <phoneticPr fontId="3"/>
  </si>
  <si>
    <t>B0326</t>
    <phoneticPr fontId="3"/>
  </si>
  <si>
    <t>地方道路等整備事業債（臨時事業分（復興特別分））　21年度同意等額</t>
    <rPh sb="0" eb="2">
      <t>チホウ</t>
    </rPh>
    <rPh sb="2" eb="5">
      <t>ドウロトウ</t>
    </rPh>
    <rPh sb="5" eb="7">
      <t>セイビ</t>
    </rPh>
    <rPh sb="7" eb="10">
      <t>ジギョウサイ</t>
    </rPh>
    <rPh sb="11" eb="13">
      <t>リンジ</t>
    </rPh>
    <rPh sb="13" eb="15">
      <t>ジギョウ</t>
    </rPh>
    <rPh sb="15" eb="16">
      <t>ブン</t>
    </rPh>
    <rPh sb="17" eb="19">
      <t>フッコウ</t>
    </rPh>
    <rPh sb="19" eb="21">
      <t>トクベツ</t>
    </rPh>
    <rPh sb="21" eb="22">
      <t>ブン</t>
    </rPh>
    <rPh sb="23" eb="24">
      <t>ツウブン</t>
    </rPh>
    <rPh sb="27" eb="29">
      <t>ネンド</t>
    </rPh>
    <rPh sb="29" eb="31">
      <t>ドウイ</t>
    </rPh>
    <rPh sb="31" eb="33">
      <t>トウガク</t>
    </rPh>
    <phoneticPr fontId="3"/>
  </si>
  <si>
    <t>B9248</t>
    <phoneticPr fontId="3"/>
  </si>
  <si>
    <t>B9563</t>
    <phoneticPr fontId="3"/>
  </si>
  <si>
    <t>B9888</t>
    <phoneticPr fontId="3"/>
  </si>
  <si>
    <t>B0328</t>
    <phoneticPr fontId="3"/>
  </si>
  <si>
    <t>B0634</t>
    <phoneticPr fontId="3"/>
  </si>
  <si>
    <t>B1162</t>
    <phoneticPr fontId="3"/>
  </si>
  <si>
    <t>B2205</t>
    <phoneticPr fontId="3"/>
  </si>
  <si>
    <t>B2538</t>
    <phoneticPr fontId="3"/>
  </si>
  <si>
    <t>B2809</t>
    <phoneticPr fontId="3"/>
  </si>
  <si>
    <t>B9883</t>
    <phoneticPr fontId="3"/>
  </si>
  <si>
    <t>B0323</t>
    <phoneticPr fontId="3"/>
  </si>
  <si>
    <t>B0631</t>
    <phoneticPr fontId="3"/>
  </si>
  <si>
    <t>B1156</t>
    <phoneticPr fontId="3"/>
  </si>
  <si>
    <t>B9884</t>
    <phoneticPr fontId="3"/>
  </si>
  <si>
    <t>B0324</t>
    <phoneticPr fontId="3"/>
  </si>
  <si>
    <t>B0632</t>
    <phoneticPr fontId="3"/>
  </si>
  <si>
    <t>B1157</t>
    <phoneticPr fontId="3"/>
  </si>
  <si>
    <t>公共事業等債（旧地方道路（臨時・一般事業充当率）分）　23年度同意等額</t>
    <rPh sb="0" eb="2">
      <t>コウキョウ</t>
    </rPh>
    <rPh sb="2" eb="5">
      <t>ジギョウナド</t>
    </rPh>
    <rPh sb="5" eb="6">
      <t>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rPh sb="29" eb="31">
      <t>ネンド</t>
    </rPh>
    <rPh sb="31" eb="33">
      <t>ドウイ</t>
    </rPh>
    <rPh sb="33" eb="34">
      <t>トウ</t>
    </rPh>
    <rPh sb="34" eb="35">
      <t>ガク</t>
    </rPh>
    <phoneticPr fontId="3"/>
  </si>
  <si>
    <t>公共事業等債（高規格幹線道路（高速自動車国道を除く）分）　23年度同意等額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</si>
  <si>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公共事業等債（高規格幹線道路（高速自動車国道を除く）分）　24年度同意等額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</si>
  <si>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公共事業等債（高規格幹線道路（高速自動車国道を除く）分）　25年度同意等額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</si>
  <si>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公共事業等債（高規格幹線道路（高速自動車国道を除く）分）　26年度同意等額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</si>
  <si>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公共事業等債（高規格幹線道路（高速自動車国道を除く）分）　27年度同意等額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</si>
  <si>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公共事業等債（高規格幹線道路（高速自動車国道を除く）分）　28年度同意等額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</si>
  <si>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公共事業等債（高規格幹線道路（高速自動車国道を除く）分）　29年度同意等額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</si>
  <si>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公共事業等債（旧地方道路（通常事業充当率）分）　24年度同意等額</t>
    <rPh sb="0" eb="2">
      <t>コウキョウ</t>
    </rPh>
    <rPh sb="2" eb="5">
      <t>ジギョウナド</t>
    </rPh>
    <rPh sb="5" eb="6">
      <t>サイ</t>
    </rPh>
    <rPh sb="7" eb="8">
      <t>キュウ</t>
    </rPh>
    <rPh sb="8" eb="10">
      <t>チホウ</t>
    </rPh>
    <rPh sb="10" eb="12">
      <t>ドウロ</t>
    </rPh>
    <rPh sb="13" eb="15">
      <t>ツウジョウ</t>
    </rPh>
    <rPh sb="15" eb="17">
      <t>ジギョウ</t>
    </rPh>
    <rPh sb="17" eb="19">
      <t>ジュウトウ</t>
    </rPh>
    <rPh sb="19" eb="20">
      <t>リツ</t>
    </rPh>
    <rPh sb="21" eb="22">
      <t>ブン</t>
    </rPh>
    <rPh sb="26" eb="28">
      <t>ネンド</t>
    </rPh>
    <rPh sb="28" eb="30">
      <t>ドウイ</t>
    </rPh>
    <rPh sb="30" eb="31">
      <t>トウ</t>
    </rPh>
    <rPh sb="31" eb="32">
      <t>ガク</t>
    </rPh>
    <phoneticPr fontId="3"/>
  </si>
  <si>
    <t>公共事業等債（旧地方道路（通常事業充当率）分）　25年度同意等額</t>
    <rPh sb="0" eb="2">
      <t>コウキョウ</t>
    </rPh>
    <rPh sb="2" eb="5">
      <t>ジギョウナド</t>
    </rPh>
    <rPh sb="5" eb="6">
      <t>サイ</t>
    </rPh>
    <rPh sb="7" eb="8">
      <t>キュウ</t>
    </rPh>
    <rPh sb="8" eb="10">
      <t>チホウ</t>
    </rPh>
    <rPh sb="10" eb="12">
      <t>ドウロ</t>
    </rPh>
    <rPh sb="13" eb="15">
      <t>ツウジョウ</t>
    </rPh>
    <rPh sb="15" eb="17">
      <t>ジギョウ</t>
    </rPh>
    <rPh sb="17" eb="19">
      <t>ジュウトウ</t>
    </rPh>
    <rPh sb="19" eb="20">
      <t>リツ</t>
    </rPh>
    <rPh sb="21" eb="22">
      <t>ブン</t>
    </rPh>
    <rPh sb="26" eb="28">
      <t>ネンド</t>
    </rPh>
    <rPh sb="28" eb="30">
      <t>ドウイ</t>
    </rPh>
    <rPh sb="30" eb="31">
      <t>トウ</t>
    </rPh>
    <rPh sb="31" eb="32">
      <t>ガク</t>
    </rPh>
    <phoneticPr fontId="3"/>
  </si>
  <si>
    <t>公共事業等債（旧地方道路（通常事業充当率）分）　23年度同意等額</t>
    <rPh sb="0" eb="2">
      <t>コウキョウ</t>
    </rPh>
    <rPh sb="2" eb="5">
      <t>ジギョウナド</t>
    </rPh>
    <rPh sb="5" eb="6">
      <t>サイ</t>
    </rPh>
    <rPh sb="7" eb="8">
      <t>キュウ</t>
    </rPh>
    <rPh sb="8" eb="10">
      <t>チホウ</t>
    </rPh>
    <rPh sb="10" eb="12">
      <t>ドウロ</t>
    </rPh>
    <rPh sb="13" eb="15">
      <t>ツウジョウ</t>
    </rPh>
    <rPh sb="15" eb="17">
      <t>ジギョウ</t>
    </rPh>
    <rPh sb="17" eb="19">
      <t>ジュウトウ</t>
    </rPh>
    <rPh sb="19" eb="20">
      <t>リツ</t>
    </rPh>
    <rPh sb="21" eb="22">
      <t>ブン</t>
    </rPh>
    <rPh sb="26" eb="28">
      <t>ネンド</t>
    </rPh>
    <rPh sb="28" eb="30">
      <t>ドウイ</t>
    </rPh>
    <rPh sb="30" eb="31">
      <t>トウ</t>
    </rPh>
    <rPh sb="31" eb="32">
      <t>ガク</t>
    </rPh>
    <phoneticPr fontId="3"/>
  </si>
  <si>
    <t>公共事業等債（旧地方道路（通常事業充当率）分）　26年度同意等額</t>
    <rPh sb="0" eb="2">
      <t>コウキョウ</t>
    </rPh>
    <rPh sb="2" eb="5">
      <t>ジギョウナド</t>
    </rPh>
    <rPh sb="5" eb="6">
      <t>サイ</t>
    </rPh>
    <rPh sb="7" eb="8">
      <t>キュウ</t>
    </rPh>
    <rPh sb="8" eb="10">
      <t>チホウ</t>
    </rPh>
    <rPh sb="10" eb="12">
      <t>ドウロ</t>
    </rPh>
    <rPh sb="13" eb="15">
      <t>ツウジョウ</t>
    </rPh>
    <rPh sb="15" eb="17">
      <t>ジギョウ</t>
    </rPh>
    <rPh sb="17" eb="19">
      <t>ジュウトウ</t>
    </rPh>
    <rPh sb="19" eb="20">
      <t>リツ</t>
    </rPh>
    <rPh sb="21" eb="22">
      <t>ブン</t>
    </rPh>
    <rPh sb="26" eb="28">
      <t>ネンド</t>
    </rPh>
    <rPh sb="28" eb="30">
      <t>ドウイ</t>
    </rPh>
    <rPh sb="30" eb="31">
      <t>トウ</t>
    </rPh>
    <rPh sb="31" eb="32">
      <t>ガク</t>
    </rPh>
    <phoneticPr fontId="3"/>
  </si>
  <si>
    <t>公共事業等債（旧地方道路（臨時・一般事業充当率）分）　24年度同意等額</t>
    <rPh sb="0" eb="2">
      <t>コウキョウ</t>
    </rPh>
    <rPh sb="2" eb="5">
      <t>ジギョウナド</t>
    </rPh>
    <rPh sb="5" eb="6">
      <t>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rPh sb="29" eb="31">
      <t>ネンド</t>
    </rPh>
    <rPh sb="31" eb="33">
      <t>ドウイ</t>
    </rPh>
    <rPh sb="33" eb="34">
      <t>トウ</t>
    </rPh>
    <rPh sb="34" eb="35">
      <t>ガク</t>
    </rPh>
    <phoneticPr fontId="3"/>
  </si>
  <si>
    <t>公共事業等債（旧地方道路（臨時・一般事業充当率）分）　25年度同意等額</t>
    <rPh sb="0" eb="2">
      <t>コウキョウ</t>
    </rPh>
    <rPh sb="2" eb="5">
      <t>ジギョウナド</t>
    </rPh>
    <rPh sb="5" eb="6">
      <t>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rPh sb="29" eb="31">
      <t>ネンド</t>
    </rPh>
    <rPh sb="31" eb="33">
      <t>ドウイ</t>
    </rPh>
    <rPh sb="33" eb="34">
      <t>トウ</t>
    </rPh>
    <rPh sb="34" eb="35">
      <t>ガク</t>
    </rPh>
    <phoneticPr fontId="3"/>
  </si>
  <si>
    <t>公共事業等債（旧地方道路（臨時・一般事業充当率）分）　26年度同意等額</t>
    <rPh sb="0" eb="2">
      <t>コウキョウ</t>
    </rPh>
    <rPh sb="2" eb="5">
      <t>ジギョウナド</t>
    </rPh>
    <rPh sb="5" eb="6">
      <t>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rPh sb="29" eb="31">
      <t>ネンド</t>
    </rPh>
    <rPh sb="31" eb="33">
      <t>ドウイ</t>
    </rPh>
    <rPh sb="33" eb="34">
      <t>トウ</t>
    </rPh>
    <rPh sb="34" eb="35">
      <t>ガク</t>
    </rPh>
    <phoneticPr fontId="3"/>
  </si>
  <si>
    <t>公共事業等債（復興特別分）　23年度同意等額</t>
    <rPh sb="0" eb="2">
      <t>コウキョウ</t>
    </rPh>
    <rPh sb="2" eb="5">
      <t>ジギョウナド</t>
    </rPh>
    <rPh sb="5" eb="6">
      <t>サイ</t>
    </rPh>
    <rPh sb="7" eb="9">
      <t>フッコウ</t>
    </rPh>
    <rPh sb="9" eb="11">
      <t>トクベツ</t>
    </rPh>
    <rPh sb="11" eb="12">
      <t>ブン</t>
    </rPh>
    <rPh sb="12" eb="13">
      <t>ジュウブン</t>
    </rPh>
    <rPh sb="16" eb="18">
      <t>ネンド</t>
    </rPh>
    <rPh sb="18" eb="20">
      <t>ドウイ</t>
    </rPh>
    <rPh sb="20" eb="21">
      <t>トウ</t>
    </rPh>
    <rPh sb="21" eb="22">
      <t>ガク</t>
    </rPh>
    <phoneticPr fontId="3"/>
  </si>
  <si>
    <t>公共事業等債（復興特別分）　24年度同意等額</t>
    <rPh sb="0" eb="2">
      <t>コウキョウ</t>
    </rPh>
    <rPh sb="2" eb="5">
      <t>ジギョウナド</t>
    </rPh>
    <rPh sb="5" eb="6">
      <t>サイ</t>
    </rPh>
    <rPh sb="7" eb="9">
      <t>フッコウ</t>
    </rPh>
    <rPh sb="9" eb="11">
      <t>トクベツ</t>
    </rPh>
    <rPh sb="11" eb="12">
      <t>ブン</t>
    </rPh>
    <rPh sb="12" eb="13">
      <t>ジュウブン</t>
    </rPh>
    <rPh sb="16" eb="18">
      <t>ネンド</t>
    </rPh>
    <rPh sb="18" eb="20">
      <t>ドウイ</t>
    </rPh>
    <rPh sb="20" eb="21">
      <t>トウ</t>
    </rPh>
    <rPh sb="21" eb="22">
      <t>ガク</t>
    </rPh>
    <phoneticPr fontId="3"/>
  </si>
  <si>
    <t>公共事業等債（復興特別分）　25年度同意等額</t>
    <rPh sb="0" eb="2">
      <t>コウキョウ</t>
    </rPh>
    <rPh sb="2" eb="5">
      <t>ジギョウナド</t>
    </rPh>
    <rPh sb="5" eb="6">
      <t>サイ</t>
    </rPh>
    <rPh sb="7" eb="9">
      <t>フッコウ</t>
    </rPh>
    <rPh sb="9" eb="11">
      <t>トクベツ</t>
    </rPh>
    <rPh sb="11" eb="12">
      <t>ブン</t>
    </rPh>
    <rPh sb="12" eb="13">
      <t>ジュウブン</t>
    </rPh>
    <rPh sb="16" eb="18">
      <t>ネンド</t>
    </rPh>
    <rPh sb="18" eb="20">
      <t>ドウイ</t>
    </rPh>
    <rPh sb="20" eb="21">
      <t>トウ</t>
    </rPh>
    <rPh sb="21" eb="22">
      <t>ガク</t>
    </rPh>
    <phoneticPr fontId="3"/>
  </si>
  <si>
    <t>公共事業等債（復興特別分）　26年度同意等額</t>
    <rPh sb="0" eb="2">
      <t>コウキョウ</t>
    </rPh>
    <rPh sb="2" eb="5">
      <t>ジギョウナド</t>
    </rPh>
    <rPh sb="5" eb="6">
      <t>サイ</t>
    </rPh>
    <rPh sb="7" eb="9">
      <t>フッコウ</t>
    </rPh>
    <rPh sb="9" eb="11">
      <t>トクベツ</t>
    </rPh>
    <rPh sb="11" eb="12">
      <t>ブン</t>
    </rPh>
    <rPh sb="12" eb="13">
      <t>ジュウブン</t>
    </rPh>
    <rPh sb="16" eb="18">
      <t>ネンド</t>
    </rPh>
    <rPh sb="18" eb="20">
      <t>ドウイ</t>
    </rPh>
    <rPh sb="20" eb="21">
      <t>トウ</t>
    </rPh>
    <rPh sb="21" eb="22">
      <t>ガク</t>
    </rPh>
    <phoneticPr fontId="3"/>
  </si>
  <si>
    <t>公共事業等債（復興特別分）　27年度同意等額</t>
    <rPh sb="0" eb="2">
      <t>コウキョウ</t>
    </rPh>
    <rPh sb="2" eb="5">
      <t>ジギョウナド</t>
    </rPh>
    <rPh sb="5" eb="6">
      <t>サイ</t>
    </rPh>
    <rPh sb="7" eb="9">
      <t>フッコウ</t>
    </rPh>
    <rPh sb="9" eb="11">
      <t>トクベツ</t>
    </rPh>
    <rPh sb="11" eb="12">
      <t>ブン</t>
    </rPh>
    <rPh sb="12" eb="13">
      <t>ジュウブン</t>
    </rPh>
    <rPh sb="16" eb="18">
      <t>ネンド</t>
    </rPh>
    <rPh sb="18" eb="20">
      <t>ドウイ</t>
    </rPh>
    <rPh sb="20" eb="21">
      <t>トウ</t>
    </rPh>
    <rPh sb="21" eb="22">
      <t>ガク</t>
    </rPh>
    <phoneticPr fontId="3"/>
  </si>
  <si>
    <t>公共事業等債（復興特別分）　28年度同意等額</t>
    <rPh sb="0" eb="2">
      <t>コウキョウ</t>
    </rPh>
    <rPh sb="2" eb="5">
      <t>ジギョウナド</t>
    </rPh>
    <rPh sb="5" eb="6">
      <t>サイ</t>
    </rPh>
    <rPh sb="7" eb="9">
      <t>フッコウ</t>
    </rPh>
    <rPh sb="9" eb="11">
      <t>トクベツ</t>
    </rPh>
    <rPh sb="11" eb="12">
      <t>ブン</t>
    </rPh>
    <rPh sb="12" eb="13">
      <t>ジュウブン</t>
    </rPh>
    <rPh sb="16" eb="18">
      <t>ネンド</t>
    </rPh>
    <rPh sb="18" eb="20">
      <t>ドウイ</t>
    </rPh>
    <rPh sb="20" eb="21">
      <t>トウ</t>
    </rPh>
    <rPh sb="21" eb="22">
      <t>ガク</t>
    </rPh>
    <phoneticPr fontId="3"/>
  </si>
  <si>
    <t>公共事業等債（復興特別分）　29年度同意等額</t>
    <rPh sb="0" eb="2">
      <t>コウキョウ</t>
    </rPh>
    <rPh sb="2" eb="5">
      <t>ジギョウナド</t>
    </rPh>
    <rPh sb="5" eb="6">
      <t>サイ</t>
    </rPh>
    <rPh sb="7" eb="9">
      <t>フッコウ</t>
    </rPh>
    <rPh sb="9" eb="11">
      <t>トクベツ</t>
    </rPh>
    <rPh sb="11" eb="12">
      <t>ブン</t>
    </rPh>
    <rPh sb="12" eb="13">
      <t>ジュウブン</t>
    </rPh>
    <rPh sb="16" eb="18">
      <t>ネンド</t>
    </rPh>
    <rPh sb="18" eb="20">
      <t>ドウイ</t>
    </rPh>
    <rPh sb="20" eb="21">
      <t>トウ</t>
    </rPh>
    <rPh sb="21" eb="22">
      <t>ガク</t>
    </rPh>
    <phoneticPr fontId="3"/>
  </si>
  <si>
    <t>B9887</t>
    <phoneticPr fontId="3"/>
  </si>
  <si>
    <t>B0327</t>
    <phoneticPr fontId="3"/>
  </si>
  <si>
    <t>B0633</t>
    <phoneticPr fontId="3"/>
  </si>
  <si>
    <t>B1161</t>
    <phoneticPr fontId="3"/>
  </si>
  <si>
    <t>B2203</t>
    <phoneticPr fontId="3"/>
  </si>
  <si>
    <t>B2537</t>
    <phoneticPr fontId="3"/>
  </si>
  <si>
    <t>B2808</t>
    <phoneticPr fontId="3"/>
  </si>
  <si>
    <t>公共事業等債（各種災害関連（離島の防災機能強化・道路）分）　26年度同意等額</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rPh sb="28" eb="29">
      <t>ジュウブン</t>
    </rPh>
    <rPh sb="32" eb="34">
      <t>ネンド</t>
    </rPh>
    <rPh sb="34" eb="36">
      <t>ドウイ</t>
    </rPh>
    <rPh sb="36" eb="37">
      <t>トウ</t>
    </rPh>
    <rPh sb="37" eb="38">
      <t>ガク</t>
    </rPh>
    <phoneticPr fontId="3"/>
  </si>
  <si>
    <t>公共事業等債（各種災害関連（離島の防災機能強化・道路）分）　27年度同意等額</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rPh sb="28" eb="29">
      <t>ジュウブン</t>
    </rPh>
    <rPh sb="32" eb="34">
      <t>ネンド</t>
    </rPh>
    <rPh sb="34" eb="36">
      <t>ドウイ</t>
    </rPh>
    <rPh sb="36" eb="37">
      <t>トウ</t>
    </rPh>
    <rPh sb="37" eb="38">
      <t>ガク</t>
    </rPh>
    <phoneticPr fontId="3"/>
  </si>
  <si>
    <t>公共事業等債（各種災害関連（離島の防災機能強化・道路）分）　28年度同意等額</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rPh sb="28" eb="29">
      <t>ジュウブン</t>
    </rPh>
    <rPh sb="32" eb="34">
      <t>ネンド</t>
    </rPh>
    <rPh sb="34" eb="36">
      <t>ドウイ</t>
    </rPh>
    <rPh sb="36" eb="37">
      <t>トウ</t>
    </rPh>
    <rPh sb="37" eb="38">
      <t>ガク</t>
    </rPh>
    <phoneticPr fontId="3"/>
  </si>
  <si>
    <t>公共事業等債（各種災害関連（離島の防災機能強化・道路）分）　29年度同意等額</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rPh sb="28" eb="29">
      <t>ジュウブン</t>
    </rPh>
    <rPh sb="32" eb="34">
      <t>ネンド</t>
    </rPh>
    <rPh sb="34" eb="36">
      <t>ドウイ</t>
    </rPh>
    <rPh sb="36" eb="37">
      <t>トウ</t>
    </rPh>
    <rPh sb="37" eb="38">
      <t>ガク</t>
    </rPh>
    <phoneticPr fontId="3"/>
  </si>
  <si>
    <t>B1166</t>
    <phoneticPr fontId="3"/>
  </si>
  <si>
    <t>B2207</t>
    <phoneticPr fontId="3"/>
  </si>
  <si>
    <t>B2539</t>
    <phoneticPr fontId="3"/>
  </si>
  <si>
    <t>B2810</t>
    <phoneticPr fontId="3"/>
  </si>
  <si>
    <t>港湾費（港湾）</t>
    <rPh sb="0" eb="2">
      <t>コウワン</t>
    </rPh>
    <rPh sb="2" eb="3">
      <t>ヒ</t>
    </rPh>
    <rPh sb="4" eb="6">
      <t>コウワン</t>
    </rPh>
    <phoneticPr fontId="3"/>
  </si>
  <si>
    <t>B0017</t>
    <phoneticPr fontId="3"/>
  </si>
  <si>
    <t>B0020</t>
    <phoneticPr fontId="3"/>
  </si>
  <si>
    <t>港湾事業に係る地方債（公債費で算入されているものを除く）　14年度同意等額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</si>
  <si>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14年度同意等額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</si>
  <si>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15年度同意等額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</si>
  <si>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15年度同意等額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</si>
  <si>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16年度同意等額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</si>
  <si>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16年度同意等額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</si>
  <si>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17年度同意等額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</si>
  <si>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17年度同意等額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</si>
  <si>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18年度同意等額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</si>
  <si>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18年度同意等額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</si>
  <si>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19年度同意等額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</si>
  <si>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19年度同意等額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</si>
  <si>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20年度同意等額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</si>
  <si>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20年度同意等額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</si>
  <si>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21年度同意等額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</si>
  <si>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21年度同意等額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</si>
  <si>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22年度同意等額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</si>
  <si>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22年度同意等額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</si>
  <si>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23年度同意等額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</si>
  <si>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23年度同意等額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</si>
  <si>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24年度同意等額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</si>
  <si>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24年度同意等額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</si>
  <si>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25年度同意等額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</si>
  <si>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25年度同意等額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</si>
  <si>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29年度同意等額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</si>
  <si>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29年度同意等額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</si>
  <si>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26年度同意等額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</si>
  <si>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26年度同意等額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</si>
  <si>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27年度同意等額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</si>
  <si>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27年度同意等額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</si>
  <si>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港湾事業に係る地方債（公債費で算入されているものを除く）　28年度同意等額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</si>
  <si>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28年度同意等額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</si>
  <si>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都市計画費</t>
    <rPh sb="0" eb="2">
      <t>トシ</t>
    </rPh>
    <rPh sb="2" eb="4">
      <t>ケイカク</t>
    </rPh>
    <rPh sb="4" eb="5">
      <t>ヒ</t>
    </rPh>
    <phoneticPr fontId="3"/>
  </si>
  <si>
    <t>B4365</t>
    <phoneticPr fontId="3"/>
  </si>
  <si>
    <t>地下高速鉄道建設事業等（補助金債元利償還分）　13年度同意等額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</si>
  <si>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14年度同意等額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</si>
  <si>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15年度同意等額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</si>
  <si>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16年度同意等額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</si>
  <si>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17年度同意等額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</si>
  <si>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18年度同意等額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</si>
  <si>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19年度同意等額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</si>
  <si>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20年度同意等額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</si>
  <si>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21年度同意等額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</si>
  <si>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22年度同意等額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</si>
  <si>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23年度同意等額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</si>
  <si>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24年度同意等額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</si>
  <si>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25年度同意等額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</si>
  <si>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26年度同意等額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</si>
  <si>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27年度同意等額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</si>
  <si>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28年度同意等額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</si>
  <si>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地下高速鉄道建設事業等（補助金債元利償還分）　29年度同意等額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</si>
  <si>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B4710</t>
    <phoneticPr fontId="3"/>
  </si>
  <si>
    <t>B4735</t>
    <phoneticPr fontId="3"/>
  </si>
  <si>
    <t>B4912</t>
    <phoneticPr fontId="3"/>
  </si>
  <si>
    <t>B7443</t>
    <phoneticPr fontId="3"/>
  </si>
  <si>
    <t>B7769</t>
    <phoneticPr fontId="3"/>
  </si>
  <si>
    <t>B8411</t>
    <phoneticPr fontId="3"/>
  </si>
  <si>
    <t>B8808</t>
    <phoneticPr fontId="3"/>
  </si>
  <si>
    <t>B9252</t>
    <phoneticPr fontId="3"/>
  </si>
  <si>
    <t>B9567</t>
    <phoneticPr fontId="3"/>
  </si>
  <si>
    <t>B9893</t>
    <phoneticPr fontId="3"/>
  </si>
  <si>
    <t>B0331</t>
    <phoneticPr fontId="3"/>
  </si>
  <si>
    <t>B0639</t>
    <phoneticPr fontId="3"/>
  </si>
  <si>
    <t>B1172</t>
    <phoneticPr fontId="3"/>
  </si>
  <si>
    <t>B2444</t>
    <phoneticPr fontId="3"/>
  </si>
  <si>
    <t>B2542</t>
    <phoneticPr fontId="3"/>
  </si>
  <si>
    <t>B2968</t>
    <phoneticPr fontId="3"/>
  </si>
  <si>
    <t>B2445</t>
    <phoneticPr fontId="3"/>
  </si>
  <si>
    <t>B2543</t>
    <phoneticPr fontId="3"/>
  </si>
  <si>
    <t>B2969</t>
    <phoneticPr fontId="3"/>
  </si>
  <si>
    <t>地下鉄事業出資債　12年度同意等額</t>
    <rPh sb="0" eb="3">
      <t>チカテツ</t>
    </rPh>
    <rPh sb="3" eb="5">
      <t>ジギョウ</t>
    </rPh>
    <rPh sb="5" eb="8">
      <t>シュッシサイ</t>
    </rPh>
    <rPh sb="11" eb="13">
      <t>ネンド</t>
    </rPh>
    <rPh sb="13" eb="15">
      <t>ドウイ</t>
    </rPh>
    <rPh sb="15" eb="17">
      <t>トウガク</t>
    </rPh>
    <phoneticPr fontId="3"/>
  </si>
  <si>
    <t>地下鉄事業出資債　13年度同意等額</t>
    <rPh sb="0" eb="3">
      <t>チカテツ</t>
    </rPh>
    <rPh sb="3" eb="5">
      <t>ジギョウ</t>
    </rPh>
    <rPh sb="5" eb="8">
      <t>シュッシサイ</t>
    </rPh>
    <rPh sb="11" eb="13">
      <t>ネンド</t>
    </rPh>
    <rPh sb="13" eb="15">
      <t>ドウイ</t>
    </rPh>
    <rPh sb="15" eb="17">
      <t>トウガク</t>
    </rPh>
    <phoneticPr fontId="3"/>
  </si>
  <si>
    <t>地下鉄事業出資債　14年度同意等額</t>
    <rPh sb="0" eb="3">
      <t>チカテツ</t>
    </rPh>
    <rPh sb="3" eb="5">
      <t>ジギョウ</t>
    </rPh>
    <rPh sb="5" eb="8">
      <t>シュッシサイ</t>
    </rPh>
    <rPh sb="11" eb="13">
      <t>ネンド</t>
    </rPh>
    <rPh sb="13" eb="15">
      <t>ドウイ</t>
    </rPh>
    <rPh sb="15" eb="17">
      <t>トウガク</t>
    </rPh>
    <phoneticPr fontId="3"/>
  </si>
  <si>
    <t>地下鉄事業出資債　15年度同意等額</t>
    <rPh sb="0" eb="3">
      <t>チカテツ</t>
    </rPh>
    <rPh sb="3" eb="5">
      <t>ジギョウ</t>
    </rPh>
    <rPh sb="5" eb="8">
      <t>シュッシサイ</t>
    </rPh>
    <rPh sb="11" eb="13">
      <t>ネンド</t>
    </rPh>
    <rPh sb="13" eb="15">
      <t>ドウイ</t>
    </rPh>
    <rPh sb="15" eb="17">
      <t>トウガク</t>
    </rPh>
    <phoneticPr fontId="3"/>
  </si>
  <si>
    <t>地下鉄事業出資債　16年度同意等額</t>
    <rPh sb="0" eb="3">
      <t>チカテツ</t>
    </rPh>
    <rPh sb="3" eb="5">
      <t>ジギョウ</t>
    </rPh>
    <rPh sb="5" eb="8">
      <t>シュッシサイ</t>
    </rPh>
    <rPh sb="11" eb="13">
      <t>ネンド</t>
    </rPh>
    <rPh sb="13" eb="15">
      <t>ドウイ</t>
    </rPh>
    <rPh sb="15" eb="17">
      <t>トウガク</t>
    </rPh>
    <phoneticPr fontId="3"/>
  </si>
  <si>
    <t>地下鉄事業出資債　17年度同意等額</t>
    <rPh sb="0" eb="3">
      <t>チカテツ</t>
    </rPh>
    <rPh sb="3" eb="5">
      <t>ジギョウ</t>
    </rPh>
    <rPh sb="5" eb="8">
      <t>シュッシサイ</t>
    </rPh>
    <rPh sb="11" eb="13">
      <t>ネンド</t>
    </rPh>
    <rPh sb="13" eb="15">
      <t>ドウイ</t>
    </rPh>
    <rPh sb="15" eb="17">
      <t>トウガク</t>
    </rPh>
    <phoneticPr fontId="3"/>
  </si>
  <si>
    <t>地下鉄事業出資債　18年度同意等額</t>
    <rPh sb="0" eb="3">
      <t>チカテツ</t>
    </rPh>
    <rPh sb="3" eb="5">
      <t>ジギョウ</t>
    </rPh>
    <rPh sb="5" eb="8">
      <t>シュッシサイ</t>
    </rPh>
    <rPh sb="11" eb="13">
      <t>ネンド</t>
    </rPh>
    <rPh sb="13" eb="15">
      <t>ドウイ</t>
    </rPh>
    <rPh sb="15" eb="17">
      <t>トウガク</t>
    </rPh>
    <phoneticPr fontId="3"/>
  </si>
  <si>
    <t>地下鉄事業出資債　19年度同意等額</t>
    <rPh sb="0" eb="3">
      <t>チカテツ</t>
    </rPh>
    <rPh sb="3" eb="5">
      <t>ジギョウ</t>
    </rPh>
    <rPh sb="5" eb="8">
      <t>シュッシサイ</t>
    </rPh>
    <rPh sb="11" eb="13">
      <t>ネンド</t>
    </rPh>
    <rPh sb="13" eb="15">
      <t>ドウイ</t>
    </rPh>
    <rPh sb="15" eb="17">
      <t>トウガク</t>
    </rPh>
    <phoneticPr fontId="3"/>
  </si>
  <si>
    <t>地下鉄事業出資債　20年度同意等額</t>
    <rPh sb="0" eb="3">
      <t>チカテツ</t>
    </rPh>
    <rPh sb="3" eb="5">
      <t>ジギョウ</t>
    </rPh>
    <rPh sb="5" eb="8">
      <t>シュッシサイ</t>
    </rPh>
    <rPh sb="11" eb="13">
      <t>ネンド</t>
    </rPh>
    <rPh sb="13" eb="15">
      <t>ドウイ</t>
    </rPh>
    <rPh sb="15" eb="17">
      <t>トウガク</t>
    </rPh>
    <phoneticPr fontId="3"/>
  </si>
  <si>
    <t>地下鉄事業出資債　21年度同意等額</t>
    <rPh sb="0" eb="3">
      <t>チカテツ</t>
    </rPh>
    <rPh sb="3" eb="5">
      <t>ジギョウ</t>
    </rPh>
    <rPh sb="5" eb="8">
      <t>シュッシサイ</t>
    </rPh>
    <rPh sb="11" eb="13">
      <t>ネンド</t>
    </rPh>
    <rPh sb="13" eb="15">
      <t>ドウイ</t>
    </rPh>
    <rPh sb="15" eb="17">
      <t>トウガク</t>
    </rPh>
    <phoneticPr fontId="3"/>
  </si>
  <si>
    <t>地下鉄事業出資債　22年度同意等額</t>
    <rPh sb="0" eb="3">
      <t>チカテツ</t>
    </rPh>
    <rPh sb="3" eb="5">
      <t>ジギョウ</t>
    </rPh>
    <rPh sb="5" eb="8">
      <t>シュッシサイ</t>
    </rPh>
    <rPh sb="11" eb="13">
      <t>ネンド</t>
    </rPh>
    <rPh sb="13" eb="15">
      <t>ドウイ</t>
    </rPh>
    <rPh sb="15" eb="17">
      <t>トウガク</t>
    </rPh>
    <phoneticPr fontId="3"/>
  </si>
  <si>
    <t>地下鉄事業出資債　23年度同意等額</t>
    <rPh sb="0" eb="3">
      <t>チカテツ</t>
    </rPh>
    <rPh sb="3" eb="5">
      <t>ジギョウ</t>
    </rPh>
    <rPh sb="5" eb="8">
      <t>シュッシサイ</t>
    </rPh>
    <rPh sb="11" eb="13">
      <t>ネンド</t>
    </rPh>
    <rPh sb="13" eb="15">
      <t>ドウイ</t>
    </rPh>
    <rPh sb="15" eb="17">
      <t>トウガク</t>
    </rPh>
    <phoneticPr fontId="3"/>
  </si>
  <si>
    <t>地下鉄事業出資債　24年度同意等額</t>
    <rPh sb="0" eb="3">
      <t>チカテツ</t>
    </rPh>
    <rPh sb="3" eb="5">
      <t>ジギョウ</t>
    </rPh>
    <rPh sb="5" eb="8">
      <t>シュッシサイ</t>
    </rPh>
    <rPh sb="11" eb="13">
      <t>ネンド</t>
    </rPh>
    <rPh sb="13" eb="15">
      <t>ドウイ</t>
    </rPh>
    <rPh sb="15" eb="17">
      <t>トウガク</t>
    </rPh>
    <phoneticPr fontId="3"/>
  </si>
  <si>
    <t>地下鉄事業出資債　26年度同意等額</t>
    <rPh sb="0" eb="3">
      <t>チカテツ</t>
    </rPh>
    <rPh sb="3" eb="5">
      <t>ジギョウ</t>
    </rPh>
    <rPh sb="5" eb="8">
      <t>シュッシサイ</t>
    </rPh>
    <rPh sb="11" eb="13">
      <t>ネンド</t>
    </rPh>
    <rPh sb="13" eb="15">
      <t>ドウイ</t>
    </rPh>
    <rPh sb="15" eb="17">
      <t>トウガク</t>
    </rPh>
    <phoneticPr fontId="3"/>
  </si>
  <si>
    <t>地下鉄事業出資債　27年度同意等額</t>
    <rPh sb="0" eb="3">
      <t>チカテツ</t>
    </rPh>
    <rPh sb="3" eb="5">
      <t>ジギョウ</t>
    </rPh>
    <rPh sb="5" eb="8">
      <t>シュッシサイ</t>
    </rPh>
    <rPh sb="11" eb="13">
      <t>ネンド</t>
    </rPh>
    <rPh sb="13" eb="15">
      <t>ドウイ</t>
    </rPh>
    <rPh sb="15" eb="17">
      <t>トウガク</t>
    </rPh>
    <phoneticPr fontId="3"/>
  </si>
  <si>
    <t>地下鉄事業出資債　25年度同意等額</t>
    <rPh sb="0" eb="3">
      <t>チカテツ</t>
    </rPh>
    <rPh sb="3" eb="5">
      <t>ジギョウ</t>
    </rPh>
    <rPh sb="5" eb="8">
      <t>シュッシサイ</t>
    </rPh>
    <rPh sb="11" eb="13">
      <t>ネンド</t>
    </rPh>
    <rPh sb="13" eb="15">
      <t>ドウイ</t>
    </rPh>
    <rPh sb="15" eb="17">
      <t>トウガク</t>
    </rPh>
    <phoneticPr fontId="3"/>
  </si>
  <si>
    <t>地下鉄事業出資債　29年度同意等額</t>
    <rPh sb="0" eb="3">
      <t>チカテツ</t>
    </rPh>
    <rPh sb="3" eb="5">
      <t>ジギョウ</t>
    </rPh>
    <rPh sb="5" eb="8">
      <t>シュッシサイ</t>
    </rPh>
    <rPh sb="11" eb="13">
      <t>ネンド</t>
    </rPh>
    <rPh sb="13" eb="15">
      <t>ドウイ</t>
    </rPh>
    <rPh sb="15" eb="17">
      <t>トウガク</t>
    </rPh>
    <phoneticPr fontId="3"/>
  </si>
  <si>
    <t>地下鉄事業出資債　28年度同意等額</t>
    <rPh sb="0" eb="3">
      <t>チカテツ</t>
    </rPh>
    <rPh sb="3" eb="5">
      <t>ジギョウ</t>
    </rPh>
    <rPh sb="5" eb="8">
      <t>シュッシサイ</t>
    </rPh>
    <rPh sb="11" eb="13">
      <t>ネンド</t>
    </rPh>
    <rPh sb="13" eb="15">
      <t>ドウイ</t>
    </rPh>
    <rPh sb="15" eb="17">
      <t>トウガク</t>
    </rPh>
    <phoneticPr fontId="3"/>
  </si>
  <si>
    <t>B4136</t>
    <phoneticPr fontId="3"/>
  </si>
  <si>
    <t>B4366</t>
    <phoneticPr fontId="3"/>
  </si>
  <si>
    <t>B4559</t>
    <phoneticPr fontId="3"/>
  </si>
  <si>
    <t>B4736</t>
    <phoneticPr fontId="3"/>
  </si>
  <si>
    <t>B4913</t>
    <phoneticPr fontId="3"/>
  </si>
  <si>
    <t>B7444</t>
    <phoneticPr fontId="3"/>
  </si>
  <si>
    <t>B7770</t>
    <phoneticPr fontId="3"/>
  </si>
  <si>
    <t>B8412</t>
    <phoneticPr fontId="3"/>
  </si>
  <si>
    <t>B8809</t>
    <phoneticPr fontId="3"/>
  </si>
  <si>
    <t>B9253</t>
    <phoneticPr fontId="3"/>
  </si>
  <si>
    <t>B9568</t>
    <phoneticPr fontId="3"/>
  </si>
  <si>
    <t>B9894</t>
    <phoneticPr fontId="3"/>
  </si>
  <si>
    <t>B0333</t>
    <phoneticPr fontId="3"/>
  </si>
  <si>
    <t>B0640</t>
    <phoneticPr fontId="3"/>
  </si>
  <si>
    <t>B1176</t>
    <phoneticPr fontId="3"/>
  </si>
  <si>
    <t>B2446</t>
    <phoneticPr fontId="3"/>
  </si>
  <si>
    <t>B2544</t>
    <phoneticPr fontId="3"/>
  </si>
  <si>
    <t>B2970</t>
    <phoneticPr fontId="3"/>
  </si>
  <si>
    <t>地下鉄緊急整備事業企業債（特別分）　12年度同意等額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</si>
  <si>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13年度同意等額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</si>
  <si>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14年度同意等額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</si>
  <si>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15年度同意等額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</si>
  <si>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16年度同意等額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</si>
  <si>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17年度同意等額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</si>
  <si>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18年度同意等額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</si>
  <si>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19年度同意等額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</si>
  <si>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20年度同意等額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</si>
  <si>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21年度同意等額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</si>
  <si>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地下鉄緊急整備事業企業債（特別分）　22年度同意等額</t>
    <rPh sb="0" eb="3">
      <t>チカテツ</t>
    </rPh>
    <rPh sb="3" eb="5">
      <t>キンキュウ</t>
    </rPh>
    <rPh sb="5" eb="7">
      <t>セイビ</t>
    </rPh>
    <rPh sb="7" eb="9">
      <t>ジギョウ</t>
    </rPh>
    <rPh sb="9" eb="12">
      <t>キギョウサイ</t>
    </rPh>
    <rPh sb="13" eb="15">
      <t>トクベツ</t>
    </rPh>
    <rPh sb="15" eb="16">
      <t>ブン</t>
    </rPh>
    <rPh sb="20" eb="22">
      <t>ネンド</t>
    </rPh>
    <rPh sb="22" eb="24">
      <t>ドウイ</t>
    </rPh>
    <rPh sb="24" eb="26">
      <t>トウガク</t>
    </rPh>
    <phoneticPr fontId="3"/>
  </si>
  <si>
    <t>B4138</t>
    <phoneticPr fontId="3"/>
  </si>
  <si>
    <t>B4367</t>
    <phoneticPr fontId="3"/>
  </si>
  <si>
    <t>B4560</t>
    <phoneticPr fontId="3"/>
  </si>
  <si>
    <t>B4737</t>
    <phoneticPr fontId="3"/>
  </si>
  <si>
    <t>B4914</t>
    <phoneticPr fontId="3"/>
  </si>
  <si>
    <t>B7445</t>
    <phoneticPr fontId="3"/>
  </si>
  <si>
    <t>B7771</t>
    <phoneticPr fontId="3"/>
  </si>
  <si>
    <t>B8413</t>
    <phoneticPr fontId="3"/>
  </si>
  <si>
    <t>B8810</t>
    <phoneticPr fontId="3"/>
  </si>
  <si>
    <t>B9254</t>
    <phoneticPr fontId="3"/>
  </si>
  <si>
    <t>B9569</t>
    <phoneticPr fontId="3"/>
  </si>
  <si>
    <t>B4139</t>
    <phoneticPr fontId="3"/>
  </si>
  <si>
    <t>B4368</t>
    <phoneticPr fontId="3"/>
  </si>
  <si>
    <t>B4561</t>
    <phoneticPr fontId="3"/>
  </si>
  <si>
    <t>B4738</t>
    <phoneticPr fontId="3"/>
  </si>
  <si>
    <t>B4915</t>
    <phoneticPr fontId="3"/>
  </si>
  <si>
    <t>B7446</t>
    <phoneticPr fontId="3"/>
  </si>
  <si>
    <t>B7772</t>
    <phoneticPr fontId="3"/>
  </si>
  <si>
    <t>B8414</t>
    <phoneticPr fontId="3"/>
  </si>
  <si>
    <t>B8811</t>
    <phoneticPr fontId="3"/>
  </si>
  <si>
    <t>B9255</t>
    <phoneticPr fontId="3"/>
  </si>
  <si>
    <t>B9570</t>
    <phoneticPr fontId="3"/>
  </si>
  <si>
    <t>地下鉄輸送力増強等事業出資債　12年度同意等額</t>
    <rPh sb="0" eb="3">
      <t>チカテツ</t>
    </rPh>
    <rPh sb="3" eb="5">
      <t>ユソウ</t>
    </rPh>
    <rPh sb="5" eb="6">
      <t>リョク</t>
    </rPh>
    <rPh sb="6" eb="8">
      <t>ゾウキョウ</t>
    </rPh>
    <rPh sb="8" eb="9">
      <t>トウ</t>
    </rPh>
    <rPh sb="9" eb="11">
      <t>ジギョウ</t>
    </rPh>
    <rPh sb="11" eb="14">
      <t>シュッシサイ</t>
    </rPh>
    <rPh sb="17" eb="19">
      <t>ネンド</t>
    </rPh>
    <rPh sb="19" eb="21">
      <t>ドウイ</t>
    </rPh>
    <rPh sb="21" eb="23">
      <t>トウガク</t>
    </rPh>
    <phoneticPr fontId="3"/>
  </si>
  <si>
    <t>地下鉄輸送力増強等事業出資債　13年度同意等額</t>
    <rPh sb="0" eb="3">
      <t>チカテツ</t>
    </rPh>
    <rPh sb="3" eb="5">
      <t>ユソウ</t>
    </rPh>
    <rPh sb="5" eb="6">
      <t>リョク</t>
    </rPh>
    <rPh sb="6" eb="8">
      <t>ゾウキョウ</t>
    </rPh>
    <rPh sb="8" eb="9">
      <t>トウ</t>
    </rPh>
    <rPh sb="9" eb="11">
      <t>ジギョウ</t>
    </rPh>
    <rPh sb="11" eb="14">
      <t>シュッシサイ</t>
    </rPh>
    <rPh sb="17" eb="19">
      <t>ネンド</t>
    </rPh>
    <rPh sb="19" eb="21">
      <t>ドウイ</t>
    </rPh>
    <rPh sb="21" eb="23">
      <t>トウガク</t>
    </rPh>
    <phoneticPr fontId="3"/>
  </si>
  <si>
    <t>B4140</t>
    <phoneticPr fontId="3"/>
  </si>
  <si>
    <t>B4369</t>
    <phoneticPr fontId="3"/>
  </si>
  <si>
    <t>地下鉄緊急改良事業出資債　13年度同意等額</t>
    <rPh sb="0" eb="3">
      <t>チカテツ</t>
    </rPh>
    <rPh sb="3" eb="5">
      <t>キンキュウ</t>
    </rPh>
    <rPh sb="5" eb="7">
      <t>カイリョウ</t>
    </rPh>
    <rPh sb="7" eb="9">
      <t>ジギョウ</t>
    </rPh>
    <rPh sb="9" eb="12">
      <t>シュッシサイ</t>
    </rPh>
    <rPh sb="15" eb="17">
      <t>ネンド</t>
    </rPh>
    <rPh sb="17" eb="19">
      <t>ドウイ</t>
    </rPh>
    <rPh sb="19" eb="21">
      <t>トウガク</t>
    </rPh>
    <phoneticPr fontId="3"/>
  </si>
  <si>
    <t>地下鉄緊急改良事業出資債　14年度同意等額</t>
    <rPh sb="0" eb="3">
      <t>チカテツ</t>
    </rPh>
    <rPh sb="3" eb="5">
      <t>キンキュウ</t>
    </rPh>
    <rPh sb="5" eb="7">
      <t>カイリョウ</t>
    </rPh>
    <rPh sb="7" eb="9">
      <t>ジギョウ</t>
    </rPh>
    <rPh sb="9" eb="12">
      <t>シュッシサイ</t>
    </rPh>
    <rPh sb="15" eb="17">
      <t>ネンド</t>
    </rPh>
    <rPh sb="17" eb="19">
      <t>ドウイ</t>
    </rPh>
    <rPh sb="19" eb="21">
      <t>トウガク</t>
    </rPh>
    <phoneticPr fontId="3"/>
  </si>
  <si>
    <t>地下鉄緊急改良事業出資債　15年度同意等額</t>
    <rPh sb="0" eb="3">
      <t>チカテツ</t>
    </rPh>
    <rPh sb="3" eb="5">
      <t>キンキュウ</t>
    </rPh>
    <rPh sb="5" eb="7">
      <t>カイリョウ</t>
    </rPh>
    <rPh sb="7" eb="9">
      <t>ジギョウ</t>
    </rPh>
    <rPh sb="9" eb="12">
      <t>シュッシサイ</t>
    </rPh>
    <rPh sb="15" eb="17">
      <t>ネンド</t>
    </rPh>
    <rPh sb="17" eb="19">
      <t>ドウイ</t>
    </rPh>
    <rPh sb="19" eb="21">
      <t>トウガク</t>
    </rPh>
    <phoneticPr fontId="3"/>
  </si>
  <si>
    <t>地下鉄緊急改良事業出資債　16年度同意等額</t>
    <rPh sb="0" eb="3">
      <t>チカテツ</t>
    </rPh>
    <rPh sb="3" eb="5">
      <t>キンキュウ</t>
    </rPh>
    <rPh sb="5" eb="7">
      <t>カイリョウ</t>
    </rPh>
    <rPh sb="7" eb="9">
      <t>ジギョウ</t>
    </rPh>
    <rPh sb="9" eb="12">
      <t>シュッシサイ</t>
    </rPh>
    <rPh sb="15" eb="17">
      <t>ネンド</t>
    </rPh>
    <rPh sb="17" eb="19">
      <t>ドウイ</t>
    </rPh>
    <rPh sb="19" eb="21">
      <t>トウガク</t>
    </rPh>
    <phoneticPr fontId="3"/>
  </si>
  <si>
    <t>地下鉄緊急改良事業出資債　17年度同意等額</t>
    <rPh sb="0" eb="3">
      <t>チカテツ</t>
    </rPh>
    <rPh sb="3" eb="5">
      <t>キンキュウ</t>
    </rPh>
    <rPh sb="5" eb="7">
      <t>カイリョウ</t>
    </rPh>
    <rPh sb="7" eb="9">
      <t>ジギョウ</t>
    </rPh>
    <rPh sb="9" eb="12">
      <t>シュッシサイ</t>
    </rPh>
    <rPh sb="15" eb="17">
      <t>ネンド</t>
    </rPh>
    <rPh sb="17" eb="19">
      <t>ドウイ</t>
    </rPh>
    <rPh sb="19" eb="21">
      <t>トウガク</t>
    </rPh>
    <phoneticPr fontId="3"/>
  </si>
  <si>
    <t>B4370</t>
    <phoneticPr fontId="3"/>
  </si>
  <si>
    <t>B4563</t>
    <phoneticPr fontId="3"/>
  </si>
  <si>
    <t>B4739</t>
    <phoneticPr fontId="3"/>
  </si>
  <si>
    <t>B7208</t>
    <phoneticPr fontId="3"/>
  </si>
  <si>
    <t>B7450</t>
    <phoneticPr fontId="3"/>
  </si>
  <si>
    <t>地下鉄安全性向上対策事業出資債　16年度同意等額</t>
    <rPh sb="0" eb="3">
      <t>チカテツ</t>
    </rPh>
    <rPh sb="3" eb="6">
      <t>アンゼンセイ</t>
    </rPh>
    <rPh sb="6" eb="8">
      <t>コウジョウ</t>
    </rPh>
    <rPh sb="8" eb="10">
      <t>タイサク</t>
    </rPh>
    <rPh sb="10" eb="12">
      <t>ジギョウ</t>
    </rPh>
    <rPh sb="12" eb="15">
      <t>シュッシサイ</t>
    </rPh>
    <rPh sb="18" eb="20">
      <t>ネンド</t>
    </rPh>
    <rPh sb="20" eb="22">
      <t>ドウイ</t>
    </rPh>
    <rPh sb="22" eb="24">
      <t>トウガク</t>
    </rPh>
    <phoneticPr fontId="3"/>
  </si>
  <si>
    <t>地下鉄安全性向上対策事業出資債　17年度同意等額</t>
    <rPh sb="0" eb="3">
      <t>チカテツ</t>
    </rPh>
    <rPh sb="3" eb="6">
      <t>アンゼンセイ</t>
    </rPh>
    <rPh sb="6" eb="8">
      <t>コウジョウ</t>
    </rPh>
    <rPh sb="8" eb="10">
      <t>タイサク</t>
    </rPh>
    <rPh sb="10" eb="12">
      <t>ジギョウ</t>
    </rPh>
    <rPh sb="12" eb="15">
      <t>シュッシサイ</t>
    </rPh>
    <rPh sb="18" eb="20">
      <t>ネンド</t>
    </rPh>
    <rPh sb="20" eb="22">
      <t>ドウイ</t>
    </rPh>
    <rPh sb="22" eb="24">
      <t>トウガク</t>
    </rPh>
    <phoneticPr fontId="3"/>
  </si>
  <si>
    <t>B4916</t>
    <phoneticPr fontId="3"/>
  </si>
  <si>
    <t>B7447</t>
    <phoneticPr fontId="3"/>
  </si>
  <si>
    <t>地下鉄等防災・安全対策事業出資債　18年度同意等額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</si>
  <si>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19年度同意等額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</si>
  <si>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20年度同意等額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</si>
  <si>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21年度同意等額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</si>
  <si>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22年度同意等額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</si>
  <si>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23年度同意等額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</si>
  <si>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24年度同意等額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</si>
  <si>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25年度同意等額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</si>
  <si>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29年度同意等額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</si>
  <si>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26年度同意等額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</si>
  <si>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27年度同意等額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</si>
  <si>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地下鉄等防災・安全対策事業出資債　28年度同意等額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</si>
  <si>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B7773</t>
    <phoneticPr fontId="3"/>
  </si>
  <si>
    <t>B8416</t>
    <phoneticPr fontId="3"/>
  </si>
  <si>
    <t>B8812</t>
    <phoneticPr fontId="3"/>
  </si>
  <si>
    <t>B9256</t>
    <phoneticPr fontId="3"/>
  </si>
  <si>
    <t>B9571</t>
    <phoneticPr fontId="3"/>
  </si>
  <si>
    <t>B9895</t>
    <phoneticPr fontId="3"/>
  </si>
  <si>
    <t>B0334</t>
    <phoneticPr fontId="3"/>
  </si>
  <si>
    <t>B0641</t>
    <phoneticPr fontId="3"/>
  </si>
  <si>
    <t>B1177</t>
    <phoneticPr fontId="3"/>
  </si>
  <si>
    <t>B2447</t>
    <phoneticPr fontId="3"/>
  </si>
  <si>
    <t>B2545</t>
    <phoneticPr fontId="3"/>
  </si>
  <si>
    <t>B2971</t>
    <phoneticPr fontId="3"/>
  </si>
  <si>
    <t>ニュータウン鉄道出資債　12年度同意等額</t>
    <rPh sb="6" eb="8">
      <t>テツドウ</t>
    </rPh>
    <rPh sb="8" eb="11">
      <t>シュッシサイ</t>
    </rPh>
    <rPh sb="14" eb="16">
      <t>ネンド</t>
    </rPh>
    <rPh sb="16" eb="18">
      <t>ドウイ</t>
    </rPh>
    <rPh sb="18" eb="20">
      <t>トウガク</t>
    </rPh>
    <phoneticPr fontId="3"/>
  </si>
  <si>
    <t>ニュータウン鉄道出資債　13年度同意等額</t>
    <rPh sb="6" eb="8">
      <t>テツドウ</t>
    </rPh>
    <rPh sb="8" eb="11">
      <t>シュッシサイ</t>
    </rPh>
    <rPh sb="14" eb="16">
      <t>ネンド</t>
    </rPh>
    <rPh sb="16" eb="18">
      <t>ドウイ</t>
    </rPh>
    <rPh sb="18" eb="20">
      <t>トウガク</t>
    </rPh>
    <phoneticPr fontId="3"/>
  </si>
  <si>
    <t>ニュータウン鉄道出資債　14年度同意等額</t>
    <rPh sb="6" eb="8">
      <t>テツドウ</t>
    </rPh>
    <rPh sb="8" eb="11">
      <t>シュッシサイ</t>
    </rPh>
    <rPh sb="14" eb="16">
      <t>ネンド</t>
    </rPh>
    <rPh sb="16" eb="18">
      <t>ドウイ</t>
    </rPh>
    <rPh sb="18" eb="20">
      <t>トウガク</t>
    </rPh>
    <phoneticPr fontId="3"/>
  </si>
  <si>
    <t>ニュータウン鉄道出資債　15年度同意等額</t>
    <rPh sb="6" eb="8">
      <t>テツドウ</t>
    </rPh>
    <rPh sb="8" eb="11">
      <t>シュッシサイ</t>
    </rPh>
    <rPh sb="14" eb="16">
      <t>ネンド</t>
    </rPh>
    <rPh sb="16" eb="18">
      <t>ドウイ</t>
    </rPh>
    <rPh sb="18" eb="20">
      <t>トウガク</t>
    </rPh>
    <phoneticPr fontId="3"/>
  </si>
  <si>
    <t>ニュータウン鉄道出資債　16年度同意等額</t>
    <rPh sb="6" eb="8">
      <t>テツドウ</t>
    </rPh>
    <rPh sb="8" eb="11">
      <t>シュッシサイ</t>
    </rPh>
    <rPh sb="14" eb="16">
      <t>ネンド</t>
    </rPh>
    <rPh sb="16" eb="18">
      <t>ドウイ</t>
    </rPh>
    <rPh sb="18" eb="20">
      <t>トウガク</t>
    </rPh>
    <phoneticPr fontId="3"/>
  </si>
  <si>
    <t>ニュータウン鉄道出資債　17年度同意等額</t>
    <rPh sb="6" eb="8">
      <t>テツドウ</t>
    </rPh>
    <rPh sb="8" eb="11">
      <t>シュッシサイ</t>
    </rPh>
    <rPh sb="14" eb="16">
      <t>ネンド</t>
    </rPh>
    <rPh sb="16" eb="18">
      <t>ドウイ</t>
    </rPh>
    <rPh sb="18" eb="20">
      <t>トウガク</t>
    </rPh>
    <phoneticPr fontId="3"/>
  </si>
  <si>
    <t>ニュータウン鉄道出資債　18年度同意等額</t>
    <rPh sb="6" eb="8">
      <t>テツドウ</t>
    </rPh>
    <rPh sb="8" eb="11">
      <t>シュッシサイ</t>
    </rPh>
    <rPh sb="14" eb="16">
      <t>ネンド</t>
    </rPh>
    <rPh sb="16" eb="18">
      <t>ドウイ</t>
    </rPh>
    <rPh sb="18" eb="20">
      <t>トウガク</t>
    </rPh>
    <phoneticPr fontId="3"/>
  </si>
  <si>
    <t>ニュータウン鉄道出資債　19年度同意等額</t>
    <rPh sb="6" eb="8">
      <t>テツドウ</t>
    </rPh>
    <rPh sb="8" eb="11">
      <t>シュッシサイ</t>
    </rPh>
    <rPh sb="14" eb="16">
      <t>ネンド</t>
    </rPh>
    <rPh sb="16" eb="18">
      <t>ドウイ</t>
    </rPh>
    <rPh sb="18" eb="20">
      <t>トウガク</t>
    </rPh>
    <phoneticPr fontId="3"/>
  </si>
  <si>
    <t>ニュータウン鉄道出資債　20年度同意等額</t>
    <rPh sb="6" eb="8">
      <t>テツドウ</t>
    </rPh>
    <rPh sb="8" eb="11">
      <t>シュッシサイ</t>
    </rPh>
    <rPh sb="14" eb="16">
      <t>ネンド</t>
    </rPh>
    <rPh sb="16" eb="18">
      <t>ドウイ</t>
    </rPh>
    <rPh sb="18" eb="20">
      <t>トウガク</t>
    </rPh>
    <phoneticPr fontId="3"/>
  </si>
  <si>
    <t>ニュータウン鉄道出資債　21年度同意等額</t>
    <rPh sb="6" eb="8">
      <t>テツドウ</t>
    </rPh>
    <rPh sb="8" eb="11">
      <t>シュッシサイ</t>
    </rPh>
    <rPh sb="14" eb="16">
      <t>ネンド</t>
    </rPh>
    <rPh sb="16" eb="18">
      <t>ドウイ</t>
    </rPh>
    <rPh sb="18" eb="20">
      <t>トウガク</t>
    </rPh>
    <phoneticPr fontId="3"/>
  </si>
  <si>
    <t>ニュータウン鉄道出資債　22年度同意等額</t>
    <rPh sb="6" eb="8">
      <t>テツドウ</t>
    </rPh>
    <rPh sb="8" eb="11">
      <t>シュッシサイ</t>
    </rPh>
    <rPh sb="14" eb="16">
      <t>ネンド</t>
    </rPh>
    <rPh sb="16" eb="18">
      <t>ドウイ</t>
    </rPh>
    <rPh sb="18" eb="20">
      <t>トウガク</t>
    </rPh>
    <phoneticPr fontId="3"/>
  </si>
  <si>
    <t>B4740</t>
    <phoneticPr fontId="3"/>
  </si>
  <si>
    <t>B4917</t>
    <phoneticPr fontId="3"/>
  </si>
  <si>
    <t>B7448</t>
    <phoneticPr fontId="3"/>
  </si>
  <si>
    <t>B7774</t>
    <phoneticPr fontId="3"/>
  </si>
  <si>
    <t>B8417</t>
    <phoneticPr fontId="3"/>
  </si>
  <si>
    <t>B8813</t>
    <phoneticPr fontId="3"/>
  </si>
  <si>
    <t>B9257</t>
    <phoneticPr fontId="3"/>
  </si>
  <si>
    <t>B9572</t>
    <phoneticPr fontId="3"/>
  </si>
  <si>
    <t>ニュータウン鉄道建設事業（補助金債元利償還分）　14年度同意等額</t>
    <rPh sb="6" eb="8">
      <t>テツドウ</t>
    </rPh>
    <rPh sb="8" eb="10">
      <t>ケンセツ</t>
    </rPh>
    <rPh sb="10" eb="12">
      <t>ジギョウ</t>
    </rPh>
    <rPh sb="13" eb="16">
      <t>ホジョキン</t>
    </rPh>
    <rPh sb="16" eb="17">
      <t>サイ</t>
    </rPh>
    <rPh sb="17" eb="19">
      <t>ガンリ</t>
    </rPh>
    <rPh sb="19" eb="22">
      <t>ショウカンブン</t>
    </rPh>
    <rPh sb="26" eb="28">
      <t>ネンド</t>
    </rPh>
    <rPh sb="28" eb="30">
      <t>ドウイ</t>
    </rPh>
    <rPh sb="30" eb="32">
      <t>トウガク</t>
    </rPh>
    <phoneticPr fontId="3"/>
  </si>
  <si>
    <t>ニュータウン鉄道建設事業（補助金債元利償還分）　15年度同意等額</t>
    <rPh sb="6" eb="8">
      <t>テツドウ</t>
    </rPh>
    <rPh sb="8" eb="10">
      <t>ケンセツ</t>
    </rPh>
    <rPh sb="10" eb="12">
      <t>ジギョウ</t>
    </rPh>
    <rPh sb="13" eb="16">
      <t>ホジョキン</t>
    </rPh>
    <rPh sb="16" eb="17">
      <t>サイ</t>
    </rPh>
    <rPh sb="17" eb="19">
      <t>ガンリ</t>
    </rPh>
    <rPh sb="19" eb="22">
      <t>ショウカンブン</t>
    </rPh>
    <rPh sb="26" eb="28">
      <t>ネンド</t>
    </rPh>
    <rPh sb="28" eb="30">
      <t>ドウイ</t>
    </rPh>
    <rPh sb="30" eb="32">
      <t>トウガク</t>
    </rPh>
    <phoneticPr fontId="3"/>
  </si>
  <si>
    <t>ニュータウン鉄道建設事業（補助金債元利償還分）　16年度同意等額</t>
    <rPh sb="6" eb="8">
      <t>テツドウ</t>
    </rPh>
    <rPh sb="8" eb="10">
      <t>ケンセツ</t>
    </rPh>
    <rPh sb="10" eb="12">
      <t>ジギョウ</t>
    </rPh>
    <rPh sb="13" eb="16">
      <t>ホジョキン</t>
    </rPh>
    <rPh sb="16" eb="17">
      <t>サイ</t>
    </rPh>
    <rPh sb="17" eb="19">
      <t>ガンリ</t>
    </rPh>
    <rPh sb="19" eb="22">
      <t>ショウカンブン</t>
    </rPh>
    <rPh sb="26" eb="28">
      <t>ネンド</t>
    </rPh>
    <rPh sb="28" eb="30">
      <t>ドウイ</t>
    </rPh>
    <rPh sb="30" eb="32">
      <t>トウガク</t>
    </rPh>
    <phoneticPr fontId="3"/>
  </si>
  <si>
    <t>ニュータウン鉄道建設事業（補助金債元利償還分）　17年度同意等額</t>
    <rPh sb="6" eb="8">
      <t>テツドウ</t>
    </rPh>
    <rPh sb="8" eb="10">
      <t>ケンセツ</t>
    </rPh>
    <rPh sb="10" eb="12">
      <t>ジギョウ</t>
    </rPh>
    <rPh sb="13" eb="16">
      <t>ホジョキン</t>
    </rPh>
    <rPh sb="16" eb="17">
      <t>サイ</t>
    </rPh>
    <rPh sb="17" eb="19">
      <t>ガンリ</t>
    </rPh>
    <rPh sb="19" eb="22">
      <t>ショウカンブン</t>
    </rPh>
    <rPh sb="26" eb="28">
      <t>ネンド</t>
    </rPh>
    <rPh sb="28" eb="30">
      <t>ドウイ</t>
    </rPh>
    <rPh sb="30" eb="32">
      <t>トウガク</t>
    </rPh>
    <phoneticPr fontId="3"/>
  </si>
  <si>
    <t>ニュータウン鉄道建設事業（補助金債元利償還分）　18年度同意等額</t>
    <rPh sb="6" eb="8">
      <t>テツドウ</t>
    </rPh>
    <rPh sb="8" eb="10">
      <t>ケンセツ</t>
    </rPh>
    <rPh sb="10" eb="12">
      <t>ジギョウ</t>
    </rPh>
    <rPh sb="13" eb="16">
      <t>ホジョキン</t>
    </rPh>
    <rPh sb="16" eb="17">
      <t>サイ</t>
    </rPh>
    <rPh sb="17" eb="19">
      <t>ガンリ</t>
    </rPh>
    <rPh sb="19" eb="22">
      <t>ショウカンブン</t>
    </rPh>
    <rPh sb="26" eb="28">
      <t>ネンド</t>
    </rPh>
    <rPh sb="28" eb="30">
      <t>ドウイ</t>
    </rPh>
    <rPh sb="30" eb="32">
      <t>トウガク</t>
    </rPh>
    <phoneticPr fontId="3"/>
  </si>
  <si>
    <t>ニュータウン鉄道建設事業（補助金債元利償還分）　19年度同意等額</t>
    <rPh sb="6" eb="8">
      <t>テツドウ</t>
    </rPh>
    <rPh sb="8" eb="10">
      <t>ケンセツ</t>
    </rPh>
    <rPh sb="10" eb="12">
      <t>ジギョウ</t>
    </rPh>
    <rPh sb="13" eb="16">
      <t>ホジョキン</t>
    </rPh>
    <rPh sb="16" eb="17">
      <t>サイ</t>
    </rPh>
    <rPh sb="17" eb="19">
      <t>ガンリ</t>
    </rPh>
    <rPh sb="19" eb="22">
      <t>ショウカンブン</t>
    </rPh>
    <rPh sb="26" eb="28">
      <t>ネンド</t>
    </rPh>
    <rPh sb="28" eb="30">
      <t>ドウイ</t>
    </rPh>
    <rPh sb="30" eb="32">
      <t>トウガク</t>
    </rPh>
    <phoneticPr fontId="3"/>
  </si>
  <si>
    <t>ニュータウン鉄道建設事業（補助金債元利償還分）　20年度同意等額</t>
    <rPh sb="6" eb="8">
      <t>テツドウ</t>
    </rPh>
    <rPh sb="8" eb="10">
      <t>ケンセツ</t>
    </rPh>
    <rPh sb="10" eb="12">
      <t>ジギョウ</t>
    </rPh>
    <rPh sb="13" eb="16">
      <t>ホジョキン</t>
    </rPh>
    <rPh sb="16" eb="17">
      <t>サイ</t>
    </rPh>
    <rPh sb="17" eb="19">
      <t>ガンリ</t>
    </rPh>
    <rPh sb="19" eb="22">
      <t>ショウカンブン</t>
    </rPh>
    <rPh sb="26" eb="28">
      <t>ネンド</t>
    </rPh>
    <rPh sb="28" eb="30">
      <t>ドウイ</t>
    </rPh>
    <rPh sb="30" eb="32">
      <t>トウガク</t>
    </rPh>
    <phoneticPr fontId="3"/>
  </si>
  <si>
    <t>ニュータウン鉄道建設事業（補助金債元利償還分）　21年度同意等額</t>
    <rPh sb="6" eb="8">
      <t>テツドウ</t>
    </rPh>
    <rPh sb="8" eb="10">
      <t>ケンセツ</t>
    </rPh>
    <rPh sb="10" eb="12">
      <t>ジギョウ</t>
    </rPh>
    <rPh sb="13" eb="16">
      <t>ホジョキン</t>
    </rPh>
    <rPh sb="16" eb="17">
      <t>サイ</t>
    </rPh>
    <rPh sb="17" eb="19">
      <t>ガンリ</t>
    </rPh>
    <rPh sb="19" eb="22">
      <t>ショウカンブン</t>
    </rPh>
    <rPh sb="26" eb="28">
      <t>ネンド</t>
    </rPh>
    <rPh sb="28" eb="30">
      <t>ドウイ</t>
    </rPh>
    <rPh sb="30" eb="32">
      <t>トウガク</t>
    </rPh>
    <phoneticPr fontId="3"/>
  </si>
  <si>
    <t>ニュータウン鉄道建設事業（補助金債元利償還分）　22年度同意等額</t>
    <rPh sb="6" eb="8">
      <t>テツドウ</t>
    </rPh>
    <rPh sb="8" eb="10">
      <t>ケンセツ</t>
    </rPh>
    <rPh sb="10" eb="12">
      <t>ジギョウ</t>
    </rPh>
    <rPh sb="13" eb="16">
      <t>ホジョキン</t>
    </rPh>
    <rPh sb="16" eb="17">
      <t>サイ</t>
    </rPh>
    <rPh sb="17" eb="19">
      <t>ガンリ</t>
    </rPh>
    <rPh sb="19" eb="22">
      <t>ショウカンブン</t>
    </rPh>
    <rPh sb="26" eb="28">
      <t>ネンド</t>
    </rPh>
    <rPh sb="28" eb="30">
      <t>ドウイ</t>
    </rPh>
    <rPh sb="30" eb="32">
      <t>トウガク</t>
    </rPh>
    <phoneticPr fontId="3"/>
  </si>
  <si>
    <t>B4714</t>
    <phoneticPr fontId="3"/>
  </si>
  <si>
    <t>B4890</t>
    <phoneticPr fontId="3"/>
  </si>
  <si>
    <t>B4918</t>
    <phoneticPr fontId="3"/>
  </si>
  <si>
    <t>B7449</t>
    <phoneticPr fontId="3"/>
  </si>
  <si>
    <t>B7775</t>
    <phoneticPr fontId="3"/>
  </si>
  <si>
    <t>B8418</t>
    <phoneticPr fontId="3"/>
  </si>
  <si>
    <t>B8814</t>
    <phoneticPr fontId="3"/>
  </si>
  <si>
    <t>B9258</t>
    <phoneticPr fontId="3"/>
  </si>
  <si>
    <t>B9573</t>
    <phoneticPr fontId="3"/>
  </si>
  <si>
    <t>B4374</t>
    <phoneticPr fontId="3"/>
  </si>
  <si>
    <t>B4565</t>
    <phoneticPr fontId="3"/>
  </si>
  <si>
    <t>B4741</t>
    <phoneticPr fontId="3"/>
  </si>
  <si>
    <t>B4919</t>
    <phoneticPr fontId="3"/>
  </si>
  <si>
    <t>B7451</t>
    <phoneticPr fontId="3"/>
  </si>
  <si>
    <t>B7777</t>
    <phoneticPr fontId="3"/>
  </si>
  <si>
    <t>B8419</t>
    <phoneticPr fontId="3"/>
  </si>
  <si>
    <t>B8815</t>
    <phoneticPr fontId="3"/>
  </si>
  <si>
    <t>B9259</t>
    <phoneticPr fontId="3"/>
  </si>
  <si>
    <t>B9574</t>
    <phoneticPr fontId="3"/>
  </si>
  <si>
    <t>B9896</t>
    <phoneticPr fontId="3"/>
  </si>
  <si>
    <t>B0335</t>
    <phoneticPr fontId="3"/>
  </si>
  <si>
    <t>B0642</t>
    <phoneticPr fontId="3"/>
  </si>
  <si>
    <t>B1181</t>
    <phoneticPr fontId="3"/>
  </si>
  <si>
    <t>B2448</t>
    <phoneticPr fontId="3"/>
  </si>
  <si>
    <t>B2546</t>
    <phoneticPr fontId="3"/>
  </si>
  <si>
    <t>B2972</t>
    <phoneticPr fontId="3"/>
  </si>
  <si>
    <t>公園費</t>
    <rPh sb="0" eb="2">
      <t>コウエン</t>
    </rPh>
    <rPh sb="2" eb="3">
      <t>ヒ</t>
    </rPh>
    <phoneticPr fontId="3"/>
  </si>
  <si>
    <t>公園緑地事業債　13年度同意等額</t>
    <rPh sb="0" eb="2">
      <t>コウエン</t>
    </rPh>
    <rPh sb="2" eb="4">
      <t>リョクチ</t>
    </rPh>
    <rPh sb="4" eb="7">
      <t>ジギョウサイ</t>
    </rPh>
    <rPh sb="10" eb="12">
      <t>ネンド</t>
    </rPh>
    <rPh sb="12" eb="14">
      <t>ドウイ</t>
    </rPh>
    <rPh sb="14" eb="16">
      <t>トウガク</t>
    </rPh>
    <phoneticPr fontId="3"/>
  </si>
  <si>
    <t>公園緑地事業債　14年度同意等額</t>
    <rPh sb="0" eb="2">
      <t>コウエン</t>
    </rPh>
    <rPh sb="2" eb="4">
      <t>リョクチ</t>
    </rPh>
    <rPh sb="4" eb="7">
      <t>ジギョウサイ</t>
    </rPh>
    <rPh sb="10" eb="12">
      <t>ネンド</t>
    </rPh>
    <rPh sb="12" eb="14">
      <t>ドウイ</t>
    </rPh>
    <rPh sb="14" eb="16">
      <t>トウガク</t>
    </rPh>
    <phoneticPr fontId="3"/>
  </si>
  <si>
    <t>公園緑地事業債　15年度同意等額</t>
    <rPh sb="0" eb="2">
      <t>コウエン</t>
    </rPh>
    <rPh sb="2" eb="4">
      <t>リョクチ</t>
    </rPh>
    <rPh sb="4" eb="7">
      <t>ジギョウサイ</t>
    </rPh>
    <rPh sb="10" eb="12">
      <t>ネンド</t>
    </rPh>
    <rPh sb="12" eb="14">
      <t>ドウイ</t>
    </rPh>
    <rPh sb="14" eb="16">
      <t>トウガク</t>
    </rPh>
    <phoneticPr fontId="3"/>
  </si>
  <si>
    <t>B4566</t>
    <phoneticPr fontId="3"/>
  </si>
  <si>
    <t>B4742</t>
    <phoneticPr fontId="3"/>
  </si>
  <si>
    <t>下水道費</t>
    <rPh sb="0" eb="3">
      <t>ゲスイドウ</t>
    </rPh>
    <rPh sb="3" eb="4">
      <t>ヒ</t>
    </rPh>
    <phoneticPr fontId="3"/>
  </si>
  <si>
    <t>公共下水道下水管布設延長</t>
    <rPh sb="0" eb="2">
      <t>コウキョウ</t>
    </rPh>
    <rPh sb="2" eb="5">
      <t>ゲスイドウ</t>
    </rPh>
    <rPh sb="5" eb="8">
      <t>ゲスイカン</t>
    </rPh>
    <rPh sb="8" eb="10">
      <t>フセツ</t>
    </rPh>
    <rPh sb="10" eb="12">
      <t>エンチョウ</t>
    </rPh>
    <phoneticPr fontId="3"/>
  </si>
  <si>
    <t>B7452</t>
    <phoneticPr fontId="3"/>
  </si>
  <si>
    <t>B7453</t>
    <phoneticPr fontId="3"/>
  </si>
  <si>
    <t>公共下水道合流管延長</t>
    <rPh sb="0" eb="2">
      <t>コウキョウ</t>
    </rPh>
    <rPh sb="2" eb="5">
      <t>ゲスイドウ</t>
    </rPh>
    <rPh sb="5" eb="7">
      <t>ゴウリュウ</t>
    </rPh>
    <rPh sb="7" eb="8">
      <t>カン</t>
    </rPh>
    <rPh sb="8" eb="10">
      <t>エンチョウ</t>
    </rPh>
    <phoneticPr fontId="3"/>
  </si>
  <si>
    <t>公共下水道処理区域内人口</t>
    <rPh sb="0" eb="2">
      <t>コウキョウ</t>
    </rPh>
    <rPh sb="2" eb="5">
      <t>ゲスイドウ</t>
    </rPh>
    <rPh sb="5" eb="7">
      <t>ショリ</t>
    </rPh>
    <rPh sb="7" eb="10">
      <t>クイキナイ</t>
    </rPh>
    <rPh sb="10" eb="12">
      <t>ジンコウ</t>
    </rPh>
    <phoneticPr fontId="3"/>
  </si>
  <si>
    <t>公共下水道処理区域内面積</t>
    <rPh sb="0" eb="2">
      <t>コウキョウ</t>
    </rPh>
    <rPh sb="2" eb="5">
      <t>ゲスイドウ</t>
    </rPh>
    <rPh sb="5" eb="7">
      <t>ショリ</t>
    </rPh>
    <rPh sb="7" eb="10">
      <t>クイキナイ</t>
    </rPh>
    <rPh sb="10" eb="12">
      <t>メンセキ</t>
    </rPh>
    <phoneticPr fontId="3"/>
  </si>
  <si>
    <t>B7455</t>
    <phoneticPr fontId="3"/>
  </si>
  <si>
    <t>B7456</t>
    <phoneticPr fontId="3"/>
  </si>
  <si>
    <t>流域下水道事業及び公共下水道事業に係る地方債（12年度以降同意等債に係るもの）　12年度同意等額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</si>
  <si>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B4146</t>
    <phoneticPr fontId="3"/>
  </si>
  <si>
    <t>B4158</t>
    <phoneticPr fontId="3"/>
  </si>
  <si>
    <t>B4161</t>
    <phoneticPr fontId="3"/>
  </si>
  <si>
    <t>流域下水道事業及び公共下水道事業に係る地方債（12年度以降同意等債に係るもの）　13年度同意等額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</si>
  <si>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B4164</t>
    <phoneticPr fontId="3"/>
  </si>
  <si>
    <t>B4167</t>
    <phoneticPr fontId="3"/>
  </si>
  <si>
    <t>B4170</t>
    <phoneticPr fontId="3"/>
  </si>
  <si>
    <t>B4173</t>
    <phoneticPr fontId="3"/>
  </si>
  <si>
    <t>B4176</t>
    <phoneticPr fontId="3"/>
  </si>
  <si>
    <t>B4179</t>
    <phoneticPr fontId="3"/>
  </si>
  <si>
    <t>B4182</t>
    <phoneticPr fontId="3"/>
  </si>
  <si>
    <t>その他の下水道事業に係る地方債　12年度同意等額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</si>
  <si>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その他の下水道事業に係る地方債　13年度同意等額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</si>
  <si>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その他の下水道事業に係る地方債　14年度同意等額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</si>
  <si>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B4143</t>
    <phoneticPr fontId="3"/>
  </si>
  <si>
    <t>B4376</t>
    <phoneticPr fontId="3"/>
  </si>
  <si>
    <t>B4379</t>
    <phoneticPr fontId="3"/>
  </si>
  <si>
    <t>B4388</t>
    <phoneticPr fontId="3"/>
  </si>
  <si>
    <t>B4391</t>
    <phoneticPr fontId="3"/>
  </si>
  <si>
    <t>B4394</t>
    <phoneticPr fontId="3"/>
  </si>
  <si>
    <t>B4397</t>
    <phoneticPr fontId="3"/>
  </si>
  <si>
    <t>B4400</t>
    <phoneticPr fontId="3"/>
  </si>
  <si>
    <t>B4403</t>
    <phoneticPr fontId="3"/>
  </si>
  <si>
    <t>B4406</t>
    <phoneticPr fontId="3"/>
  </si>
  <si>
    <t>B4409</t>
    <phoneticPr fontId="3"/>
  </si>
  <si>
    <t>B4412</t>
    <phoneticPr fontId="3"/>
  </si>
  <si>
    <t>下水道事業普及特別対策事業に係る地方債　12年度同意等額</t>
    <rPh sb="0" eb="3">
      <t>ゲスイドウ</t>
    </rPh>
    <rPh sb="3" eb="5">
      <t>ジギョウ</t>
    </rPh>
    <rPh sb="5" eb="7">
      <t>フキュウ</t>
    </rPh>
    <rPh sb="7" eb="9">
      <t>トクベツ</t>
    </rPh>
    <rPh sb="9" eb="11">
      <t>タイサク</t>
    </rPh>
    <rPh sb="11" eb="13">
      <t>ジギョウ</t>
    </rPh>
    <rPh sb="14" eb="15">
      <t>カカ</t>
    </rPh>
    <rPh sb="16" eb="19">
      <t>チホウサイ</t>
    </rPh>
    <rPh sb="22" eb="24">
      <t>ネンド</t>
    </rPh>
    <rPh sb="24" eb="26">
      <t>ドウイ</t>
    </rPh>
    <rPh sb="26" eb="28">
      <t>トウガク</t>
    </rPh>
    <phoneticPr fontId="3"/>
  </si>
  <si>
    <t>B4188</t>
    <phoneticPr fontId="3"/>
  </si>
  <si>
    <t>B4194</t>
    <phoneticPr fontId="3"/>
  </si>
  <si>
    <t>B4197</t>
    <phoneticPr fontId="3"/>
  </si>
  <si>
    <t>下水道事業債広域化・共同化分　12年度同意等額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</si>
  <si>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下水道事業債臨時措置分　12年度同意等額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</si>
  <si>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下水道事業普及特別対策事業に係る地方債　13年度同意等額</t>
    <rPh sb="0" eb="3">
      <t>ゲスイドウ</t>
    </rPh>
    <rPh sb="3" eb="5">
      <t>ジギョウ</t>
    </rPh>
    <rPh sb="5" eb="7">
      <t>フキュウ</t>
    </rPh>
    <rPh sb="7" eb="9">
      <t>トクベツ</t>
    </rPh>
    <rPh sb="9" eb="11">
      <t>タイサク</t>
    </rPh>
    <rPh sb="11" eb="13">
      <t>ジギョウ</t>
    </rPh>
    <rPh sb="14" eb="15">
      <t>カカ</t>
    </rPh>
    <rPh sb="16" eb="19">
      <t>チホウサイ</t>
    </rPh>
    <rPh sb="22" eb="24">
      <t>ネンド</t>
    </rPh>
    <rPh sb="24" eb="26">
      <t>ドウイ</t>
    </rPh>
    <rPh sb="26" eb="28">
      <t>トウガク</t>
    </rPh>
    <phoneticPr fontId="3"/>
  </si>
  <si>
    <t>下水道事業債臨時措置分　13年度同意等額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</si>
  <si>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13年度同意等額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</si>
  <si>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B4418</t>
    <phoneticPr fontId="3"/>
  </si>
  <si>
    <t>B4421</t>
    <phoneticPr fontId="3"/>
  </si>
  <si>
    <t>B4424</t>
    <phoneticPr fontId="3"/>
  </si>
  <si>
    <t>流域下水道事業及び公共下水道事業に係る地方債（12年度以降同意等債に係るもの）　14年度同意等額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</si>
  <si>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B4567</t>
    <phoneticPr fontId="3"/>
  </si>
  <si>
    <t>B4568</t>
    <phoneticPr fontId="3"/>
  </si>
  <si>
    <t>B4571</t>
    <phoneticPr fontId="3"/>
  </si>
  <si>
    <t>下水道事業普及特別対策事業に係る地方債　14年度同意等額</t>
    <rPh sb="0" eb="3">
      <t>ゲスイドウ</t>
    </rPh>
    <rPh sb="3" eb="5">
      <t>ジギョウ</t>
    </rPh>
    <rPh sb="5" eb="7">
      <t>フキュウ</t>
    </rPh>
    <rPh sb="7" eb="9">
      <t>トクベツ</t>
    </rPh>
    <rPh sb="9" eb="11">
      <t>タイサク</t>
    </rPh>
    <rPh sb="11" eb="13">
      <t>ジギョウ</t>
    </rPh>
    <rPh sb="14" eb="15">
      <t>カカ</t>
    </rPh>
    <rPh sb="16" eb="19">
      <t>チホウサイ</t>
    </rPh>
    <rPh sb="22" eb="24">
      <t>ネンド</t>
    </rPh>
    <rPh sb="24" eb="26">
      <t>ドウイ</t>
    </rPh>
    <rPh sb="26" eb="28">
      <t>トウガク</t>
    </rPh>
    <phoneticPr fontId="3"/>
  </si>
  <si>
    <t>下水道事業債臨時措置分　14年度同意等額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</si>
  <si>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14年度同意等額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</si>
  <si>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B4572</t>
    <phoneticPr fontId="3"/>
  </si>
  <si>
    <t>B4573</t>
    <phoneticPr fontId="3"/>
  </si>
  <si>
    <t>B4574</t>
    <phoneticPr fontId="3"/>
  </si>
  <si>
    <t>B4575</t>
    <phoneticPr fontId="3"/>
  </si>
  <si>
    <t>B4576</t>
    <phoneticPr fontId="3"/>
  </si>
  <si>
    <t>B4577</t>
    <phoneticPr fontId="3"/>
  </si>
  <si>
    <t>B4578</t>
    <phoneticPr fontId="3"/>
  </si>
  <si>
    <t>B4579</t>
    <phoneticPr fontId="3"/>
  </si>
  <si>
    <t>B4581</t>
    <phoneticPr fontId="3"/>
  </si>
  <si>
    <t>B4582</t>
    <phoneticPr fontId="3"/>
  </si>
  <si>
    <t>B4583</t>
    <phoneticPr fontId="3"/>
  </si>
  <si>
    <t>流域下水道事業及び公共下水道事業に係る地方債（12年度以降同意等債に係るもの）　15年度同意等額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</si>
  <si>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15年度同意等額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</si>
  <si>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下水道事業債臨時措置分　15年度同意等額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</si>
  <si>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15年度同意等額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</si>
  <si>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B4743</t>
    <phoneticPr fontId="3"/>
  </si>
  <si>
    <t>B4744</t>
    <phoneticPr fontId="3"/>
  </si>
  <si>
    <t>B4747</t>
    <phoneticPr fontId="3"/>
  </si>
  <si>
    <t>B4748</t>
    <phoneticPr fontId="3"/>
  </si>
  <si>
    <t>B4749</t>
    <phoneticPr fontId="3"/>
  </si>
  <si>
    <t>B4750</t>
    <phoneticPr fontId="3"/>
  </si>
  <si>
    <t>B4751</t>
    <phoneticPr fontId="3"/>
  </si>
  <si>
    <t>B4752</t>
    <phoneticPr fontId="3"/>
  </si>
  <si>
    <t>B4753</t>
    <phoneticPr fontId="3"/>
  </si>
  <si>
    <t>B4754</t>
    <phoneticPr fontId="3"/>
  </si>
  <si>
    <t>B4755</t>
    <phoneticPr fontId="3"/>
  </si>
  <si>
    <t>B4757</t>
    <phoneticPr fontId="3"/>
  </si>
  <si>
    <t>B4758</t>
    <phoneticPr fontId="3"/>
  </si>
  <si>
    <t>流域下水道事業及び公共下水道事業に係る地方債（12年度以降同意等債に係るもの）　16年度同意等額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</si>
  <si>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16年度同意等額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</si>
  <si>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B4920</t>
    <phoneticPr fontId="3"/>
  </si>
  <si>
    <t>B4921</t>
    <phoneticPr fontId="3"/>
  </si>
  <si>
    <t>B4924</t>
    <phoneticPr fontId="3"/>
  </si>
  <si>
    <t>B4925</t>
    <phoneticPr fontId="3"/>
  </si>
  <si>
    <t>B4927</t>
    <phoneticPr fontId="3"/>
  </si>
  <si>
    <t>B4928</t>
    <phoneticPr fontId="3"/>
  </si>
  <si>
    <t>B4929</t>
    <phoneticPr fontId="3"/>
  </si>
  <si>
    <t>B4930</t>
    <phoneticPr fontId="3"/>
  </si>
  <si>
    <t>B4931</t>
    <phoneticPr fontId="3"/>
  </si>
  <si>
    <t>B4932</t>
    <phoneticPr fontId="3"/>
  </si>
  <si>
    <t>B4926</t>
    <phoneticPr fontId="3"/>
  </si>
  <si>
    <t>下水道事業債臨時措置分　16年度同意等額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</si>
  <si>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16年度同意等額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</si>
  <si>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B4948</t>
    <phoneticPr fontId="3"/>
  </si>
  <si>
    <t>B4949</t>
    <phoneticPr fontId="3"/>
  </si>
  <si>
    <t>B4759</t>
    <phoneticPr fontId="3"/>
  </si>
  <si>
    <t>B4760</t>
    <phoneticPr fontId="3"/>
  </si>
  <si>
    <t>下水道資本費平準化債（下水分）　16年度同意等額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</si>
  <si>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16年度同意等額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</si>
  <si>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流域下水道事業及び公共下水道事業に係る地方債（12年度以降同意等債に係るもの）　17年度同意等額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</si>
  <si>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17年度同意等額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</si>
  <si>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B7458</t>
    <phoneticPr fontId="3"/>
  </si>
  <si>
    <t>B7459</t>
    <phoneticPr fontId="3"/>
  </si>
  <si>
    <t>B7462</t>
    <phoneticPr fontId="3"/>
  </si>
  <si>
    <t>B7463</t>
    <phoneticPr fontId="3"/>
  </si>
  <si>
    <t>B7464</t>
    <phoneticPr fontId="3"/>
  </si>
  <si>
    <t>B7465</t>
    <phoneticPr fontId="3"/>
  </si>
  <si>
    <t>B7466</t>
    <phoneticPr fontId="3"/>
  </si>
  <si>
    <t>B7467</t>
    <phoneticPr fontId="3"/>
  </si>
  <si>
    <t>B7468</t>
    <phoneticPr fontId="3"/>
  </si>
  <si>
    <t>B7469</t>
    <phoneticPr fontId="3"/>
  </si>
  <si>
    <t>B7470</t>
    <phoneticPr fontId="3"/>
  </si>
  <si>
    <t>下水道事業債臨時措置分　17年度同意等額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</si>
  <si>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17年度同意等額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</si>
  <si>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17年度同意等額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</si>
  <si>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17年度同意等額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</si>
  <si>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B7486</t>
    <phoneticPr fontId="3"/>
  </si>
  <si>
    <t>B7487</t>
    <phoneticPr fontId="3"/>
  </si>
  <si>
    <t>B4950</t>
    <phoneticPr fontId="3"/>
  </si>
  <si>
    <t>B4951</t>
    <phoneticPr fontId="3"/>
  </si>
  <si>
    <t>流域下水道事業及び公共下水道事業に係る地方債（12年度以降同意等債に係るもの）　18年度同意等額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</si>
  <si>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18年度同意等額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</si>
  <si>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B7778</t>
    <phoneticPr fontId="3"/>
  </si>
  <si>
    <t>B7779</t>
    <phoneticPr fontId="3"/>
  </si>
  <si>
    <t>B7782</t>
    <phoneticPr fontId="3"/>
  </si>
  <si>
    <t>B7783</t>
    <phoneticPr fontId="3"/>
  </si>
  <si>
    <t>B7784</t>
    <phoneticPr fontId="3"/>
  </si>
  <si>
    <t>B7785</t>
    <phoneticPr fontId="3"/>
  </si>
  <si>
    <t>B7786</t>
    <phoneticPr fontId="3"/>
  </si>
  <si>
    <t>B7787</t>
    <phoneticPr fontId="3"/>
  </si>
  <si>
    <t>B7788</t>
    <phoneticPr fontId="3"/>
  </si>
  <si>
    <t>B7789</t>
    <phoneticPr fontId="3"/>
  </si>
  <si>
    <t>B7790</t>
    <phoneticPr fontId="3"/>
  </si>
  <si>
    <t>下水道事業債臨時措置分　18年度同意等額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</si>
  <si>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18年度同意等額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</si>
  <si>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18年度同意等額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</si>
  <si>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18年度同意等額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</si>
  <si>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B7792</t>
    <phoneticPr fontId="3"/>
  </si>
  <si>
    <t>B7793</t>
    <phoneticPr fontId="3"/>
  </si>
  <si>
    <t>B7796</t>
    <phoneticPr fontId="3"/>
  </si>
  <si>
    <t>B7797</t>
    <phoneticPr fontId="3"/>
  </si>
  <si>
    <t>流域下水道事業及び公共下水道事業に係る地方債（12年度以降同意等債に係るもの）　19年度同意等額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</si>
  <si>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19年度同意等額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</si>
  <si>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B8420</t>
    <phoneticPr fontId="3"/>
  </si>
  <si>
    <t>B8423</t>
    <phoneticPr fontId="3"/>
  </si>
  <si>
    <t>B8424</t>
    <phoneticPr fontId="3"/>
  </si>
  <si>
    <t>B8425</t>
    <phoneticPr fontId="3"/>
  </si>
  <si>
    <t>B8426</t>
    <phoneticPr fontId="3"/>
  </si>
  <si>
    <t>B8427</t>
    <phoneticPr fontId="3"/>
  </si>
  <si>
    <t>B8428</t>
    <phoneticPr fontId="3"/>
  </si>
  <si>
    <t>B8429</t>
    <phoneticPr fontId="3"/>
  </si>
  <si>
    <t>B8430</t>
    <phoneticPr fontId="3"/>
  </si>
  <si>
    <t>B8431</t>
    <phoneticPr fontId="3"/>
  </si>
  <si>
    <t>B8432</t>
    <phoneticPr fontId="3"/>
  </si>
  <si>
    <t>下水道事業債臨時措置分　19年度同意等額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</si>
  <si>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19年度同意等額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</si>
  <si>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19年度同意等額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</si>
  <si>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19年度同意等額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</si>
  <si>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B8434</t>
    <phoneticPr fontId="3"/>
  </si>
  <si>
    <t>B8435</t>
    <phoneticPr fontId="3"/>
  </si>
  <si>
    <t>B8438</t>
    <phoneticPr fontId="3"/>
  </si>
  <si>
    <t>B8439</t>
    <phoneticPr fontId="3"/>
  </si>
  <si>
    <t>流域下水道事業及び公共下水道事業に係る地方債（12年度以降同意等債に係るもの）　20年度同意等額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</si>
  <si>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20年度同意等額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</si>
  <si>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B8816</t>
    <phoneticPr fontId="3"/>
  </si>
  <si>
    <t>B8819</t>
    <phoneticPr fontId="3"/>
  </si>
  <si>
    <t>B8820</t>
    <phoneticPr fontId="3"/>
  </si>
  <si>
    <t>B8821</t>
    <phoneticPr fontId="3"/>
  </si>
  <si>
    <t>B8822</t>
    <phoneticPr fontId="3"/>
  </si>
  <si>
    <t>B8823</t>
    <phoneticPr fontId="3"/>
  </si>
  <si>
    <t>B8824</t>
    <phoneticPr fontId="3"/>
  </si>
  <si>
    <t>B8825</t>
    <phoneticPr fontId="3"/>
  </si>
  <si>
    <t>B8826</t>
    <phoneticPr fontId="3"/>
  </si>
  <si>
    <t>B8827</t>
    <phoneticPr fontId="3"/>
  </si>
  <si>
    <t>B8828</t>
    <phoneticPr fontId="3"/>
  </si>
  <si>
    <t>下水道事業債臨時措置分　20年度同意等額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</si>
  <si>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20年度同意等額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</si>
  <si>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20年度同意等額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</si>
  <si>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20年度同意等額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</si>
  <si>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B8830</t>
    <phoneticPr fontId="3"/>
  </si>
  <si>
    <t>B8831</t>
    <phoneticPr fontId="3"/>
  </si>
  <si>
    <t>B8834</t>
    <phoneticPr fontId="3"/>
  </si>
  <si>
    <t>B8835</t>
    <phoneticPr fontId="3"/>
  </si>
  <si>
    <t>流域下水道事業及び公共下水道事業に係る地方債（12年度以降同意等債に係るもの）　21年度同意等額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</si>
  <si>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21年度同意等額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</si>
  <si>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B9260</t>
    <phoneticPr fontId="3"/>
  </si>
  <si>
    <t>B9263</t>
    <phoneticPr fontId="3"/>
  </si>
  <si>
    <t>B9264</t>
    <phoneticPr fontId="3"/>
  </si>
  <si>
    <t>B9265</t>
    <phoneticPr fontId="3"/>
  </si>
  <si>
    <t>B9267</t>
    <phoneticPr fontId="3"/>
  </si>
  <si>
    <t>B9268</t>
    <phoneticPr fontId="3"/>
  </si>
  <si>
    <t>B9269</t>
    <phoneticPr fontId="3"/>
  </si>
  <si>
    <t>B9270</t>
    <phoneticPr fontId="3"/>
  </si>
  <si>
    <t>B9271</t>
    <phoneticPr fontId="3"/>
  </si>
  <si>
    <t>B9272</t>
    <phoneticPr fontId="3"/>
  </si>
  <si>
    <t>B9266</t>
    <phoneticPr fontId="3"/>
  </si>
  <si>
    <t>下水道事業債臨時措置分　21年度同意等額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</si>
  <si>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21年度同意等額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</si>
  <si>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21年度同意等額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</si>
  <si>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21年度同意等額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</si>
  <si>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B9575</t>
    <phoneticPr fontId="3"/>
  </si>
  <si>
    <t>B9274</t>
    <phoneticPr fontId="3"/>
  </si>
  <si>
    <t>B9275</t>
    <phoneticPr fontId="3"/>
  </si>
  <si>
    <t>B9278</t>
    <phoneticPr fontId="3"/>
  </si>
  <si>
    <t>B9279</t>
    <phoneticPr fontId="3"/>
  </si>
  <si>
    <t>流域下水道事業及び公共下水道事業に係る地方債（12年度以降同意等債に係るもの）　22年度同意等額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</si>
  <si>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22年度同意等額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</si>
  <si>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B9578</t>
    <phoneticPr fontId="3"/>
  </si>
  <si>
    <t>B9579</t>
    <phoneticPr fontId="3"/>
  </si>
  <si>
    <t>B9580</t>
    <phoneticPr fontId="3"/>
  </si>
  <si>
    <t>B9581</t>
    <phoneticPr fontId="3"/>
  </si>
  <si>
    <t>B9582</t>
    <phoneticPr fontId="3"/>
  </si>
  <si>
    <t>B9583</t>
    <phoneticPr fontId="3"/>
  </si>
  <si>
    <t>B9584</t>
    <phoneticPr fontId="3"/>
  </si>
  <si>
    <t>B9585</t>
    <phoneticPr fontId="3"/>
  </si>
  <si>
    <t>B9586</t>
    <phoneticPr fontId="3"/>
  </si>
  <si>
    <t>B9587</t>
    <phoneticPr fontId="3"/>
  </si>
  <si>
    <t>下水道事業債臨時措置分　22年度同意等額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</si>
  <si>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22年度同意等額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</si>
  <si>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22年度同意等額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</si>
  <si>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22年度同意等額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</si>
  <si>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B9589</t>
    <phoneticPr fontId="3"/>
  </si>
  <si>
    <t>B9590</t>
    <phoneticPr fontId="3"/>
  </si>
  <si>
    <t>B9593</t>
    <phoneticPr fontId="3"/>
  </si>
  <si>
    <t>B9594</t>
    <phoneticPr fontId="3"/>
  </si>
  <si>
    <t>流域下水道事業及び公共下水道事業に係る地方債（12年度以降同意等債に係るもの）　23年度同意等額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</si>
  <si>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23年度同意等額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</si>
  <si>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B9897</t>
    <phoneticPr fontId="3"/>
  </si>
  <si>
    <t>B9900</t>
    <phoneticPr fontId="3"/>
  </si>
  <si>
    <t>B9901</t>
    <phoneticPr fontId="3"/>
  </si>
  <si>
    <t>B9902</t>
    <phoneticPr fontId="3"/>
  </si>
  <si>
    <t>B9903</t>
    <phoneticPr fontId="3"/>
  </si>
  <si>
    <t>B9904</t>
    <phoneticPr fontId="3"/>
  </si>
  <si>
    <t>B9905</t>
    <phoneticPr fontId="3"/>
  </si>
  <si>
    <t>B9906</t>
    <phoneticPr fontId="3"/>
  </si>
  <si>
    <t>B9907</t>
    <phoneticPr fontId="3"/>
  </si>
  <si>
    <t>B9908</t>
    <phoneticPr fontId="3"/>
  </si>
  <si>
    <t>B9909</t>
    <phoneticPr fontId="3"/>
  </si>
  <si>
    <t>B9911</t>
    <phoneticPr fontId="3"/>
  </si>
  <si>
    <t>B9912</t>
    <phoneticPr fontId="3"/>
  </si>
  <si>
    <t>B9916</t>
    <phoneticPr fontId="3"/>
  </si>
  <si>
    <t>B9915</t>
    <phoneticPr fontId="3"/>
  </si>
  <si>
    <t>下水道事業債臨時措置分　23年度同意等額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</si>
  <si>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23年度同意等額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</si>
  <si>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23年度同意等額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</si>
  <si>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23年度同意等額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</si>
  <si>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流域下水道事業及び公共下水道事業に係る地方債（12年度以降同意等債に係るもの）　24年度同意等額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</si>
  <si>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24年度同意等額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</si>
  <si>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B0336</t>
    <phoneticPr fontId="3"/>
  </si>
  <si>
    <t>B0339</t>
    <phoneticPr fontId="3"/>
  </si>
  <si>
    <t>B0340</t>
    <phoneticPr fontId="3"/>
  </si>
  <si>
    <t>B0341</t>
    <phoneticPr fontId="3"/>
  </si>
  <si>
    <t>B0342</t>
    <phoneticPr fontId="3"/>
  </si>
  <si>
    <t>B0343</t>
    <phoneticPr fontId="3"/>
  </si>
  <si>
    <t>B0344</t>
    <phoneticPr fontId="3"/>
  </si>
  <si>
    <t>B0345</t>
    <phoneticPr fontId="3"/>
  </si>
  <si>
    <t>B0346</t>
    <phoneticPr fontId="3"/>
  </si>
  <si>
    <t>B0347</t>
    <phoneticPr fontId="3"/>
  </si>
  <si>
    <t>B0348</t>
    <phoneticPr fontId="3"/>
  </si>
  <si>
    <t>下水道事業債臨時措置分　24年度同意等額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</si>
  <si>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24年度同意等額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</si>
  <si>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24年度同意等額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</si>
  <si>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24年度同意等額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</si>
  <si>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B0350</t>
    <phoneticPr fontId="3"/>
  </si>
  <si>
    <t>B0351</t>
    <phoneticPr fontId="3"/>
  </si>
  <si>
    <t>B0354</t>
    <phoneticPr fontId="3"/>
  </si>
  <si>
    <t>B0355</t>
    <phoneticPr fontId="3"/>
  </si>
  <si>
    <t>流域下水道事業及び公共下水道事業に係る地方債（12年度以降同意等債に係るもの）　25年度同意等額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</si>
  <si>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25年度同意等額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</si>
  <si>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B0646</t>
    <phoneticPr fontId="3"/>
  </si>
  <si>
    <t>B0665</t>
    <phoneticPr fontId="3"/>
  </si>
  <si>
    <t>B0671</t>
    <phoneticPr fontId="3"/>
  </si>
  <si>
    <t>B0673</t>
    <phoneticPr fontId="3"/>
  </si>
  <si>
    <t>B0674</t>
    <phoneticPr fontId="3"/>
  </si>
  <si>
    <t>B0675</t>
    <phoneticPr fontId="3"/>
  </si>
  <si>
    <t>B0700</t>
    <phoneticPr fontId="3"/>
  </si>
  <si>
    <t>B0701</t>
    <phoneticPr fontId="3"/>
  </si>
  <si>
    <t>B0702</t>
    <phoneticPr fontId="3"/>
  </si>
  <si>
    <t>B0703</t>
    <phoneticPr fontId="3"/>
  </si>
  <si>
    <t>B0704</t>
    <phoneticPr fontId="3"/>
  </si>
  <si>
    <t>下水道事業債臨時措置分　25年度同意等額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</si>
  <si>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25年度同意等額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</si>
  <si>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25年度同意等額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</si>
  <si>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25年度同意等額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</si>
  <si>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B0706</t>
    <phoneticPr fontId="3"/>
  </si>
  <si>
    <t>B0709</t>
    <phoneticPr fontId="3"/>
  </si>
  <si>
    <t>B0712</t>
    <phoneticPr fontId="3"/>
  </si>
  <si>
    <t>B0716</t>
    <phoneticPr fontId="3"/>
  </si>
  <si>
    <t>流域下水道事業及び公共下水道事業に係る地方債（12年度以降同意等債に係るもの）　26年度同意等額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</si>
  <si>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26年度同意等額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</si>
  <si>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B1182</t>
    <phoneticPr fontId="3"/>
  </si>
  <si>
    <t>B1192</t>
    <phoneticPr fontId="3"/>
  </si>
  <si>
    <t>B1191</t>
    <phoneticPr fontId="3"/>
  </si>
  <si>
    <t>B1196</t>
    <phoneticPr fontId="3"/>
  </si>
  <si>
    <t>B1197</t>
    <phoneticPr fontId="3"/>
  </si>
  <si>
    <t>B1201</t>
    <phoneticPr fontId="3"/>
  </si>
  <si>
    <t>B1202</t>
    <phoneticPr fontId="3"/>
  </si>
  <si>
    <t>B1206</t>
    <phoneticPr fontId="3"/>
  </si>
  <si>
    <t>B1207</t>
    <phoneticPr fontId="3"/>
  </si>
  <si>
    <t>B1254</t>
    <phoneticPr fontId="3"/>
  </si>
  <si>
    <t>B1255</t>
    <phoneticPr fontId="3"/>
  </si>
  <si>
    <t>B1259</t>
    <phoneticPr fontId="3"/>
  </si>
  <si>
    <t>B1260</t>
    <phoneticPr fontId="3"/>
  </si>
  <si>
    <t>B1275</t>
    <phoneticPr fontId="3"/>
  </si>
  <si>
    <t>B1276</t>
    <phoneticPr fontId="3"/>
  </si>
  <si>
    <t>下水道事業債臨時措置分　26年度同意等額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</si>
  <si>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26年度同意等額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</si>
  <si>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26年度同意等額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</si>
  <si>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26年度同意等額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</si>
  <si>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流域下水道事業及び公共下水道事業に係る地方債（12年度以降同意等債に係るもの）　27年度同意等額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</si>
  <si>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27年度同意等額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</si>
  <si>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B2209</t>
    <phoneticPr fontId="3"/>
  </si>
  <si>
    <t>B2221</t>
    <phoneticPr fontId="3"/>
  </si>
  <si>
    <t>B2222</t>
    <phoneticPr fontId="3"/>
  </si>
  <si>
    <t>B2223</t>
    <phoneticPr fontId="3"/>
  </si>
  <si>
    <t>B2232</t>
    <phoneticPr fontId="3"/>
  </si>
  <si>
    <t>B2233</t>
    <phoneticPr fontId="3"/>
  </si>
  <si>
    <t>B2236</t>
    <phoneticPr fontId="3"/>
  </si>
  <si>
    <t>B2237</t>
    <phoneticPr fontId="3"/>
  </si>
  <si>
    <t>B2238</t>
    <phoneticPr fontId="3"/>
  </si>
  <si>
    <t>B2239</t>
    <phoneticPr fontId="3"/>
  </si>
  <si>
    <t>B2240</t>
    <phoneticPr fontId="3"/>
  </si>
  <si>
    <t>下水道事業債臨時措置分　27年度同意等額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</si>
  <si>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27年度同意等額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</si>
  <si>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27年度同意等額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</si>
  <si>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27年度同意等額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</si>
  <si>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B2242</t>
    <phoneticPr fontId="3"/>
  </si>
  <si>
    <t>B2243</t>
    <phoneticPr fontId="3"/>
  </si>
  <si>
    <t>B2246</t>
    <phoneticPr fontId="3"/>
  </si>
  <si>
    <t>B2247</t>
    <phoneticPr fontId="3"/>
  </si>
  <si>
    <t>流域下水道事業及び公共下水道事業に係る地方債（12年度以降同意等債に係るもの）　28年度同意等額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</si>
  <si>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28年度同意等額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</si>
  <si>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下水道事業債臨時措置分　28年度同意等額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</si>
  <si>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28年度同意等額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</si>
  <si>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28年度同意等額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</si>
  <si>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28年度同意等額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</si>
  <si>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流域下水道事業及び公共下水道事業に係る地方債（公営企業会計適用債）　28年度同意等額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3" eb="25">
      <t>コウエイ</t>
    </rPh>
    <rPh sb="25" eb="27">
      <t>キギョウ</t>
    </rPh>
    <rPh sb="27" eb="29">
      <t>カイケイ</t>
    </rPh>
    <rPh sb="29" eb="31">
      <t>テキヨウ</t>
    </rPh>
    <rPh sb="31" eb="32">
      <t>サイ</t>
    </rPh>
    <rPh sb="36" eb="38">
      <t>ネンド</t>
    </rPh>
    <rPh sb="38" eb="40">
      <t>ドウイ</t>
    </rPh>
    <rPh sb="40" eb="42">
      <t>トウガク</t>
    </rPh>
    <phoneticPr fontId="3"/>
  </si>
  <si>
    <t>流域下水道事業及び公共下水道事業に係る地方債（公営企業会計適用債）　27年度同意等額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3" eb="25">
      <t>コウエイ</t>
    </rPh>
    <rPh sb="25" eb="27">
      <t>キギョウ</t>
    </rPh>
    <rPh sb="27" eb="29">
      <t>カイケイ</t>
    </rPh>
    <rPh sb="29" eb="31">
      <t>テキヨウ</t>
    </rPh>
    <rPh sb="31" eb="32">
      <t>サイ</t>
    </rPh>
    <rPh sb="36" eb="38">
      <t>ネンド</t>
    </rPh>
    <rPh sb="38" eb="40">
      <t>ドウイ</t>
    </rPh>
    <rPh sb="40" eb="42">
      <t>トウガク</t>
    </rPh>
    <phoneticPr fontId="3"/>
  </si>
  <si>
    <t>B2508</t>
    <phoneticPr fontId="3"/>
  </si>
  <si>
    <t>B2511</t>
    <phoneticPr fontId="3"/>
  </si>
  <si>
    <t>B2512</t>
    <phoneticPr fontId="3"/>
  </si>
  <si>
    <t>B2513</t>
    <phoneticPr fontId="3"/>
  </si>
  <si>
    <t>その他の下水道事業に係る地方債（公営企業会計適用債）　27年度同意等額</t>
    <rPh sb="2" eb="3">
      <t>タ</t>
    </rPh>
    <rPh sb="4" eb="7">
      <t>ゲスイドウ</t>
    </rPh>
    <rPh sb="7" eb="9">
      <t>ジギョウ</t>
    </rPh>
    <rPh sb="10" eb="11">
      <t>カカ</t>
    </rPh>
    <rPh sb="12" eb="15">
      <t>チホウサイ</t>
    </rPh>
    <rPh sb="16" eb="18">
      <t>コウエイ</t>
    </rPh>
    <rPh sb="18" eb="20">
      <t>キギョウ</t>
    </rPh>
    <rPh sb="20" eb="22">
      <t>カイケイ</t>
    </rPh>
    <rPh sb="22" eb="24">
      <t>テキヨウ</t>
    </rPh>
    <rPh sb="24" eb="25">
      <t>サイ</t>
    </rPh>
    <rPh sb="29" eb="31">
      <t>ネンド</t>
    </rPh>
    <rPh sb="31" eb="33">
      <t>ドウイ</t>
    </rPh>
    <rPh sb="33" eb="35">
      <t>トウガク</t>
    </rPh>
    <phoneticPr fontId="3"/>
  </si>
  <si>
    <t>B2514</t>
    <phoneticPr fontId="3"/>
  </si>
  <si>
    <t>B2515</t>
    <phoneticPr fontId="3"/>
  </si>
  <si>
    <t>B2516</t>
    <phoneticPr fontId="3"/>
  </si>
  <si>
    <t>B2517</t>
    <phoneticPr fontId="3"/>
  </si>
  <si>
    <t>B2518</t>
    <phoneticPr fontId="3"/>
  </si>
  <si>
    <t>B2519</t>
    <phoneticPr fontId="3"/>
  </si>
  <si>
    <t>B2520</t>
    <phoneticPr fontId="3"/>
  </si>
  <si>
    <t>B2547</t>
    <phoneticPr fontId="3"/>
  </si>
  <si>
    <t>B2550</t>
    <phoneticPr fontId="3"/>
  </si>
  <si>
    <t>B2551</t>
    <phoneticPr fontId="3"/>
  </si>
  <si>
    <t>B2552</t>
    <phoneticPr fontId="3"/>
  </si>
  <si>
    <t>B2553</t>
    <phoneticPr fontId="3"/>
  </si>
  <si>
    <t>B2554</t>
    <phoneticPr fontId="3"/>
  </si>
  <si>
    <t>B2555</t>
    <phoneticPr fontId="3"/>
  </si>
  <si>
    <t>B2556</t>
    <phoneticPr fontId="3"/>
  </si>
  <si>
    <t>B2557</t>
    <phoneticPr fontId="3"/>
  </si>
  <si>
    <t>B2558</t>
    <phoneticPr fontId="3"/>
  </si>
  <si>
    <t>B2559</t>
    <phoneticPr fontId="3"/>
  </si>
  <si>
    <t>B2561</t>
    <phoneticPr fontId="3"/>
  </si>
  <si>
    <t>B2562</t>
    <phoneticPr fontId="3"/>
  </si>
  <si>
    <t>B2565</t>
    <phoneticPr fontId="3"/>
  </si>
  <si>
    <t>B2566</t>
    <phoneticPr fontId="3"/>
  </si>
  <si>
    <t>その他の下水道事業に係る地方債（公営企業会計適用債）　28年度同意等額</t>
    <rPh sb="2" eb="3">
      <t>タ</t>
    </rPh>
    <rPh sb="4" eb="7">
      <t>ゲスイドウ</t>
    </rPh>
    <rPh sb="7" eb="9">
      <t>ジギョウ</t>
    </rPh>
    <rPh sb="10" eb="11">
      <t>カカ</t>
    </rPh>
    <rPh sb="12" eb="15">
      <t>チホウサイ</t>
    </rPh>
    <rPh sb="16" eb="18">
      <t>コウエイ</t>
    </rPh>
    <rPh sb="18" eb="20">
      <t>キギョウ</t>
    </rPh>
    <rPh sb="20" eb="22">
      <t>カイケイ</t>
    </rPh>
    <rPh sb="22" eb="24">
      <t>テキヨウ</t>
    </rPh>
    <rPh sb="24" eb="25">
      <t>サイ</t>
    </rPh>
    <rPh sb="29" eb="31">
      <t>ネンド</t>
    </rPh>
    <rPh sb="31" eb="33">
      <t>ドウイ</t>
    </rPh>
    <rPh sb="33" eb="35">
      <t>トウガク</t>
    </rPh>
    <phoneticPr fontId="3"/>
  </si>
  <si>
    <t>B2569</t>
    <phoneticPr fontId="3"/>
  </si>
  <si>
    <t>B2572</t>
    <phoneticPr fontId="3"/>
  </si>
  <si>
    <t>B2573</t>
    <phoneticPr fontId="3"/>
  </si>
  <si>
    <t>B2574</t>
    <phoneticPr fontId="3"/>
  </si>
  <si>
    <t>B2575</t>
    <phoneticPr fontId="3"/>
  </si>
  <si>
    <t>B2576</t>
    <phoneticPr fontId="3"/>
  </si>
  <si>
    <t>B2577</t>
    <phoneticPr fontId="3"/>
  </si>
  <si>
    <t>B2578</t>
    <phoneticPr fontId="3"/>
  </si>
  <si>
    <t>B2579</t>
    <phoneticPr fontId="3"/>
  </si>
  <si>
    <t>B2580</t>
    <phoneticPr fontId="3"/>
  </si>
  <si>
    <t>B2581</t>
    <phoneticPr fontId="3"/>
  </si>
  <si>
    <t>流域下水道事業及び公共下水道事業に係る地方債（12年度以降同意等債に係るもの）　29年度同意等額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2" eb="44">
      <t>ネンド</t>
    </rPh>
    <rPh sb="44" eb="46">
      <t>ドウイ</t>
    </rPh>
    <rPh sb="46" eb="48">
      <t>トウガク</t>
    </rPh>
    <phoneticPr fontId="3"/>
  </si>
  <si>
    <t>その他の下水道事業に係る地方債　29年度同意等額</t>
    <rPh sb="2" eb="3">
      <t>タ</t>
    </rPh>
    <rPh sb="4" eb="7">
      <t>ゲスイドウ</t>
    </rPh>
    <rPh sb="7" eb="9">
      <t>ジギョウ</t>
    </rPh>
    <rPh sb="10" eb="11">
      <t>カカ</t>
    </rPh>
    <rPh sb="12" eb="15">
      <t>チホウサイ</t>
    </rPh>
    <rPh sb="18" eb="20">
      <t>ネンド</t>
    </rPh>
    <rPh sb="20" eb="22">
      <t>ドウイ</t>
    </rPh>
    <rPh sb="22" eb="24">
      <t>トウガク</t>
    </rPh>
    <phoneticPr fontId="3"/>
  </si>
  <si>
    <t>B2813</t>
    <phoneticPr fontId="3"/>
  </si>
  <si>
    <t>B2816</t>
    <phoneticPr fontId="3"/>
  </si>
  <si>
    <t>B2817</t>
    <phoneticPr fontId="3"/>
  </si>
  <si>
    <t>B2818</t>
    <phoneticPr fontId="3"/>
  </si>
  <si>
    <t>B2819</t>
    <phoneticPr fontId="3"/>
  </si>
  <si>
    <t>B2820</t>
    <phoneticPr fontId="3"/>
  </si>
  <si>
    <t>B2821</t>
    <phoneticPr fontId="3"/>
  </si>
  <si>
    <t>B2822</t>
    <phoneticPr fontId="3"/>
  </si>
  <si>
    <t>B2823</t>
    <phoneticPr fontId="3"/>
  </si>
  <si>
    <t>B2824</t>
    <phoneticPr fontId="3"/>
  </si>
  <si>
    <t>B2825</t>
    <phoneticPr fontId="3"/>
  </si>
  <si>
    <t>下水道事業債臨時措置分　29年度同意等額</t>
    <rPh sb="0" eb="3">
      <t>ゲスイドウ</t>
    </rPh>
    <rPh sb="3" eb="6">
      <t>ジギョウサイ</t>
    </rPh>
    <rPh sb="6" eb="8">
      <t>リンジ</t>
    </rPh>
    <rPh sb="8" eb="10">
      <t>ソチ</t>
    </rPh>
    <rPh sb="10" eb="11">
      <t>ブン</t>
    </rPh>
    <rPh sb="14" eb="16">
      <t>ネンド</t>
    </rPh>
    <rPh sb="16" eb="18">
      <t>ドウイ</t>
    </rPh>
    <rPh sb="18" eb="20">
      <t>トウガク</t>
    </rPh>
    <phoneticPr fontId="3"/>
  </si>
  <si>
    <t>下水道事業債広域化・共同化分　29年度同意等額</t>
    <rPh sb="0" eb="3">
      <t>ゲスイドウ</t>
    </rPh>
    <rPh sb="3" eb="6">
      <t>ジギョウサイ</t>
    </rPh>
    <rPh sb="6" eb="9">
      <t>コウイキカ</t>
    </rPh>
    <rPh sb="10" eb="12">
      <t>キョウドウ</t>
    </rPh>
    <rPh sb="12" eb="14">
      <t>カブン</t>
    </rPh>
    <rPh sb="17" eb="19">
      <t>ネンド</t>
    </rPh>
    <rPh sb="19" eb="21">
      <t>ドウイ</t>
    </rPh>
    <rPh sb="21" eb="23">
      <t>トウガク</t>
    </rPh>
    <phoneticPr fontId="3"/>
  </si>
  <si>
    <t>下水道資本費平準化債（下水分）　29年度同意等額</t>
    <rPh sb="0" eb="3">
      <t>ゲスイドウ</t>
    </rPh>
    <rPh sb="3" eb="6">
      <t>シホンヒ</t>
    </rPh>
    <rPh sb="6" eb="9">
      <t>ヘイジュンカ</t>
    </rPh>
    <rPh sb="9" eb="10">
      <t>サイ</t>
    </rPh>
    <rPh sb="11" eb="13">
      <t>ゲスイ</t>
    </rPh>
    <rPh sb="13" eb="14">
      <t>ブン</t>
    </rPh>
    <rPh sb="18" eb="20">
      <t>ネンド</t>
    </rPh>
    <rPh sb="20" eb="22">
      <t>ドウイ</t>
    </rPh>
    <rPh sb="22" eb="24">
      <t>トウガク</t>
    </rPh>
    <phoneticPr fontId="3"/>
  </si>
  <si>
    <t>下水道資本費平準化債（公防分）　29年度同意等額</t>
    <rPh sb="0" eb="3">
      <t>ゲスイドウ</t>
    </rPh>
    <rPh sb="3" eb="6">
      <t>シホンヒ</t>
    </rPh>
    <rPh sb="6" eb="9">
      <t>ヘイジュンカ</t>
    </rPh>
    <rPh sb="9" eb="10">
      <t>サイ</t>
    </rPh>
    <rPh sb="11" eb="12">
      <t>コウ</t>
    </rPh>
    <rPh sb="12" eb="13">
      <t>ボウ</t>
    </rPh>
    <rPh sb="13" eb="14">
      <t>ブン</t>
    </rPh>
    <rPh sb="18" eb="20">
      <t>ネンド</t>
    </rPh>
    <rPh sb="20" eb="22">
      <t>ドウイ</t>
    </rPh>
    <rPh sb="22" eb="24">
      <t>トウガク</t>
    </rPh>
    <phoneticPr fontId="3"/>
  </si>
  <si>
    <t>B2827</t>
    <phoneticPr fontId="3"/>
  </si>
  <si>
    <t>B2828</t>
    <phoneticPr fontId="3"/>
  </si>
  <si>
    <t>流域下水道事業及び公共下水道事業に係る地方債（公営企業会計適用債）　29年度同意等額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3" eb="25">
      <t>コウエイ</t>
    </rPh>
    <rPh sb="25" eb="27">
      <t>キギョウ</t>
    </rPh>
    <rPh sb="27" eb="29">
      <t>カイケイ</t>
    </rPh>
    <rPh sb="29" eb="31">
      <t>テキヨウ</t>
    </rPh>
    <rPh sb="31" eb="32">
      <t>サイ</t>
    </rPh>
    <rPh sb="36" eb="38">
      <t>ネンド</t>
    </rPh>
    <rPh sb="38" eb="40">
      <t>ドウイ</t>
    </rPh>
    <rPh sb="40" eb="42">
      <t>トウガク</t>
    </rPh>
    <phoneticPr fontId="3"/>
  </si>
  <si>
    <t>その他の下水道事業に係る地方債（公営企業会計適用債）　29年度同意等額</t>
    <rPh sb="2" eb="3">
      <t>タ</t>
    </rPh>
    <rPh sb="4" eb="7">
      <t>ゲスイドウ</t>
    </rPh>
    <rPh sb="7" eb="9">
      <t>ジギョウ</t>
    </rPh>
    <rPh sb="10" eb="11">
      <t>カカ</t>
    </rPh>
    <rPh sb="12" eb="15">
      <t>チホウサイ</t>
    </rPh>
    <rPh sb="16" eb="18">
      <t>コウエイ</t>
    </rPh>
    <rPh sb="18" eb="20">
      <t>キギョウ</t>
    </rPh>
    <rPh sb="20" eb="22">
      <t>カイケイ</t>
    </rPh>
    <rPh sb="22" eb="24">
      <t>テキヨウ</t>
    </rPh>
    <rPh sb="24" eb="25">
      <t>サイ</t>
    </rPh>
    <rPh sb="29" eb="31">
      <t>ネンド</t>
    </rPh>
    <rPh sb="31" eb="33">
      <t>ドウイ</t>
    </rPh>
    <rPh sb="33" eb="35">
      <t>トウガク</t>
    </rPh>
    <phoneticPr fontId="3"/>
  </si>
  <si>
    <t>B2836</t>
    <phoneticPr fontId="3"/>
  </si>
  <si>
    <t>B2839</t>
    <phoneticPr fontId="3"/>
  </si>
  <si>
    <t>B2840</t>
    <phoneticPr fontId="3"/>
  </si>
  <si>
    <t>B2841</t>
    <phoneticPr fontId="3"/>
  </si>
  <si>
    <t>B2842</t>
    <phoneticPr fontId="3"/>
  </si>
  <si>
    <t>B2843</t>
    <phoneticPr fontId="3"/>
  </si>
  <si>
    <t>B2844</t>
    <phoneticPr fontId="3"/>
  </si>
  <si>
    <t>B2845</t>
    <phoneticPr fontId="3"/>
  </si>
  <si>
    <t>B2846</t>
    <phoneticPr fontId="3"/>
  </si>
  <si>
    <t>B2847</t>
    <phoneticPr fontId="3"/>
  </si>
  <si>
    <t>B2848</t>
    <phoneticPr fontId="3"/>
  </si>
  <si>
    <t>その他の土木費</t>
    <rPh sb="2" eb="3">
      <t>タ</t>
    </rPh>
    <rPh sb="4" eb="7">
      <t>ドボクヒ</t>
    </rPh>
    <phoneticPr fontId="3"/>
  </si>
  <si>
    <t>旧まちづくり交付金事業（施設整備事業除く）に充てた地方債　16年度同意等額</t>
    <rPh sb="0" eb="1">
      <t>キュウ</t>
    </rPh>
    <rPh sb="6" eb="9">
      <t>コウフキン</t>
    </rPh>
    <rPh sb="9" eb="11">
      <t>ジギョウ</t>
    </rPh>
    <rPh sb="12" eb="14">
      <t>シセツ</t>
    </rPh>
    <rPh sb="14" eb="16">
      <t>セイビ</t>
    </rPh>
    <rPh sb="16" eb="18">
      <t>ジギョウ</t>
    </rPh>
    <rPh sb="18" eb="19">
      <t>ノゾ</t>
    </rPh>
    <rPh sb="22" eb="23">
      <t>ア</t>
    </rPh>
    <rPh sb="25" eb="28">
      <t>チホウサイ</t>
    </rPh>
    <rPh sb="31" eb="33">
      <t>ネンド</t>
    </rPh>
    <rPh sb="33" eb="35">
      <t>ドウイ</t>
    </rPh>
    <rPh sb="35" eb="37">
      <t>トウガク</t>
    </rPh>
    <phoneticPr fontId="3"/>
  </si>
  <si>
    <t>旧まちづくり交付金事業（施設整備事業除く）に充てた地方債　17年度同意等額</t>
    <rPh sb="0" eb="1">
      <t>キュウ</t>
    </rPh>
    <rPh sb="6" eb="9">
      <t>コウフキン</t>
    </rPh>
    <rPh sb="9" eb="11">
      <t>ジギョウ</t>
    </rPh>
    <rPh sb="12" eb="14">
      <t>シセツ</t>
    </rPh>
    <rPh sb="14" eb="16">
      <t>セイビ</t>
    </rPh>
    <rPh sb="16" eb="18">
      <t>ジギョウ</t>
    </rPh>
    <rPh sb="18" eb="19">
      <t>ノゾ</t>
    </rPh>
    <rPh sb="22" eb="23">
      <t>ア</t>
    </rPh>
    <rPh sb="25" eb="28">
      <t>チホウサイ</t>
    </rPh>
    <rPh sb="31" eb="33">
      <t>ネンド</t>
    </rPh>
    <rPh sb="33" eb="35">
      <t>ドウイ</t>
    </rPh>
    <rPh sb="35" eb="37">
      <t>トウガク</t>
    </rPh>
    <phoneticPr fontId="3"/>
  </si>
  <si>
    <t>旧まちづくり交付金事業（施設整備事業除く）に充てた地方債　18年度同意等額</t>
    <rPh sb="0" eb="1">
      <t>キュウ</t>
    </rPh>
    <rPh sb="6" eb="9">
      <t>コウフキン</t>
    </rPh>
    <rPh sb="9" eb="11">
      <t>ジギョウ</t>
    </rPh>
    <rPh sb="12" eb="14">
      <t>シセツ</t>
    </rPh>
    <rPh sb="14" eb="16">
      <t>セイビ</t>
    </rPh>
    <rPh sb="16" eb="18">
      <t>ジギョウ</t>
    </rPh>
    <rPh sb="18" eb="19">
      <t>ノゾ</t>
    </rPh>
    <rPh sb="22" eb="23">
      <t>ア</t>
    </rPh>
    <rPh sb="25" eb="28">
      <t>チホウサイ</t>
    </rPh>
    <rPh sb="31" eb="33">
      <t>ネンド</t>
    </rPh>
    <rPh sb="33" eb="35">
      <t>ドウイ</t>
    </rPh>
    <rPh sb="35" eb="37">
      <t>トウガク</t>
    </rPh>
    <phoneticPr fontId="3"/>
  </si>
  <si>
    <t>旧まちづくり交付金事業（施設整備事業除く）に充てた地方債　19年度同意等額</t>
    <rPh sb="0" eb="1">
      <t>キュウ</t>
    </rPh>
    <rPh sb="6" eb="9">
      <t>コウフキン</t>
    </rPh>
    <rPh sb="9" eb="11">
      <t>ジギョウ</t>
    </rPh>
    <rPh sb="12" eb="14">
      <t>シセツ</t>
    </rPh>
    <rPh sb="14" eb="16">
      <t>セイビ</t>
    </rPh>
    <rPh sb="16" eb="18">
      <t>ジギョウ</t>
    </rPh>
    <rPh sb="18" eb="19">
      <t>ノゾ</t>
    </rPh>
    <rPh sb="22" eb="23">
      <t>ア</t>
    </rPh>
    <rPh sb="25" eb="28">
      <t>チホウサイ</t>
    </rPh>
    <rPh sb="31" eb="33">
      <t>ネンド</t>
    </rPh>
    <rPh sb="33" eb="35">
      <t>ドウイ</t>
    </rPh>
    <rPh sb="35" eb="37">
      <t>トウガク</t>
    </rPh>
    <phoneticPr fontId="3"/>
  </si>
  <si>
    <t>旧まちづくり交付金事業（施設整備事業除く）に充てた地方債　20年度同意等額</t>
    <rPh sb="0" eb="1">
      <t>キュウ</t>
    </rPh>
    <rPh sb="6" eb="9">
      <t>コウフキン</t>
    </rPh>
    <rPh sb="9" eb="11">
      <t>ジギョウ</t>
    </rPh>
    <rPh sb="12" eb="14">
      <t>シセツ</t>
    </rPh>
    <rPh sb="14" eb="16">
      <t>セイビ</t>
    </rPh>
    <rPh sb="16" eb="18">
      <t>ジギョウ</t>
    </rPh>
    <rPh sb="18" eb="19">
      <t>ノゾ</t>
    </rPh>
    <rPh sb="22" eb="23">
      <t>ア</t>
    </rPh>
    <rPh sb="25" eb="28">
      <t>チホウサイ</t>
    </rPh>
    <rPh sb="31" eb="33">
      <t>ネンド</t>
    </rPh>
    <rPh sb="33" eb="35">
      <t>ドウイ</t>
    </rPh>
    <rPh sb="35" eb="37">
      <t>トウガク</t>
    </rPh>
    <phoneticPr fontId="3"/>
  </si>
  <si>
    <t>旧まちづくり交付金事業（施設整備事業除く）に充てた地方債　21年度同意等額</t>
    <rPh sb="0" eb="1">
      <t>キュウ</t>
    </rPh>
    <rPh sb="6" eb="9">
      <t>コウフキン</t>
    </rPh>
    <rPh sb="9" eb="11">
      <t>ジギョウ</t>
    </rPh>
    <rPh sb="12" eb="14">
      <t>シセツ</t>
    </rPh>
    <rPh sb="14" eb="16">
      <t>セイビ</t>
    </rPh>
    <rPh sb="16" eb="18">
      <t>ジギョウ</t>
    </rPh>
    <rPh sb="18" eb="19">
      <t>ノゾ</t>
    </rPh>
    <rPh sb="22" eb="23">
      <t>ア</t>
    </rPh>
    <rPh sb="25" eb="28">
      <t>チホウサイ</t>
    </rPh>
    <rPh sb="31" eb="33">
      <t>ネンド</t>
    </rPh>
    <rPh sb="33" eb="35">
      <t>ドウイ</t>
    </rPh>
    <rPh sb="35" eb="37">
      <t>トウガク</t>
    </rPh>
    <phoneticPr fontId="3"/>
  </si>
  <si>
    <t>旧まちづくり交付金事業（施設整備事業除く）に充てた地方債　22年度同意等額</t>
    <rPh sb="0" eb="1">
      <t>キュウ</t>
    </rPh>
    <rPh sb="6" eb="9">
      <t>コウフキン</t>
    </rPh>
    <rPh sb="9" eb="11">
      <t>ジギョウ</t>
    </rPh>
    <rPh sb="12" eb="14">
      <t>シセツ</t>
    </rPh>
    <rPh sb="14" eb="16">
      <t>セイビ</t>
    </rPh>
    <rPh sb="16" eb="18">
      <t>ジギョウ</t>
    </rPh>
    <rPh sb="18" eb="19">
      <t>ノゾ</t>
    </rPh>
    <rPh sb="22" eb="23">
      <t>ア</t>
    </rPh>
    <rPh sb="25" eb="28">
      <t>チホウサイ</t>
    </rPh>
    <rPh sb="31" eb="33">
      <t>ネンド</t>
    </rPh>
    <rPh sb="33" eb="35">
      <t>ドウイ</t>
    </rPh>
    <rPh sb="35" eb="37">
      <t>トウガク</t>
    </rPh>
    <phoneticPr fontId="3"/>
  </si>
  <si>
    <t>B7056</t>
    <phoneticPr fontId="3"/>
  </si>
  <si>
    <t>B7490</t>
    <phoneticPr fontId="3"/>
  </si>
  <si>
    <t>B7798</t>
    <phoneticPr fontId="3"/>
  </si>
  <si>
    <t>B8443</t>
    <phoneticPr fontId="3"/>
  </si>
  <si>
    <t>B8839</t>
    <phoneticPr fontId="3"/>
  </si>
  <si>
    <t>B9283</t>
    <phoneticPr fontId="3"/>
  </si>
  <si>
    <t>B9598</t>
    <phoneticPr fontId="3"/>
  </si>
  <si>
    <t>旧地域住宅交付金事業（施設整備事業除く）に充てた地方債　17年度同意等額</t>
    <rPh sb="0" eb="1">
      <t>キュウ</t>
    </rPh>
    <rPh sb="1" eb="3">
      <t>チイキ</t>
    </rPh>
    <rPh sb="3" eb="5">
      <t>ジュウタク</t>
    </rPh>
    <rPh sb="5" eb="8">
      <t>コウフキン</t>
    </rPh>
    <rPh sb="8" eb="10">
      <t>ジギョウ</t>
    </rPh>
    <rPh sb="11" eb="13">
      <t>シセツ</t>
    </rPh>
    <rPh sb="13" eb="15">
      <t>セイビ</t>
    </rPh>
    <rPh sb="15" eb="17">
      <t>ジギョウ</t>
    </rPh>
    <rPh sb="17" eb="18">
      <t>ノゾ</t>
    </rPh>
    <rPh sb="21" eb="22">
      <t>ア</t>
    </rPh>
    <rPh sb="24" eb="27">
      <t>チホウサイ</t>
    </rPh>
    <rPh sb="30" eb="32">
      <t>ネンド</t>
    </rPh>
    <rPh sb="32" eb="34">
      <t>ドウイ</t>
    </rPh>
    <rPh sb="34" eb="36">
      <t>トウガク</t>
    </rPh>
    <phoneticPr fontId="3"/>
  </si>
  <si>
    <t>旧地域住宅交付金事業（施設整備事業除く）に充てた地方債　18年度同意等額</t>
    <rPh sb="0" eb="1">
      <t>キュウ</t>
    </rPh>
    <rPh sb="1" eb="3">
      <t>チイキ</t>
    </rPh>
    <rPh sb="3" eb="5">
      <t>ジュウタク</t>
    </rPh>
    <rPh sb="5" eb="8">
      <t>コウフキン</t>
    </rPh>
    <rPh sb="8" eb="10">
      <t>ジギョウ</t>
    </rPh>
    <rPh sb="11" eb="13">
      <t>シセツ</t>
    </rPh>
    <rPh sb="13" eb="15">
      <t>セイビ</t>
    </rPh>
    <rPh sb="15" eb="17">
      <t>ジギョウ</t>
    </rPh>
    <rPh sb="17" eb="18">
      <t>ノゾ</t>
    </rPh>
    <rPh sb="21" eb="22">
      <t>ア</t>
    </rPh>
    <rPh sb="24" eb="27">
      <t>チホウサイ</t>
    </rPh>
    <rPh sb="30" eb="32">
      <t>ネンド</t>
    </rPh>
    <rPh sb="32" eb="34">
      <t>ドウイ</t>
    </rPh>
    <rPh sb="34" eb="36">
      <t>トウガク</t>
    </rPh>
    <phoneticPr fontId="3"/>
  </si>
  <si>
    <t>旧地域住宅交付金事業（施設整備事業除く）に充てた地方債　19年度同意等額</t>
    <rPh sb="0" eb="1">
      <t>キュウ</t>
    </rPh>
    <rPh sb="1" eb="3">
      <t>チイキ</t>
    </rPh>
    <rPh sb="3" eb="5">
      <t>ジュウタク</t>
    </rPh>
    <rPh sb="5" eb="8">
      <t>コウフキン</t>
    </rPh>
    <rPh sb="8" eb="10">
      <t>ジギョウ</t>
    </rPh>
    <rPh sb="11" eb="13">
      <t>シセツ</t>
    </rPh>
    <rPh sb="13" eb="15">
      <t>セイビ</t>
    </rPh>
    <rPh sb="15" eb="17">
      <t>ジギョウ</t>
    </rPh>
    <rPh sb="17" eb="18">
      <t>ノゾ</t>
    </rPh>
    <rPh sb="21" eb="22">
      <t>ア</t>
    </rPh>
    <rPh sb="24" eb="27">
      <t>チホウサイ</t>
    </rPh>
    <rPh sb="30" eb="32">
      <t>ネンド</t>
    </rPh>
    <rPh sb="32" eb="34">
      <t>ドウイ</t>
    </rPh>
    <rPh sb="34" eb="36">
      <t>トウガク</t>
    </rPh>
    <phoneticPr fontId="3"/>
  </si>
  <si>
    <t>旧地域住宅交付金事業（施設整備事業除く）に充てた地方債　20年度同意等額</t>
    <rPh sb="0" eb="1">
      <t>キュウ</t>
    </rPh>
    <rPh sb="1" eb="3">
      <t>チイキ</t>
    </rPh>
    <rPh sb="3" eb="5">
      <t>ジュウタク</t>
    </rPh>
    <rPh sb="5" eb="8">
      <t>コウフキン</t>
    </rPh>
    <rPh sb="8" eb="10">
      <t>ジギョウ</t>
    </rPh>
    <rPh sb="11" eb="13">
      <t>シセツ</t>
    </rPh>
    <rPh sb="13" eb="15">
      <t>セイビ</t>
    </rPh>
    <rPh sb="15" eb="17">
      <t>ジギョウ</t>
    </rPh>
    <rPh sb="17" eb="18">
      <t>ノゾ</t>
    </rPh>
    <rPh sb="21" eb="22">
      <t>ア</t>
    </rPh>
    <rPh sb="24" eb="27">
      <t>チホウサイ</t>
    </rPh>
    <rPh sb="30" eb="32">
      <t>ネンド</t>
    </rPh>
    <rPh sb="32" eb="34">
      <t>ドウイ</t>
    </rPh>
    <rPh sb="34" eb="36">
      <t>トウガク</t>
    </rPh>
    <phoneticPr fontId="3"/>
  </si>
  <si>
    <t>旧地域住宅交付金事業（施設整備事業除く）に充てた地方債　21年度同意等額</t>
    <rPh sb="0" eb="1">
      <t>キュウ</t>
    </rPh>
    <rPh sb="1" eb="3">
      <t>チイキ</t>
    </rPh>
    <rPh sb="3" eb="5">
      <t>ジュウタク</t>
    </rPh>
    <rPh sb="5" eb="8">
      <t>コウフキン</t>
    </rPh>
    <rPh sb="8" eb="10">
      <t>ジギョウ</t>
    </rPh>
    <rPh sb="11" eb="13">
      <t>シセツ</t>
    </rPh>
    <rPh sb="13" eb="15">
      <t>セイビ</t>
    </rPh>
    <rPh sb="15" eb="17">
      <t>ジギョウ</t>
    </rPh>
    <rPh sb="17" eb="18">
      <t>ノゾ</t>
    </rPh>
    <rPh sb="21" eb="22">
      <t>ア</t>
    </rPh>
    <rPh sb="24" eb="27">
      <t>チホウサイ</t>
    </rPh>
    <rPh sb="30" eb="32">
      <t>ネンド</t>
    </rPh>
    <rPh sb="32" eb="34">
      <t>ドウイ</t>
    </rPh>
    <rPh sb="34" eb="36">
      <t>トウガク</t>
    </rPh>
    <phoneticPr fontId="3"/>
  </si>
  <si>
    <t>旧地域住宅交付金事業（施設整備事業除く）に充てた地方債　22年度同意等額</t>
    <rPh sb="0" eb="1">
      <t>キュウ</t>
    </rPh>
    <rPh sb="1" eb="3">
      <t>チイキ</t>
    </rPh>
    <rPh sb="3" eb="5">
      <t>ジュウタク</t>
    </rPh>
    <rPh sb="5" eb="8">
      <t>コウフキン</t>
    </rPh>
    <rPh sb="8" eb="10">
      <t>ジギョウ</t>
    </rPh>
    <rPh sb="11" eb="13">
      <t>シセツ</t>
    </rPh>
    <rPh sb="13" eb="15">
      <t>セイビ</t>
    </rPh>
    <rPh sb="15" eb="17">
      <t>ジギョウ</t>
    </rPh>
    <rPh sb="17" eb="18">
      <t>ノゾ</t>
    </rPh>
    <rPh sb="21" eb="22">
      <t>ア</t>
    </rPh>
    <rPh sb="24" eb="27">
      <t>チホウサイ</t>
    </rPh>
    <rPh sb="30" eb="32">
      <t>ネンド</t>
    </rPh>
    <rPh sb="32" eb="34">
      <t>ドウイ</t>
    </rPh>
    <rPh sb="34" eb="36">
      <t>トウガク</t>
    </rPh>
    <phoneticPr fontId="3"/>
  </si>
  <si>
    <t>B7491</t>
    <phoneticPr fontId="3"/>
  </si>
  <si>
    <t>B7799</t>
    <phoneticPr fontId="3"/>
  </si>
  <si>
    <t>B8444</t>
    <phoneticPr fontId="3"/>
  </si>
  <si>
    <t>B8840</t>
    <phoneticPr fontId="3"/>
  </si>
  <si>
    <t>B9284</t>
    <phoneticPr fontId="3"/>
  </si>
  <si>
    <t>B9599</t>
    <phoneticPr fontId="3"/>
  </si>
  <si>
    <t>地震防災対策特別措置法に基づき国庫補助率のかさ上げが行われた事業（学校教育施設等整備事業を除く）に充てた地方債　18年度同意等額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</si>
  <si>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B8841</t>
    <phoneticPr fontId="3"/>
  </si>
  <si>
    <t>地震防災対策特別措置法に基づき国庫補助率のかさ上げが行われた事業（学校教育施設等整備事業を除く）に充てた地方債　19年度同意等額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</si>
  <si>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B8842</t>
    <phoneticPr fontId="3"/>
  </si>
  <si>
    <t>B8843</t>
    <phoneticPr fontId="3"/>
  </si>
  <si>
    <t>地震防災対策特別措置法に基づき国庫補助率のかさ上げが行われた事業（幼稚園及び特別支援学校の施設整備事業分）に充てた地方債　20年度同意等額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</si>
  <si>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地震防災対策特別措置法に基づき国庫補助率のかさ上げが行われた事業（学校教育施設等整備事業を除く）に充てた地方債　20年度同意等額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</si>
  <si>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B8844</t>
    <phoneticPr fontId="3"/>
  </si>
  <si>
    <t>B9285</t>
    <phoneticPr fontId="3"/>
  </si>
  <si>
    <t>地震防災対策特別措置法に基づき国庫補助率のかさ上げが行われた事業（学校教育施設等整備事業を除く）に充てた地方債　21年度同意等額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</si>
  <si>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21年度同意等額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</si>
  <si>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B9286</t>
    <phoneticPr fontId="3"/>
  </si>
  <si>
    <t>地震防災対策特別措置法に基づき国庫補助率のかさ上げが行われた事業（学校教育施設等整備事業を除く）に充てた地方債　22年度同意等額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</si>
  <si>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22年度同意等額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</si>
  <si>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地震防災対策特別措置法に基づき国庫補助率のかさ上げが行われた事業（学校教育施設等整備事業を除く）に充てた地方債　23年度同意等額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</si>
  <si>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23年度同意等額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</si>
  <si>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地震防災対策特別措置法に基づき国庫補助率のかさ上げが行われた事業（学校教育施設等整備事業を除く）に充てた地方債　24年度同意等額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</si>
  <si>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24年度同意等額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</si>
  <si>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地震防災対策特別措置法に基づき国庫補助率のかさ上げが行われた事業（学校教育施設等整備事業を除く）に充てた地方債　25年度同意等額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</si>
  <si>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25年度同意等額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</si>
  <si>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地震防災対策特別措置法に基づき国庫補助率のかさ上げが行われた事業（学校教育施設等整備事業を除く）に充てた地方債　26年度同意等額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</si>
  <si>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26年度同意等額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</si>
  <si>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地震防災対策特別措置法に基づき国庫補助率のかさ上げが行われた事業（学校教育施設等整備事業を除く）に充てた地方債　27年度同意等額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</si>
  <si>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27年度同意等額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</si>
  <si>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地震防災対策特別措置法に基づき国庫補助率のかさ上げが行われた事業（学校教育施設等整備事業を除く）に充てた地方債　29年度同意等額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</si>
  <si>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29年度同意等額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</si>
  <si>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地震防災対策特別措置法に基づき国庫補助率のかさ上げが行われた事業（学校教育施設等整備事業を除く）に充てた地方債　28年度同意等額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</si>
  <si>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28年度同意等額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</si>
  <si>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B9600</t>
    <phoneticPr fontId="3"/>
  </si>
  <si>
    <t>B9917</t>
    <phoneticPr fontId="3"/>
  </si>
  <si>
    <t>B0356</t>
    <phoneticPr fontId="3"/>
  </si>
  <si>
    <t>B0717</t>
    <phoneticPr fontId="3"/>
  </si>
  <si>
    <t>B1286</t>
    <phoneticPr fontId="3"/>
  </si>
  <si>
    <t>B2248</t>
    <phoneticPr fontId="3"/>
  </si>
  <si>
    <t>B2582</t>
    <phoneticPr fontId="3"/>
  </si>
  <si>
    <t>B2849</t>
    <phoneticPr fontId="3"/>
  </si>
  <si>
    <t>B9601</t>
    <phoneticPr fontId="3"/>
  </si>
  <si>
    <t>B9918</t>
    <phoneticPr fontId="3"/>
  </si>
  <si>
    <t>B0357</t>
    <phoneticPr fontId="3"/>
  </si>
  <si>
    <t>B0722</t>
    <phoneticPr fontId="3"/>
  </si>
  <si>
    <t>B1302</t>
    <phoneticPr fontId="3"/>
  </si>
  <si>
    <t>B2249</t>
    <phoneticPr fontId="3"/>
  </si>
  <si>
    <t>B2583</t>
    <phoneticPr fontId="3"/>
  </si>
  <si>
    <t>B2850</t>
    <phoneticPr fontId="3"/>
  </si>
  <si>
    <t>B2851</t>
    <phoneticPr fontId="3"/>
  </si>
  <si>
    <t>建築基準法施行令に基づく非構造部材の補強事業（幼稚園及び特別支援学校の特定天井に限る。）に充てた地方債　29年度同意等額</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rPh sb="23" eb="26">
      <t>ヨウチエン</t>
    </rPh>
    <rPh sb="26" eb="27">
      <t>オヨ</t>
    </rPh>
    <rPh sb="28" eb="30">
      <t>トクベツ</t>
    </rPh>
    <rPh sb="30" eb="32">
      <t>シエン</t>
    </rPh>
    <rPh sb="32" eb="34">
      <t>ガッコウ</t>
    </rPh>
    <rPh sb="35" eb="37">
      <t>トクテイ</t>
    </rPh>
    <rPh sb="37" eb="39">
      <t>テンジョウ</t>
    </rPh>
    <rPh sb="40" eb="41">
      <t>カギ</t>
    </rPh>
    <rPh sb="45" eb="46">
      <t>ア</t>
    </rPh>
    <rPh sb="48" eb="51">
      <t>チホウサイ</t>
    </rPh>
    <rPh sb="54" eb="56">
      <t>ネンド</t>
    </rPh>
    <rPh sb="56" eb="58">
      <t>ドウイ</t>
    </rPh>
    <rPh sb="58" eb="60">
      <t>トウガク</t>
    </rPh>
    <phoneticPr fontId="3"/>
  </si>
  <si>
    <t>建築基準法施行令に基づく非構造部材の補強事業（幼稚園及び特別支援学校の特定天井以外。）に充てた地方債　29年度同意等額</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rPh sb="23" eb="26">
      <t>ヨウチエン</t>
    </rPh>
    <rPh sb="26" eb="27">
      <t>オヨ</t>
    </rPh>
    <rPh sb="28" eb="30">
      <t>トクベツ</t>
    </rPh>
    <rPh sb="30" eb="32">
      <t>シエン</t>
    </rPh>
    <rPh sb="32" eb="34">
      <t>ガッコウ</t>
    </rPh>
    <rPh sb="35" eb="37">
      <t>トクテイ</t>
    </rPh>
    <rPh sb="37" eb="39">
      <t>テンジョウ</t>
    </rPh>
    <rPh sb="39" eb="41">
      <t>イガイ</t>
    </rPh>
    <rPh sb="44" eb="45">
      <t>ア</t>
    </rPh>
    <rPh sb="47" eb="50">
      <t>チホウサイ</t>
    </rPh>
    <rPh sb="53" eb="55">
      <t>ネンド</t>
    </rPh>
    <rPh sb="55" eb="57">
      <t>ドウイ</t>
    </rPh>
    <rPh sb="57" eb="59">
      <t>トウガク</t>
    </rPh>
    <phoneticPr fontId="3"/>
  </si>
  <si>
    <t>B2941</t>
    <phoneticPr fontId="3"/>
  </si>
  <si>
    <t>特別支援学校に係る学校教育施設等整備事業債等（大規模改造（単独）分）に充てた地方債　29年度同意等額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タンドク</t>
    </rPh>
    <rPh sb="32" eb="33">
      <t>ブン</t>
    </rPh>
    <rPh sb="35" eb="36">
      <t>ア</t>
    </rPh>
    <rPh sb="38" eb="41">
      <t>チホウサイ</t>
    </rPh>
    <rPh sb="44" eb="46">
      <t>ネンド</t>
    </rPh>
    <rPh sb="46" eb="48">
      <t>ドウイ</t>
    </rPh>
    <rPh sb="48" eb="50">
      <t>トウガク</t>
    </rPh>
    <phoneticPr fontId="3"/>
  </si>
  <si>
    <t>B2852</t>
    <phoneticPr fontId="3"/>
  </si>
  <si>
    <t>特別支援学校に係る学校教育施設等整備事業債等（大規模改造（補助）分）に充てた地方債　29年度同意等額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ホジョ</t>
    </rPh>
    <rPh sb="32" eb="33">
      <t>ブン</t>
    </rPh>
    <rPh sb="35" eb="36">
      <t>ア</t>
    </rPh>
    <rPh sb="38" eb="41">
      <t>チホウサイ</t>
    </rPh>
    <rPh sb="44" eb="46">
      <t>ネンド</t>
    </rPh>
    <rPh sb="46" eb="48">
      <t>ドウイ</t>
    </rPh>
    <rPh sb="48" eb="50">
      <t>トウガク</t>
    </rPh>
    <phoneticPr fontId="3"/>
  </si>
  <si>
    <t>B2853</t>
    <phoneticPr fontId="3"/>
  </si>
  <si>
    <t>特別支援学校に係る学校教育施設等整備事業債等（長寿命化改良（補助）分）に充てた地方債　29年度同意等額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7">
      <t>チョウジュミョウカ</t>
    </rPh>
    <rPh sb="27" eb="29">
      <t>カイリョウ</t>
    </rPh>
    <rPh sb="30" eb="32">
      <t>ホジョ</t>
    </rPh>
    <rPh sb="33" eb="34">
      <t>ブン</t>
    </rPh>
    <rPh sb="36" eb="37">
      <t>ア</t>
    </rPh>
    <rPh sb="39" eb="42">
      <t>チホウサイ</t>
    </rPh>
    <rPh sb="45" eb="47">
      <t>ネンド</t>
    </rPh>
    <rPh sb="47" eb="49">
      <t>ドウイ</t>
    </rPh>
    <rPh sb="49" eb="51">
      <t>トウガク</t>
    </rPh>
    <phoneticPr fontId="3"/>
  </si>
  <si>
    <t>B2854</t>
    <phoneticPr fontId="3"/>
  </si>
  <si>
    <t>住宅宅地関連公共施設整備促進等事業債及び住宅市街地総合整備促進事業債　13年度同意等額</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rPh sb="37" eb="39">
      <t>ネンド</t>
    </rPh>
    <rPh sb="39" eb="41">
      <t>ドウイ</t>
    </rPh>
    <rPh sb="41" eb="43">
      <t>トウガク</t>
    </rPh>
    <phoneticPr fontId="3"/>
  </si>
  <si>
    <t>住宅宅地関連公共施設整備促進等事業債及び住宅市街地総合整備促進事業債　14年度同意等額</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rPh sb="37" eb="39">
      <t>ネンド</t>
    </rPh>
    <rPh sb="39" eb="41">
      <t>ドウイ</t>
    </rPh>
    <rPh sb="41" eb="43">
      <t>トウガク</t>
    </rPh>
    <phoneticPr fontId="3"/>
  </si>
  <si>
    <t>住宅宅地関連公共施設整備促進等事業債及び住宅市街地総合整備促進事業債　15年度同意等額</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rPh sb="37" eb="39">
      <t>ネンド</t>
    </rPh>
    <rPh sb="39" eb="41">
      <t>ドウイ</t>
    </rPh>
    <rPh sb="41" eb="43">
      <t>トウガク</t>
    </rPh>
    <phoneticPr fontId="3"/>
  </si>
  <si>
    <t>住宅宅地関連公共施設整備促進等事業債及び住宅市街地総合整備促進事業債　16年度同意等額</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rPh sb="37" eb="39">
      <t>ネンド</t>
    </rPh>
    <rPh sb="39" eb="41">
      <t>ドウイ</t>
    </rPh>
    <rPh sb="41" eb="43">
      <t>トウガク</t>
    </rPh>
    <phoneticPr fontId="3"/>
  </si>
  <si>
    <t>住宅宅地関連公共施設整備促進等事業債及び住宅市街地総合整備促進事業債　17年度同意等額</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rPh sb="37" eb="39">
      <t>ネンド</t>
    </rPh>
    <rPh sb="39" eb="41">
      <t>ドウイ</t>
    </rPh>
    <rPh sb="41" eb="43">
      <t>トウガク</t>
    </rPh>
    <phoneticPr fontId="3"/>
  </si>
  <si>
    <t>住宅宅地関連公共施設整備促進等事業債及び住宅市街地総合整備促進事業債　18年度同意等額</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rPh sb="37" eb="39">
      <t>ネンド</t>
    </rPh>
    <rPh sb="39" eb="41">
      <t>ドウイ</t>
    </rPh>
    <rPh sb="41" eb="43">
      <t>トウガク</t>
    </rPh>
    <phoneticPr fontId="3"/>
  </si>
  <si>
    <t>B4432</t>
    <phoneticPr fontId="3"/>
  </si>
  <si>
    <t>B4585</t>
    <phoneticPr fontId="3"/>
  </si>
  <si>
    <t>B4763</t>
    <phoneticPr fontId="3"/>
  </si>
  <si>
    <t>B7057</t>
    <phoneticPr fontId="3"/>
  </si>
  <si>
    <t>B7492</t>
    <phoneticPr fontId="3"/>
  </si>
  <si>
    <t>B7801</t>
    <phoneticPr fontId="3"/>
  </si>
  <si>
    <t>新幹線鉄道整備事業債　6年度同意等額</t>
    <rPh sb="0" eb="3">
      <t>シンカンセン</t>
    </rPh>
    <rPh sb="3" eb="5">
      <t>テツドウ</t>
    </rPh>
    <rPh sb="5" eb="7">
      <t>セイビ</t>
    </rPh>
    <rPh sb="7" eb="10">
      <t>ジギョウサイ</t>
    </rPh>
    <rPh sb="12" eb="14">
      <t>ネンド</t>
    </rPh>
    <rPh sb="14" eb="16">
      <t>ドウイ</t>
    </rPh>
    <rPh sb="16" eb="18">
      <t>トウガク</t>
    </rPh>
    <phoneticPr fontId="3"/>
  </si>
  <si>
    <t>新幹線鉄道整備事業債　7年度同意等額</t>
    <rPh sb="0" eb="3">
      <t>シンカンセン</t>
    </rPh>
    <rPh sb="3" eb="5">
      <t>テツドウ</t>
    </rPh>
    <rPh sb="5" eb="7">
      <t>セイビ</t>
    </rPh>
    <rPh sb="7" eb="10">
      <t>ジギョウサイ</t>
    </rPh>
    <rPh sb="12" eb="14">
      <t>ネンド</t>
    </rPh>
    <rPh sb="14" eb="16">
      <t>ドウイ</t>
    </rPh>
    <rPh sb="16" eb="18">
      <t>トウガク</t>
    </rPh>
    <phoneticPr fontId="3"/>
  </si>
  <si>
    <t>新幹線鉄道整備事業債　8年度同意等額</t>
    <rPh sb="0" eb="3">
      <t>シンカンセン</t>
    </rPh>
    <rPh sb="3" eb="5">
      <t>テツドウ</t>
    </rPh>
    <rPh sb="5" eb="7">
      <t>セイビ</t>
    </rPh>
    <rPh sb="7" eb="10">
      <t>ジギョウサイ</t>
    </rPh>
    <rPh sb="12" eb="14">
      <t>ネンド</t>
    </rPh>
    <rPh sb="14" eb="16">
      <t>ドウイ</t>
    </rPh>
    <rPh sb="16" eb="18">
      <t>トウガク</t>
    </rPh>
    <phoneticPr fontId="3"/>
  </si>
  <si>
    <t>新幹線鉄道整備事業債　9年度同意等額</t>
    <rPh sb="0" eb="3">
      <t>シンカンセン</t>
    </rPh>
    <rPh sb="3" eb="5">
      <t>テツドウ</t>
    </rPh>
    <rPh sb="5" eb="7">
      <t>セイビ</t>
    </rPh>
    <rPh sb="7" eb="10">
      <t>ジギョウサイ</t>
    </rPh>
    <rPh sb="12" eb="14">
      <t>ネンド</t>
    </rPh>
    <rPh sb="14" eb="16">
      <t>ドウイ</t>
    </rPh>
    <rPh sb="16" eb="18">
      <t>トウガク</t>
    </rPh>
    <phoneticPr fontId="3"/>
  </si>
  <si>
    <t>新幹線鉄道整備事業債　10年度同意等額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</si>
  <si>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11年度同意等額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</si>
  <si>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12年度同意等額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</si>
  <si>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13年度同意等額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</si>
  <si>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14年度同意等額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</si>
  <si>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15年度同意等額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</si>
  <si>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16年度同意等額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</si>
  <si>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17年度同意等額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</si>
  <si>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18年度同意等額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</si>
  <si>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19年度同意等額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</si>
  <si>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20年度同意等額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</si>
  <si>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21年度同意等額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</si>
  <si>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22年度同意等額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</si>
  <si>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23年度同意等額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</si>
  <si>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24年度同意等額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</si>
  <si>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25年度同意等額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</si>
  <si>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26年度同意等額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</si>
  <si>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27年度同意等額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</si>
  <si>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28年度同意等額</t>
    <rPh sb="0" eb="3">
      <t>シンカンセン</t>
    </rPh>
    <rPh sb="3" eb="5">
      <t>テツドウ</t>
    </rPh>
    <rPh sb="5" eb="7">
      <t>セイビ</t>
    </rPh>
    <rPh sb="7" eb="10">
      <t>ジギョウサイ</t>
    </rPh>
    <rPh sb="13" eb="15">
      <t>ネンド</t>
    </rPh>
    <rPh sb="15" eb="17">
      <t>ドウイ</t>
    </rPh>
    <rPh sb="17" eb="19">
      <t>トウガク</t>
    </rPh>
    <phoneticPr fontId="3"/>
  </si>
  <si>
    <t>新幹線鉄道整備事業債　29年度同意等額</t>
    <rPh sb="0" eb="3">
      <t>シンカンセン</t>
    </rPh>
    <rPh sb="3" eb="5">
      <t>テツドウ</t>
    </rPh>
    <rPh sb="5" eb="7">
      <t>セイビ</t>
    </rPh>
    <rPh sb="7" eb="10">
      <t>ジギョウサイ</t>
    </rPh>
    <rPh sb="13" eb="15">
      <t>ネンド</t>
    </rPh>
    <rPh sb="15" eb="17">
      <t>ドウイ</t>
    </rPh>
    <rPh sb="17" eb="19">
      <t>トウガク</t>
    </rPh>
    <phoneticPr fontId="3"/>
  </si>
  <si>
    <t>B3418</t>
    <phoneticPr fontId="3"/>
  </si>
  <si>
    <t>B3419</t>
    <phoneticPr fontId="3"/>
  </si>
  <si>
    <t>B3420</t>
    <phoneticPr fontId="3"/>
  </si>
  <si>
    <t>B3421</t>
    <phoneticPr fontId="3"/>
  </si>
  <si>
    <t>B3767</t>
    <phoneticPr fontId="3"/>
  </si>
  <si>
    <t>B4011</t>
    <phoneticPr fontId="3"/>
  </si>
  <si>
    <t>B4205</t>
    <phoneticPr fontId="3"/>
  </si>
  <si>
    <t>B4434</t>
    <phoneticPr fontId="3"/>
  </si>
  <si>
    <t>B4586</t>
    <phoneticPr fontId="3"/>
  </si>
  <si>
    <t>B4764</t>
    <phoneticPr fontId="3"/>
  </si>
  <si>
    <t>B7058</t>
    <phoneticPr fontId="3"/>
  </si>
  <si>
    <t>B7493</t>
    <phoneticPr fontId="3"/>
  </si>
  <si>
    <t>B7802</t>
    <phoneticPr fontId="3"/>
  </si>
  <si>
    <t>B8446</t>
    <phoneticPr fontId="3"/>
  </si>
  <si>
    <t>B8845</t>
    <phoneticPr fontId="3"/>
  </si>
  <si>
    <t>B9287</t>
    <phoneticPr fontId="3"/>
  </si>
  <si>
    <t>B9602</t>
    <phoneticPr fontId="3"/>
  </si>
  <si>
    <t>B9919</t>
    <phoneticPr fontId="3"/>
  </si>
  <si>
    <t>B0358</t>
    <phoneticPr fontId="3"/>
  </si>
  <si>
    <t>B0723</t>
    <phoneticPr fontId="3"/>
  </si>
  <si>
    <t>B1303</t>
    <phoneticPr fontId="3"/>
  </si>
  <si>
    <t>B2250</t>
    <phoneticPr fontId="3"/>
  </si>
  <si>
    <t>B2584</t>
    <phoneticPr fontId="3"/>
  </si>
  <si>
    <t>B2855</t>
    <phoneticPr fontId="3"/>
  </si>
  <si>
    <t>地域鉄道補助事業に充てた地方債　25年度同意等額</t>
    <rPh sb="0" eb="2">
      <t>チイキ</t>
    </rPh>
    <rPh sb="2" eb="4">
      <t>テツドウ</t>
    </rPh>
    <rPh sb="4" eb="6">
      <t>ホジョ</t>
    </rPh>
    <rPh sb="6" eb="8">
      <t>ジギョウ</t>
    </rPh>
    <rPh sb="9" eb="10">
      <t>ア</t>
    </rPh>
    <rPh sb="12" eb="15">
      <t>チホウサイ</t>
    </rPh>
    <rPh sb="18" eb="20">
      <t>ネンド</t>
    </rPh>
    <rPh sb="20" eb="22">
      <t>ドウイ</t>
    </rPh>
    <rPh sb="22" eb="24">
      <t>トウガク</t>
    </rPh>
    <phoneticPr fontId="3"/>
  </si>
  <si>
    <t>地域鉄道補助事業に充てた地方債　26年度同意等額</t>
    <rPh sb="0" eb="2">
      <t>チイキ</t>
    </rPh>
    <rPh sb="2" eb="4">
      <t>テツドウ</t>
    </rPh>
    <rPh sb="4" eb="6">
      <t>ホジョ</t>
    </rPh>
    <rPh sb="6" eb="8">
      <t>ジギョウ</t>
    </rPh>
    <rPh sb="9" eb="10">
      <t>ア</t>
    </rPh>
    <rPh sb="12" eb="15">
      <t>チホウサイ</t>
    </rPh>
    <rPh sb="18" eb="20">
      <t>ネンド</t>
    </rPh>
    <rPh sb="20" eb="22">
      <t>ドウイ</t>
    </rPh>
    <rPh sb="22" eb="24">
      <t>トウガク</t>
    </rPh>
    <phoneticPr fontId="3"/>
  </si>
  <si>
    <t>地域鉄道補助事業に充てた地方債　27年度同意等額</t>
    <rPh sb="0" eb="2">
      <t>チイキ</t>
    </rPh>
    <rPh sb="2" eb="4">
      <t>テツドウ</t>
    </rPh>
    <rPh sb="4" eb="6">
      <t>ホジョ</t>
    </rPh>
    <rPh sb="6" eb="8">
      <t>ジギョウ</t>
    </rPh>
    <rPh sb="9" eb="10">
      <t>ア</t>
    </rPh>
    <rPh sb="12" eb="15">
      <t>チホウサイ</t>
    </rPh>
    <rPh sb="18" eb="20">
      <t>ネンド</t>
    </rPh>
    <rPh sb="20" eb="22">
      <t>ドウイ</t>
    </rPh>
    <rPh sb="22" eb="24">
      <t>トウガク</t>
    </rPh>
    <phoneticPr fontId="3"/>
  </si>
  <si>
    <t>地域鉄道補助事業に充てた地方債　28年度同意等額</t>
    <rPh sb="0" eb="2">
      <t>チイキ</t>
    </rPh>
    <rPh sb="2" eb="4">
      <t>テツドウ</t>
    </rPh>
    <rPh sb="4" eb="6">
      <t>ホジョ</t>
    </rPh>
    <rPh sb="6" eb="8">
      <t>ジギョウ</t>
    </rPh>
    <rPh sb="9" eb="10">
      <t>ア</t>
    </rPh>
    <rPh sb="12" eb="15">
      <t>チホウサイ</t>
    </rPh>
    <rPh sb="18" eb="20">
      <t>ネンド</t>
    </rPh>
    <rPh sb="20" eb="22">
      <t>ドウイ</t>
    </rPh>
    <rPh sb="22" eb="24">
      <t>トウガク</t>
    </rPh>
    <phoneticPr fontId="3"/>
  </si>
  <si>
    <t>B0724</t>
    <phoneticPr fontId="3"/>
  </si>
  <si>
    <t>B1304</t>
    <phoneticPr fontId="3"/>
  </si>
  <si>
    <t>B2251</t>
    <phoneticPr fontId="3"/>
  </si>
  <si>
    <t>B2585</t>
    <phoneticPr fontId="3"/>
  </si>
  <si>
    <t>B2856</t>
    <phoneticPr fontId="3"/>
  </si>
  <si>
    <t>並行在来線補助金事業に充てた地方債（JRからの譲渡資産分）　14年度同意等額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</si>
  <si>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15年度同意等額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</si>
  <si>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16年度同意等額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</si>
  <si>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17年度同意等額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</si>
  <si>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18年度同意等額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</si>
  <si>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19年度同意等額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</si>
  <si>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20年度同意等額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</si>
  <si>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21年度同意等額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</si>
  <si>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22年度同意等額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</si>
  <si>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23年度同意等額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</si>
  <si>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24年度同意等額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</si>
  <si>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25年度同意等額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</si>
  <si>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26年度同意等額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</si>
  <si>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27年度同意等額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</si>
  <si>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28年度同意等額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</si>
  <si>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並行在来線補助金事業に充てた地方債（JRからの譲渡資産分）　29年度同意等額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</si>
  <si>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B0360</t>
    <phoneticPr fontId="3"/>
  </si>
  <si>
    <t>B0361</t>
    <phoneticPr fontId="3"/>
  </si>
  <si>
    <t>B0362</t>
    <phoneticPr fontId="3"/>
  </si>
  <si>
    <t>B0363</t>
    <phoneticPr fontId="3"/>
  </si>
  <si>
    <t>B0364</t>
    <phoneticPr fontId="3"/>
  </si>
  <si>
    <t>B0365</t>
    <phoneticPr fontId="3"/>
  </si>
  <si>
    <t>B0366</t>
    <phoneticPr fontId="3"/>
  </si>
  <si>
    <t>B0367</t>
    <phoneticPr fontId="3"/>
  </si>
  <si>
    <t>B0368</t>
    <phoneticPr fontId="3"/>
  </si>
  <si>
    <t>B0369</t>
    <phoneticPr fontId="3"/>
  </si>
  <si>
    <t>B0370</t>
    <phoneticPr fontId="3"/>
  </si>
  <si>
    <t>B1538</t>
    <phoneticPr fontId="3"/>
  </si>
  <si>
    <t>B1383</t>
    <phoneticPr fontId="3"/>
  </si>
  <si>
    <t>B2252</t>
    <phoneticPr fontId="3"/>
  </si>
  <si>
    <t>B2586</t>
    <phoneticPr fontId="3"/>
  </si>
  <si>
    <t>B2587</t>
    <phoneticPr fontId="3"/>
  </si>
  <si>
    <t>並行在来線補助金事業に充てた地方債（新たな設備投資分）　14年度同意等額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</si>
  <si>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15年度同意等額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</si>
  <si>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16年度同意等額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</si>
  <si>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17年度同意等額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</si>
  <si>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18年度同意等額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</si>
  <si>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19年度同意等額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</si>
  <si>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20年度同意等額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</si>
  <si>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21年度同意等額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</si>
  <si>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22年度同意等額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</si>
  <si>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23年度同意等額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</si>
  <si>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24年度同意等額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</si>
  <si>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25年度同意等額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</si>
  <si>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26年度同意等額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</si>
  <si>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27年度同意等額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</si>
  <si>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28年度同意等額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</si>
  <si>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並行在来線補助金事業に充てた地方債（新たな設備投資分）　29年度同意等額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</si>
  <si>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B0371</t>
    <phoneticPr fontId="3"/>
  </si>
  <si>
    <t>B0372</t>
    <phoneticPr fontId="3"/>
  </si>
  <si>
    <t>B0375</t>
    <phoneticPr fontId="3"/>
  </si>
  <si>
    <t>B0376</t>
    <phoneticPr fontId="3"/>
  </si>
  <si>
    <t>B0377</t>
    <phoneticPr fontId="3"/>
  </si>
  <si>
    <t>B0378</t>
    <phoneticPr fontId="3"/>
  </si>
  <si>
    <t>B0379</t>
    <phoneticPr fontId="3"/>
  </si>
  <si>
    <t>B0380</t>
    <phoneticPr fontId="3"/>
  </si>
  <si>
    <t>B0381</t>
    <phoneticPr fontId="3"/>
  </si>
  <si>
    <t>B0382</t>
    <phoneticPr fontId="3"/>
  </si>
  <si>
    <t>B0383</t>
    <phoneticPr fontId="3"/>
  </si>
  <si>
    <t>B1253</t>
    <phoneticPr fontId="3"/>
  </si>
  <si>
    <t>B1384</t>
    <phoneticPr fontId="3"/>
  </si>
  <si>
    <t>B2253</t>
    <phoneticPr fontId="3"/>
  </si>
  <si>
    <t>B2858</t>
    <phoneticPr fontId="3"/>
  </si>
  <si>
    <t>学校教育施設等整備事業債（義務教育施設整備事業債）　（建物分）　12年度同意等額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</si>
  <si>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（建物分）　13年度同意等額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</si>
  <si>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（建物分）　14年度同意等額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</si>
  <si>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B4207</t>
    <phoneticPr fontId="3"/>
  </si>
  <si>
    <t>B4435</t>
    <phoneticPr fontId="3"/>
  </si>
  <si>
    <t>B4587</t>
    <phoneticPr fontId="3"/>
  </si>
  <si>
    <t>B4589</t>
    <phoneticPr fontId="3"/>
  </si>
  <si>
    <t>学校教育施設等整備事業債（義務教育施設整備事業債）　（学校給食施設分）　14年度同意等額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フン</t>
    </rPh>
    <rPh sb="34" eb="35">
      <t>ショクブン</t>
    </rPh>
    <rPh sb="38" eb="40">
      <t>ネンド</t>
    </rPh>
    <rPh sb="40" eb="42">
      <t>ドウイ</t>
    </rPh>
    <rPh sb="42" eb="44">
      <t>トウガク</t>
    </rPh>
    <phoneticPr fontId="3"/>
  </si>
  <si>
    <t>B4590</t>
    <phoneticPr fontId="3"/>
  </si>
  <si>
    <t>学校教育施設等整備事業債（義務教育施設整備事業債）　（建物分）　15年度同意等額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</si>
  <si>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15年度同意等額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</si>
  <si>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B4765</t>
    <phoneticPr fontId="3"/>
  </si>
  <si>
    <t>B4766</t>
    <phoneticPr fontId="3"/>
  </si>
  <si>
    <t>B4767</t>
    <phoneticPr fontId="3"/>
  </si>
  <si>
    <t>B4768</t>
    <phoneticPr fontId="3"/>
  </si>
  <si>
    <t>学校教育施設等整備事業債（義務教育施設整備事業債）　（学校給食施設分）　15年度同意等額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</si>
  <si>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学校教育施設等整備事業債（義務教育施設整備事業債）　（建物分）　16年度同意等額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</si>
  <si>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16年度同意等額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</si>
  <si>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（学校給食施設分）　16年度同意等額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</si>
  <si>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B4954</t>
    <phoneticPr fontId="3"/>
  </si>
  <si>
    <t>B4955</t>
    <phoneticPr fontId="3"/>
  </si>
  <si>
    <t>B4956</t>
    <phoneticPr fontId="3"/>
  </si>
  <si>
    <t>B4957</t>
    <phoneticPr fontId="3"/>
  </si>
  <si>
    <t>学校教育施設等整備事業債（義務教育施設整備事業債）　（建物分）　17年度同意等額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</si>
  <si>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17年度同意等額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</si>
  <si>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（学校給食施設分）　17年度同意等額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</si>
  <si>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学校教育施設等整備事業債（義務教育施設整備事業債）　（建物分）　18年度同意等額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</si>
  <si>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18年度同意等額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</si>
  <si>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（学校給食施設分）　18年度同意等額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</si>
  <si>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B7520</t>
    <phoneticPr fontId="3"/>
  </si>
  <si>
    <t>B7521</t>
    <phoneticPr fontId="3"/>
  </si>
  <si>
    <t>B7522</t>
    <phoneticPr fontId="3"/>
  </si>
  <si>
    <t>B7523</t>
    <phoneticPr fontId="3"/>
  </si>
  <si>
    <t>B8225</t>
    <phoneticPr fontId="3"/>
  </si>
  <si>
    <t>B8226</t>
    <phoneticPr fontId="3"/>
  </si>
  <si>
    <t>B8227</t>
    <phoneticPr fontId="3"/>
  </si>
  <si>
    <t>B8228</t>
    <phoneticPr fontId="3"/>
  </si>
  <si>
    <t>学校教育施設等整備事業債（義務教育施設整備事業債）　（施設整備事業債　一般財源化分）　18年度同意等額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シセツ</t>
    </rPh>
    <rPh sb="29" eb="31">
      <t>セイビ</t>
    </rPh>
    <rPh sb="31" eb="33">
      <t>ジギョウ</t>
    </rPh>
    <rPh sb="33" eb="34">
      <t>サイ</t>
    </rPh>
    <rPh sb="35" eb="37">
      <t>イッパン</t>
    </rPh>
    <rPh sb="37" eb="39">
      <t>ザイゲン</t>
    </rPh>
    <rPh sb="39" eb="41">
      <t>カブン</t>
    </rPh>
    <rPh sb="41" eb="42">
      <t>ショクブン</t>
    </rPh>
    <rPh sb="45" eb="47">
      <t>ネンド</t>
    </rPh>
    <rPh sb="47" eb="49">
      <t>ドウイ</t>
    </rPh>
    <rPh sb="49" eb="51">
      <t>トウガク</t>
    </rPh>
    <phoneticPr fontId="3"/>
  </si>
  <si>
    <t>B8324</t>
    <phoneticPr fontId="3"/>
  </si>
  <si>
    <t>学校教育施設等整備事業債（義務教育施設整備事業債）　（建物分）　19年度同意等額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</si>
  <si>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19年度同意等額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</si>
  <si>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（学校給食施設分）　19年度同意等額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</si>
  <si>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B8447</t>
    <phoneticPr fontId="3"/>
  </si>
  <si>
    <t>B8448</t>
    <phoneticPr fontId="3"/>
  </si>
  <si>
    <t>B8449</t>
    <phoneticPr fontId="3"/>
  </si>
  <si>
    <t>B8450</t>
    <phoneticPr fontId="3"/>
  </si>
  <si>
    <t>学校教育施設等整備事業債（義務教育施設整備事業債）　（施設整備事業債　一般財源化分）　19年度同意等額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シセツ</t>
    </rPh>
    <rPh sb="29" eb="31">
      <t>セイビ</t>
    </rPh>
    <rPh sb="31" eb="33">
      <t>ジギョウ</t>
    </rPh>
    <rPh sb="33" eb="34">
      <t>サイ</t>
    </rPh>
    <rPh sb="35" eb="37">
      <t>イッパン</t>
    </rPh>
    <rPh sb="37" eb="39">
      <t>ザイゲン</t>
    </rPh>
    <rPh sb="39" eb="41">
      <t>カブン</t>
    </rPh>
    <rPh sb="41" eb="42">
      <t>ショクブン</t>
    </rPh>
    <rPh sb="45" eb="47">
      <t>ネンド</t>
    </rPh>
    <rPh sb="47" eb="49">
      <t>ドウイ</t>
    </rPh>
    <rPh sb="49" eb="51">
      <t>トウガク</t>
    </rPh>
    <phoneticPr fontId="3"/>
  </si>
  <si>
    <t>B8451</t>
    <phoneticPr fontId="3"/>
  </si>
  <si>
    <t>学校教育施設等整備事業債（義務教育施設整備事業債）　（建物分）　20年度同意等額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</si>
  <si>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20年度同意等額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</si>
  <si>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（学校給食施設分）　20年度同意等額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</si>
  <si>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学校教育施設等整備事業債（義務教育施設整備事業債）　（施設整備事業債　一般財源化分）　20年度同意等額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シセツ</t>
    </rPh>
    <rPh sb="29" eb="31">
      <t>セイビ</t>
    </rPh>
    <rPh sb="31" eb="33">
      <t>ジギョウ</t>
    </rPh>
    <rPh sb="33" eb="34">
      <t>サイ</t>
    </rPh>
    <rPh sb="35" eb="37">
      <t>イッパン</t>
    </rPh>
    <rPh sb="37" eb="39">
      <t>ザイゲン</t>
    </rPh>
    <rPh sb="39" eb="41">
      <t>カブン</t>
    </rPh>
    <rPh sb="41" eb="42">
      <t>ショクブン</t>
    </rPh>
    <rPh sb="45" eb="47">
      <t>ネンド</t>
    </rPh>
    <rPh sb="47" eb="49">
      <t>ドウイ</t>
    </rPh>
    <rPh sb="49" eb="51">
      <t>トウガク</t>
    </rPh>
    <phoneticPr fontId="3"/>
  </si>
  <si>
    <t>B8846</t>
    <phoneticPr fontId="3"/>
  </si>
  <si>
    <t>B8847</t>
    <phoneticPr fontId="3"/>
  </si>
  <si>
    <t>B8848</t>
    <phoneticPr fontId="3"/>
  </si>
  <si>
    <t>B8849</t>
    <phoneticPr fontId="3"/>
  </si>
  <si>
    <t>B8850</t>
    <phoneticPr fontId="3"/>
  </si>
  <si>
    <t>学校教育施設等整備事業債（義務教育施設整備事業債）　（建物分）　21年度同意等額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</si>
  <si>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21年度同意等額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</si>
  <si>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（学校給食施設分）　21年度同意等額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</si>
  <si>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学校教育施設等整備事業債（義務教育施設整備事業債）　（施設整備事業債　一般財源化分）　21年度同意等額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シセツ</t>
    </rPh>
    <rPh sb="29" eb="31">
      <t>セイビ</t>
    </rPh>
    <rPh sb="31" eb="33">
      <t>ジギョウ</t>
    </rPh>
    <rPh sb="33" eb="34">
      <t>サイ</t>
    </rPh>
    <rPh sb="35" eb="37">
      <t>イッパン</t>
    </rPh>
    <rPh sb="37" eb="39">
      <t>ザイゲン</t>
    </rPh>
    <rPh sb="39" eb="41">
      <t>カブン</t>
    </rPh>
    <rPh sb="41" eb="42">
      <t>ショクブン</t>
    </rPh>
    <rPh sb="45" eb="47">
      <t>ネンド</t>
    </rPh>
    <rPh sb="47" eb="49">
      <t>ドウイ</t>
    </rPh>
    <rPh sb="49" eb="51">
      <t>トウガク</t>
    </rPh>
    <phoneticPr fontId="3"/>
  </si>
  <si>
    <t>学校教育施設等整備事業債（義務教育施設整備事業債）　（公共施設等地上デジタル放送移行対策事業分）　21年度同意等額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コウキョウ</t>
    </rPh>
    <rPh sb="29" eb="32">
      <t>シセツトウ</t>
    </rPh>
    <rPh sb="32" eb="34">
      <t>チジョウ</t>
    </rPh>
    <rPh sb="38" eb="40">
      <t>ホウソウ</t>
    </rPh>
    <rPh sb="40" eb="42">
      <t>イコウ</t>
    </rPh>
    <rPh sb="42" eb="44">
      <t>タイサク</t>
    </rPh>
    <rPh sb="44" eb="47">
      <t>ジギョウブン</t>
    </rPh>
    <rPh sb="47" eb="48">
      <t>ショクブン</t>
    </rPh>
    <rPh sb="51" eb="53">
      <t>ネンド</t>
    </rPh>
    <rPh sb="53" eb="55">
      <t>ドウイ</t>
    </rPh>
    <rPh sb="55" eb="57">
      <t>トウガク</t>
    </rPh>
    <phoneticPr fontId="3"/>
  </si>
  <si>
    <t>学校教育施設等整備事業債（義務教育施設整備事業債）　（学校プール分）　20年度同意等額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</si>
  <si>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（学校プール分）　21年度同意等額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</si>
  <si>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B9288</t>
    <phoneticPr fontId="3"/>
  </si>
  <si>
    <t>B9289</t>
    <phoneticPr fontId="3"/>
  </si>
  <si>
    <t>B9290</t>
    <phoneticPr fontId="3"/>
  </si>
  <si>
    <t>B9435</t>
    <phoneticPr fontId="3"/>
  </si>
  <si>
    <t>B9291</t>
    <phoneticPr fontId="3"/>
  </si>
  <si>
    <t>B9292</t>
    <phoneticPr fontId="3"/>
  </si>
  <si>
    <t>学校教育施設等整備事業債（義務教育施設整備事業債）　（学校プール分）　19年度同意等額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</si>
  <si>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（学校プール分）　15年度同意等額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</si>
  <si>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（学校プール分）　16年度同意等額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</si>
  <si>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（学校プール分）　17年度同意等額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</si>
  <si>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（学校プール分）　18年度同意等額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</si>
  <si>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（学校プール分）　14年度同意等額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ブン</t>
    </rPh>
    <rPh sb="37" eb="39">
      <t>ネンド</t>
    </rPh>
    <rPh sb="39" eb="41">
      <t>ドウイ</t>
    </rPh>
    <rPh sb="41" eb="43">
      <t>トウガク</t>
    </rPh>
    <phoneticPr fontId="3"/>
  </si>
  <si>
    <t>学校教育施設等整備事業債（義務教育施設整備事業債）　（建物分）　22年度同意等額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</si>
  <si>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22年度同意等額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</si>
  <si>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（学校プール分）　22年度同意等額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</si>
  <si>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（公共施設等地上デジタル放送移行対策事業分）　22年度同意等額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コウキョウ</t>
    </rPh>
    <rPh sb="29" eb="32">
      <t>シセツトウ</t>
    </rPh>
    <rPh sb="32" eb="34">
      <t>チジョウ</t>
    </rPh>
    <rPh sb="38" eb="40">
      <t>ホウソウ</t>
    </rPh>
    <rPh sb="40" eb="42">
      <t>イコウ</t>
    </rPh>
    <rPh sb="42" eb="44">
      <t>タイサク</t>
    </rPh>
    <rPh sb="44" eb="47">
      <t>ジギョウブン</t>
    </rPh>
    <rPh sb="47" eb="48">
      <t>ショクブン</t>
    </rPh>
    <rPh sb="51" eb="53">
      <t>ネンド</t>
    </rPh>
    <rPh sb="53" eb="55">
      <t>ドウイ</t>
    </rPh>
    <rPh sb="55" eb="57">
      <t>トウガク</t>
    </rPh>
    <phoneticPr fontId="3"/>
  </si>
  <si>
    <t>学校教育施設等整備事業債（義務教育施設整備事業債）　（学校給食施設分）　22年度同意等額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</si>
  <si>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B9603</t>
    <phoneticPr fontId="3"/>
  </si>
  <si>
    <t>B9604</t>
    <phoneticPr fontId="3"/>
  </si>
  <si>
    <t>B9605</t>
    <phoneticPr fontId="3"/>
  </si>
  <si>
    <t>B9606</t>
    <phoneticPr fontId="3"/>
  </si>
  <si>
    <t>B9607</t>
    <phoneticPr fontId="3"/>
  </si>
  <si>
    <t>B9104</t>
    <phoneticPr fontId="3"/>
  </si>
  <si>
    <t>B9105</t>
    <phoneticPr fontId="3"/>
  </si>
  <si>
    <t>地震防災対策特別措置法に基づき国庫補助率のかさ上げが行われた事業（Is値0.3未満）に充てた学校教育施設等整備事業債　20年度同意等額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</si>
  <si>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20年度同意等額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</si>
  <si>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地震防災対策特別措置法に基づき国庫補助率のかさ上げが行われた事業（Is値0.3未満）に充てた学校教育施設等整備事業債　21年度同意等額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</si>
  <si>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21年度同意等額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</si>
  <si>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地震防災対策特別措置法に基づき国庫補助率のかさ上げが行われた事業（Is値0.3未満）に充てた学校教育施設等整備事業債　22年度同意等額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</si>
  <si>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22年度同意等額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</si>
  <si>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B9293</t>
    <phoneticPr fontId="3"/>
  </si>
  <si>
    <t>B9294</t>
    <phoneticPr fontId="3"/>
  </si>
  <si>
    <t>B9608</t>
    <phoneticPr fontId="3"/>
  </si>
  <si>
    <t>B9609</t>
    <phoneticPr fontId="3"/>
  </si>
  <si>
    <t>学校教育施設等整備事業債（義務教育施設整備事業債）　（施設整備事業債　一般財源化分）　22年度同意等額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シセツ</t>
    </rPh>
    <rPh sb="29" eb="31">
      <t>セイビ</t>
    </rPh>
    <rPh sb="31" eb="33">
      <t>ジギョウ</t>
    </rPh>
    <rPh sb="33" eb="34">
      <t>サイ</t>
    </rPh>
    <rPh sb="35" eb="37">
      <t>イッパン</t>
    </rPh>
    <rPh sb="37" eb="40">
      <t>ザイゲンカ</t>
    </rPh>
    <rPh sb="40" eb="41">
      <t>ブン</t>
    </rPh>
    <rPh sb="41" eb="42">
      <t>ショクブン</t>
    </rPh>
    <rPh sb="45" eb="47">
      <t>ネンド</t>
    </rPh>
    <rPh sb="47" eb="49">
      <t>ドウイ</t>
    </rPh>
    <rPh sb="49" eb="51">
      <t>トウガク</t>
    </rPh>
    <phoneticPr fontId="3"/>
  </si>
  <si>
    <t>B9786</t>
    <phoneticPr fontId="3"/>
  </si>
  <si>
    <t>学校教育施設等整備事業債（義務教育施設整備事業債）　（建物分）　23年度同意等額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</si>
  <si>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23年度同意等額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</si>
  <si>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（学校プール分）　23年度同意等額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</si>
  <si>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（公共施設等地上デジタル放送移行対策事業分）　23年度同意等額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コウキョウ</t>
    </rPh>
    <rPh sb="29" eb="32">
      <t>シセツトウ</t>
    </rPh>
    <rPh sb="32" eb="34">
      <t>チジョウ</t>
    </rPh>
    <rPh sb="38" eb="40">
      <t>ホウソウ</t>
    </rPh>
    <rPh sb="40" eb="42">
      <t>イコウ</t>
    </rPh>
    <rPh sb="42" eb="44">
      <t>タイサク</t>
    </rPh>
    <rPh sb="44" eb="47">
      <t>ジギョウブン</t>
    </rPh>
    <rPh sb="47" eb="48">
      <t>ショクブン</t>
    </rPh>
    <rPh sb="51" eb="53">
      <t>ネンド</t>
    </rPh>
    <rPh sb="53" eb="55">
      <t>ドウイ</t>
    </rPh>
    <rPh sb="55" eb="57">
      <t>トウガク</t>
    </rPh>
    <phoneticPr fontId="3"/>
  </si>
  <si>
    <t>学校教育施設等整備事業債（義務教育施設整備事業債）　（学校給食施設分）　23年度同意等額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</si>
  <si>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B9920</t>
    <phoneticPr fontId="3"/>
  </si>
  <si>
    <t>B9921</t>
    <phoneticPr fontId="3"/>
  </si>
  <si>
    <t>B9922</t>
    <phoneticPr fontId="3"/>
  </si>
  <si>
    <t>B9923</t>
    <phoneticPr fontId="3"/>
  </si>
  <si>
    <t>B9924</t>
    <phoneticPr fontId="3"/>
  </si>
  <si>
    <t>地震防災対策特別措置法に基づき国庫補助率のかさ上げが行われた事業（Is値0.3未満）に充てた学校教育施設等整備事業債　23年度同意等額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</si>
  <si>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23年度同意等額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</si>
  <si>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B9925</t>
    <phoneticPr fontId="3"/>
  </si>
  <si>
    <t>B9926</t>
    <phoneticPr fontId="3"/>
  </si>
  <si>
    <t>学校教育施設等整備事業債（義務教育施設整備事業債）　（建物分）　24年度同意等額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</si>
  <si>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24年度同意等額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</si>
  <si>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（学校プール分）　24年度同意等額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</si>
  <si>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（学校給食施設分）　24年度同意等額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</si>
  <si>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B0384</t>
    <phoneticPr fontId="3"/>
  </si>
  <si>
    <t>B0392</t>
    <phoneticPr fontId="3"/>
  </si>
  <si>
    <t>B0393</t>
    <phoneticPr fontId="3"/>
  </si>
  <si>
    <t>B0403</t>
    <phoneticPr fontId="3"/>
  </si>
  <si>
    <t>地震防災対策特別措置法に基づき国庫補助率のかさ上げが行われた事業（Is値0.3未満）に充てた学校教育施設等整備事業債　24年度同意等額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</si>
  <si>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24年度同意等額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</si>
  <si>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B0407</t>
    <phoneticPr fontId="3"/>
  </si>
  <si>
    <t>B0427</t>
    <phoneticPr fontId="3"/>
  </si>
  <si>
    <t>学校教育施設等整備事業債（義務教育施設整備事業債）　（建物分）　25年度同意等額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</si>
  <si>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25年度同意等額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</si>
  <si>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（学校プール分）　25年度同意等額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</si>
  <si>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（学校給食施設分）　25年度同意等額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</si>
  <si>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地震防災対策特別措置法に基づき国庫補助率のかさ上げが行われた事業（Is値0.3未満）に充てた学校教育施設等整備事業債　25年度同意等額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</si>
  <si>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25年度同意等額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</si>
  <si>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B0725</t>
    <phoneticPr fontId="3"/>
  </si>
  <si>
    <t>B0726</t>
    <phoneticPr fontId="3"/>
  </si>
  <si>
    <t>B0727</t>
    <phoneticPr fontId="3"/>
  </si>
  <si>
    <t>B0738</t>
    <phoneticPr fontId="3"/>
  </si>
  <si>
    <t>B0739</t>
    <phoneticPr fontId="3"/>
  </si>
  <si>
    <t>B0740</t>
    <phoneticPr fontId="3"/>
  </si>
  <si>
    <t>学校教育施設等整備事業債（義務教育施設整備事業債）　（建物分）　26年度同意等額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</si>
  <si>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26年度同意等額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</si>
  <si>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（学校プール分）　26年度同意等額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</si>
  <si>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（学校給食施設分）　26年度同意等額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</si>
  <si>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地震防災対策特別措置法に基づき国庫補助率のかさ上げが行われた事業（Is値0.3未満）に充てた学校教育施設等整備事業債　26年度同意等額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</si>
  <si>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26年度同意等額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</si>
  <si>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B1394</t>
    <phoneticPr fontId="3"/>
  </si>
  <si>
    <t>B1395</t>
    <phoneticPr fontId="3"/>
  </si>
  <si>
    <t>B1396</t>
    <phoneticPr fontId="3"/>
  </si>
  <si>
    <t>B1397</t>
    <phoneticPr fontId="3"/>
  </si>
  <si>
    <t>B1475</t>
    <phoneticPr fontId="3"/>
  </si>
  <si>
    <t>B1492</t>
    <phoneticPr fontId="3"/>
  </si>
  <si>
    <t>学校教育施設等整備事業債（義務教育施設整備事業債）　（建物分）　27年度同意等額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</si>
  <si>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27年度同意等額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</si>
  <si>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（学校プール分）　27年度同意等額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</si>
  <si>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（学校給食施設分）　27年度同意等額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</si>
  <si>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地震防災対策特別措置法に基づき国庫補助率のかさ上げが行われた事業（Is値0.3未満）に充てた学校教育施設等整備事業債　27年度同意等額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</si>
  <si>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27年度同意等額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</si>
  <si>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B2254</t>
    <phoneticPr fontId="3"/>
  </si>
  <si>
    <t>B2255</t>
    <phoneticPr fontId="3"/>
  </si>
  <si>
    <t>B2256</t>
    <phoneticPr fontId="3"/>
  </si>
  <si>
    <t>B2257</t>
    <phoneticPr fontId="3"/>
  </si>
  <si>
    <t>B2258</t>
    <phoneticPr fontId="3"/>
  </si>
  <si>
    <t>B2259</t>
    <phoneticPr fontId="3"/>
  </si>
  <si>
    <t>学校教育施設等整備事業債（義務教育施設整備事業債）　（建物分）　28年度同意等額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</si>
  <si>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（大規模改造等分）　28年度同意等額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2" eb="33">
      <t>トウ</t>
    </rPh>
    <rPh sb="33" eb="34">
      <t>ブン</t>
    </rPh>
    <rPh sb="38" eb="40">
      <t>ネンド</t>
    </rPh>
    <rPh sb="40" eb="42">
      <t>ドウイ</t>
    </rPh>
    <rPh sb="42" eb="44">
      <t>トウガク</t>
    </rPh>
    <phoneticPr fontId="3"/>
  </si>
  <si>
    <t>学校教育施設等整備事業債（義務教育施設整備事業債）　（学校プール分）　28年度同意等額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32" eb="33">
      <t>キュウブン</t>
    </rPh>
    <rPh sb="33" eb="34">
      <t>ショクブン</t>
    </rPh>
    <rPh sb="37" eb="39">
      <t>ネンド</t>
    </rPh>
    <rPh sb="39" eb="41">
      <t>ドウイ</t>
    </rPh>
    <rPh sb="41" eb="43">
      <t>トウガク</t>
    </rPh>
    <phoneticPr fontId="3"/>
  </si>
  <si>
    <t>学校教育施設等整備事業債（義務教育施設整備事業債）　（学校給食施設分）　28年度同意等額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ガッコウ</t>
    </rPh>
    <rPh sb="29" eb="31">
      <t>キュウショク</t>
    </rPh>
    <rPh sb="31" eb="33">
      <t>シセツ</t>
    </rPh>
    <rPh sb="33" eb="34">
      <t>キュウブン</t>
    </rPh>
    <rPh sb="34" eb="35">
      <t>ショクブン</t>
    </rPh>
    <rPh sb="38" eb="40">
      <t>ネンド</t>
    </rPh>
    <rPh sb="40" eb="42">
      <t>ドウイ</t>
    </rPh>
    <rPh sb="42" eb="44">
      <t>トウガク</t>
    </rPh>
    <phoneticPr fontId="3"/>
  </si>
  <si>
    <t>地震防災対策特別措置法に基づき国庫補助率のかさ上げが行われた事業（Is値0.3未満）に充てた学校教育施設等整備事業債　28年度同意等額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</si>
  <si>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28年度同意等額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</si>
  <si>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B2588</t>
    <phoneticPr fontId="3"/>
  </si>
  <si>
    <t>B2589</t>
    <phoneticPr fontId="3"/>
  </si>
  <si>
    <t>B2590</t>
    <phoneticPr fontId="3"/>
  </si>
  <si>
    <t>B2591</t>
    <phoneticPr fontId="3"/>
  </si>
  <si>
    <t>B2592</t>
    <phoneticPr fontId="3"/>
  </si>
  <si>
    <t>B2593</t>
    <phoneticPr fontId="3"/>
  </si>
  <si>
    <t>B2594</t>
    <phoneticPr fontId="3"/>
  </si>
  <si>
    <t>B2595</t>
    <phoneticPr fontId="3"/>
  </si>
  <si>
    <t>建築基準法施行令に基づく非構造部材の補強事業（特定天井分）に充てた学校教育施設等整備事業債　28年度同意等額</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rPh sb="23" eb="25">
      <t>トクテイ</t>
    </rPh>
    <rPh sb="25" eb="27">
      <t>テンジョウ</t>
    </rPh>
    <rPh sb="27" eb="28">
      <t>ブン</t>
    </rPh>
    <rPh sb="30" eb="31">
      <t>ア</t>
    </rPh>
    <rPh sb="33" eb="35">
      <t>ガッコウ</t>
    </rPh>
    <rPh sb="35" eb="37">
      <t>キョウイク</t>
    </rPh>
    <rPh sb="37" eb="40">
      <t>シセツトウ</t>
    </rPh>
    <rPh sb="40" eb="42">
      <t>セイビ</t>
    </rPh>
    <rPh sb="42" eb="45">
      <t>ジギョウサイ</t>
    </rPh>
    <rPh sb="48" eb="50">
      <t>ネンド</t>
    </rPh>
    <rPh sb="50" eb="52">
      <t>ドウイ</t>
    </rPh>
    <rPh sb="52" eb="54">
      <t>トウガク</t>
    </rPh>
    <phoneticPr fontId="3"/>
  </si>
  <si>
    <t>建築基準法施行令に基づく非構造部材の補強事業（特定天井以外分）に充てた学校教育施設等整備事業債　28年度同意等額</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rPh sb="23" eb="25">
      <t>トクテイ</t>
    </rPh>
    <rPh sb="25" eb="27">
      <t>テンジョウ</t>
    </rPh>
    <rPh sb="27" eb="29">
      <t>イガイ</t>
    </rPh>
    <rPh sb="29" eb="30">
      <t>ブン</t>
    </rPh>
    <rPh sb="32" eb="33">
      <t>ア</t>
    </rPh>
    <rPh sb="35" eb="37">
      <t>ガッコウ</t>
    </rPh>
    <rPh sb="37" eb="39">
      <t>キョウイク</t>
    </rPh>
    <rPh sb="39" eb="42">
      <t>シセツトウ</t>
    </rPh>
    <rPh sb="42" eb="44">
      <t>セイビ</t>
    </rPh>
    <rPh sb="44" eb="47">
      <t>ジギョウサイ</t>
    </rPh>
    <rPh sb="50" eb="52">
      <t>ネンド</t>
    </rPh>
    <rPh sb="52" eb="54">
      <t>ドウイ</t>
    </rPh>
    <rPh sb="54" eb="56">
      <t>トウガク</t>
    </rPh>
    <phoneticPr fontId="3"/>
  </si>
  <si>
    <t>学校教育施設等整備事業債（義務教育施設整備事業債）　（建物分）　29年度同意等額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</si>
  <si>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（大規模改造（単独）分）　29年度同意等額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3" eb="35">
      <t>タンドク</t>
    </rPh>
    <rPh sb="36" eb="37">
      <t>ブン</t>
    </rPh>
    <rPh sb="41" eb="43">
      <t>ネンド</t>
    </rPh>
    <rPh sb="43" eb="45">
      <t>ドウイ</t>
    </rPh>
    <rPh sb="45" eb="47">
      <t>トウガク</t>
    </rPh>
    <phoneticPr fontId="3"/>
  </si>
  <si>
    <t>学校教育施設等整備事業債（義務教育施設整備事業債）　（大規模改造（補助）分）　29年度同意等額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3" eb="35">
      <t>ホジョ</t>
    </rPh>
    <rPh sb="36" eb="37">
      <t>ブン</t>
    </rPh>
    <rPh sb="41" eb="43">
      <t>ネンド</t>
    </rPh>
    <rPh sb="43" eb="45">
      <t>ドウイ</t>
    </rPh>
    <rPh sb="45" eb="47">
      <t>トウガク</t>
    </rPh>
    <phoneticPr fontId="3"/>
  </si>
  <si>
    <t>B2859</t>
    <phoneticPr fontId="3"/>
  </si>
  <si>
    <t>B2860</t>
    <phoneticPr fontId="3"/>
  </si>
  <si>
    <t>B2861</t>
    <phoneticPr fontId="3"/>
  </si>
  <si>
    <t>地震防災対策特別措置法に基づき国庫補助率のかさ上げが行われた事業（Is値0.3未満）に充てた学校教育施設等整備事業債　29年度同意等額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</si>
  <si>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29年度同意等額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</si>
  <si>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B2862</t>
    <phoneticPr fontId="3"/>
  </si>
  <si>
    <t>B2863</t>
    <phoneticPr fontId="3"/>
  </si>
  <si>
    <t>B2864</t>
    <phoneticPr fontId="3"/>
  </si>
  <si>
    <t>B2865</t>
    <phoneticPr fontId="3"/>
  </si>
  <si>
    <t>建築基準法施行令に基づく非構造部材の補強事業（特定天井分）に充てた学校教育施設等整備事業債　29年度同意等額</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rPh sb="23" eb="25">
      <t>トクテイ</t>
    </rPh>
    <rPh sb="25" eb="27">
      <t>テンジョウ</t>
    </rPh>
    <rPh sb="27" eb="28">
      <t>ブン</t>
    </rPh>
    <rPh sb="30" eb="31">
      <t>ア</t>
    </rPh>
    <rPh sb="33" eb="35">
      <t>ガッコウ</t>
    </rPh>
    <rPh sb="35" eb="37">
      <t>キョウイク</t>
    </rPh>
    <rPh sb="37" eb="40">
      <t>シセツトウ</t>
    </rPh>
    <rPh sb="40" eb="42">
      <t>セイビ</t>
    </rPh>
    <rPh sb="42" eb="45">
      <t>ジギョウサイ</t>
    </rPh>
    <rPh sb="48" eb="50">
      <t>ネンド</t>
    </rPh>
    <rPh sb="50" eb="52">
      <t>ドウイ</t>
    </rPh>
    <rPh sb="52" eb="54">
      <t>トウガク</t>
    </rPh>
    <phoneticPr fontId="3"/>
  </si>
  <si>
    <t>建築基準法施行令に基づく非構造部材の補強事業（特定天井以外分）に充てた学校教育施設等整備事業債　29年度同意等額</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rPh sb="23" eb="25">
      <t>トクテイ</t>
    </rPh>
    <rPh sb="25" eb="27">
      <t>テンジョウ</t>
    </rPh>
    <rPh sb="27" eb="29">
      <t>イガイ</t>
    </rPh>
    <rPh sb="29" eb="30">
      <t>ブン</t>
    </rPh>
    <rPh sb="32" eb="33">
      <t>ア</t>
    </rPh>
    <rPh sb="35" eb="37">
      <t>ガッコウ</t>
    </rPh>
    <rPh sb="37" eb="39">
      <t>キョウイク</t>
    </rPh>
    <rPh sb="39" eb="42">
      <t>シセツトウ</t>
    </rPh>
    <rPh sb="42" eb="44">
      <t>セイビ</t>
    </rPh>
    <rPh sb="44" eb="47">
      <t>ジギョウサイ</t>
    </rPh>
    <rPh sb="50" eb="52">
      <t>ネンド</t>
    </rPh>
    <rPh sb="52" eb="54">
      <t>ドウイ</t>
    </rPh>
    <rPh sb="54" eb="56">
      <t>トウガク</t>
    </rPh>
    <phoneticPr fontId="3"/>
  </si>
  <si>
    <t>中学校費</t>
    <rPh sb="0" eb="3">
      <t>チュウガッコウ</t>
    </rPh>
    <rPh sb="3" eb="4">
      <t>ヒ</t>
    </rPh>
    <phoneticPr fontId="3"/>
  </si>
  <si>
    <t>B4210</t>
    <phoneticPr fontId="3"/>
  </si>
  <si>
    <t>B4438</t>
    <phoneticPr fontId="3"/>
  </si>
  <si>
    <t>B4591</t>
    <phoneticPr fontId="3"/>
  </si>
  <si>
    <t>B4593</t>
    <phoneticPr fontId="3"/>
  </si>
  <si>
    <t>B4594</t>
    <phoneticPr fontId="3"/>
  </si>
  <si>
    <t>B4769</t>
    <phoneticPr fontId="3"/>
  </si>
  <si>
    <t>B4770</t>
    <phoneticPr fontId="3"/>
  </si>
  <si>
    <t>B4771</t>
    <phoneticPr fontId="3"/>
  </si>
  <si>
    <t>B4772</t>
    <phoneticPr fontId="3"/>
  </si>
  <si>
    <t>B4960</t>
    <phoneticPr fontId="3"/>
  </si>
  <si>
    <t>B4961</t>
    <phoneticPr fontId="3"/>
  </si>
  <si>
    <t>B4962</t>
    <phoneticPr fontId="3"/>
  </si>
  <si>
    <t>B4963</t>
    <phoneticPr fontId="3"/>
  </si>
  <si>
    <t>B7524</t>
    <phoneticPr fontId="3"/>
  </si>
  <si>
    <t>B7525</t>
    <phoneticPr fontId="3"/>
  </si>
  <si>
    <t>B7526</t>
    <phoneticPr fontId="3"/>
  </si>
  <si>
    <t>B7527</t>
    <phoneticPr fontId="3"/>
  </si>
  <si>
    <t>B8229</t>
    <phoneticPr fontId="3"/>
  </si>
  <si>
    <t>B8230</t>
    <phoneticPr fontId="3"/>
  </si>
  <si>
    <t>B8231</t>
    <phoneticPr fontId="3"/>
  </si>
  <si>
    <t>B8232</t>
    <phoneticPr fontId="3"/>
  </si>
  <si>
    <t>B8325</t>
    <phoneticPr fontId="3"/>
  </si>
  <si>
    <t>B8452</t>
    <phoneticPr fontId="3"/>
  </si>
  <si>
    <t>B8453</t>
    <phoneticPr fontId="3"/>
  </si>
  <si>
    <t>B8454</t>
    <phoneticPr fontId="3"/>
  </si>
  <si>
    <t>B8455</t>
    <phoneticPr fontId="3"/>
  </si>
  <si>
    <t>B8456</t>
    <phoneticPr fontId="3"/>
  </si>
  <si>
    <t>B8851</t>
    <phoneticPr fontId="3"/>
  </si>
  <si>
    <t>B8852</t>
    <phoneticPr fontId="3"/>
  </si>
  <si>
    <t>B8853</t>
    <phoneticPr fontId="3"/>
  </si>
  <si>
    <t>B8854</t>
    <phoneticPr fontId="3"/>
  </si>
  <si>
    <t>B8855</t>
    <phoneticPr fontId="3"/>
  </si>
  <si>
    <t>B9295</t>
    <phoneticPr fontId="3"/>
  </si>
  <si>
    <t>B9296</t>
    <phoneticPr fontId="3"/>
  </si>
  <si>
    <t>B9297</t>
    <phoneticPr fontId="3"/>
  </si>
  <si>
    <t>B9298</t>
    <phoneticPr fontId="3"/>
  </si>
  <si>
    <t>学校教育施設等整備事業債（義務教育施設整備事業債）　（武道場分）　21年度同意等額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ブドウジョウ</t>
    </rPh>
    <rPh sb="30" eb="31">
      <t>キュウブン</t>
    </rPh>
    <rPh sb="31" eb="32">
      <t>ショクブン</t>
    </rPh>
    <rPh sb="35" eb="37">
      <t>ネンド</t>
    </rPh>
    <rPh sb="37" eb="39">
      <t>ドウイ</t>
    </rPh>
    <rPh sb="39" eb="41">
      <t>トウガク</t>
    </rPh>
    <phoneticPr fontId="3"/>
  </si>
  <si>
    <t>B9436</t>
    <phoneticPr fontId="3"/>
  </si>
  <si>
    <t>B9299</t>
    <phoneticPr fontId="3"/>
  </si>
  <si>
    <t>B9300</t>
    <phoneticPr fontId="3"/>
  </si>
  <si>
    <t>学校教育施設等整備事業債（義務教育施設整備事業債）　（武道場分）　22年度同意等額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ブドウジョウ</t>
    </rPh>
    <rPh sb="30" eb="31">
      <t>キュウブン</t>
    </rPh>
    <rPh sb="31" eb="32">
      <t>ショクブン</t>
    </rPh>
    <rPh sb="35" eb="37">
      <t>ネンド</t>
    </rPh>
    <rPh sb="37" eb="39">
      <t>ドウイ</t>
    </rPh>
    <rPh sb="39" eb="41">
      <t>トウガク</t>
    </rPh>
    <phoneticPr fontId="3"/>
  </si>
  <si>
    <t>学校教育施設等整備事業債（義務教育施設整備事業債）　（施設整備事業債　一般財源化分）　22年度同意等額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シセツ</t>
    </rPh>
    <rPh sb="29" eb="31">
      <t>セイビ</t>
    </rPh>
    <rPh sb="31" eb="33">
      <t>ジギョウ</t>
    </rPh>
    <rPh sb="33" eb="34">
      <t>サイ</t>
    </rPh>
    <rPh sb="35" eb="37">
      <t>イッパン</t>
    </rPh>
    <rPh sb="37" eb="39">
      <t>ザイゲン</t>
    </rPh>
    <rPh sb="39" eb="41">
      <t>カブン</t>
    </rPh>
    <rPh sb="41" eb="42">
      <t>ショクブン</t>
    </rPh>
    <rPh sb="45" eb="47">
      <t>ネンド</t>
    </rPh>
    <rPh sb="47" eb="49">
      <t>ドウイ</t>
    </rPh>
    <rPh sb="49" eb="51">
      <t>トウガク</t>
    </rPh>
    <phoneticPr fontId="3"/>
  </si>
  <si>
    <t>B9610</t>
    <phoneticPr fontId="3"/>
  </si>
  <si>
    <t>B9611</t>
    <phoneticPr fontId="3"/>
  </si>
  <si>
    <t>B9612</t>
    <phoneticPr fontId="3"/>
  </si>
  <si>
    <t>B9613</t>
    <phoneticPr fontId="3"/>
  </si>
  <si>
    <t>B9614</t>
    <phoneticPr fontId="3"/>
  </si>
  <si>
    <t>B9615</t>
    <phoneticPr fontId="3"/>
  </si>
  <si>
    <t>B9787</t>
    <phoneticPr fontId="3"/>
  </si>
  <si>
    <t>B9108</t>
    <phoneticPr fontId="3"/>
  </si>
  <si>
    <t>B9109</t>
    <phoneticPr fontId="3"/>
  </si>
  <si>
    <t>B9301</t>
    <phoneticPr fontId="3"/>
  </si>
  <si>
    <t>B9302</t>
    <phoneticPr fontId="3"/>
  </si>
  <si>
    <t>B9616</t>
    <phoneticPr fontId="3"/>
  </si>
  <si>
    <t>B9617</t>
    <phoneticPr fontId="3"/>
  </si>
  <si>
    <t>学校教育施設等整備事業債（義務教育施設整備事業債）　（武道場分）　23年度同意等額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ブドウジョウ</t>
    </rPh>
    <rPh sb="30" eb="31">
      <t>キュウブン</t>
    </rPh>
    <rPh sb="31" eb="32">
      <t>ショクブン</t>
    </rPh>
    <rPh sb="35" eb="37">
      <t>ネンド</t>
    </rPh>
    <rPh sb="37" eb="39">
      <t>ドウイ</t>
    </rPh>
    <rPh sb="39" eb="41">
      <t>トウガク</t>
    </rPh>
    <phoneticPr fontId="3"/>
  </si>
  <si>
    <t>B9927</t>
    <phoneticPr fontId="3"/>
  </si>
  <si>
    <t>B9928</t>
    <phoneticPr fontId="3"/>
  </si>
  <si>
    <t>B9929</t>
    <phoneticPr fontId="3"/>
  </si>
  <si>
    <t>B9930</t>
    <phoneticPr fontId="3"/>
  </si>
  <si>
    <t>B9931</t>
    <phoneticPr fontId="3"/>
  </si>
  <si>
    <t>B9932</t>
    <phoneticPr fontId="3"/>
  </si>
  <si>
    <t>B9933</t>
    <phoneticPr fontId="3"/>
  </si>
  <si>
    <t>B9934</t>
    <phoneticPr fontId="3"/>
  </si>
  <si>
    <t>学校教育施設等整備事業債（義務教育施設整備事業債）　（武道場分）　24年度同意等額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ブドウジョウ</t>
    </rPh>
    <rPh sb="30" eb="31">
      <t>キュウブン</t>
    </rPh>
    <rPh sb="31" eb="32">
      <t>ショクブン</t>
    </rPh>
    <rPh sb="35" eb="37">
      <t>ネンド</t>
    </rPh>
    <rPh sb="37" eb="39">
      <t>ドウイ</t>
    </rPh>
    <rPh sb="39" eb="41">
      <t>トウガク</t>
    </rPh>
    <phoneticPr fontId="3"/>
  </si>
  <si>
    <t>B0428</t>
    <phoneticPr fontId="3"/>
  </si>
  <si>
    <t>B0429</t>
    <phoneticPr fontId="3"/>
  </si>
  <si>
    <t>B0430</t>
    <phoneticPr fontId="3"/>
  </si>
  <si>
    <t>B0431</t>
    <phoneticPr fontId="3"/>
  </si>
  <si>
    <t>B0439</t>
    <phoneticPr fontId="3"/>
  </si>
  <si>
    <t>B0440</t>
    <phoneticPr fontId="3"/>
  </si>
  <si>
    <t>B0451</t>
    <phoneticPr fontId="3"/>
  </si>
  <si>
    <t>学校教育施設等整備事業債（義務教育施設整備事業債）　（武道場分）　25年度同意等額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ブドウジョウ</t>
    </rPh>
    <rPh sb="30" eb="31">
      <t>キュウブン</t>
    </rPh>
    <rPh sb="31" eb="32">
      <t>ショクブン</t>
    </rPh>
    <rPh sb="35" eb="37">
      <t>ネンド</t>
    </rPh>
    <rPh sb="37" eb="39">
      <t>ドウイ</t>
    </rPh>
    <rPh sb="39" eb="41">
      <t>トウガク</t>
    </rPh>
    <phoneticPr fontId="3"/>
  </si>
  <si>
    <t>B0746</t>
    <phoneticPr fontId="3"/>
  </si>
  <si>
    <t>B0747</t>
    <phoneticPr fontId="3"/>
  </si>
  <si>
    <t>B0748</t>
    <phoneticPr fontId="3"/>
  </si>
  <si>
    <t>B0749</t>
    <phoneticPr fontId="3"/>
  </si>
  <si>
    <t>B0754</t>
    <phoneticPr fontId="3"/>
  </si>
  <si>
    <t>B0755</t>
    <phoneticPr fontId="3"/>
  </si>
  <si>
    <t>B0756</t>
    <phoneticPr fontId="3"/>
  </si>
  <si>
    <t>学校教育施設等整備事業債（義務教育施設整備事業債）　（武道場分）　26年度同意等額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ブドウジョウ</t>
    </rPh>
    <rPh sb="30" eb="31">
      <t>キュウブン</t>
    </rPh>
    <rPh sb="31" eb="32">
      <t>ショクブン</t>
    </rPh>
    <rPh sb="35" eb="37">
      <t>ネンド</t>
    </rPh>
    <rPh sb="37" eb="39">
      <t>ドウイ</t>
    </rPh>
    <rPh sb="39" eb="41">
      <t>トウガク</t>
    </rPh>
    <phoneticPr fontId="3"/>
  </si>
  <si>
    <t>B1506</t>
    <phoneticPr fontId="3"/>
  </si>
  <si>
    <t>B1507</t>
    <phoneticPr fontId="3"/>
  </si>
  <si>
    <t>B1508</t>
    <phoneticPr fontId="3"/>
  </si>
  <si>
    <t>B1511</t>
    <phoneticPr fontId="3"/>
  </si>
  <si>
    <t>B1513</t>
    <phoneticPr fontId="3"/>
  </si>
  <si>
    <t>B1539</t>
    <phoneticPr fontId="3"/>
  </si>
  <si>
    <t>B1590</t>
    <phoneticPr fontId="3"/>
  </si>
  <si>
    <t>学校教育施設等整備事業債（義務教育施設整備事業債）　（武道場分）　27年度同意等額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ブドウジョウ</t>
    </rPh>
    <rPh sb="30" eb="31">
      <t>キュウブン</t>
    </rPh>
    <rPh sb="31" eb="32">
      <t>ショクブン</t>
    </rPh>
    <rPh sb="35" eb="37">
      <t>ネンド</t>
    </rPh>
    <rPh sb="37" eb="39">
      <t>ドウイ</t>
    </rPh>
    <rPh sb="39" eb="41">
      <t>トウガク</t>
    </rPh>
    <phoneticPr fontId="3"/>
  </si>
  <si>
    <t>B2260</t>
    <phoneticPr fontId="3"/>
  </si>
  <si>
    <t>B2261</t>
    <phoneticPr fontId="3"/>
  </si>
  <si>
    <t>B2262</t>
    <phoneticPr fontId="3"/>
  </si>
  <si>
    <t>B2263</t>
    <phoneticPr fontId="3"/>
  </si>
  <si>
    <t>B2264</t>
    <phoneticPr fontId="3"/>
  </si>
  <si>
    <t>B2265</t>
    <phoneticPr fontId="3"/>
  </si>
  <si>
    <t>B2266</t>
    <phoneticPr fontId="3"/>
  </si>
  <si>
    <t>学校教育施設等整備事業債（義務教育施設整備事業債）　（武道場分）　28年度同意等額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ブドウジョウ</t>
    </rPh>
    <rPh sb="30" eb="31">
      <t>キュウブン</t>
    </rPh>
    <rPh sb="31" eb="32">
      <t>ショクブン</t>
    </rPh>
    <rPh sb="35" eb="37">
      <t>ネンド</t>
    </rPh>
    <rPh sb="37" eb="39">
      <t>ドウイ</t>
    </rPh>
    <rPh sb="39" eb="41">
      <t>トウガク</t>
    </rPh>
    <phoneticPr fontId="3"/>
  </si>
  <si>
    <t>B2596</t>
    <phoneticPr fontId="3"/>
  </si>
  <si>
    <t>B2597</t>
    <phoneticPr fontId="3"/>
  </si>
  <si>
    <t>B2598</t>
    <phoneticPr fontId="3"/>
  </si>
  <si>
    <t>B2599</t>
    <phoneticPr fontId="3"/>
  </si>
  <si>
    <t>B2600</t>
    <phoneticPr fontId="3"/>
  </si>
  <si>
    <t>B2601</t>
    <phoneticPr fontId="3"/>
  </si>
  <si>
    <t>B2602</t>
    <phoneticPr fontId="3"/>
  </si>
  <si>
    <t>B2603</t>
    <phoneticPr fontId="3"/>
  </si>
  <si>
    <t>B2604</t>
    <phoneticPr fontId="3"/>
  </si>
  <si>
    <t>B2866</t>
    <phoneticPr fontId="3"/>
  </si>
  <si>
    <t>B2867</t>
    <phoneticPr fontId="3"/>
  </si>
  <si>
    <t>B2868</t>
    <phoneticPr fontId="3"/>
  </si>
  <si>
    <t>B2869</t>
    <phoneticPr fontId="3"/>
  </si>
  <si>
    <t>B2870</t>
    <phoneticPr fontId="3"/>
  </si>
  <si>
    <t>B2871</t>
    <phoneticPr fontId="3"/>
  </si>
  <si>
    <t>B2872</t>
    <phoneticPr fontId="3"/>
  </si>
  <si>
    <t>高等学校費</t>
    <rPh sb="0" eb="2">
      <t>コウトウ</t>
    </rPh>
    <rPh sb="2" eb="4">
      <t>ガッコウ</t>
    </rPh>
    <rPh sb="4" eb="5">
      <t>ヒ</t>
    </rPh>
    <phoneticPr fontId="3"/>
  </si>
  <si>
    <t>臨時高等学校整備事業債（大規模改造分）　15年度同意等額</t>
    <rPh sb="0" eb="2">
      <t>リンジ</t>
    </rPh>
    <rPh sb="2" eb="4">
      <t>コウトウ</t>
    </rPh>
    <rPh sb="4" eb="6">
      <t>ガッコウ</t>
    </rPh>
    <rPh sb="6" eb="8">
      <t>セイビ</t>
    </rPh>
    <rPh sb="8" eb="11">
      <t>ジギョウサイ</t>
    </rPh>
    <rPh sb="12" eb="15">
      <t>ダイキボ</t>
    </rPh>
    <rPh sb="15" eb="17">
      <t>カイゾウ</t>
    </rPh>
    <rPh sb="17" eb="18">
      <t>ブン</t>
    </rPh>
    <rPh sb="22" eb="24">
      <t>ネンド</t>
    </rPh>
    <rPh sb="24" eb="26">
      <t>ドウイ</t>
    </rPh>
    <rPh sb="26" eb="28">
      <t>トウガク</t>
    </rPh>
    <phoneticPr fontId="3"/>
  </si>
  <si>
    <t>B4773</t>
    <phoneticPr fontId="3"/>
  </si>
  <si>
    <t>B4964</t>
    <phoneticPr fontId="3"/>
  </si>
  <si>
    <t>臨時高等学校整備事業債（大規模改造分）　16年度同意等額</t>
    <rPh sb="0" eb="2">
      <t>リンジ</t>
    </rPh>
    <rPh sb="2" eb="4">
      <t>コウトウ</t>
    </rPh>
    <rPh sb="4" eb="6">
      <t>ガッコウ</t>
    </rPh>
    <rPh sb="6" eb="8">
      <t>セイビ</t>
    </rPh>
    <rPh sb="8" eb="11">
      <t>ジギョウサイ</t>
    </rPh>
    <rPh sb="12" eb="15">
      <t>ダイキボ</t>
    </rPh>
    <rPh sb="15" eb="17">
      <t>カイゾウ</t>
    </rPh>
    <rPh sb="17" eb="18">
      <t>ブン</t>
    </rPh>
    <rPh sb="22" eb="24">
      <t>ネンド</t>
    </rPh>
    <rPh sb="24" eb="26">
      <t>ドウイ</t>
    </rPh>
    <rPh sb="26" eb="28">
      <t>トウガク</t>
    </rPh>
    <phoneticPr fontId="3"/>
  </si>
  <si>
    <t>臨時高等学校整備事業債（大規模改造分）　17年度同意等額</t>
    <rPh sb="0" eb="2">
      <t>リンジ</t>
    </rPh>
    <rPh sb="2" eb="4">
      <t>コウトウ</t>
    </rPh>
    <rPh sb="4" eb="6">
      <t>ガッコウ</t>
    </rPh>
    <rPh sb="6" eb="8">
      <t>セイビ</t>
    </rPh>
    <rPh sb="8" eb="11">
      <t>ジギョウサイ</t>
    </rPh>
    <rPh sb="12" eb="15">
      <t>ダイキボ</t>
    </rPh>
    <rPh sb="15" eb="17">
      <t>カイゾウ</t>
    </rPh>
    <rPh sb="17" eb="18">
      <t>ブン</t>
    </rPh>
    <rPh sb="22" eb="24">
      <t>ネンド</t>
    </rPh>
    <rPh sb="24" eb="26">
      <t>ドウイ</t>
    </rPh>
    <rPh sb="26" eb="28">
      <t>トウガク</t>
    </rPh>
    <phoneticPr fontId="3"/>
  </si>
  <si>
    <t>臨時高等学校整備事業債（大規模改造分）　18年度同意等額</t>
    <rPh sb="0" eb="2">
      <t>リンジ</t>
    </rPh>
    <rPh sb="2" eb="4">
      <t>コウトウ</t>
    </rPh>
    <rPh sb="4" eb="6">
      <t>ガッコウ</t>
    </rPh>
    <rPh sb="6" eb="8">
      <t>セイビ</t>
    </rPh>
    <rPh sb="8" eb="11">
      <t>ジギョウサイ</t>
    </rPh>
    <rPh sb="12" eb="15">
      <t>ダイキボ</t>
    </rPh>
    <rPh sb="15" eb="17">
      <t>カイゾウ</t>
    </rPh>
    <rPh sb="17" eb="18">
      <t>ブン</t>
    </rPh>
    <rPh sb="22" eb="24">
      <t>ネンド</t>
    </rPh>
    <rPh sb="24" eb="26">
      <t>ドウイ</t>
    </rPh>
    <rPh sb="26" eb="28">
      <t>トウガク</t>
    </rPh>
    <phoneticPr fontId="3"/>
  </si>
  <si>
    <t>臨時高等学校整備事業債（大規模改造分）　19年度同意等額</t>
    <rPh sb="0" eb="2">
      <t>リンジ</t>
    </rPh>
    <rPh sb="2" eb="4">
      <t>コウトウ</t>
    </rPh>
    <rPh sb="4" eb="6">
      <t>ガッコウ</t>
    </rPh>
    <rPh sb="6" eb="8">
      <t>セイビ</t>
    </rPh>
    <rPh sb="8" eb="11">
      <t>ジギョウサイ</t>
    </rPh>
    <rPh sb="12" eb="15">
      <t>ダイキボ</t>
    </rPh>
    <rPh sb="15" eb="17">
      <t>カイゾウ</t>
    </rPh>
    <rPh sb="17" eb="18">
      <t>ブン</t>
    </rPh>
    <rPh sb="22" eb="24">
      <t>ネンド</t>
    </rPh>
    <rPh sb="24" eb="26">
      <t>ドウイ</t>
    </rPh>
    <rPh sb="26" eb="28">
      <t>トウガク</t>
    </rPh>
    <phoneticPr fontId="3"/>
  </si>
  <si>
    <t>B7528</t>
    <phoneticPr fontId="3"/>
  </si>
  <si>
    <t>B7803</t>
    <phoneticPr fontId="3"/>
  </si>
  <si>
    <t>B8457</t>
    <phoneticPr fontId="3"/>
  </si>
  <si>
    <t>臨時高等学校整備事業債（特別老朽分）　19年度同意等額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</si>
  <si>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臨時高等学校整備事業債（特別老朽分）　6年度同意等額</t>
    <rPh sb="0" eb="2">
      <t>リンジ</t>
    </rPh>
    <rPh sb="2" eb="4">
      <t>コウトウ</t>
    </rPh>
    <rPh sb="4" eb="6">
      <t>ガッコウ</t>
    </rPh>
    <rPh sb="6" eb="8">
      <t>セイビ</t>
    </rPh>
    <rPh sb="8" eb="11">
      <t>ジギョウサイ</t>
    </rPh>
    <rPh sb="12" eb="14">
      <t>トクベツ</t>
    </rPh>
    <rPh sb="14" eb="16">
      <t>ロウキュウ</t>
    </rPh>
    <rPh sb="16" eb="17">
      <t>ブン</t>
    </rPh>
    <rPh sb="20" eb="22">
      <t>ネンド</t>
    </rPh>
    <rPh sb="22" eb="24">
      <t>ドウイ</t>
    </rPh>
    <rPh sb="24" eb="26">
      <t>トウガク</t>
    </rPh>
    <phoneticPr fontId="3"/>
  </si>
  <si>
    <t>臨時高等学校整備事業債（特別老朽分）　7年度同意等額</t>
    <rPh sb="0" eb="2">
      <t>リンジ</t>
    </rPh>
    <rPh sb="2" eb="4">
      <t>コウトウ</t>
    </rPh>
    <rPh sb="4" eb="6">
      <t>ガッコウ</t>
    </rPh>
    <rPh sb="6" eb="8">
      <t>セイビ</t>
    </rPh>
    <rPh sb="8" eb="11">
      <t>ジギョウサイ</t>
    </rPh>
    <rPh sb="12" eb="14">
      <t>トクベツ</t>
    </rPh>
    <rPh sb="14" eb="16">
      <t>ロウキュウ</t>
    </rPh>
    <rPh sb="16" eb="17">
      <t>ブン</t>
    </rPh>
    <rPh sb="20" eb="22">
      <t>ネンド</t>
    </rPh>
    <rPh sb="22" eb="24">
      <t>ドウイ</t>
    </rPh>
    <rPh sb="24" eb="26">
      <t>トウガク</t>
    </rPh>
    <phoneticPr fontId="3"/>
  </si>
  <si>
    <t>臨時高等学校整備事業債（特別老朽分）　8年度同意等額</t>
    <rPh sb="0" eb="2">
      <t>リンジ</t>
    </rPh>
    <rPh sb="2" eb="4">
      <t>コウトウ</t>
    </rPh>
    <rPh sb="4" eb="6">
      <t>ガッコウ</t>
    </rPh>
    <rPh sb="6" eb="8">
      <t>セイビ</t>
    </rPh>
    <rPh sb="8" eb="11">
      <t>ジギョウサイ</t>
    </rPh>
    <rPh sb="12" eb="14">
      <t>トクベツ</t>
    </rPh>
    <rPh sb="14" eb="16">
      <t>ロウキュウ</t>
    </rPh>
    <rPh sb="16" eb="17">
      <t>ブン</t>
    </rPh>
    <rPh sb="20" eb="22">
      <t>ネンド</t>
    </rPh>
    <rPh sb="22" eb="24">
      <t>ドウイ</t>
    </rPh>
    <rPh sb="24" eb="26">
      <t>トウガク</t>
    </rPh>
    <phoneticPr fontId="3"/>
  </si>
  <si>
    <t>臨時高等学校整備事業債（特別老朽分）　9年度同意等額</t>
    <rPh sb="0" eb="2">
      <t>リンジ</t>
    </rPh>
    <rPh sb="2" eb="4">
      <t>コウトウ</t>
    </rPh>
    <rPh sb="4" eb="6">
      <t>ガッコウ</t>
    </rPh>
    <rPh sb="6" eb="8">
      <t>セイビ</t>
    </rPh>
    <rPh sb="8" eb="11">
      <t>ジギョウサイ</t>
    </rPh>
    <rPh sb="12" eb="14">
      <t>トクベツ</t>
    </rPh>
    <rPh sb="14" eb="16">
      <t>ロウキュウ</t>
    </rPh>
    <rPh sb="16" eb="17">
      <t>ブン</t>
    </rPh>
    <rPh sb="20" eb="22">
      <t>ネンド</t>
    </rPh>
    <rPh sb="22" eb="24">
      <t>ドウイ</t>
    </rPh>
    <rPh sb="24" eb="26">
      <t>トウガク</t>
    </rPh>
    <phoneticPr fontId="3"/>
  </si>
  <si>
    <t>臨時高等学校整備事業債（特別老朽分）　10年度同意等額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</si>
  <si>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臨時高等学校整備事業債（特別老朽分）　11年度同意等額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</si>
  <si>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臨時高等学校整備事業債（特別老朽分）　12年度同意等額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</si>
  <si>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臨時高等学校整備事業債（特別老朽分）　13年度同意等額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</si>
  <si>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臨時高等学校整備事業債（特別老朽分）　14年度同意等額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</si>
  <si>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臨時高等学校整備事業債（特別老朽分）　15年度同意等額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</si>
  <si>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臨時高等学校整備事業債（特別老朽分）　16年度同意等額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</si>
  <si>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臨時高等学校整備事業債（特別老朽分）　17年度同意等額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</si>
  <si>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臨時高等学校整備事業債（特別老朽分）　18年度同意等額</t>
    <rPh sb="0" eb="2">
      <t>リンジ</t>
    </rPh>
    <rPh sb="2" eb="4">
      <t>コウトウ</t>
    </rPh>
    <rPh sb="4" eb="6">
      <t>ガッコウ</t>
    </rPh>
    <rPh sb="6" eb="8">
      <t>セイビ</t>
    </rPh>
    <rPh sb="8" eb="11">
      <t>ジギョウサイ</t>
    </rPh>
    <rPh sb="12" eb="14">
      <t>トクベツ</t>
    </rPh>
    <rPh sb="14" eb="16">
      <t>ロウキュウ</t>
    </rPh>
    <rPh sb="16" eb="17">
      <t>ブン</t>
    </rPh>
    <rPh sb="21" eb="23">
      <t>ネンド</t>
    </rPh>
    <rPh sb="23" eb="25">
      <t>ドウイ</t>
    </rPh>
    <rPh sb="25" eb="27">
      <t>トウガク</t>
    </rPh>
    <phoneticPr fontId="3"/>
  </si>
  <si>
    <t>B2019</t>
    <phoneticPr fontId="3"/>
  </si>
  <si>
    <t>B3032</t>
    <phoneticPr fontId="3"/>
  </si>
  <si>
    <t>B3222</t>
    <phoneticPr fontId="3"/>
  </si>
  <si>
    <t>B3423</t>
    <phoneticPr fontId="3"/>
  </si>
  <si>
    <t>B3775</t>
    <phoneticPr fontId="3"/>
  </si>
  <si>
    <t>B4013</t>
    <phoneticPr fontId="3"/>
  </si>
  <si>
    <t>B4214</t>
    <phoneticPr fontId="3"/>
  </si>
  <si>
    <t>B4442</t>
    <phoneticPr fontId="3"/>
  </si>
  <si>
    <t>B4596</t>
    <phoneticPr fontId="3"/>
  </si>
  <si>
    <t>B4774</t>
    <phoneticPr fontId="3"/>
  </si>
  <si>
    <t>B4965</t>
    <phoneticPr fontId="3"/>
  </si>
  <si>
    <t>B7529</t>
    <phoneticPr fontId="3"/>
  </si>
  <si>
    <t>B7804</t>
    <phoneticPr fontId="3"/>
  </si>
  <si>
    <t>B8458</t>
    <phoneticPr fontId="3"/>
  </si>
  <si>
    <t>社会福祉費</t>
    <rPh sb="0" eb="2">
      <t>シャカイ</t>
    </rPh>
    <rPh sb="2" eb="4">
      <t>フクシ</t>
    </rPh>
    <rPh sb="4" eb="5">
      <t>ヒ</t>
    </rPh>
    <phoneticPr fontId="3"/>
  </si>
  <si>
    <t>施設整備事業（一般財源化分）次世代育成支援対策施設整備交付金　18年度同意等額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</si>
  <si>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18年度同意等額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</si>
  <si>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19年度同意等額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</si>
  <si>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19年度同意等額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</si>
  <si>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20年度同意等額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</si>
  <si>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20年度同意等額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</si>
  <si>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21年度同意等額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</si>
  <si>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21年度同意等額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</si>
  <si>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22年度同意等額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</si>
  <si>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22年度同意等額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</si>
  <si>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23年度同意等額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</si>
  <si>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23年度同意等額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</si>
  <si>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24年度同意等額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</si>
  <si>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24年度同意等額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</si>
  <si>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25年度同意等額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</si>
  <si>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25年度同意等額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</si>
  <si>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26年度同意等額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</si>
  <si>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26年度同意等額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</si>
  <si>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27年度同意等額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</si>
  <si>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27年度同意等額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</si>
  <si>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28年度同意等額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</si>
  <si>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28年度同意等額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</si>
  <si>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施設整備事業（一般財源化分）次世代育成支援対策施設整備交付金　29年度同意等額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</si>
  <si>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29年度同意等額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</si>
  <si>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B7819</t>
    <phoneticPr fontId="3"/>
  </si>
  <si>
    <t>B8328</t>
    <phoneticPr fontId="3"/>
  </si>
  <si>
    <t>B8461</t>
    <phoneticPr fontId="3"/>
  </si>
  <si>
    <t>B8462</t>
    <phoneticPr fontId="3"/>
  </si>
  <si>
    <t>B8865</t>
    <phoneticPr fontId="3"/>
  </si>
  <si>
    <t>B8866</t>
    <phoneticPr fontId="3"/>
  </si>
  <si>
    <t>B9310</t>
    <phoneticPr fontId="3"/>
  </si>
  <si>
    <t>B9311</t>
    <phoneticPr fontId="3"/>
  </si>
  <si>
    <t>B9618</t>
    <phoneticPr fontId="3"/>
  </si>
  <si>
    <t>B9619</t>
    <phoneticPr fontId="3"/>
  </si>
  <si>
    <t>B9935</t>
    <phoneticPr fontId="3"/>
  </si>
  <si>
    <t>B9936</t>
    <phoneticPr fontId="3"/>
  </si>
  <si>
    <t>B0574</t>
    <phoneticPr fontId="3"/>
  </si>
  <si>
    <t>B0575</t>
    <phoneticPr fontId="3"/>
  </si>
  <si>
    <t>B0757</t>
    <phoneticPr fontId="3"/>
  </si>
  <si>
    <t>B0764</t>
    <phoneticPr fontId="3"/>
  </si>
  <si>
    <t>B1765</t>
    <phoneticPr fontId="3"/>
  </si>
  <si>
    <t>B1766</t>
    <phoneticPr fontId="3"/>
  </si>
  <si>
    <t>B2280</t>
    <phoneticPr fontId="3"/>
  </si>
  <si>
    <t>B2281</t>
    <phoneticPr fontId="3"/>
  </si>
  <si>
    <t>B2610</t>
    <phoneticPr fontId="3"/>
  </si>
  <si>
    <t>B2611</t>
    <phoneticPr fontId="3"/>
  </si>
  <si>
    <t>B2944</t>
    <phoneticPr fontId="3"/>
  </si>
  <si>
    <t>B2945</t>
    <phoneticPr fontId="3"/>
  </si>
  <si>
    <t>保健衛生費</t>
    <rPh sb="0" eb="2">
      <t>ホケン</t>
    </rPh>
    <rPh sb="2" eb="5">
      <t>エイセイヒ</t>
    </rPh>
    <phoneticPr fontId="3"/>
  </si>
  <si>
    <t>B4788</t>
    <phoneticPr fontId="3"/>
  </si>
  <si>
    <t>B4790</t>
    <phoneticPr fontId="3"/>
  </si>
  <si>
    <t>B4791</t>
    <phoneticPr fontId="3"/>
  </si>
  <si>
    <t>B4793</t>
    <phoneticPr fontId="3"/>
  </si>
  <si>
    <t>B4794</t>
    <phoneticPr fontId="3"/>
  </si>
  <si>
    <t>B4796</t>
    <phoneticPr fontId="3"/>
  </si>
  <si>
    <t>B4797</t>
    <phoneticPr fontId="3"/>
  </si>
  <si>
    <t>B4884</t>
    <phoneticPr fontId="3"/>
  </si>
  <si>
    <t>B4885</t>
    <phoneticPr fontId="3"/>
  </si>
  <si>
    <t>B4886</t>
    <phoneticPr fontId="3"/>
  </si>
  <si>
    <t>B4967</t>
    <phoneticPr fontId="3"/>
  </si>
  <si>
    <t>B4968</t>
    <phoneticPr fontId="3"/>
  </si>
  <si>
    <t>B4969</t>
    <phoneticPr fontId="3"/>
  </si>
  <si>
    <t>B4970</t>
    <phoneticPr fontId="3"/>
  </si>
  <si>
    <t>B4971</t>
    <phoneticPr fontId="3"/>
  </si>
  <si>
    <t>B4972</t>
    <phoneticPr fontId="3"/>
  </si>
  <si>
    <t>B4973</t>
    <phoneticPr fontId="3"/>
  </si>
  <si>
    <t>B7193</t>
    <phoneticPr fontId="3"/>
  </si>
  <si>
    <t>B7191</t>
    <phoneticPr fontId="3"/>
  </si>
  <si>
    <t>B7192</t>
    <phoneticPr fontId="3"/>
  </si>
  <si>
    <t>B7707</t>
    <phoneticPr fontId="3"/>
  </si>
  <si>
    <t>B7708</t>
    <phoneticPr fontId="3"/>
  </si>
  <si>
    <t>B7709</t>
    <phoneticPr fontId="3"/>
  </si>
  <si>
    <t>B7710</t>
    <phoneticPr fontId="3"/>
  </si>
  <si>
    <t>B7711</t>
    <phoneticPr fontId="3"/>
  </si>
  <si>
    <t>B7712</t>
    <phoneticPr fontId="3"/>
  </si>
  <si>
    <t>B7713</t>
    <phoneticPr fontId="3"/>
  </si>
  <si>
    <t>B7714</t>
    <phoneticPr fontId="3"/>
  </si>
  <si>
    <t>B7715</t>
    <phoneticPr fontId="3"/>
  </si>
  <si>
    <t>B7716</t>
    <phoneticPr fontId="3"/>
  </si>
  <si>
    <t>B7820</t>
    <phoneticPr fontId="3"/>
  </si>
  <si>
    <t>B7821</t>
    <phoneticPr fontId="3"/>
  </si>
  <si>
    <t>B7822</t>
    <phoneticPr fontId="3"/>
  </si>
  <si>
    <t>B7823</t>
    <phoneticPr fontId="3"/>
  </si>
  <si>
    <t>B7824</t>
    <phoneticPr fontId="3"/>
  </si>
  <si>
    <t>B7825</t>
    <phoneticPr fontId="3"/>
  </si>
  <si>
    <t>B7826</t>
    <phoneticPr fontId="3"/>
  </si>
  <si>
    <t>B7827</t>
    <phoneticPr fontId="3"/>
  </si>
  <si>
    <t>B7828</t>
    <phoneticPr fontId="3"/>
  </si>
  <si>
    <t>B7829</t>
    <phoneticPr fontId="3"/>
  </si>
  <si>
    <t>B7830</t>
    <phoneticPr fontId="3"/>
  </si>
  <si>
    <t>B8463</t>
    <phoneticPr fontId="3"/>
  </si>
  <si>
    <t>B8465</t>
    <phoneticPr fontId="3"/>
  </si>
  <si>
    <t>B8466</t>
    <phoneticPr fontId="3"/>
  </si>
  <si>
    <t>B8467</t>
    <phoneticPr fontId="3"/>
  </si>
  <si>
    <t>B8468</t>
    <phoneticPr fontId="3"/>
  </si>
  <si>
    <t>B8470</t>
    <phoneticPr fontId="3"/>
  </si>
  <si>
    <t>B8471</t>
    <phoneticPr fontId="3"/>
  </si>
  <si>
    <t>B8472</t>
    <phoneticPr fontId="3"/>
  </si>
  <si>
    <t>B8473</t>
    <phoneticPr fontId="3"/>
  </si>
  <si>
    <t>B8867</t>
    <phoneticPr fontId="3"/>
  </si>
  <si>
    <t>B8868</t>
    <phoneticPr fontId="3"/>
  </si>
  <si>
    <t>B8869</t>
    <phoneticPr fontId="3"/>
  </si>
  <si>
    <t>B8870</t>
    <phoneticPr fontId="3"/>
  </si>
  <si>
    <t>B8871</t>
    <phoneticPr fontId="3"/>
  </si>
  <si>
    <t>B8872</t>
    <phoneticPr fontId="3"/>
  </si>
  <si>
    <t>B8873</t>
    <phoneticPr fontId="3"/>
  </si>
  <si>
    <t>B8874</t>
    <phoneticPr fontId="3"/>
  </si>
  <si>
    <t>B8875</t>
    <phoneticPr fontId="3"/>
  </si>
  <si>
    <t>B8876</t>
    <phoneticPr fontId="3"/>
  </si>
  <si>
    <t>B9312</t>
    <phoneticPr fontId="3"/>
  </si>
  <si>
    <t>B9313</t>
    <phoneticPr fontId="3"/>
  </si>
  <si>
    <t>B9423</t>
    <phoneticPr fontId="3"/>
  </si>
  <si>
    <t>B9314</t>
    <phoneticPr fontId="3"/>
  </si>
  <si>
    <t>B9315</t>
    <phoneticPr fontId="3"/>
  </si>
  <si>
    <t>B9316</t>
    <phoneticPr fontId="3"/>
  </si>
  <si>
    <t>B9317</t>
    <phoneticPr fontId="3"/>
  </si>
  <si>
    <t>B9318</t>
    <phoneticPr fontId="3"/>
  </si>
  <si>
    <t>B9319</t>
    <phoneticPr fontId="3"/>
  </si>
  <si>
    <t>B9320</t>
    <phoneticPr fontId="3"/>
  </si>
  <si>
    <t>B9321</t>
    <phoneticPr fontId="3"/>
  </si>
  <si>
    <t>B9620</t>
    <phoneticPr fontId="3"/>
  </si>
  <si>
    <t>B9621</t>
    <phoneticPr fontId="3"/>
  </si>
  <si>
    <t>B9622</t>
    <phoneticPr fontId="3"/>
  </si>
  <si>
    <t>B9623</t>
    <phoneticPr fontId="3"/>
  </si>
  <si>
    <t>B9624</t>
    <phoneticPr fontId="3"/>
  </si>
  <si>
    <t>B9625</t>
    <phoneticPr fontId="3"/>
  </si>
  <si>
    <t>B9626</t>
    <phoneticPr fontId="3"/>
  </si>
  <si>
    <t>B9627</t>
    <phoneticPr fontId="3"/>
  </si>
  <si>
    <t>B9628</t>
    <phoneticPr fontId="3"/>
  </si>
  <si>
    <t>B9629</t>
    <phoneticPr fontId="3"/>
  </si>
  <si>
    <t>B9630</t>
    <phoneticPr fontId="3"/>
  </si>
  <si>
    <t>B9937</t>
    <phoneticPr fontId="3"/>
  </si>
  <si>
    <t>B9938</t>
    <phoneticPr fontId="3"/>
  </si>
  <si>
    <t>B9939</t>
    <phoneticPr fontId="3"/>
  </si>
  <si>
    <t>B9940</t>
    <phoneticPr fontId="3"/>
  </si>
  <si>
    <t>B9942</t>
    <phoneticPr fontId="3"/>
  </si>
  <si>
    <t>B9943</t>
    <phoneticPr fontId="3"/>
  </si>
  <si>
    <t>B9944</t>
    <phoneticPr fontId="3"/>
  </si>
  <si>
    <t>B9945</t>
    <phoneticPr fontId="3"/>
  </si>
  <si>
    <t>B9946</t>
    <phoneticPr fontId="3"/>
  </si>
  <si>
    <t>B9947</t>
    <phoneticPr fontId="3"/>
  </si>
  <si>
    <t>B9941</t>
    <phoneticPr fontId="3"/>
  </si>
  <si>
    <t>B0460</t>
    <phoneticPr fontId="3"/>
  </si>
  <si>
    <t>B0461</t>
    <phoneticPr fontId="3"/>
  </si>
  <si>
    <t>B0462</t>
    <phoneticPr fontId="3"/>
  </si>
  <si>
    <t>B0463</t>
    <phoneticPr fontId="3"/>
  </si>
  <si>
    <t>B0464</t>
    <phoneticPr fontId="3"/>
  </si>
  <si>
    <t>B0465</t>
    <phoneticPr fontId="3"/>
  </si>
  <si>
    <t>B0466</t>
    <phoneticPr fontId="3"/>
  </si>
  <si>
    <t>B0467</t>
    <phoneticPr fontId="3"/>
  </si>
  <si>
    <t>B0468</t>
    <phoneticPr fontId="3"/>
  </si>
  <si>
    <t>B0469</t>
    <phoneticPr fontId="3"/>
  </si>
  <si>
    <t>B0470</t>
    <phoneticPr fontId="3"/>
  </si>
  <si>
    <t>病院事業債　医療施設整備事業分　（通常分（H21～））　（災害拠点病院上乗せ）　25年度同意等額</t>
    <rPh sb="0" eb="2">
      <t>ビョウイン</t>
    </rPh>
    <rPh sb="2" eb="5">
      <t>ジギョウサイ</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</si>
  <si>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公立大学附属病院事業債　医療施設整備事業分　（通常分）　25年度同意等額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30" eb="32">
      <t>ネンド</t>
    </rPh>
    <rPh sb="32" eb="34">
      <t>ドウイ</t>
    </rPh>
    <rPh sb="34" eb="36">
      <t>トウガク</t>
    </rPh>
    <phoneticPr fontId="3"/>
  </si>
  <si>
    <t>病院事業債　医療施設整備事業分　（通常分）　（病院事業建設費等）　25年度同意等額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</si>
  <si>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（通常分（～H20））　（災害拠点病院上乗せ）　25年度同意等額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</si>
  <si>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公立大学附属病院事業債　医療施設整備事業分　（14年度）　24年度同意等額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</si>
  <si>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公立大学附属病院事業債　医療施設整備事業分　（～13年度）　24年度同意等額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</si>
  <si>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公立大学附属病院事業債　医療施設整備事業分　（通常分）　24年度同意等額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30" eb="32">
      <t>ネンド</t>
    </rPh>
    <rPh sb="32" eb="34">
      <t>ドウイ</t>
    </rPh>
    <rPh sb="34" eb="36">
      <t>トウガク</t>
    </rPh>
    <phoneticPr fontId="3"/>
  </si>
  <si>
    <t>病院事業債　医療施設整備事業分　（14年度）　（災害拠点病院上乗せ）　24年度同意等額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</si>
  <si>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病院事業債　医療施設整備事業分　（14年度）　（病院事業建設費等）　24年度同意等額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</si>
  <si>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病院事業債　医療施設整備事業分　（～13年度）　（災害拠点病院上乗せ）　24年度同意等額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</si>
  <si>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（～13年度）　（病院事業建設費等）　24年度同意等額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</si>
  <si>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病院事業債　医療施設整備事業分　（通常分（H21～））　（災害拠点病院上乗せ）　24年度同意等額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</si>
  <si>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（通常分（～H20））　（災害拠点病院上乗せ）　24年度同意等額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</si>
  <si>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（通常分）　（病院事業建設費等）　24年度同意等額</t>
    <rPh sb="0" eb="2">
      <t>ビョウイン</t>
    </rPh>
    <rPh sb="2" eb="5">
      <t>ジギョウサイ</t>
    </rPh>
    <rPh sb="6" eb="8">
      <t>イリョウ</t>
    </rPh>
    <rPh sb="8" eb="10">
      <t>シセツ</t>
    </rPh>
    <rPh sb="12" eb="15">
      <t>ジギョウブン</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</si>
  <si>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公立大学附属病院事業債　医療施設整備事業分　（14年度）　23年度同意等額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</si>
  <si>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公立大学附属病院事業債　医療施設整備事業分　（～13年度）　23年度同意等額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</si>
  <si>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公立大学附属病院事業債　医療施設整備事業分　（通常分）　23年度同意等額</t>
    <rPh sb="0" eb="2">
      <t>コウリツ</t>
    </rPh>
    <rPh sb="2" eb="4">
      <t>ダイガク</t>
    </rPh>
    <rPh sb="4" eb="6">
      <t>フゾク</t>
    </rPh>
    <rPh sb="6" eb="8">
      <t>ビョウイン</t>
    </rPh>
    <rPh sb="8" eb="11">
      <t>ジギョウサイ</t>
    </rPh>
    <rPh sb="23" eb="25">
      <t>ツウジョウ</t>
    </rPh>
    <rPh sb="25" eb="26">
      <t>ブン</t>
    </rPh>
    <rPh sb="30" eb="32">
      <t>ネンド</t>
    </rPh>
    <rPh sb="32" eb="34">
      <t>ドウイ</t>
    </rPh>
    <rPh sb="34" eb="36">
      <t>トウガク</t>
    </rPh>
    <phoneticPr fontId="3"/>
  </si>
  <si>
    <t>病院事業債　医療施設整備事業分　（通常分（～H20））　（災害拠点病院上乗せ）　23年度同意等額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</si>
  <si>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（通常分）　（病院事業建設費等）　23年度同意等額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</si>
  <si>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（通常分（H21～））　（災害拠点病院上乗せ）　23年度同意等額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</si>
  <si>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（～13年度）　（病院事業建設費等）　23年度同意等額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</si>
  <si>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病院事業債　医療施設整備事業分　（～13年度）　（災害拠点病院上乗せ）　23年度同意等額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</si>
  <si>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（14年度）　（災害拠点病院上乗せ）　23年度同意等額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</si>
  <si>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病院事業債　医療施設整備事業分　（14年度）　（病院事業建設費等）　23年度同意等額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</si>
  <si>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公立大学附属病院事業債　医療施設整備事業分　（通常分）　22年度同意等額</t>
    <rPh sb="0" eb="2">
      <t>コウリツ</t>
    </rPh>
    <rPh sb="2" eb="4">
      <t>ダイガク</t>
    </rPh>
    <rPh sb="4" eb="6">
      <t>フゾク</t>
    </rPh>
    <rPh sb="6" eb="8">
      <t>ビョウイン</t>
    </rPh>
    <rPh sb="8" eb="11">
      <t>ジギョウサイ</t>
    </rPh>
    <rPh sb="23" eb="25">
      <t>ツウジョウ</t>
    </rPh>
    <rPh sb="25" eb="26">
      <t>ブン</t>
    </rPh>
    <rPh sb="30" eb="32">
      <t>ネンド</t>
    </rPh>
    <rPh sb="32" eb="34">
      <t>ドウイ</t>
    </rPh>
    <rPh sb="34" eb="36">
      <t>トウガク</t>
    </rPh>
    <phoneticPr fontId="3"/>
  </si>
  <si>
    <t>公立大学附属病院事業債　医療施設整備事業分　（～13年度）　22年度同意等額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</si>
  <si>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公立大学附属病院事業債　医療施設整備事業分　（14年度）　22年度同意等額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</si>
  <si>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病院事業債　医療施設整備事業分　（14年度）　（災害拠点病院上乗せ）　22年度同意等額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</si>
  <si>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病院事業債　医療施設整備事業分　（14年度）　（病院事業建設費等）　22年度同意等額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</si>
  <si>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病院事業債　医療施設整備事業分　（通常分（～H20））　（災害拠点病院上乗せ）　22年度同意等額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</si>
  <si>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（～13年度）　（病院事業建設費等）　22年度同意等額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</si>
  <si>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病院事業債　医療施設整備事業分　（～13年度）　（災害拠点病院上乗せ）　22年度同意等額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</si>
  <si>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（通常分）　（病院事業建設費等）　22年度同意等額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</si>
  <si>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（通常分（H21～））　（災害拠点病院上乗せ）　22年度同意等額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</si>
  <si>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公立大学附属病院事業債　医療施設整備事業分　（14年度）　21年度同意等額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</si>
  <si>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公立大学附属病院事業債　医療施設整備事業分　（通常分）　21年度同意等額</t>
    <rPh sb="0" eb="2">
      <t>コウリツ</t>
    </rPh>
    <rPh sb="2" eb="4">
      <t>ダイガク</t>
    </rPh>
    <rPh sb="4" eb="6">
      <t>フゾク</t>
    </rPh>
    <rPh sb="6" eb="8">
      <t>ビョウイン</t>
    </rPh>
    <rPh sb="8" eb="11">
      <t>ジギョウサイ</t>
    </rPh>
    <rPh sb="23" eb="25">
      <t>ツウジョウ</t>
    </rPh>
    <rPh sb="25" eb="26">
      <t>ブン</t>
    </rPh>
    <rPh sb="30" eb="32">
      <t>ネンド</t>
    </rPh>
    <rPh sb="32" eb="34">
      <t>ドウイ</t>
    </rPh>
    <rPh sb="34" eb="36">
      <t>トウガク</t>
    </rPh>
    <phoneticPr fontId="3"/>
  </si>
  <si>
    <t>公立大学附属病院事業債　医療施設整備事業分　（～13年度）　21年度同意等額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</si>
  <si>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病院事業債　医療施設整備事業分　（通常分）　（病院事業建設費等）　21年度同意等額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</si>
  <si>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（通常分（～H20））　（災害拠点病院上乗せ）　21年度同意等額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</si>
  <si>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（通常分（H21～））　（災害拠点病院上乗せ）　21年度同意等額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</si>
  <si>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（～13年度）　（病院事業建設費等）　21年度同意等額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</si>
  <si>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病院事業債　医療施設整備事業分　（～13年度）　（災害拠点病院上乗せ）　21年度同意等額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</si>
  <si>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（14年度）　（病院事業建設費等）　21年度同意等額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</si>
  <si>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病院事業債　医療施設整備事業分　（14年度）　（災害拠点病院上乗せ）　21年度同意等額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</si>
  <si>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公立大学附属病院事業債　医療施設整備事業分　（通常分）　20年度同意等額</t>
    <rPh sb="0" eb="2">
      <t>コウリツ</t>
    </rPh>
    <rPh sb="2" eb="4">
      <t>ダイガク</t>
    </rPh>
    <rPh sb="4" eb="6">
      <t>フゾク</t>
    </rPh>
    <rPh sb="6" eb="8">
      <t>ビョウイン</t>
    </rPh>
    <rPh sb="8" eb="11">
      <t>ジギョウサイ</t>
    </rPh>
    <rPh sb="23" eb="25">
      <t>ツウジョウ</t>
    </rPh>
    <rPh sb="25" eb="26">
      <t>ブン</t>
    </rPh>
    <rPh sb="30" eb="32">
      <t>ネンド</t>
    </rPh>
    <rPh sb="32" eb="34">
      <t>ドウイ</t>
    </rPh>
    <rPh sb="34" eb="36">
      <t>トウガク</t>
    </rPh>
    <phoneticPr fontId="3"/>
  </si>
  <si>
    <t>公立大学附属病院事業債　医療施設整備事業分　（～13年度）　20年度同意等額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</si>
  <si>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公立大学附属病院事業債　医療施設整備事業分　（14年度）　20年度同意等額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</si>
  <si>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病院事業債　医療施設整備事業分　（通常分）　（病院事業建設費等）　20年度同意等額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</si>
  <si>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　（災害拠点病院上乗せ）　20年度同意等額</t>
    <rPh sb="0" eb="2">
      <t>ビョウイン</t>
    </rPh>
    <rPh sb="2" eb="5">
      <t>ジギョウサイ</t>
    </rPh>
    <rPh sb="17" eb="19">
      <t>ツウジョウ</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</si>
  <si>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病院事業債　医療施設整備事業分　（～13年度）　（病院事業建設費等）　20年度同意等額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</si>
  <si>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病院事業債　医療施設整備事業分　（～13年度）　（災害拠点病院上乗せ）　20年度同意等額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</si>
  <si>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（14年度）　（病院事業建設費等）　20年度同意等額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</si>
  <si>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病院事業債　医療施設整備事業分　（14年度）　（災害拠点病院上乗せ）　20年度同意等額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</si>
  <si>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公立大学附属病院事業債　医療施設整備事業分　（通常分）　19年度同意等額</t>
    <rPh sb="0" eb="2">
      <t>コウリツ</t>
    </rPh>
    <rPh sb="2" eb="4">
      <t>ダイガク</t>
    </rPh>
    <rPh sb="4" eb="6">
      <t>フゾク</t>
    </rPh>
    <rPh sb="6" eb="8">
      <t>ビョウイン</t>
    </rPh>
    <rPh sb="8" eb="11">
      <t>ジギョウサイ</t>
    </rPh>
    <rPh sb="23" eb="25">
      <t>ツウジョウ</t>
    </rPh>
    <rPh sb="25" eb="26">
      <t>ブン</t>
    </rPh>
    <rPh sb="30" eb="32">
      <t>ネンド</t>
    </rPh>
    <rPh sb="32" eb="34">
      <t>ドウイ</t>
    </rPh>
    <rPh sb="34" eb="36">
      <t>トウガク</t>
    </rPh>
    <phoneticPr fontId="3"/>
  </si>
  <si>
    <t>公立大学附属病院事業債　医療施設整備事業分　（～13年度）　19年度同意等額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</si>
  <si>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公立大学附属病院事業債　医療施設整備事業分　（14年度）　19年度同意等額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</si>
  <si>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病院事業債　医療施設整備事業分　（通常分）　（病院事業建設費等）　19年度同意等額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</si>
  <si>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　（災害拠点病院上乗せ）　19年度同意等額</t>
    <rPh sb="0" eb="2">
      <t>ビョウイン</t>
    </rPh>
    <rPh sb="2" eb="5">
      <t>ジギョウサイ</t>
    </rPh>
    <rPh sb="17" eb="19">
      <t>ツウジョウ</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</si>
  <si>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病院事業債　医療施設整備事業分　（～13年度）　（病院事業建設費等）　19年度同意等額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</si>
  <si>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病院事業債　医療施設整備事業分　（～13年度）　（災害拠点病院上乗せ）　19年度同意等額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</si>
  <si>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（14年度）　（病院事業建設費等）　19年度同意等額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</si>
  <si>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病院事業債　医療施設整備事業分　（14年度）　（災害拠点病院上乗せ）　19年度同意等額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</si>
  <si>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公立大学附属病院事業債　医療施設整備事業分　（通常分）　18年度同意等額</t>
    <rPh sb="0" eb="2">
      <t>コウリツ</t>
    </rPh>
    <rPh sb="2" eb="4">
      <t>ダイガク</t>
    </rPh>
    <rPh sb="4" eb="6">
      <t>フゾク</t>
    </rPh>
    <rPh sb="6" eb="8">
      <t>ビョウイン</t>
    </rPh>
    <rPh sb="8" eb="11">
      <t>ジギョウサイ</t>
    </rPh>
    <rPh sb="23" eb="25">
      <t>ツウジョウ</t>
    </rPh>
    <rPh sb="25" eb="26">
      <t>ブン</t>
    </rPh>
    <rPh sb="30" eb="32">
      <t>ネンド</t>
    </rPh>
    <rPh sb="32" eb="34">
      <t>ドウイ</t>
    </rPh>
    <rPh sb="34" eb="36">
      <t>トウガク</t>
    </rPh>
    <phoneticPr fontId="3"/>
  </si>
  <si>
    <t>公立大学附属病院事業債　医療施設整備事業分　（～13年度）　18年度同意等額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</si>
  <si>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公立大学附属病院事業債　医療施設整備事業分　（14年度）　18年度同意等額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</si>
  <si>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病院事業債　医療施設整備事業分　（PFI分）　（災害拠点病院上乗せ）　18年度同意等額</t>
    <rPh sb="0" eb="2">
      <t>ビョウイン</t>
    </rPh>
    <rPh sb="2" eb="5">
      <t>ジギョウサイ</t>
    </rPh>
    <rPh sb="20" eb="21">
      <t>プン</t>
    </rPh>
    <rPh sb="21" eb="22">
      <t>ツウブン</t>
    </rPh>
    <rPh sb="24" eb="26">
      <t>サイガイ</t>
    </rPh>
    <rPh sb="26" eb="28">
      <t>キョテン</t>
    </rPh>
    <rPh sb="28" eb="30">
      <t>ビョウイン</t>
    </rPh>
    <rPh sb="30" eb="32">
      <t>ウワノ</t>
    </rPh>
    <rPh sb="37" eb="39">
      <t>ネンド</t>
    </rPh>
    <rPh sb="39" eb="41">
      <t>ドウイ</t>
    </rPh>
    <rPh sb="41" eb="43">
      <t>トウガク</t>
    </rPh>
    <phoneticPr fontId="3"/>
  </si>
  <si>
    <t>病院事業債　医療施設整備事業分　（～13年度）　（病院事業建設費等）　18年度同意等額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</si>
  <si>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病院事業債　医療施設整備事業分　（通常分）　（災害拠点病院上乗せ）　18年度同意等額</t>
    <rPh sb="0" eb="2">
      <t>ビョウイン</t>
    </rPh>
    <rPh sb="2" eb="5">
      <t>ジギョウサイ</t>
    </rPh>
    <rPh sb="17" eb="19">
      <t>ツウジョウ</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</si>
  <si>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病院事業債　医療施設整備事業分　（通常分）　（病院事業建設費等）　18年度同意等額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</si>
  <si>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（～13年度）　（災害拠点病院上乗せ）　18年度同意等額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</si>
  <si>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（14年度）　（病院事業建設費等）　18年度同意等額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</si>
  <si>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病院事業債　医療施設整備事業分　（14年度）　（災害拠点病院上乗せ）　18年度同意等額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</si>
  <si>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公立大学附属病院事業債　医療施設整備事業分　（通常分）　17年度同意等額</t>
    <rPh sb="0" eb="2">
      <t>コウリツ</t>
    </rPh>
    <rPh sb="2" eb="4">
      <t>ダイガク</t>
    </rPh>
    <rPh sb="4" eb="6">
      <t>フゾク</t>
    </rPh>
    <rPh sb="6" eb="8">
      <t>ビョウイン</t>
    </rPh>
    <rPh sb="8" eb="11">
      <t>ジギョウサイ</t>
    </rPh>
    <rPh sb="23" eb="25">
      <t>ツウジョウ</t>
    </rPh>
    <rPh sb="25" eb="26">
      <t>ブン</t>
    </rPh>
    <rPh sb="30" eb="32">
      <t>ネンド</t>
    </rPh>
    <rPh sb="32" eb="34">
      <t>ドウイ</t>
    </rPh>
    <rPh sb="34" eb="36">
      <t>トウガク</t>
    </rPh>
    <phoneticPr fontId="3"/>
  </si>
  <si>
    <t>公立大学附属病院事業債　医療施設整備事業分　（14年度）　17年度同意等額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</si>
  <si>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公立大学附属病院事業債　医療施設整備事業分　（～13年度）　17年度同意等額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</si>
  <si>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病院事業債　医療施設整備事業分　（14年度）　（災害拠点病院上乗せ）　17年度同意等額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</si>
  <si>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病院事業債　医療施設整備事業分　（～13年度）　（災害拠点病院上乗せ）　17年度同意等額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</si>
  <si>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（14年度）　（病院事業建設費等）　17年度同意等額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</si>
  <si>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病院事業債　医療施設整備事業分　（通常分）　（病院事業建設費等）　17年度同意等額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</si>
  <si>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　（災害拠点病院上乗せ）　17年度同意等額</t>
    <rPh sb="0" eb="2">
      <t>ビョウイン</t>
    </rPh>
    <rPh sb="2" eb="5">
      <t>ジギョウサイ</t>
    </rPh>
    <rPh sb="17" eb="19">
      <t>ツウジョウ</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</si>
  <si>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病院事業債　医療施設整備事業分　（～13年度）　（病院事業建設費等）　17年度同意等額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</si>
  <si>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公立大学附属病院事業債　医療施設整備事業分　（通常分）　16年度同意等額</t>
    <rPh sb="0" eb="2">
      <t>コウリツ</t>
    </rPh>
    <rPh sb="2" eb="4">
      <t>ダイガク</t>
    </rPh>
    <rPh sb="4" eb="6">
      <t>フゾク</t>
    </rPh>
    <rPh sb="6" eb="8">
      <t>ビョウイン</t>
    </rPh>
    <rPh sb="8" eb="11">
      <t>ジギョウサイ</t>
    </rPh>
    <rPh sb="23" eb="25">
      <t>ツウジョウ</t>
    </rPh>
    <rPh sb="25" eb="26">
      <t>ブン</t>
    </rPh>
    <rPh sb="30" eb="32">
      <t>ネンド</t>
    </rPh>
    <rPh sb="32" eb="34">
      <t>ドウイ</t>
    </rPh>
    <rPh sb="34" eb="36">
      <t>トウガク</t>
    </rPh>
    <phoneticPr fontId="3"/>
  </si>
  <si>
    <t>公立大学附属病院事業債　医療施設整備事業分　（～13年度）　16年度同意等額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</si>
  <si>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公立大学附属病院事業債　医療施設整備事業分　（14年度）　16年度同意等額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</si>
  <si>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病院事業債　医療施設整備事業分　（14年度）　（災害拠点病院上乗せ）　16年度同意等額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</si>
  <si>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病院事業債　医療施設整備事業分　（～13年度）　（災害拠点病院上乗せ）　16年度同意等額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</si>
  <si>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（14年度）　（病院事業建設費等）　16年度同意等額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</si>
  <si>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病院事業債　医療施設整備事業分　（～13年度）　（病院事業建設費等）　16年度同意等額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</si>
  <si>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病院事業債　医療施設整備事業分　（通常分）　（病院事業建設費等）　16年度同意等額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</si>
  <si>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　（災害拠点病院上乗せ）　16年度同意等額</t>
    <rPh sb="0" eb="2">
      <t>ビョウイン</t>
    </rPh>
    <rPh sb="2" eb="5">
      <t>ジギョウサイ</t>
    </rPh>
    <rPh sb="17" eb="19">
      <t>ツウジョウ</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</si>
  <si>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公立大学附属病院事業債　医療施設整備事業分　（通常分）　15年度同意等額</t>
    <rPh sb="0" eb="2">
      <t>コウリツ</t>
    </rPh>
    <rPh sb="2" eb="4">
      <t>ダイガク</t>
    </rPh>
    <rPh sb="4" eb="6">
      <t>フゾク</t>
    </rPh>
    <rPh sb="6" eb="8">
      <t>ビョウイン</t>
    </rPh>
    <rPh sb="8" eb="11">
      <t>ジギョウサイ</t>
    </rPh>
    <rPh sb="23" eb="25">
      <t>ツウジョウ</t>
    </rPh>
    <rPh sb="25" eb="26">
      <t>ブン</t>
    </rPh>
    <rPh sb="30" eb="32">
      <t>ネンド</t>
    </rPh>
    <rPh sb="32" eb="34">
      <t>ドウイ</t>
    </rPh>
    <rPh sb="34" eb="36">
      <t>トウガク</t>
    </rPh>
    <phoneticPr fontId="3"/>
  </si>
  <si>
    <t>公立大学附属病院事業債　医療施設整備事業分　（～13年度）　15年度同意等額</t>
    <rPh sb="0" eb="2">
      <t>コウリツ</t>
    </rPh>
    <rPh sb="2" eb="4">
      <t>ダイガク</t>
    </rPh>
    <rPh sb="4" eb="6">
      <t>フゾク</t>
    </rPh>
    <rPh sb="6" eb="8">
      <t>ビョウイン</t>
    </rPh>
    <rPh sb="8" eb="11">
      <t>ジギョウサイ</t>
    </rPh>
    <rPh sb="26" eb="28">
      <t>ネンド</t>
    </rPh>
    <rPh sb="32" eb="34">
      <t>ネンド</t>
    </rPh>
    <rPh sb="34" eb="36">
      <t>ドウイ</t>
    </rPh>
    <rPh sb="36" eb="38">
      <t>トウガク</t>
    </rPh>
    <phoneticPr fontId="3"/>
  </si>
  <si>
    <t>公立大学附属病院事業債　医療施設整備事業分　（14年度）　15年度同意等額</t>
    <rPh sb="0" eb="2">
      <t>コウリツ</t>
    </rPh>
    <rPh sb="2" eb="4">
      <t>ダイガク</t>
    </rPh>
    <rPh sb="4" eb="6">
      <t>フゾク</t>
    </rPh>
    <rPh sb="6" eb="8">
      <t>ビョウイン</t>
    </rPh>
    <rPh sb="8" eb="11">
      <t>ジギョウサイ</t>
    </rPh>
    <rPh sb="25" eb="27">
      <t>ネンド</t>
    </rPh>
    <rPh sb="31" eb="33">
      <t>ネンド</t>
    </rPh>
    <rPh sb="33" eb="35">
      <t>ドウイ</t>
    </rPh>
    <rPh sb="35" eb="37">
      <t>トウガク</t>
    </rPh>
    <phoneticPr fontId="3"/>
  </si>
  <si>
    <t>病院事業債　医療施設整備事業分　（通常分）　（病院事業建設費等）　15年度同意等額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</si>
  <si>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　（災害拠点病院上乗せ）　15年度同意等額</t>
    <rPh sb="0" eb="2">
      <t>ビョウイン</t>
    </rPh>
    <rPh sb="2" eb="5">
      <t>ジギョウサイ</t>
    </rPh>
    <rPh sb="17" eb="19">
      <t>ツウジョウ</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</si>
  <si>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病院事業債　医療施設整備事業分　（～13年度）　（病院事業建設費等）　15年度同意等額</t>
    <rPh sb="0" eb="2">
      <t>ビョウイン</t>
    </rPh>
    <rPh sb="2" eb="5">
      <t>ジギョウサイ</t>
    </rPh>
    <rPh sb="20" eb="22">
      <t>ネンド</t>
    </rPh>
    <rPh sb="22" eb="23">
      <t>ツウブン</t>
    </rPh>
    <rPh sb="25" eb="27">
      <t>ビョウイン</t>
    </rPh>
    <rPh sb="27" eb="29">
      <t>ジギョウ</t>
    </rPh>
    <rPh sb="29" eb="32">
      <t>ケンセツヒ</t>
    </rPh>
    <rPh sb="32" eb="33">
      <t>トウ</t>
    </rPh>
    <rPh sb="37" eb="39">
      <t>ネンド</t>
    </rPh>
    <rPh sb="39" eb="41">
      <t>ドウイ</t>
    </rPh>
    <rPh sb="41" eb="43">
      <t>トウガク</t>
    </rPh>
    <phoneticPr fontId="3"/>
  </si>
  <si>
    <t>病院事業債　医療施設整備事業分　（～13年度）　（災害拠点病院上乗せ）　15年度同意等額</t>
    <rPh sb="0" eb="2">
      <t>ビョウイン</t>
    </rPh>
    <rPh sb="2" eb="5">
      <t>ジギョウサイ</t>
    </rPh>
    <rPh sb="20" eb="22">
      <t>ネンド</t>
    </rPh>
    <rPh sb="25" eb="27">
      <t>サイガイ</t>
    </rPh>
    <rPh sb="27" eb="29">
      <t>キョテン</t>
    </rPh>
    <rPh sb="29" eb="31">
      <t>ビョウイン</t>
    </rPh>
    <rPh sb="31" eb="33">
      <t>ウワノ</t>
    </rPh>
    <rPh sb="38" eb="40">
      <t>ネンド</t>
    </rPh>
    <rPh sb="40" eb="42">
      <t>ドウイ</t>
    </rPh>
    <rPh sb="42" eb="44">
      <t>トウガク</t>
    </rPh>
    <phoneticPr fontId="3"/>
  </si>
  <si>
    <t>病院事業債　医療施設整備事業分　（14年度）　（病院事業建設費等）　15年度同意等額</t>
    <rPh sb="0" eb="2">
      <t>ビョウイン</t>
    </rPh>
    <rPh sb="2" eb="5">
      <t>ジギョウサイ</t>
    </rPh>
    <rPh sb="19" eb="21">
      <t>ネンド</t>
    </rPh>
    <rPh sb="21" eb="22">
      <t>ツウブン</t>
    </rPh>
    <rPh sb="24" eb="26">
      <t>ビョウイン</t>
    </rPh>
    <rPh sb="26" eb="28">
      <t>ジギョウ</t>
    </rPh>
    <rPh sb="28" eb="31">
      <t>ケンセツヒ</t>
    </rPh>
    <rPh sb="31" eb="32">
      <t>トウ</t>
    </rPh>
    <rPh sb="36" eb="38">
      <t>ネンド</t>
    </rPh>
    <rPh sb="38" eb="40">
      <t>ドウイ</t>
    </rPh>
    <rPh sb="40" eb="42">
      <t>トウガク</t>
    </rPh>
    <phoneticPr fontId="3"/>
  </si>
  <si>
    <t>B0765</t>
    <phoneticPr fontId="3"/>
  </si>
  <si>
    <t>B0766</t>
    <phoneticPr fontId="3"/>
  </si>
  <si>
    <t>B0767</t>
    <phoneticPr fontId="3"/>
  </si>
  <si>
    <t>B0768</t>
    <phoneticPr fontId="3"/>
  </si>
  <si>
    <t>病院事業債　医療施設整備事業分　（通常分）　（病院事業建設費等）　26年度同意等額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</si>
  <si>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（通常分（～H20））　（災害拠点病院上乗せ）　26年度同意等額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</si>
  <si>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（通常分（H21～））　（災害拠点病院上乗せ）　26年度同意等額</t>
    <rPh sb="0" eb="2">
      <t>ビョウイン</t>
    </rPh>
    <rPh sb="2" eb="5">
      <t>ジギョウサイ</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</si>
  <si>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公立大学附属病院事業債　医療施設整備事業分　（通常分）　26年度同意等額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30" eb="32">
      <t>ネンド</t>
    </rPh>
    <rPh sb="32" eb="34">
      <t>ドウイ</t>
    </rPh>
    <rPh sb="34" eb="36">
      <t>トウガク</t>
    </rPh>
    <phoneticPr fontId="3"/>
  </si>
  <si>
    <t>B1767</t>
    <phoneticPr fontId="3"/>
  </si>
  <si>
    <t>B1768</t>
    <phoneticPr fontId="3"/>
  </si>
  <si>
    <t>B1769</t>
    <phoneticPr fontId="3"/>
  </si>
  <si>
    <t>B1770</t>
    <phoneticPr fontId="3"/>
  </si>
  <si>
    <t>病院事業債　医療施設整備事業分　（通常分）　（病院事業建設費等）　27年度同意等額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</si>
  <si>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（特別分）　（病院事業建設費等）　27年度同意等額</t>
    <rPh sb="0" eb="2">
      <t>ビョウイン</t>
    </rPh>
    <rPh sb="2" eb="5">
      <t>ジギョウサイ</t>
    </rPh>
    <rPh sb="17" eb="19">
      <t>トクベツ</t>
    </rPh>
    <rPh sb="19" eb="20">
      <t>ブン</t>
    </rPh>
    <rPh sb="20" eb="21">
      <t>ツウブン</t>
    </rPh>
    <rPh sb="23" eb="25">
      <t>ビョウイン</t>
    </rPh>
    <rPh sb="25" eb="27">
      <t>ジギョウ</t>
    </rPh>
    <rPh sb="27" eb="30">
      <t>ケンセツヒ</t>
    </rPh>
    <rPh sb="30" eb="31">
      <t>トウ</t>
    </rPh>
    <rPh sb="35" eb="37">
      <t>ネンド</t>
    </rPh>
    <rPh sb="37" eb="39">
      <t>ドウイ</t>
    </rPh>
    <rPh sb="39" eb="41">
      <t>トウガク</t>
    </rPh>
    <phoneticPr fontId="3"/>
  </si>
  <si>
    <t>病院事業債　機械器具整備事業分　（通常分（～H20））　（災害拠点病院上乗せ）　27年度同意等額</t>
    <rPh sb="0" eb="2">
      <t>ビョウイン</t>
    </rPh>
    <rPh sb="2" eb="5">
      <t>ジギョウサイ</t>
    </rPh>
    <rPh sb="6" eb="8">
      <t>キカイ</t>
    </rPh>
    <rPh sb="8" eb="10">
      <t>キグ</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</si>
  <si>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機械器具整備事業分　（通常分（H21～））　（災害拠点病院上乗せ）　27年度同意等額</t>
    <rPh sb="0" eb="2">
      <t>ビョウイン</t>
    </rPh>
    <rPh sb="2" eb="5">
      <t>ジギョウサイ</t>
    </rPh>
    <rPh sb="6" eb="8">
      <t>キカイ</t>
    </rPh>
    <rPh sb="8" eb="10">
      <t>キグ</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</si>
  <si>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機械器具整備事業分　（特別分）　（災害拠点病院上乗せ）　27年度同意等額</t>
    <rPh sb="0" eb="2">
      <t>ビョウイン</t>
    </rPh>
    <rPh sb="2" eb="5">
      <t>ジギョウサイ</t>
    </rPh>
    <rPh sb="6" eb="8">
      <t>キカイ</t>
    </rPh>
    <rPh sb="8" eb="10">
      <t>キグ</t>
    </rPh>
    <rPh sb="17" eb="19">
      <t>トクベツ</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</si>
  <si>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公立大学附属病院事業債　医療施設整備事業分　（通常分）　27年度同意等額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30" eb="32">
      <t>ネンド</t>
    </rPh>
    <rPh sb="32" eb="34">
      <t>ドウイ</t>
    </rPh>
    <rPh sb="34" eb="36">
      <t>トウガク</t>
    </rPh>
    <phoneticPr fontId="3"/>
  </si>
  <si>
    <t>病院事業債　機械器具整備事業分　（通常分）　（病院事業建設費等）　27年度同意等額</t>
    <rPh sb="0" eb="2">
      <t>ビョウイン</t>
    </rPh>
    <rPh sb="2" eb="5">
      <t>ジギョウサイ</t>
    </rPh>
    <rPh sb="6" eb="8">
      <t>キカイ</t>
    </rPh>
    <rPh sb="8" eb="10">
      <t>キグ</t>
    </rPh>
    <rPh sb="10" eb="12">
      <t>セイビ</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</si>
  <si>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機械器具整備事業分　（特別分）　（病院事業建設費等）　27年度同意等額</t>
    <rPh sb="0" eb="2">
      <t>ビョウイン</t>
    </rPh>
    <rPh sb="2" eb="5">
      <t>ジギョウサイ</t>
    </rPh>
    <rPh sb="6" eb="8">
      <t>キカイ</t>
    </rPh>
    <rPh sb="8" eb="10">
      <t>キグ</t>
    </rPh>
    <rPh sb="10" eb="12">
      <t>セイビ</t>
    </rPh>
    <rPh sb="17" eb="19">
      <t>トクベツ</t>
    </rPh>
    <rPh sb="19" eb="20">
      <t>ブン</t>
    </rPh>
    <rPh sb="20" eb="21">
      <t>ツウブン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</si>
  <si>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（通常分（～H20））　（災害拠点病院上乗せ）　27年度同意等額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</si>
  <si>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（通常分（H21～））　（災害拠点病院上乗せ）　27年度同意等額</t>
    <rPh sb="0" eb="2">
      <t>ビョウイン</t>
    </rPh>
    <rPh sb="2" eb="5">
      <t>ジギョウサイ</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</si>
  <si>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（特別分）　（災害拠点病院上乗せ）　27年度同意等額</t>
    <rPh sb="0" eb="2">
      <t>ビョウイン</t>
    </rPh>
    <rPh sb="2" eb="5">
      <t>ジギョウサイ</t>
    </rPh>
    <rPh sb="17" eb="19">
      <t>トクベツ</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</si>
  <si>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公立大学附属病院事業債　機械器具整備事業分　（通常分）　27年度同意等額</t>
    <rPh sb="0" eb="2">
      <t>コウリツ</t>
    </rPh>
    <rPh sb="2" eb="4">
      <t>ダイガク</t>
    </rPh>
    <rPh sb="4" eb="6">
      <t>フゾク</t>
    </rPh>
    <rPh sb="6" eb="8">
      <t>ビョウイン</t>
    </rPh>
    <rPh sb="8" eb="11">
      <t>ジギョウサイ</t>
    </rPh>
    <rPh sb="12" eb="14">
      <t>キカイ</t>
    </rPh>
    <rPh sb="14" eb="16">
      <t>キグ</t>
    </rPh>
    <rPh sb="16" eb="18">
      <t>セイビ</t>
    </rPh>
    <rPh sb="18" eb="21">
      <t>ジギョウブン</t>
    </rPh>
    <rPh sb="23" eb="25">
      <t>ツウジョウ</t>
    </rPh>
    <rPh sb="25" eb="26">
      <t>ブン</t>
    </rPh>
    <rPh sb="30" eb="32">
      <t>ネンド</t>
    </rPh>
    <rPh sb="32" eb="34">
      <t>ドウイ</t>
    </rPh>
    <rPh sb="34" eb="36">
      <t>トウガク</t>
    </rPh>
    <phoneticPr fontId="3"/>
  </si>
  <si>
    <t>B2490</t>
    <phoneticPr fontId="3"/>
  </si>
  <si>
    <t>B2491</t>
    <phoneticPr fontId="3"/>
  </si>
  <si>
    <t>B2492</t>
    <phoneticPr fontId="3"/>
  </si>
  <si>
    <t>B2493</t>
    <phoneticPr fontId="3"/>
  </si>
  <si>
    <t>B2506</t>
    <phoneticPr fontId="3"/>
  </si>
  <si>
    <t>B2494</t>
    <phoneticPr fontId="3"/>
  </si>
  <si>
    <t>B2495</t>
    <phoneticPr fontId="3"/>
  </si>
  <si>
    <t>B2496</t>
    <phoneticPr fontId="3"/>
  </si>
  <si>
    <t>B2497</t>
    <phoneticPr fontId="3"/>
  </si>
  <si>
    <t>B2498</t>
    <phoneticPr fontId="3"/>
  </si>
  <si>
    <t>B2507</t>
    <phoneticPr fontId="3"/>
  </si>
  <si>
    <t>B2499</t>
    <phoneticPr fontId="3"/>
  </si>
  <si>
    <t>病院事業債　医療施設整備事業分　（通常分）　（病院事業建設費等）　28年度同意等額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</si>
  <si>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（特別分）　（病院事業建設費等）　28年度同意等額</t>
    <rPh sb="0" eb="2">
      <t>ビョウイン</t>
    </rPh>
    <rPh sb="2" eb="5">
      <t>ジギョウサイ</t>
    </rPh>
    <rPh sb="17" eb="19">
      <t>トクベツ</t>
    </rPh>
    <rPh sb="19" eb="20">
      <t>ブン</t>
    </rPh>
    <rPh sb="20" eb="21">
      <t>ツウブン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</si>
  <si>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（通常分（～H20））　（災害拠点病院上乗せ）　28年度同意等額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</si>
  <si>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（通常分（H21～））　（災害拠点病院上乗せ）　28年度同意等額</t>
    <rPh sb="0" eb="2">
      <t>ビョウイン</t>
    </rPh>
    <rPh sb="2" eb="5">
      <t>ジギョウサイ</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</si>
  <si>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（特別分）　（災害拠点病院上乗せ）　28年度同意等額</t>
    <rPh sb="0" eb="2">
      <t>ビョウイン</t>
    </rPh>
    <rPh sb="2" eb="5">
      <t>ジギョウサイ</t>
    </rPh>
    <rPh sb="17" eb="19">
      <t>トクベツ</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</si>
  <si>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公立大学附属病院事業債　医療施設整備事業分　（通常分）　28年度同意等額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30" eb="32">
      <t>ネンド</t>
    </rPh>
    <rPh sb="32" eb="34">
      <t>ドウイ</t>
    </rPh>
    <rPh sb="34" eb="36">
      <t>トウガク</t>
    </rPh>
    <phoneticPr fontId="3"/>
  </si>
  <si>
    <t>病院事業債　機械器具整備事業分　（通常分）　（病院事業建設費等）　28年度同意等額</t>
    <rPh sb="0" eb="2">
      <t>ビョウイン</t>
    </rPh>
    <rPh sb="2" eb="5">
      <t>ジギョウサイ</t>
    </rPh>
    <rPh sb="6" eb="8">
      <t>キカイ</t>
    </rPh>
    <rPh sb="8" eb="10">
      <t>キグ</t>
    </rPh>
    <rPh sb="10" eb="12">
      <t>セイビ</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</si>
  <si>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機械器具整備事業分　（特別分）　（病院事業建設費等）　28年度同意等額</t>
    <rPh sb="0" eb="2">
      <t>ビョウイン</t>
    </rPh>
    <rPh sb="2" eb="5">
      <t>ジギョウサイ</t>
    </rPh>
    <rPh sb="6" eb="8">
      <t>キカイ</t>
    </rPh>
    <rPh sb="8" eb="10">
      <t>キグ</t>
    </rPh>
    <rPh sb="10" eb="12">
      <t>セイビ</t>
    </rPh>
    <rPh sb="17" eb="19">
      <t>トクベツ</t>
    </rPh>
    <rPh sb="19" eb="20">
      <t>ブン</t>
    </rPh>
    <rPh sb="20" eb="21">
      <t>ツウブン</t>
    </rPh>
    <rPh sb="23" eb="25">
      <t>ビョウイン</t>
    </rPh>
    <rPh sb="25" eb="27">
      <t>ジギョウ</t>
    </rPh>
    <rPh sb="27" eb="30">
      <t>ケンセツヒ</t>
    </rPh>
    <rPh sb="30" eb="31">
      <t>トウ</t>
    </rPh>
    <rPh sb="35" eb="37">
      <t>ネンド</t>
    </rPh>
    <rPh sb="37" eb="39">
      <t>ドウイ</t>
    </rPh>
    <rPh sb="39" eb="41">
      <t>トウガク</t>
    </rPh>
    <phoneticPr fontId="3"/>
  </si>
  <si>
    <t>病院事業債　機械器具整備事業分　（通常分（～H20））　（災害拠点病院上乗せ）　28年度同意等額</t>
    <rPh sb="0" eb="2">
      <t>ビョウイン</t>
    </rPh>
    <rPh sb="2" eb="5">
      <t>ジギョウサイ</t>
    </rPh>
    <rPh sb="6" eb="8">
      <t>キカイ</t>
    </rPh>
    <rPh sb="8" eb="10">
      <t>キグ</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</si>
  <si>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機械器具整備事業分　（通常分（H21～））　（災害拠点病院上乗せ）　28年度同意等額</t>
    <rPh sb="0" eb="2">
      <t>ビョウイン</t>
    </rPh>
    <rPh sb="2" eb="5">
      <t>ジギョウサイ</t>
    </rPh>
    <rPh sb="6" eb="8">
      <t>キカイ</t>
    </rPh>
    <rPh sb="8" eb="10">
      <t>キグ</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</si>
  <si>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機械器具整備事業分　（特別分）　（災害拠点病院上乗せ）　28年度同意等額</t>
    <rPh sb="0" eb="2">
      <t>ビョウイン</t>
    </rPh>
    <rPh sb="2" eb="5">
      <t>ジギョウサイ</t>
    </rPh>
    <rPh sb="6" eb="8">
      <t>キカイ</t>
    </rPh>
    <rPh sb="8" eb="10">
      <t>キグ</t>
    </rPh>
    <rPh sb="17" eb="19">
      <t>トクベツ</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</si>
  <si>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公立大学附属病院事業債　機械器具整備事業分　（通常分）　28年度同意等額</t>
    <rPh sb="0" eb="2">
      <t>コウリツ</t>
    </rPh>
    <rPh sb="2" eb="4">
      <t>ダイガク</t>
    </rPh>
    <rPh sb="4" eb="6">
      <t>フゾク</t>
    </rPh>
    <rPh sb="6" eb="8">
      <t>ビョウイン</t>
    </rPh>
    <rPh sb="8" eb="11">
      <t>ジギョウサイ</t>
    </rPh>
    <rPh sb="12" eb="14">
      <t>キカイ</t>
    </rPh>
    <rPh sb="14" eb="16">
      <t>キグ</t>
    </rPh>
    <rPh sb="16" eb="18">
      <t>セイビ</t>
    </rPh>
    <rPh sb="18" eb="21">
      <t>ジギョウブン</t>
    </rPh>
    <rPh sb="23" eb="25">
      <t>ツウジョウ</t>
    </rPh>
    <rPh sb="25" eb="26">
      <t>ブン</t>
    </rPh>
    <rPh sb="30" eb="32">
      <t>ネンド</t>
    </rPh>
    <rPh sb="32" eb="34">
      <t>ドウイ</t>
    </rPh>
    <rPh sb="34" eb="36">
      <t>トウガク</t>
    </rPh>
    <phoneticPr fontId="3"/>
  </si>
  <si>
    <t>B2612</t>
    <phoneticPr fontId="3"/>
  </si>
  <si>
    <t>B2613</t>
    <phoneticPr fontId="3"/>
  </si>
  <si>
    <t>B2614</t>
    <phoneticPr fontId="3"/>
  </si>
  <si>
    <t>B2615</t>
    <phoneticPr fontId="3"/>
  </si>
  <si>
    <t>B2616</t>
    <phoneticPr fontId="3"/>
  </si>
  <si>
    <t>B2617</t>
    <phoneticPr fontId="3"/>
  </si>
  <si>
    <t>B2618</t>
    <phoneticPr fontId="3"/>
  </si>
  <si>
    <t>B2619</t>
    <phoneticPr fontId="3"/>
  </si>
  <si>
    <t>B2620</t>
    <phoneticPr fontId="3"/>
  </si>
  <si>
    <t>B2621</t>
    <phoneticPr fontId="3"/>
  </si>
  <si>
    <t>B2622</t>
    <phoneticPr fontId="3"/>
  </si>
  <si>
    <t>B2623</t>
    <phoneticPr fontId="3"/>
  </si>
  <si>
    <t>病院事業債　医療施設整備事業分　（通常分）　（病院事業建設費等）　29年度同意等額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</si>
  <si>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（特別分）　（病院事業建設費等）　29年度同意等額</t>
    <rPh sb="0" eb="2">
      <t>ビョウイン</t>
    </rPh>
    <rPh sb="2" eb="5">
      <t>ジギョウサイ</t>
    </rPh>
    <rPh sb="17" eb="19">
      <t>トクベツ</t>
    </rPh>
    <rPh sb="19" eb="20">
      <t>ブン</t>
    </rPh>
    <rPh sb="20" eb="21">
      <t>ツウブン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</si>
  <si>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（通常分（～H20））　（災害拠点病院上乗せ）　29年度同意等額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</si>
  <si>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（通常分（H21～））　（災害拠点病院上乗せ）　29年度同意等額</t>
    <rPh sb="0" eb="2">
      <t>ビョウイン</t>
    </rPh>
    <rPh sb="2" eb="5">
      <t>ジギョウサイ</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</si>
  <si>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（特別分）　（災害拠点病院上乗せ）　29年度同意等額</t>
    <rPh sb="0" eb="2">
      <t>ビョウイン</t>
    </rPh>
    <rPh sb="2" eb="5">
      <t>ジギョウサイ</t>
    </rPh>
    <rPh sb="17" eb="19">
      <t>トクベツ</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</si>
  <si>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公立大学附属病院事業債　医療施設整備事業分　（通常分）　29年度同意等額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30" eb="32">
      <t>ネンド</t>
    </rPh>
    <rPh sb="32" eb="34">
      <t>ドウイ</t>
    </rPh>
    <rPh sb="34" eb="36">
      <t>トウガク</t>
    </rPh>
    <phoneticPr fontId="3"/>
  </si>
  <si>
    <t>病院事業債　機械器具整備事業分　（通常分）　（病院事業建設費等）　29年度同意等額</t>
    <rPh sb="0" eb="2">
      <t>ビョウイン</t>
    </rPh>
    <rPh sb="2" eb="5">
      <t>ジギョウサイ</t>
    </rPh>
    <rPh sb="6" eb="8">
      <t>キカイ</t>
    </rPh>
    <rPh sb="8" eb="10">
      <t>キグ</t>
    </rPh>
    <rPh sb="10" eb="12">
      <t>セイビ</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</si>
  <si>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機械器具整備事業分　（特別分）　（病院事業建設費等）　29年度同意等額</t>
    <rPh sb="0" eb="2">
      <t>ビョウイン</t>
    </rPh>
    <rPh sb="2" eb="5">
      <t>ジギョウサイ</t>
    </rPh>
    <rPh sb="6" eb="8">
      <t>キカイ</t>
    </rPh>
    <rPh sb="8" eb="10">
      <t>キグ</t>
    </rPh>
    <rPh sb="10" eb="12">
      <t>セイビ</t>
    </rPh>
    <rPh sb="17" eb="19">
      <t>トクベツ</t>
    </rPh>
    <rPh sb="19" eb="20">
      <t>ブン</t>
    </rPh>
    <rPh sb="20" eb="21">
      <t>ツウブン</t>
    </rPh>
    <rPh sb="23" eb="25">
      <t>ビョウイン</t>
    </rPh>
    <rPh sb="25" eb="27">
      <t>ジギョウ</t>
    </rPh>
    <rPh sb="27" eb="30">
      <t>ケンセツヒ</t>
    </rPh>
    <rPh sb="30" eb="31">
      <t>トウ</t>
    </rPh>
    <rPh sb="35" eb="37">
      <t>ネンド</t>
    </rPh>
    <rPh sb="37" eb="39">
      <t>ドウイ</t>
    </rPh>
    <rPh sb="39" eb="41">
      <t>トウガク</t>
    </rPh>
    <phoneticPr fontId="3"/>
  </si>
  <si>
    <t>病院事業債　機械器具整備事業分　（通常分（～H20））　（災害拠点病院上乗せ）　29年度同意等額</t>
    <rPh sb="0" eb="2">
      <t>ビョウイン</t>
    </rPh>
    <rPh sb="2" eb="5">
      <t>ジギョウサイ</t>
    </rPh>
    <rPh sb="6" eb="8">
      <t>キカイ</t>
    </rPh>
    <rPh sb="8" eb="10">
      <t>キグ</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</si>
  <si>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機械器具整備事業分　（通常分（H21～））　（災害拠点病院上乗せ）　29年度同意等額</t>
    <rPh sb="0" eb="2">
      <t>ビョウイン</t>
    </rPh>
    <rPh sb="2" eb="5">
      <t>ジギョウサイ</t>
    </rPh>
    <rPh sb="6" eb="8">
      <t>キカイ</t>
    </rPh>
    <rPh sb="8" eb="10">
      <t>キグ</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</si>
  <si>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機械器具整備事業分　（特別分）　（災害拠点病院上乗せ）　29年度同意等額</t>
    <rPh sb="0" eb="2">
      <t>ビョウイン</t>
    </rPh>
    <rPh sb="2" eb="5">
      <t>ジギョウサイ</t>
    </rPh>
    <rPh sb="6" eb="8">
      <t>キカイ</t>
    </rPh>
    <rPh sb="8" eb="10">
      <t>キグ</t>
    </rPh>
    <rPh sb="17" eb="19">
      <t>トクベツ</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</si>
  <si>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公立大学附属病院事業債　機械器具整備事業分　（通常分）　29年度同意等額</t>
    <rPh sb="0" eb="2">
      <t>コウリツ</t>
    </rPh>
    <rPh sb="2" eb="4">
      <t>ダイガク</t>
    </rPh>
    <rPh sb="4" eb="6">
      <t>フゾク</t>
    </rPh>
    <rPh sb="6" eb="8">
      <t>ビョウイン</t>
    </rPh>
    <rPh sb="8" eb="11">
      <t>ジギョウサイ</t>
    </rPh>
    <rPh sb="12" eb="14">
      <t>キカイ</t>
    </rPh>
    <rPh sb="14" eb="16">
      <t>キグ</t>
    </rPh>
    <rPh sb="16" eb="18">
      <t>セイビ</t>
    </rPh>
    <rPh sb="18" eb="21">
      <t>ジギョウブン</t>
    </rPh>
    <rPh sb="23" eb="25">
      <t>ツウジョウ</t>
    </rPh>
    <rPh sb="25" eb="26">
      <t>ブン</t>
    </rPh>
    <rPh sb="30" eb="32">
      <t>ネンド</t>
    </rPh>
    <rPh sb="32" eb="34">
      <t>ドウイ</t>
    </rPh>
    <rPh sb="34" eb="36">
      <t>トウガク</t>
    </rPh>
    <phoneticPr fontId="3"/>
  </si>
  <si>
    <t>B2950</t>
    <phoneticPr fontId="3"/>
  </si>
  <si>
    <t>B2951</t>
    <phoneticPr fontId="3"/>
  </si>
  <si>
    <t>B2952</t>
    <phoneticPr fontId="3"/>
  </si>
  <si>
    <t>B2953</t>
    <phoneticPr fontId="3"/>
  </si>
  <si>
    <t>B2954</t>
    <phoneticPr fontId="3"/>
  </si>
  <si>
    <t>B2955</t>
    <phoneticPr fontId="3"/>
  </si>
  <si>
    <t>B2956</t>
    <phoneticPr fontId="3"/>
  </si>
  <si>
    <t>B2957</t>
    <phoneticPr fontId="3"/>
  </si>
  <si>
    <t>B2958</t>
    <phoneticPr fontId="3"/>
  </si>
  <si>
    <t>B2959</t>
    <phoneticPr fontId="3"/>
  </si>
  <si>
    <t>B2960</t>
    <phoneticPr fontId="3"/>
  </si>
  <si>
    <t>B2961</t>
    <phoneticPr fontId="3"/>
  </si>
  <si>
    <t>病院事業一般会計出資債　医療施設整備事業分　（再編・ネットワーク化）　20年度同意等額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</si>
  <si>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医療施設整備事業分　（再編・ネットワーク化）　21年度同意等額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</si>
  <si>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医療施設整備事業分　（再編・ネットワーク化）　22年度同意等額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</si>
  <si>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医療施設整備事業分　（再編・ネットワーク化）　23年度同意等額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</si>
  <si>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医療施設整備事業分　（再編・ネットワーク化）　24年度同意等額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</si>
  <si>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医療施設整備事業分　（再編・ネットワーク化）　25年度同意等額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</si>
  <si>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医療施設整備事業分　（再編・ネットワーク化）　26年度同意等額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</si>
  <si>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医療施設整備事業分　（再編・ネットワーク化）　27年度同意等額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</si>
  <si>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機械器具整備事業分　（再編・ネットワーク化）　27年度同意等額</t>
    <rPh sb="0" eb="2">
      <t>ビョウイン</t>
    </rPh>
    <rPh sb="2" eb="4">
      <t>ジギョウ</t>
    </rPh>
    <rPh sb="4" eb="6">
      <t>イッパン</t>
    </rPh>
    <rPh sb="6" eb="8">
      <t>カイケイ</t>
    </rPh>
    <rPh sb="8" eb="11">
      <t>シュッシサイ</t>
    </rPh>
    <rPh sb="12" eb="14">
      <t>キカイ</t>
    </rPh>
    <rPh sb="14" eb="16">
      <t>キグ</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</si>
  <si>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医療施設整備事業分　（再編・ネットワーク化）　28年度同意等額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</si>
  <si>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機械器具整備事業分　（再編・ネットワーク化）　28年度同意等額</t>
    <rPh sb="0" eb="2">
      <t>ビョウイン</t>
    </rPh>
    <rPh sb="2" eb="4">
      <t>ジギョウ</t>
    </rPh>
    <rPh sb="4" eb="6">
      <t>イッパン</t>
    </rPh>
    <rPh sb="6" eb="8">
      <t>カイケイ</t>
    </rPh>
    <rPh sb="8" eb="11">
      <t>シュッシサイ</t>
    </rPh>
    <rPh sb="12" eb="14">
      <t>キカイ</t>
    </rPh>
    <rPh sb="14" eb="16">
      <t>キグ</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</si>
  <si>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医療施設整備事業分　（再編・ネットワーク化）　29年度同意等額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</si>
  <si>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機械器具整備事業分　（再編・ネットワーク化）　29年度同意等額</t>
    <rPh sb="0" eb="2">
      <t>ビョウイン</t>
    </rPh>
    <rPh sb="2" eb="4">
      <t>ジギョウ</t>
    </rPh>
    <rPh sb="4" eb="6">
      <t>イッパン</t>
    </rPh>
    <rPh sb="6" eb="8">
      <t>カイケイ</t>
    </rPh>
    <rPh sb="8" eb="11">
      <t>シュッシサイ</t>
    </rPh>
    <rPh sb="12" eb="14">
      <t>キカイ</t>
    </rPh>
    <rPh sb="14" eb="16">
      <t>キグ</t>
    </rPh>
    <rPh sb="16" eb="18">
      <t>セイビ</t>
    </rPh>
    <rPh sb="18" eb="21">
      <t>ジギョウブン</t>
    </rPh>
    <rPh sb="23" eb="25">
      <t>サイヘン</t>
    </rPh>
    <rPh sb="32" eb="33">
      <t>カ</t>
    </rPh>
    <rPh sb="37" eb="39">
      <t>ネンド</t>
    </rPh>
    <rPh sb="39" eb="41">
      <t>ドウイ</t>
    </rPh>
    <rPh sb="41" eb="43">
      <t>トウガク</t>
    </rPh>
    <phoneticPr fontId="3"/>
  </si>
  <si>
    <t>B8887</t>
    <phoneticPr fontId="3"/>
  </si>
  <si>
    <t>B9332</t>
    <phoneticPr fontId="3"/>
  </si>
  <si>
    <t>B9642</t>
    <phoneticPr fontId="3"/>
  </si>
  <si>
    <t>B9959</t>
    <phoneticPr fontId="3"/>
  </si>
  <si>
    <t>B0482</t>
    <phoneticPr fontId="3"/>
  </si>
  <si>
    <t>B0775</t>
    <phoneticPr fontId="3"/>
  </si>
  <si>
    <t>B1775</t>
    <phoneticPr fontId="3"/>
  </si>
  <si>
    <t>B2500</t>
    <phoneticPr fontId="3"/>
  </si>
  <si>
    <t>B2501</t>
    <phoneticPr fontId="3"/>
  </si>
  <si>
    <t>B2624</t>
    <phoneticPr fontId="3"/>
  </si>
  <si>
    <t>B2625</t>
    <phoneticPr fontId="3"/>
  </si>
  <si>
    <t>B2962</t>
    <phoneticPr fontId="3"/>
  </si>
  <si>
    <t>B2963</t>
    <phoneticPr fontId="3"/>
  </si>
  <si>
    <t>一般会計出資債（上水道事業）　12年度同意等額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</si>
  <si>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B4216</t>
    <phoneticPr fontId="3"/>
  </si>
  <si>
    <t>B4217</t>
    <phoneticPr fontId="3"/>
  </si>
  <si>
    <t>B4218</t>
    <phoneticPr fontId="3"/>
  </si>
  <si>
    <t>B4219</t>
    <phoneticPr fontId="3"/>
  </si>
  <si>
    <t>B4220</t>
    <phoneticPr fontId="3"/>
  </si>
  <si>
    <t>一般会計出資債（上水道事業）　12年度同意等額　※高度浄水事業分</t>
    <rPh sb="0" eb="2">
      <t>イッパン</t>
    </rPh>
    <rPh sb="2" eb="4">
      <t>カイケイ</t>
    </rPh>
    <rPh sb="4" eb="7">
      <t>シュッシサイ</t>
    </rPh>
    <rPh sb="8" eb="11">
      <t>ジョウスイドウ</t>
    </rPh>
    <rPh sb="11" eb="13">
      <t>ジギョウ</t>
    </rPh>
    <rPh sb="17" eb="19">
      <t>ネンド</t>
    </rPh>
    <rPh sb="19" eb="21">
      <t>ドウイ</t>
    </rPh>
    <rPh sb="21" eb="22">
      <t>ナド</t>
    </rPh>
    <rPh sb="22" eb="23">
      <t>ガク</t>
    </rPh>
    <rPh sb="25" eb="27">
      <t>コウド</t>
    </rPh>
    <phoneticPr fontId="3"/>
  </si>
  <si>
    <t>一般会計出資債（上水道事業）　12年度同意等額　※老朽管更新対策事業分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</si>
  <si>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12年度同意等額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</si>
  <si>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13年度同意等額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</si>
  <si>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13年度同意等額　※高度浄水事業分</t>
    <rPh sb="0" eb="2">
      <t>イッパン</t>
    </rPh>
    <rPh sb="2" eb="4">
      <t>カイケイ</t>
    </rPh>
    <rPh sb="4" eb="7">
      <t>シュッシサイ</t>
    </rPh>
    <rPh sb="8" eb="11">
      <t>ジョウスイドウ</t>
    </rPh>
    <rPh sb="11" eb="13">
      <t>ジギョウ</t>
    </rPh>
    <rPh sb="17" eb="19">
      <t>ネンド</t>
    </rPh>
    <rPh sb="19" eb="21">
      <t>ドウイ</t>
    </rPh>
    <rPh sb="21" eb="22">
      <t>ナド</t>
    </rPh>
    <rPh sb="22" eb="23">
      <t>ガク</t>
    </rPh>
    <rPh sb="25" eb="27">
      <t>コウド</t>
    </rPh>
    <phoneticPr fontId="3"/>
  </si>
  <si>
    <t>一般会計出資債（上水道事業）　13年度同意等額　※老朽管更新対策事業分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</si>
  <si>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13年度同意等額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</si>
  <si>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B4445</t>
    <phoneticPr fontId="3"/>
  </si>
  <si>
    <t>B4446</t>
    <phoneticPr fontId="3"/>
  </si>
  <si>
    <t>B4447</t>
    <phoneticPr fontId="3"/>
  </si>
  <si>
    <t>B4448</t>
    <phoneticPr fontId="3"/>
  </si>
  <si>
    <t>B4449</t>
    <phoneticPr fontId="3"/>
  </si>
  <si>
    <t>一般会計出資債（上水道事業）　14年度同意等額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</si>
  <si>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14年度同意等額　※高度浄水事業分</t>
    <rPh sb="0" eb="2">
      <t>イッパン</t>
    </rPh>
    <rPh sb="2" eb="4">
      <t>カイケイ</t>
    </rPh>
    <rPh sb="4" eb="7">
      <t>シュッシサイ</t>
    </rPh>
    <rPh sb="8" eb="11">
      <t>ジョウスイドウ</t>
    </rPh>
    <rPh sb="11" eb="13">
      <t>ジギョウ</t>
    </rPh>
    <rPh sb="17" eb="19">
      <t>ネンド</t>
    </rPh>
    <rPh sb="19" eb="21">
      <t>ドウイ</t>
    </rPh>
    <rPh sb="21" eb="22">
      <t>ナド</t>
    </rPh>
    <rPh sb="22" eb="23">
      <t>ガク</t>
    </rPh>
    <rPh sb="25" eb="27">
      <t>コウド</t>
    </rPh>
    <phoneticPr fontId="3"/>
  </si>
  <si>
    <t>一般会計出資債（上水道事業）　14年度同意等額　※老朽管更新対策事業分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</si>
  <si>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14年度同意等額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</si>
  <si>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B4601</t>
    <phoneticPr fontId="3"/>
  </si>
  <si>
    <t>B4602</t>
    <phoneticPr fontId="3"/>
  </si>
  <si>
    <t>B4603</t>
    <phoneticPr fontId="3"/>
  </si>
  <si>
    <t>B4604</t>
    <phoneticPr fontId="3"/>
  </si>
  <si>
    <t>B4605</t>
    <phoneticPr fontId="3"/>
  </si>
  <si>
    <t>一般会計出資債（上水道事業）　15年度同意等額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</si>
  <si>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15年度同意等額　※高度浄水事業分</t>
    <rPh sb="0" eb="2">
      <t>イッパン</t>
    </rPh>
    <rPh sb="2" eb="4">
      <t>カイケイ</t>
    </rPh>
    <rPh sb="4" eb="7">
      <t>シュッシサイ</t>
    </rPh>
    <rPh sb="8" eb="11">
      <t>ジョウスイドウ</t>
    </rPh>
    <rPh sb="11" eb="13">
      <t>ジギョウ</t>
    </rPh>
    <rPh sb="17" eb="19">
      <t>ネンド</t>
    </rPh>
    <rPh sb="19" eb="21">
      <t>ドウイ</t>
    </rPh>
    <rPh sb="21" eb="22">
      <t>ナド</t>
    </rPh>
    <rPh sb="22" eb="23">
      <t>ガク</t>
    </rPh>
    <rPh sb="25" eb="27">
      <t>コウド</t>
    </rPh>
    <phoneticPr fontId="3"/>
  </si>
  <si>
    <t>一般会計出資債（上水道事業）　15年度同意等額　※老朽管更新対策事業分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</si>
  <si>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15年度同意等額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</si>
  <si>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B4798</t>
    <phoneticPr fontId="3"/>
  </si>
  <si>
    <t>B4799</t>
    <phoneticPr fontId="3"/>
  </si>
  <si>
    <t>B4800</t>
    <phoneticPr fontId="3"/>
  </si>
  <si>
    <t>B4801</t>
    <phoneticPr fontId="3"/>
  </si>
  <si>
    <t>B4802</t>
    <phoneticPr fontId="3"/>
  </si>
  <si>
    <t>一般会計出資債（上水道事業）　16年度同意等額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</si>
  <si>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16年度同意等額　※高度浄水事業分</t>
    <rPh sb="0" eb="2">
      <t>イッパン</t>
    </rPh>
    <rPh sb="2" eb="4">
      <t>カイケイ</t>
    </rPh>
    <rPh sb="4" eb="7">
      <t>シュッシサイ</t>
    </rPh>
    <rPh sb="8" eb="11">
      <t>ジョウスイドウ</t>
    </rPh>
    <rPh sb="11" eb="13">
      <t>ジギョウ</t>
    </rPh>
    <rPh sb="17" eb="19">
      <t>ネンド</t>
    </rPh>
    <rPh sb="19" eb="21">
      <t>ドウイ</t>
    </rPh>
    <rPh sb="21" eb="22">
      <t>ナド</t>
    </rPh>
    <rPh sb="22" eb="23">
      <t>ガク</t>
    </rPh>
    <rPh sb="25" eb="27">
      <t>コウド</t>
    </rPh>
    <phoneticPr fontId="3"/>
  </si>
  <si>
    <t>一般会計出資債（上水道事業）　16年度同意等額　※老朽管更新対策事業分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</si>
  <si>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16年度同意等額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</si>
  <si>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B4984</t>
    <phoneticPr fontId="3"/>
  </si>
  <si>
    <t>B4985</t>
    <phoneticPr fontId="3"/>
  </si>
  <si>
    <t>B4986</t>
    <phoneticPr fontId="3"/>
  </si>
  <si>
    <t>B4987</t>
    <phoneticPr fontId="3"/>
  </si>
  <si>
    <t>B4988</t>
    <phoneticPr fontId="3"/>
  </si>
  <si>
    <t>一般会計出資債（上水道事業）　17年度同意等額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</si>
  <si>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17年度同意等額　※高度浄水事業分</t>
    <rPh sb="0" eb="2">
      <t>イッパン</t>
    </rPh>
    <rPh sb="2" eb="4">
      <t>カイケイ</t>
    </rPh>
    <rPh sb="4" eb="7">
      <t>シュッシサイ</t>
    </rPh>
    <rPh sb="8" eb="11">
      <t>ジョウスイドウ</t>
    </rPh>
    <rPh sb="11" eb="13">
      <t>ジギョウ</t>
    </rPh>
    <rPh sb="17" eb="19">
      <t>ネンド</t>
    </rPh>
    <rPh sb="19" eb="21">
      <t>ドウイ</t>
    </rPh>
    <rPh sb="21" eb="22">
      <t>ナド</t>
    </rPh>
    <rPh sb="22" eb="23">
      <t>ガク</t>
    </rPh>
    <rPh sb="25" eb="27">
      <t>コウド</t>
    </rPh>
    <phoneticPr fontId="3"/>
  </si>
  <si>
    <t>一般会計出資債（上水道事業）　17年度同意等額　※老朽管更新対策事業分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</si>
  <si>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17年度同意等額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</si>
  <si>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B7727</t>
    <phoneticPr fontId="3"/>
  </si>
  <si>
    <t>B7728</t>
    <phoneticPr fontId="3"/>
  </si>
  <si>
    <t>B7729</t>
    <phoneticPr fontId="3"/>
  </si>
  <si>
    <t>B7730</t>
    <phoneticPr fontId="3"/>
  </si>
  <si>
    <t>B7731</t>
    <phoneticPr fontId="3"/>
  </si>
  <si>
    <t>一般会計出資債（上水道事業）　18年度同意等額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</si>
  <si>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18年度同意等額　※高度浄水事業分</t>
    <rPh sb="0" eb="2">
      <t>イッパン</t>
    </rPh>
    <rPh sb="2" eb="4">
      <t>カイケイ</t>
    </rPh>
    <rPh sb="4" eb="7">
      <t>シュッシサイ</t>
    </rPh>
    <rPh sb="8" eb="11">
      <t>ジョウスイドウ</t>
    </rPh>
    <rPh sb="11" eb="13">
      <t>ジギョウ</t>
    </rPh>
    <rPh sb="17" eb="19">
      <t>ネンド</t>
    </rPh>
    <rPh sb="19" eb="21">
      <t>ドウイ</t>
    </rPh>
    <rPh sb="21" eb="22">
      <t>ナド</t>
    </rPh>
    <rPh sb="22" eb="23">
      <t>ガク</t>
    </rPh>
    <rPh sb="25" eb="27">
      <t>コウド</t>
    </rPh>
    <phoneticPr fontId="3"/>
  </si>
  <si>
    <t>一般会計出資債（上水道事業）　18年度同意等額　※老朽管更新対策事業分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</si>
  <si>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18年度同意等額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</si>
  <si>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B7841</t>
    <phoneticPr fontId="3"/>
  </si>
  <si>
    <t>B7842</t>
    <phoneticPr fontId="3"/>
  </si>
  <si>
    <t>B7843</t>
    <phoneticPr fontId="3"/>
  </si>
  <si>
    <t>B7844</t>
    <phoneticPr fontId="3"/>
  </si>
  <si>
    <t>B7845</t>
    <phoneticPr fontId="3"/>
  </si>
  <si>
    <t>一般会計出資債（上水道事業）　19年度同意等額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</si>
  <si>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19年度同意等額　※老朽管更新対策事業分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</si>
  <si>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19年度同意等額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</si>
  <si>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B8484</t>
    <phoneticPr fontId="3"/>
  </si>
  <si>
    <t>B8486</t>
    <phoneticPr fontId="3"/>
  </si>
  <si>
    <t>B8487</t>
    <phoneticPr fontId="3"/>
  </si>
  <si>
    <t>B8488</t>
    <phoneticPr fontId="3"/>
  </si>
  <si>
    <t>一般会計出資債（上水道事業）　20年度同意等額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</si>
  <si>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20年度同意等額　※老朽管更新対策事業分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</si>
  <si>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20年度同意等額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</si>
  <si>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B8888</t>
    <phoneticPr fontId="3"/>
  </si>
  <si>
    <t>B8889</t>
    <phoneticPr fontId="3"/>
  </si>
  <si>
    <t>B8890</t>
    <phoneticPr fontId="3"/>
  </si>
  <si>
    <t>B8891</t>
    <phoneticPr fontId="3"/>
  </si>
  <si>
    <t>一般会計出資債（上水道事業）　21年度同意等額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</si>
  <si>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21年度同意等額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</si>
  <si>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21年度同意等額　※上水安全対策事業分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</si>
  <si>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B9334</t>
    <phoneticPr fontId="3"/>
  </si>
  <si>
    <t>B9335</t>
    <phoneticPr fontId="3"/>
  </si>
  <si>
    <t>B9336</t>
    <phoneticPr fontId="3"/>
  </si>
  <si>
    <t>一般会計出資債（上水道事業）　22年度同意等額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</si>
  <si>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22年度同意等額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</si>
  <si>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B9644</t>
    <phoneticPr fontId="3"/>
  </si>
  <si>
    <t>B9645</t>
    <phoneticPr fontId="3"/>
  </si>
  <si>
    <t>B9646</t>
    <phoneticPr fontId="3"/>
  </si>
  <si>
    <t>一般会計出資債（上水道事業）　23年度同意等額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</si>
  <si>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23年度同意等額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</si>
  <si>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B9961</t>
    <phoneticPr fontId="3"/>
  </si>
  <si>
    <t>B9962</t>
    <phoneticPr fontId="3"/>
  </si>
  <si>
    <t>B9963</t>
    <phoneticPr fontId="3"/>
  </si>
  <si>
    <t>一般会計出資債（上水道事業）　24年度同意等額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</si>
  <si>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24年度同意等額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</si>
  <si>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B0484</t>
    <phoneticPr fontId="3"/>
  </si>
  <si>
    <t>B0485</t>
    <phoneticPr fontId="3"/>
  </si>
  <si>
    <t>B0486</t>
    <phoneticPr fontId="3"/>
  </si>
  <si>
    <t>一般会計出資債（上水道事業）　25年度同意等額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</si>
  <si>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25年度同意等額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</si>
  <si>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B0777</t>
    <phoneticPr fontId="3"/>
  </si>
  <si>
    <t>B0778</t>
    <phoneticPr fontId="3"/>
  </si>
  <si>
    <t>B0779</t>
    <phoneticPr fontId="3"/>
  </si>
  <si>
    <t>一般会計出資債（上水道事業）　26年度同意等額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</si>
  <si>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26年度同意等額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</si>
  <si>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B1777</t>
    <phoneticPr fontId="3"/>
  </si>
  <si>
    <t>B1778</t>
    <phoneticPr fontId="3"/>
  </si>
  <si>
    <t>B1779</t>
    <phoneticPr fontId="3"/>
  </si>
  <si>
    <t>一般会計出資債（上水道事業）　27年度同意等額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</si>
  <si>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27年度同意等額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</si>
  <si>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B2502</t>
    <phoneticPr fontId="3"/>
  </si>
  <si>
    <t>B2503</t>
    <phoneticPr fontId="3"/>
  </si>
  <si>
    <t>B2504</t>
    <phoneticPr fontId="3"/>
  </si>
  <si>
    <t>一般会計出資債（上水道事業）　28年度同意等額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</si>
  <si>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28年度同意等額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</si>
  <si>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B2626</t>
    <phoneticPr fontId="3"/>
  </si>
  <si>
    <t>B2627</t>
    <phoneticPr fontId="3"/>
  </si>
  <si>
    <t>B2628</t>
    <phoneticPr fontId="3"/>
  </si>
  <si>
    <t>一般会計出資債（上水道事業）　29年度同意等額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</si>
  <si>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29年度同意等額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</si>
  <si>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B2964</t>
    <phoneticPr fontId="3"/>
  </si>
  <si>
    <t>B2965</t>
    <phoneticPr fontId="3"/>
  </si>
  <si>
    <t>B2966</t>
    <phoneticPr fontId="3"/>
  </si>
  <si>
    <t>簡易水道事業債　12年度同意等額</t>
    <rPh sb="0" eb="2">
      <t>カンイ</t>
    </rPh>
    <rPh sb="2" eb="4">
      <t>スイドウ</t>
    </rPh>
    <rPh sb="4" eb="7">
      <t>ジギョウサイ</t>
    </rPh>
    <rPh sb="10" eb="12">
      <t>ネンド</t>
    </rPh>
    <rPh sb="12" eb="14">
      <t>ドウイ</t>
    </rPh>
    <rPh sb="14" eb="16">
      <t>トウガク</t>
    </rPh>
    <phoneticPr fontId="3"/>
  </si>
  <si>
    <t>簡易水道事業債　12年度同意等額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</si>
  <si>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B4221</t>
    <phoneticPr fontId="3"/>
  </si>
  <si>
    <t>B4222</t>
    <phoneticPr fontId="3"/>
  </si>
  <si>
    <t>B4223</t>
    <phoneticPr fontId="3"/>
  </si>
  <si>
    <t>簡易水道事業債　（未普及解消緊急対策事業上乗せ分）　12年度同意等額</t>
    <rPh sb="0" eb="2">
      <t>カンイ</t>
    </rPh>
    <rPh sb="2" eb="4">
      <t>スイドウ</t>
    </rPh>
    <rPh sb="4" eb="7">
      <t>ジギョウサイ</t>
    </rPh>
    <rPh sb="9" eb="10">
      <t>ミ</t>
    </rPh>
    <rPh sb="10" eb="12">
      <t>フキュウ</t>
    </rPh>
    <rPh sb="12" eb="14">
      <t>カイショウ</t>
    </rPh>
    <rPh sb="14" eb="16">
      <t>キンキュウ</t>
    </rPh>
    <rPh sb="16" eb="18">
      <t>タイサク</t>
    </rPh>
    <rPh sb="18" eb="20">
      <t>ジギョウ</t>
    </rPh>
    <rPh sb="20" eb="22">
      <t>ウワノ</t>
    </rPh>
    <rPh sb="23" eb="24">
      <t>ブン</t>
    </rPh>
    <rPh sb="28" eb="30">
      <t>ネンド</t>
    </rPh>
    <rPh sb="30" eb="32">
      <t>ドウイ</t>
    </rPh>
    <rPh sb="32" eb="34">
      <t>トウガク</t>
    </rPh>
    <phoneticPr fontId="3"/>
  </si>
  <si>
    <t>簡易水道事業債　13年度同意等額</t>
    <rPh sb="0" eb="2">
      <t>カンイ</t>
    </rPh>
    <rPh sb="2" eb="4">
      <t>スイドウ</t>
    </rPh>
    <rPh sb="4" eb="7">
      <t>ジギョウサイ</t>
    </rPh>
    <rPh sb="10" eb="12">
      <t>ネンド</t>
    </rPh>
    <rPh sb="12" eb="14">
      <t>ドウイ</t>
    </rPh>
    <rPh sb="14" eb="16">
      <t>トウガク</t>
    </rPh>
    <phoneticPr fontId="3"/>
  </si>
  <si>
    <t>簡易水道事業債　13年度同意等額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</si>
  <si>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簡易水道事業債　14年度同意等額</t>
    <rPh sb="0" eb="2">
      <t>カンイ</t>
    </rPh>
    <rPh sb="2" eb="4">
      <t>スイドウ</t>
    </rPh>
    <rPh sb="4" eb="7">
      <t>ジギョウサイ</t>
    </rPh>
    <rPh sb="10" eb="12">
      <t>ネンド</t>
    </rPh>
    <rPh sb="12" eb="14">
      <t>ドウイ</t>
    </rPh>
    <rPh sb="14" eb="16">
      <t>トウガク</t>
    </rPh>
    <phoneticPr fontId="3"/>
  </si>
  <si>
    <t>簡易水道事業債　14年度同意等額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</si>
  <si>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B4450</t>
    <phoneticPr fontId="3"/>
  </si>
  <si>
    <t>B4451</t>
    <phoneticPr fontId="3"/>
  </si>
  <si>
    <t>B4606</t>
    <phoneticPr fontId="3"/>
  </si>
  <si>
    <t>B4607</t>
    <phoneticPr fontId="3"/>
  </si>
  <si>
    <t>簡易水道事業債　15年度同意等額</t>
    <rPh sb="0" eb="2">
      <t>カンイ</t>
    </rPh>
    <rPh sb="2" eb="4">
      <t>スイドウ</t>
    </rPh>
    <rPh sb="4" eb="7">
      <t>ジギョウサイ</t>
    </rPh>
    <rPh sb="10" eb="12">
      <t>ネンド</t>
    </rPh>
    <rPh sb="12" eb="14">
      <t>ドウイ</t>
    </rPh>
    <rPh sb="14" eb="16">
      <t>トウガク</t>
    </rPh>
    <phoneticPr fontId="3"/>
  </si>
  <si>
    <t>簡易水道事業債　15年度同意等額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</si>
  <si>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簡易水道事業債　16年度同意等額</t>
    <rPh sb="0" eb="2">
      <t>カンイ</t>
    </rPh>
    <rPh sb="2" eb="4">
      <t>スイドウ</t>
    </rPh>
    <rPh sb="4" eb="7">
      <t>ジギョウサイ</t>
    </rPh>
    <rPh sb="10" eb="12">
      <t>ネンド</t>
    </rPh>
    <rPh sb="12" eb="14">
      <t>ドウイ</t>
    </rPh>
    <rPh sb="14" eb="16">
      <t>トウガク</t>
    </rPh>
    <phoneticPr fontId="3"/>
  </si>
  <si>
    <t>簡易水道事業債　16年度同意等額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</si>
  <si>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B4803</t>
    <phoneticPr fontId="3"/>
  </si>
  <si>
    <t>B4804</t>
    <phoneticPr fontId="3"/>
  </si>
  <si>
    <t>B4989</t>
    <phoneticPr fontId="3"/>
  </si>
  <si>
    <t>B4990</t>
    <phoneticPr fontId="3"/>
  </si>
  <si>
    <t>簡易水道事業債　17年度同意等額</t>
    <rPh sb="0" eb="2">
      <t>カンイ</t>
    </rPh>
    <rPh sb="2" eb="4">
      <t>スイドウ</t>
    </rPh>
    <rPh sb="4" eb="7">
      <t>ジギョウサイ</t>
    </rPh>
    <rPh sb="10" eb="12">
      <t>ネンド</t>
    </rPh>
    <rPh sb="12" eb="14">
      <t>ドウイ</t>
    </rPh>
    <rPh sb="14" eb="16">
      <t>トウガク</t>
    </rPh>
    <phoneticPr fontId="3"/>
  </si>
  <si>
    <t>簡易水道事業債　17年度同意等額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</si>
  <si>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簡易水道事業債　18年度同意等額</t>
    <rPh sb="0" eb="2">
      <t>カンイ</t>
    </rPh>
    <rPh sb="2" eb="4">
      <t>スイドウ</t>
    </rPh>
    <rPh sb="4" eb="7">
      <t>ジギョウサイ</t>
    </rPh>
    <rPh sb="10" eb="12">
      <t>ネンド</t>
    </rPh>
    <rPh sb="12" eb="14">
      <t>ドウイ</t>
    </rPh>
    <rPh sb="14" eb="16">
      <t>トウガク</t>
    </rPh>
    <phoneticPr fontId="3"/>
  </si>
  <si>
    <t>簡易水道事業債　18年度同意等額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</si>
  <si>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簡易水道事業債　19年度同意等額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</si>
  <si>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簡易水道事業債　19年度同意等額</t>
    <rPh sb="0" eb="2">
      <t>カンイ</t>
    </rPh>
    <rPh sb="2" eb="4">
      <t>スイドウ</t>
    </rPh>
    <rPh sb="4" eb="7">
      <t>ジギョウサイ</t>
    </rPh>
    <rPh sb="10" eb="12">
      <t>ネンド</t>
    </rPh>
    <rPh sb="12" eb="14">
      <t>ドウイ</t>
    </rPh>
    <rPh sb="14" eb="16">
      <t>トウガク</t>
    </rPh>
    <phoneticPr fontId="3"/>
  </si>
  <si>
    <t>B7732</t>
    <phoneticPr fontId="3"/>
  </si>
  <si>
    <t>B7733</t>
    <phoneticPr fontId="3"/>
  </si>
  <si>
    <t>B7846</t>
    <phoneticPr fontId="3"/>
  </si>
  <si>
    <t>B7847</t>
    <phoneticPr fontId="3"/>
  </si>
  <si>
    <t>B8489</t>
    <phoneticPr fontId="3"/>
  </si>
  <si>
    <t>B8490</t>
    <phoneticPr fontId="3"/>
  </si>
  <si>
    <t>簡易水道事業債　20年度同意等額</t>
    <rPh sb="0" eb="2">
      <t>カンイ</t>
    </rPh>
    <rPh sb="2" eb="4">
      <t>スイドウ</t>
    </rPh>
    <rPh sb="4" eb="7">
      <t>ジギョウサイ</t>
    </rPh>
    <rPh sb="10" eb="12">
      <t>ネンド</t>
    </rPh>
    <rPh sb="12" eb="14">
      <t>ドウイ</t>
    </rPh>
    <rPh sb="14" eb="16">
      <t>トウガク</t>
    </rPh>
    <phoneticPr fontId="3"/>
  </si>
  <si>
    <t>簡易水道事業債　20年度同意等額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</si>
  <si>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簡易水道事業債　21年度同意等額</t>
    <rPh sb="0" eb="2">
      <t>カンイ</t>
    </rPh>
    <rPh sb="2" eb="4">
      <t>スイドウ</t>
    </rPh>
    <rPh sb="4" eb="7">
      <t>ジギョウサイ</t>
    </rPh>
    <rPh sb="10" eb="12">
      <t>ネンド</t>
    </rPh>
    <rPh sb="12" eb="14">
      <t>ドウイ</t>
    </rPh>
    <rPh sb="14" eb="16">
      <t>トウガク</t>
    </rPh>
    <phoneticPr fontId="3"/>
  </si>
  <si>
    <t>簡易水道事業債　21年度同意等額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</si>
  <si>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B8892</t>
    <phoneticPr fontId="3"/>
  </si>
  <si>
    <t>B8893</t>
    <phoneticPr fontId="3"/>
  </si>
  <si>
    <t>B9337</t>
    <phoneticPr fontId="3"/>
  </si>
  <si>
    <t>B9338</t>
    <phoneticPr fontId="3"/>
  </si>
  <si>
    <t>簡易水道事業債　22年度同意等額</t>
    <rPh sb="0" eb="2">
      <t>カンイ</t>
    </rPh>
    <rPh sb="2" eb="4">
      <t>スイドウ</t>
    </rPh>
    <rPh sb="4" eb="7">
      <t>ジギョウサイ</t>
    </rPh>
    <rPh sb="10" eb="12">
      <t>ネンド</t>
    </rPh>
    <rPh sb="12" eb="14">
      <t>ドウイ</t>
    </rPh>
    <rPh sb="14" eb="16">
      <t>トウガク</t>
    </rPh>
    <phoneticPr fontId="3"/>
  </si>
  <si>
    <t>簡易水道事業債　22年度同意等額　※統合水道事業分</t>
    <rPh sb="0" eb="2">
      <t>カンイ</t>
    </rPh>
    <rPh sb="2" eb="4">
      <t>スイドウ</t>
    </rPh>
    <rPh sb="4" eb="7">
      <t>ジギョウサイ</t>
    </rPh>
    <rPh sb="10" eb="12">
      <t>ネンド</t>
    </rPh>
    <rPh sb="12" eb="14">
      <t>ドウイ</t>
    </rPh>
    <rPh sb="14" eb="16">
      <t>トウガク</t>
    </rPh>
    <rPh sb="18" eb="20">
      <t>トウゴウ</t>
    </rPh>
    <rPh sb="20" eb="22">
      <t>スイドウ</t>
    </rPh>
    <rPh sb="22" eb="25">
      <t>ジギョウブン</t>
    </rPh>
    <phoneticPr fontId="3"/>
  </si>
  <si>
    <t>B9647</t>
    <phoneticPr fontId="3"/>
  </si>
  <si>
    <t>B9648</t>
    <phoneticPr fontId="3"/>
  </si>
  <si>
    <t>簡易水道事業債　27年度同意等額　※公営企業会計適用分</t>
    <rPh sb="0" eb="2">
      <t>カンイ</t>
    </rPh>
    <rPh sb="2" eb="4">
      <t>スイドウ</t>
    </rPh>
    <rPh sb="4" eb="7">
      <t>ジギョウサイ</t>
    </rPh>
    <rPh sb="10" eb="12">
      <t>ネンド</t>
    </rPh>
    <rPh sb="12" eb="14">
      <t>ドウイ</t>
    </rPh>
    <rPh sb="14" eb="16">
      <t>トウガク</t>
    </rPh>
    <rPh sb="18" eb="20">
      <t>コウエイ</t>
    </rPh>
    <rPh sb="20" eb="22">
      <t>キギョウ</t>
    </rPh>
    <rPh sb="22" eb="24">
      <t>カイケイ</t>
    </rPh>
    <rPh sb="24" eb="26">
      <t>テキヨウ</t>
    </rPh>
    <rPh sb="26" eb="27">
      <t>スイブン</t>
    </rPh>
    <phoneticPr fontId="3"/>
  </si>
  <si>
    <t>簡易水道事業債　28年度同意等額　※公営企業会計適用分</t>
    <rPh sb="0" eb="2">
      <t>カンイ</t>
    </rPh>
    <rPh sb="2" eb="4">
      <t>スイドウ</t>
    </rPh>
    <rPh sb="4" eb="7">
      <t>ジギョウサイ</t>
    </rPh>
    <rPh sb="10" eb="12">
      <t>ネンド</t>
    </rPh>
    <rPh sb="12" eb="14">
      <t>ドウイ</t>
    </rPh>
    <rPh sb="14" eb="16">
      <t>トウガク</t>
    </rPh>
    <rPh sb="18" eb="20">
      <t>コウエイ</t>
    </rPh>
    <rPh sb="20" eb="22">
      <t>キギョウ</t>
    </rPh>
    <rPh sb="22" eb="24">
      <t>カイケイ</t>
    </rPh>
    <rPh sb="24" eb="26">
      <t>テキヨウ</t>
    </rPh>
    <rPh sb="26" eb="27">
      <t>スイブン</t>
    </rPh>
    <phoneticPr fontId="3"/>
  </si>
  <si>
    <t>簡易水道事業債　29年度同意等額　※公営企業会計適用分</t>
    <rPh sb="0" eb="2">
      <t>カンイ</t>
    </rPh>
    <rPh sb="2" eb="4">
      <t>スイドウ</t>
    </rPh>
    <rPh sb="4" eb="7">
      <t>ジギョウサイ</t>
    </rPh>
    <rPh sb="10" eb="12">
      <t>ネンド</t>
    </rPh>
    <rPh sb="12" eb="14">
      <t>ドウイ</t>
    </rPh>
    <rPh sb="14" eb="16">
      <t>トウガク</t>
    </rPh>
    <rPh sb="18" eb="20">
      <t>コウエイ</t>
    </rPh>
    <rPh sb="20" eb="22">
      <t>キギョウ</t>
    </rPh>
    <rPh sb="22" eb="24">
      <t>カイケイ</t>
    </rPh>
    <rPh sb="24" eb="26">
      <t>テキヨウ</t>
    </rPh>
    <rPh sb="26" eb="27">
      <t>スイブン</t>
    </rPh>
    <phoneticPr fontId="3"/>
  </si>
  <si>
    <t>B2522</t>
    <phoneticPr fontId="3"/>
  </si>
  <si>
    <t>B2629</t>
    <phoneticPr fontId="3"/>
  </si>
  <si>
    <t>B2967</t>
    <phoneticPr fontId="3"/>
  </si>
  <si>
    <t>高齢者保健福祉費</t>
    <rPh sb="0" eb="3">
      <t>コウレイシャ</t>
    </rPh>
    <rPh sb="3" eb="5">
      <t>ホケン</t>
    </rPh>
    <rPh sb="5" eb="8">
      <t>フクシヒ</t>
    </rPh>
    <phoneticPr fontId="3"/>
  </si>
  <si>
    <t>施設整備事業（一般財源化）地域介護・福祉空間整備等施設整備交付金　18年度同意等額</t>
    <rPh sb="0" eb="2">
      <t>シセツ</t>
    </rPh>
    <rPh sb="2" eb="4">
      <t>セイビ</t>
    </rPh>
    <rPh sb="4" eb="6">
      <t>ジギョウ</t>
    </rPh>
    <rPh sb="7" eb="9">
      <t>イッパン</t>
    </rPh>
    <rPh sb="9" eb="12">
      <t>ザイゲンカ</t>
    </rPh>
    <rPh sb="13" eb="15">
      <t>チイキ</t>
    </rPh>
    <rPh sb="15" eb="17">
      <t>カイゴ</t>
    </rPh>
    <rPh sb="18" eb="20">
      <t>フクシ</t>
    </rPh>
    <rPh sb="20" eb="22">
      <t>クウカン</t>
    </rPh>
    <rPh sb="22" eb="25">
      <t>セイビトウ</t>
    </rPh>
    <rPh sb="25" eb="27">
      <t>シセツ</t>
    </rPh>
    <rPh sb="27" eb="29">
      <t>セイビ</t>
    </rPh>
    <rPh sb="29" eb="32">
      <t>コウフキン</t>
    </rPh>
    <rPh sb="35" eb="37">
      <t>ネンド</t>
    </rPh>
    <rPh sb="37" eb="39">
      <t>ドウイ</t>
    </rPh>
    <rPh sb="39" eb="41">
      <t>トウガク</t>
    </rPh>
    <phoneticPr fontId="3"/>
  </si>
  <si>
    <t>施設整備事業（一般財源化）地域介護・福祉空間整備等施設整備交付金　19年度同意等額</t>
    <phoneticPr fontId="3"/>
  </si>
  <si>
    <t>施設整備事業（一般財源化）地域介護・福祉空間整備等施設整備交付金　20年度同意等額</t>
    <phoneticPr fontId="3"/>
  </si>
  <si>
    <t>施設整備事業（一般財源化）地域介護・福祉空間整備等施設整備交付金　21年度同意等額</t>
    <phoneticPr fontId="3"/>
  </si>
  <si>
    <t>施設整備事業（一般財源化）地域介護・福祉空間整備等施設整備交付金　22年度同意等額</t>
    <phoneticPr fontId="3"/>
  </si>
  <si>
    <t>施設整備事業（一般財源化）地域介護・福祉空間整備等施設整備交付金　23年度同意等額</t>
    <phoneticPr fontId="3"/>
  </si>
  <si>
    <t>施設整備事業（一般財源化）地域介護・福祉空間整備等施設整備交付金　24年度同意等額</t>
    <phoneticPr fontId="3"/>
  </si>
  <si>
    <t>施設整備事業（一般財源化）地域介護・福祉空間整備等施設整備交付金　25年度同意等額</t>
    <phoneticPr fontId="3"/>
  </si>
  <si>
    <t>施設整備事業（一般財源化）地域介護・福祉空間整備等施設整備交付金　26年度同意等額</t>
    <phoneticPr fontId="3"/>
  </si>
  <si>
    <t>施設整備事業（一般財源化）地域介護・福祉空間整備等施設整備交付金　28年度同意等額</t>
    <phoneticPr fontId="3"/>
  </si>
  <si>
    <t>施設整備事業（一般財源化）地域介護・福祉空間整備等施設整備交付金　29年度同意等額</t>
    <phoneticPr fontId="3"/>
  </si>
  <si>
    <t>施設整備事業（一般財源化）地域介護・福祉空間整備等施設整備交付金　27年度同意等額</t>
    <phoneticPr fontId="3"/>
  </si>
  <si>
    <t>B7848</t>
    <phoneticPr fontId="3"/>
  </si>
  <si>
    <t>B8491</t>
    <phoneticPr fontId="3"/>
  </si>
  <si>
    <t>B8894</t>
    <phoneticPr fontId="3"/>
  </si>
  <si>
    <t>B9339</t>
    <phoneticPr fontId="3"/>
  </si>
  <si>
    <t>B9649</t>
    <phoneticPr fontId="3"/>
  </si>
  <si>
    <t>B9964</t>
    <phoneticPr fontId="3"/>
  </si>
  <si>
    <t>B0487</t>
    <phoneticPr fontId="3"/>
  </si>
  <si>
    <t>B0780</t>
    <phoneticPr fontId="3"/>
  </si>
  <si>
    <t>B1786</t>
    <phoneticPr fontId="3"/>
  </si>
  <si>
    <t>B2282</t>
    <phoneticPr fontId="3"/>
  </si>
  <si>
    <t>B2630</t>
    <phoneticPr fontId="3"/>
  </si>
  <si>
    <t>B2873</t>
    <phoneticPr fontId="3"/>
  </si>
  <si>
    <t>清掃費</t>
    <rPh sb="0" eb="3">
      <t>セイソウヒ</t>
    </rPh>
    <phoneticPr fontId="3"/>
  </si>
  <si>
    <t>清掃事業に係る地方債　（５０％分）　18年度同意等額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</si>
  <si>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19年度同意等額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</si>
  <si>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20年度同意等額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</si>
  <si>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21年度同意等額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</si>
  <si>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22年度同意等額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</si>
  <si>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23年度同意等額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</si>
  <si>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24年度同意等額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</si>
  <si>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25年度同意等額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</si>
  <si>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26年度同意等額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</si>
  <si>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27年度同意等額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</si>
  <si>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28年度同意等額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</si>
  <si>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（５０％分）　29年度同意等額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</si>
  <si>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農業行政費</t>
    <rPh sb="0" eb="2">
      <t>ノウギョウ</t>
    </rPh>
    <rPh sb="2" eb="5">
      <t>ギョウセイヒ</t>
    </rPh>
    <phoneticPr fontId="3"/>
  </si>
  <si>
    <t>B9657</t>
    <phoneticPr fontId="3"/>
  </si>
  <si>
    <t>B9967</t>
    <phoneticPr fontId="3"/>
  </si>
  <si>
    <t>B0578</t>
    <phoneticPr fontId="3"/>
  </si>
  <si>
    <t>B0786</t>
    <phoneticPr fontId="3"/>
  </si>
  <si>
    <t>B1789</t>
    <phoneticPr fontId="3"/>
  </si>
  <si>
    <t>B2285</t>
    <phoneticPr fontId="3"/>
  </si>
  <si>
    <t>B2633</t>
    <phoneticPr fontId="3"/>
  </si>
  <si>
    <t>B2874</t>
    <phoneticPr fontId="3"/>
  </si>
  <si>
    <t>B9658</t>
    <phoneticPr fontId="3"/>
  </si>
  <si>
    <t>B9968</t>
    <phoneticPr fontId="3"/>
  </si>
  <si>
    <t>B0579</t>
    <phoneticPr fontId="3"/>
  </si>
  <si>
    <t>B0787</t>
    <phoneticPr fontId="3"/>
  </si>
  <si>
    <t>B1790</t>
    <phoneticPr fontId="3"/>
  </si>
  <si>
    <t>B2286</t>
    <phoneticPr fontId="3"/>
  </si>
  <si>
    <t>B2634</t>
    <phoneticPr fontId="3"/>
  </si>
  <si>
    <t>B2875</t>
    <phoneticPr fontId="3"/>
  </si>
  <si>
    <t>一般公共事業債　（都道府県営・災害関連）　19年度同意等額</t>
    <rPh sb="0" eb="2">
      <t>イッパン</t>
    </rPh>
    <rPh sb="2" eb="4">
      <t>コウキョウ</t>
    </rPh>
    <rPh sb="4" eb="7">
      <t>ジギョウサイ</t>
    </rPh>
    <rPh sb="9" eb="13">
      <t>トドウフケン</t>
    </rPh>
    <rPh sb="13" eb="14">
      <t>エイ</t>
    </rPh>
    <rPh sb="15" eb="17">
      <t>サイガイ</t>
    </rPh>
    <rPh sb="17" eb="19">
      <t>カンレン</t>
    </rPh>
    <rPh sb="23" eb="25">
      <t>ネンド</t>
    </rPh>
    <rPh sb="25" eb="27">
      <t>ドウイ</t>
    </rPh>
    <rPh sb="27" eb="29">
      <t>トウガク</t>
    </rPh>
    <phoneticPr fontId="3"/>
  </si>
  <si>
    <t>一般公共事業債　（都道府県営・災害関連）　20年度同意等額</t>
    <rPh sb="0" eb="2">
      <t>イッパン</t>
    </rPh>
    <rPh sb="2" eb="4">
      <t>コウキョウ</t>
    </rPh>
    <rPh sb="4" eb="7">
      <t>ジギョウサイ</t>
    </rPh>
    <rPh sb="9" eb="13">
      <t>トドウフケン</t>
    </rPh>
    <rPh sb="13" eb="14">
      <t>エイ</t>
    </rPh>
    <rPh sb="15" eb="17">
      <t>サイガイ</t>
    </rPh>
    <rPh sb="17" eb="19">
      <t>カンレン</t>
    </rPh>
    <rPh sb="23" eb="25">
      <t>ネンド</t>
    </rPh>
    <rPh sb="25" eb="27">
      <t>ドウイ</t>
    </rPh>
    <rPh sb="27" eb="29">
      <t>トウガク</t>
    </rPh>
    <phoneticPr fontId="3"/>
  </si>
  <si>
    <t>一般公共事業債　（都道府県営・災害関連）　21年度同意等額</t>
    <rPh sb="0" eb="2">
      <t>イッパン</t>
    </rPh>
    <rPh sb="2" eb="4">
      <t>コウキョウ</t>
    </rPh>
    <rPh sb="4" eb="7">
      <t>ジギョウサイ</t>
    </rPh>
    <rPh sb="9" eb="13">
      <t>トドウフケン</t>
    </rPh>
    <rPh sb="13" eb="14">
      <t>エイ</t>
    </rPh>
    <rPh sb="15" eb="17">
      <t>サイガイ</t>
    </rPh>
    <rPh sb="17" eb="19">
      <t>カンレン</t>
    </rPh>
    <rPh sb="23" eb="25">
      <t>ネンド</t>
    </rPh>
    <rPh sb="25" eb="27">
      <t>ドウイ</t>
    </rPh>
    <rPh sb="27" eb="29">
      <t>トウガク</t>
    </rPh>
    <phoneticPr fontId="3"/>
  </si>
  <si>
    <t>B8498</t>
    <phoneticPr fontId="3"/>
  </si>
  <si>
    <t>B8939</t>
    <phoneticPr fontId="3"/>
  </si>
  <si>
    <t>B9344</t>
    <phoneticPr fontId="3"/>
  </si>
  <si>
    <t>B9659</t>
    <phoneticPr fontId="3"/>
  </si>
  <si>
    <t>B9969</t>
    <phoneticPr fontId="3"/>
  </si>
  <si>
    <t>B0580</t>
    <phoneticPr fontId="3"/>
  </si>
  <si>
    <t>B0788</t>
    <phoneticPr fontId="3"/>
  </si>
  <si>
    <t>B1791</t>
    <phoneticPr fontId="3"/>
  </si>
  <si>
    <t>B2287</t>
    <phoneticPr fontId="3"/>
  </si>
  <si>
    <t>B2635</t>
    <phoneticPr fontId="3"/>
  </si>
  <si>
    <t>B2876</t>
    <phoneticPr fontId="3"/>
  </si>
  <si>
    <t>一般公共事業債　（国営・農業農村）　22年度同意等額</t>
    <rPh sb="0" eb="2">
      <t>イッパン</t>
    </rPh>
    <rPh sb="2" eb="4">
      <t>コウキョウ</t>
    </rPh>
    <rPh sb="4" eb="7">
      <t>ジギョウサイ</t>
    </rPh>
    <rPh sb="9" eb="11">
      <t>コクエイ</t>
    </rPh>
    <rPh sb="12" eb="14">
      <t>ノウギョウ</t>
    </rPh>
    <rPh sb="14" eb="16">
      <t>ノウソン</t>
    </rPh>
    <rPh sb="20" eb="22">
      <t>ネンド</t>
    </rPh>
    <rPh sb="22" eb="24">
      <t>ドウイ</t>
    </rPh>
    <rPh sb="24" eb="26">
      <t>トウガク</t>
    </rPh>
    <phoneticPr fontId="3"/>
  </si>
  <si>
    <t>B9660</t>
    <phoneticPr fontId="3"/>
  </si>
  <si>
    <t>B9970</t>
    <phoneticPr fontId="3"/>
  </si>
  <si>
    <t>B0581</t>
    <phoneticPr fontId="3"/>
  </si>
  <si>
    <t>B0789</t>
    <phoneticPr fontId="3"/>
  </si>
  <si>
    <t>B1792</t>
    <phoneticPr fontId="3"/>
  </si>
  <si>
    <t>B2288</t>
    <phoneticPr fontId="3"/>
  </si>
  <si>
    <t>B2636</t>
    <phoneticPr fontId="3"/>
  </si>
  <si>
    <t>B2877</t>
    <phoneticPr fontId="3"/>
  </si>
  <si>
    <t>一般公共事業債　（国営・災害関連）　19年度同意等額</t>
    <rPh sb="0" eb="2">
      <t>イッパン</t>
    </rPh>
    <rPh sb="2" eb="4">
      <t>コウキョウ</t>
    </rPh>
    <rPh sb="4" eb="7">
      <t>ジギョウサイ</t>
    </rPh>
    <rPh sb="9" eb="11">
      <t>コクエイ</t>
    </rPh>
    <rPh sb="12" eb="14">
      <t>サイガイ</t>
    </rPh>
    <rPh sb="14" eb="16">
      <t>カンレン</t>
    </rPh>
    <rPh sb="20" eb="22">
      <t>ネンド</t>
    </rPh>
    <rPh sb="22" eb="24">
      <t>ドウイ</t>
    </rPh>
    <rPh sb="24" eb="26">
      <t>トウガク</t>
    </rPh>
    <phoneticPr fontId="3"/>
  </si>
  <si>
    <t>一般公共事業債　（国営・災害関連）　20年度同意等額</t>
    <rPh sb="0" eb="2">
      <t>イッパン</t>
    </rPh>
    <rPh sb="2" eb="4">
      <t>コウキョウ</t>
    </rPh>
    <rPh sb="4" eb="7">
      <t>ジギョウサイ</t>
    </rPh>
    <rPh sb="9" eb="11">
      <t>コクエイ</t>
    </rPh>
    <rPh sb="12" eb="14">
      <t>サイガイ</t>
    </rPh>
    <rPh sb="14" eb="16">
      <t>カンレン</t>
    </rPh>
    <rPh sb="20" eb="22">
      <t>ネンド</t>
    </rPh>
    <rPh sb="22" eb="24">
      <t>ドウイ</t>
    </rPh>
    <rPh sb="24" eb="26">
      <t>トウガク</t>
    </rPh>
    <phoneticPr fontId="3"/>
  </si>
  <si>
    <t>一般公共事業債　（国営・災害関連）　21年度同意等額</t>
    <rPh sb="0" eb="2">
      <t>イッパン</t>
    </rPh>
    <rPh sb="2" eb="4">
      <t>コウキョウ</t>
    </rPh>
    <rPh sb="4" eb="7">
      <t>ジギョウサイ</t>
    </rPh>
    <rPh sb="9" eb="11">
      <t>コクエイ</t>
    </rPh>
    <rPh sb="12" eb="14">
      <t>サイガイ</t>
    </rPh>
    <rPh sb="14" eb="16">
      <t>カンレン</t>
    </rPh>
    <rPh sb="20" eb="22">
      <t>ネンド</t>
    </rPh>
    <rPh sb="22" eb="24">
      <t>ドウイ</t>
    </rPh>
    <rPh sb="24" eb="26">
      <t>トウガク</t>
    </rPh>
    <phoneticPr fontId="3"/>
  </si>
  <si>
    <t>一般公共事業債　（国営・災害関連）　22年度同意等額</t>
    <rPh sb="0" eb="2">
      <t>イッパン</t>
    </rPh>
    <rPh sb="2" eb="4">
      <t>コウキョウ</t>
    </rPh>
    <rPh sb="4" eb="7">
      <t>ジギョウサイ</t>
    </rPh>
    <rPh sb="9" eb="11">
      <t>コクエイ</t>
    </rPh>
    <rPh sb="12" eb="14">
      <t>サイガイ</t>
    </rPh>
    <rPh sb="14" eb="16">
      <t>カンレン</t>
    </rPh>
    <rPh sb="20" eb="22">
      <t>ネンド</t>
    </rPh>
    <rPh sb="22" eb="24">
      <t>ドウイ</t>
    </rPh>
    <rPh sb="24" eb="26">
      <t>トウガク</t>
    </rPh>
    <phoneticPr fontId="3"/>
  </si>
  <si>
    <t>B8500</t>
    <phoneticPr fontId="3"/>
  </si>
  <si>
    <t>B8941</t>
    <phoneticPr fontId="3"/>
  </si>
  <si>
    <t>B9346</t>
    <phoneticPr fontId="3"/>
  </si>
  <si>
    <t>B9661</t>
    <phoneticPr fontId="3"/>
  </si>
  <si>
    <t>B9971</t>
    <phoneticPr fontId="3"/>
  </si>
  <si>
    <t>B0582</t>
    <phoneticPr fontId="3"/>
  </si>
  <si>
    <t>B0790</t>
    <phoneticPr fontId="3"/>
  </si>
  <si>
    <t>B1793</t>
    <phoneticPr fontId="3"/>
  </si>
  <si>
    <t>B2289</t>
    <phoneticPr fontId="3"/>
  </si>
  <si>
    <t>B2637</t>
    <phoneticPr fontId="3"/>
  </si>
  <si>
    <t>B2878</t>
    <phoneticPr fontId="3"/>
  </si>
  <si>
    <t>B4636</t>
    <phoneticPr fontId="3"/>
  </si>
  <si>
    <t>B4814</t>
    <phoneticPr fontId="3"/>
  </si>
  <si>
    <t>B7004</t>
    <phoneticPr fontId="3"/>
  </si>
  <si>
    <t>B7556</t>
    <phoneticPr fontId="3"/>
  </si>
  <si>
    <t>B7864</t>
    <phoneticPr fontId="3"/>
  </si>
  <si>
    <t>B8501</t>
    <phoneticPr fontId="3"/>
  </si>
  <si>
    <t>B8942</t>
    <phoneticPr fontId="3"/>
  </si>
  <si>
    <t>B9347</t>
    <phoneticPr fontId="3"/>
  </si>
  <si>
    <t>B9662</t>
    <phoneticPr fontId="3"/>
  </si>
  <si>
    <t>B9972</t>
    <phoneticPr fontId="3"/>
  </si>
  <si>
    <t>B0583</t>
    <phoneticPr fontId="3"/>
  </si>
  <si>
    <t>B4637</t>
    <phoneticPr fontId="3"/>
  </si>
  <si>
    <t>B4815</t>
    <phoneticPr fontId="3"/>
  </si>
  <si>
    <t>B7005</t>
    <phoneticPr fontId="3"/>
  </si>
  <si>
    <t>B7557</t>
    <phoneticPr fontId="3"/>
  </si>
  <si>
    <t>B7865</t>
    <phoneticPr fontId="3"/>
  </si>
  <si>
    <t>B8502</t>
    <phoneticPr fontId="3"/>
  </si>
  <si>
    <t>B8943</t>
    <phoneticPr fontId="3"/>
  </si>
  <si>
    <t>B9348</t>
    <phoneticPr fontId="3"/>
  </si>
  <si>
    <t>B9663</t>
    <phoneticPr fontId="3"/>
  </si>
  <si>
    <t>B9973</t>
    <phoneticPr fontId="3"/>
  </si>
  <si>
    <t>B0584</t>
    <phoneticPr fontId="3"/>
  </si>
  <si>
    <t>臨時地方道整備事業債・地方道路等整備事業債　（ふるさと林道分）　24年度同意等額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</si>
  <si>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13年度同意等額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</si>
  <si>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14年度同意等額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</si>
  <si>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15年度同意等額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</si>
  <si>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16年度同意等額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</si>
  <si>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17年度同意等額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</si>
  <si>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18年度同意等額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</si>
  <si>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19年度同意等額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</si>
  <si>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20年度同意等額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</si>
  <si>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21年度同意等額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</si>
  <si>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22年度同意等額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</si>
  <si>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臨時地方道整備事業債・地方道路等整備事業債　（ふるさと林道分）　23年度同意等額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29" eb="30">
      <t>ブン</t>
    </rPh>
    <rPh sb="30" eb="31">
      <t>ツウブン</t>
    </rPh>
    <rPh sb="34" eb="36">
      <t>ネンド</t>
    </rPh>
    <rPh sb="36" eb="38">
      <t>ドウイ</t>
    </rPh>
    <rPh sb="38" eb="40">
      <t>トウガク</t>
    </rPh>
    <phoneticPr fontId="3"/>
  </si>
  <si>
    <t>林野水産行政費</t>
    <rPh sb="0" eb="2">
      <t>リンヤ</t>
    </rPh>
    <rPh sb="2" eb="4">
      <t>スイサン</t>
    </rPh>
    <rPh sb="4" eb="7">
      <t>ギョウセイヒ</t>
    </rPh>
    <phoneticPr fontId="3"/>
  </si>
  <si>
    <t>臨時地方道整備事業債・地方道路等整備事業債　（ふるさと林道・財対債分）　13年度同意等額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</si>
  <si>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14年度同意等額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</si>
  <si>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15年度同意等額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</si>
  <si>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16年度同意等額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</si>
  <si>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17年度同意等額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</si>
  <si>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18年度同意等額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</si>
  <si>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19年度同意等額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</si>
  <si>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20年度同意等額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</si>
  <si>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21年度同意等額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</si>
  <si>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22年度同意等額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</si>
  <si>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23年度同意等額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</si>
  <si>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臨時地方道整備事業債・地方道路等整備事業債　（ふるさと林道・財対債分）　24年度同意等額</t>
    <rPh sb="0" eb="2">
      <t>リンジ</t>
    </rPh>
    <rPh sb="2" eb="4">
      <t>チホウ</t>
    </rPh>
    <rPh sb="4" eb="5">
      <t>ドウ</t>
    </rPh>
    <rPh sb="5" eb="7">
      <t>セイビ</t>
    </rPh>
    <rPh sb="7" eb="9">
      <t>ジギョウ</t>
    </rPh>
    <rPh sb="9" eb="10">
      <t>サイ</t>
    </rPh>
    <rPh sb="11" eb="13">
      <t>チホウ</t>
    </rPh>
    <rPh sb="13" eb="16">
      <t>ドウロナド</t>
    </rPh>
    <rPh sb="16" eb="18">
      <t>セイビ</t>
    </rPh>
    <rPh sb="18" eb="20">
      <t>ジギョウ</t>
    </rPh>
    <rPh sb="20" eb="21">
      <t>サイ</t>
    </rPh>
    <rPh sb="27" eb="29">
      <t>リンドウ</t>
    </rPh>
    <rPh sb="30" eb="33">
      <t>ザイタイサイ</t>
    </rPh>
    <rPh sb="33" eb="34">
      <t>ブン</t>
    </rPh>
    <rPh sb="34" eb="35">
      <t>ツウブン</t>
    </rPh>
    <rPh sb="38" eb="40">
      <t>ネンド</t>
    </rPh>
    <rPh sb="40" eb="42">
      <t>ドウイ</t>
    </rPh>
    <rPh sb="42" eb="44">
      <t>トウガク</t>
    </rPh>
    <phoneticPr fontId="3"/>
  </si>
  <si>
    <t>一般補助施設整備等事業債　（特定間伐等促進対策分）　20年度同意等額</t>
    <rPh sb="0" eb="2">
      <t>イッパン</t>
    </rPh>
    <rPh sb="2" eb="4">
      <t>ホジョ</t>
    </rPh>
    <rPh sb="4" eb="6">
      <t>シセツ</t>
    </rPh>
    <rPh sb="6" eb="8">
      <t>セイビ</t>
    </rPh>
    <rPh sb="8" eb="9">
      <t>トウ</t>
    </rPh>
    <rPh sb="9" eb="12">
      <t>ジギョウサイ</t>
    </rPh>
    <rPh sb="14" eb="16">
      <t>トクテイ</t>
    </rPh>
    <rPh sb="16" eb="18">
      <t>カンバツ</t>
    </rPh>
    <rPh sb="18" eb="19">
      <t>トウ</t>
    </rPh>
    <rPh sb="19" eb="21">
      <t>ソクシン</t>
    </rPh>
    <rPh sb="21" eb="23">
      <t>タイサク</t>
    </rPh>
    <rPh sb="23" eb="24">
      <t>ブン</t>
    </rPh>
    <rPh sb="28" eb="30">
      <t>ネンド</t>
    </rPh>
    <rPh sb="30" eb="32">
      <t>ドウイ</t>
    </rPh>
    <rPh sb="32" eb="34">
      <t>トウガク</t>
    </rPh>
    <phoneticPr fontId="3"/>
  </si>
  <si>
    <t>一般補助施設整備等事業債　（特定間伐等促進対策分）　21年度同意等額</t>
    <rPh sb="0" eb="2">
      <t>イッパン</t>
    </rPh>
    <rPh sb="2" eb="4">
      <t>ホジョ</t>
    </rPh>
    <rPh sb="4" eb="6">
      <t>シセツ</t>
    </rPh>
    <rPh sb="6" eb="8">
      <t>セイビ</t>
    </rPh>
    <rPh sb="8" eb="9">
      <t>トウ</t>
    </rPh>
    <rPh sb="9" eb="12">
      <t>ジギョウサイ</t>
    </rPh>
    <rPh sb="14" eb="16">
      <t>トクテイ</t>
    </rPh>
    <rPh sb="16" eb="18">
      <t>カンバツ</t>
    </rPh>
    <rPh sb="18" eb="19">
      <t>トウ</t>
    </rPh>
    <rPh sb="19" eb="21">
      <t>ソクシン</t>
    </rPh>
    <rPh sb="21" eb="23">
      <t>タイサク</t>
    </rPh>
    <rPh sb="23" eb="24">
      <t>ブン</t>
    </rPh>
    <rPh sb="28" eb="30">
      <t>ネンド</t>
    </rPh>
    <rPh sb="30" eb="32">
      <t>ドウイ</t>
    </rPh>
    <rPh sb="32" eb="34">
      <t>トウガク</t>
    </rPh>
    <phoneticPr fontId="3"/>
  </si>
  <si>
    <t>一般補助施設整備等事業債　（特定間伐等促進対策分）　22年度同意等額</t>
    <rPh sb="0" eb="2">
      <t>イッパン</t>
    </rPh>
    <rPh sb="2" eb="4">
      <t>ホジョ</t>
    </rPh>
    <rPh sb="4" eb="6">
      <t>シセツ</t>
    </rPh>
    <rPh sb="6" eb="8">
      <t>セイビ</t>
    </rPh>
    <rPh sb="8" eb="9">
      <t>トウ</t>
    </rPh>
    <rPh sb="9" eb="12">
      <t>ジギョウサイ</t>
    </rPh>
    <rPh sb="14" eb="16">
      <t>トクテイ</t>
    </rPh>
    <rPh sb="16" eb="18">
      <t>カンバツ</t>
    </rPh>
    <rPh sb="18" eb="19">
      <t>トウ</t>
    </rPh>
    <rPh sb="19" eb="21">
      <t>ソクシン</t>
    </rPh>
    <rPh sb="21" eb="23">
      <t>タイサク</t>
    </rPh>
    <rPh sb="23" eb="24">
      <t>ブン</t>
    </rPh>
    <rPh sb="28" eb="30">
      <t>ネンド</t>
    </rPh>
    <rPh sb="30" eb="32">
      <t>ドウイ</t>
    </rPh>
    <rPh sb="32" eb="34">
      <t>トウガク</t>
    </rPh>
    <phoneticPr fontId="3"/>
  </si>
  <si>
    <t>B8948</t>
    <phoneticPr fontId="3"/>
  </si>
  <si>
    <t>B9352</t>
    <phoneticPr fontId="3"/>
  </si>
  <si>
    <t>B9666</t>
    <phoneticPr fontId="3"/>
  </si>
  <si>
    <t>地域振興費（人口）</t>
    <rPh sb="0" eb="2">
      <t>チイキ</t>
    </rPh>
    <rPh sb="2" eb="5">
      <t>シンコウヒ</t>
    </rPh>
    <rPh sb="6" eb="8">
      <t>ジンコウ</t>
    </rPh>
    <phoneticPr fontId="3"/>
  </si>
  <si>
    <t>緊急防災基盤整備事業債　13年度同意等額</t>
    <phoneticPr fontId="3"/>
  </si>
  <si>
    <t>B4489</t>
    <phoneticPr fontId="3"/>
  </si>
  <si>
    <t>防災対策事業債　（公共施設等耐震化事業分）　14年度同意等額</t>
    <rPh sb="0" eb="2">
      <t>ボウサイ</t>
    </rPh>
    <rPh sb="2" eb="4">
      <t>タイサク</t>
    </rPh>
    <rPh sb="4" eb="7">
      <t>ジギョウサイ</t>
    </rPh>
    <rPh sb="9" eb="11">
      <t>コウキョウ</t>
    </rPh>
    <rPh sb="11" eb="14">
      <t>シセツトウ</t>
    </rPh>
    <rPh sb="14" eb="17">
      <t>タイシンカ</t>
    </rPh>
    <rPh sb="17" eb="20">
      <t>ジギョウブン</t>
    </rPh>
    <rPh sb="24" eb="26">
      <t>ネンド</t>
    </rPh>
    <rPh sb="26" eb="28">
      <t>ドウイ</t>
    </rPh>
    <rPh sb="28" eb="30">
      <t>トウガク</t>
    </rPh>
    <phoneticPr fontId="3"/>
  </si>
  <si>
    <t>B4651</t>
    <phoneticPr fontId="3"/>
  </si>
  <si>
    <t>防災対策事業債　（旧緊急防災基盤整備事業　（継続事業）　分）　14年度同意等額</t>
    <rPh sb="0" eb="2">
      <t>ボウサイ</t>
    </rPh>
    <rPh sb="2" eb="4">
      <t>タイサク</t>
    </rPh>
    <rPh sb="4" eb="7">
      <t>ジギョウサイ</t>
    </rPh>
    <rPh sb="9" eb="10">
      <t>キュウ</t>
    </rPh>
    <rPh sb="10" eb="12">
      <t>キンキュウ</t>
    </rPh>
    <rPh sb="12" eb="14">
      <t>ボウサイ</t>
    </rPh>
    <rPh sb="14" eb="16">
      <t>キバン</t>
    </rPh>
    <rPh sb="16" eb="18">
      <t>セイビ</t>
    </rPh>
    <rPh sb="18" eb="20">
      <t>ジギョウ</t>
    </rPh>
    <rPh sb="22" eb="24">
      <t>ケイゾク</t>
    </rPh>
    <rPh sb="24" eb="26">
      <t>ジギョウ</t>
    </rPh>
    <rPh sb="28" eb="29">
      <t>ブン</t>
    </rPh>
    <rPh sb="33" eb="35">
      <t>ネンド</t>
    </rPh>
    <rPh sb="35" eb="37">
      <t>ドウイ</t>
    </rPh>
    <rPh sb="37" eb="39">
      <t>トウガク</t>
    </rPh>
    <phoneticPr fontId="3"/>
  </si>
  <si>
    <t>B4652</t>
    <phoneticPr fontId="3"/>
  </si>
  <si>
    <t>防災対策事業債　（防災基盤整備事業分）　15年度同意等額</t>
    <rPh sb="0" eb="2">
      <t>ボウサイ</t>
    </rPh>
    <rPh sb="2" eb="4">
      <t>タイサク</t>
    </rPh>
    <rPh sb="4" eb="7">
      <t>ジギョウサイ</t>
    </rPh>
    <rPh sb="9" eb="11">
      <t>ボウサイ</t>
    </rPh>
    <rPh sb="11" eb="13">
      <t>キバン</t>
    </rPh>
    <rPh sb="13" eb="15">
      <t>セイビ</t>
    </rPh>
    <rPh sb="15" eb="18">
      <t>ジギョウブン</t>
    </rPh>
    <rPh sb="22" eb="24">
      <t>ネンド</t>
    </rPh>
    <rPh sb="24" eb="26">
      <t>ドウイ</t>
    </rPh>
    <rPh sb="26" eb="28">
      <t>トウガク</t>
    </rPh>
    <phoneticPr fontId="3"/>
  </si>
  <si>
    <t>B4828</t>
    <phoneticPr fontId="3"/>
  </si>
  <si>
    <t>防災対策事業債　（公共施設等耐震化事業分）　15年度同意等額</t>
    <rPh sb="0" eb="2">
      <t>ボウサイ</t>
    </rPh>
    <rPh sb="2" eb="4">
      <t>タイサク</t>
    </rPh>
    <rPh sb="4" eb="7">
      <t>ジギョウサイ</t>
    </rPh>
    <rPh sb="9" eb="11">
      <t>コウキョウ</t>
    </rPh>
    <rPh sb="11" eb="14">
      <t>シセツトウ</t>
    </rPh>
    <rPh sb="14" eb="17">
      <t>タイシンカ</t>
    </rPh>
    <rPh sb="17" eb="20">
      <t>ジギョウブン</t>
    </rPh>
    <rPh sb="24" eb="26">
      <t>ネンド</t>
    </rPh>
    <rPh sb="26" eb="28">
      <t>ドウイ</t>
    </rPh>
    <rPh sb="28" eb="30">
      <t>トウガク</t>
    </rPh>
    <phoneticPr fontId="3"/>
  </si>
  <si>
    <t>B4829</t>
    <phoneticPr fontId="3"/>
  </si>
  <si>
    <t>防災対策事業債　（旧緊急防災基盤整備事業　（継続事業）　分）　15年度同意等額</t>
    <rPh sb="0" eb="2">
      <t>ボウサイ</t>
    </rPh>
    <rPh sb="2" eb="4">
      <t>タイサク</t>
    </rPh>
    <rPh sb="4" eb="7">
      <t>ジギョウサイ</t>
    </rPh>
    <rPh sb="9" eb="10">
      <t>キュウ</t>
    </rPh>
    <rPh sb="10" eb="12">
      <t>キンキュウ</t>
    </rPh>
    <rPh sb="12" eb="14">
      <t>ボウサイ</t>
    </rPh>
    <rPh sb="14" eb="16">
      <t>キバン</t>
    </rPh>
    <rPh sb="16" eb="18">
      <t>セイビ</t>
    </rPh>
    <rPh sb="18" eb="20">
      <t>ジギョウ</t>
    </rPh>
    <rPh sb="22" eb="24">
      <t>ケイゾク</t>
    </rPh>
    <rPh sb="24" eb="26">
      <t>ジギョウ</t>
    </rPh>
    <rPh sb="28" eb="29">
      <t>ブン</t>
    </rPh>
    <rPh sb="33" eb="35">
      <t>ネンド</t>
    </rPh>
    <rPh sb="35" eb="37">
      <t>ドウイ</t>
    </rPh>
    <rPh sb="37" eb="39">
      <t>トウガク</t>
    </rPh>
    <phoneticPr fontId="3"/>
  </si>
  <si>
    <t>B4830</t>
    <phoneticPr fontId="3"/>
  </si>
  <si>
    <t>防災対策事業債　（防災基盤整備事業分）　16年度同意等額</t>
    <rPh sb="0" eb="2">
      <t>ボウサイ</t>
    </rPh>
    <rPh sb="2" eb="4">
      <t>タイサク</t>
    </rPh>
    <rPh sb="4" eb="7">
      <t>ジギョウサイ</t>
    </rPh>
    <rPh sb="9" eb="11">
      <t>ボウサイ</t>
    </rPh>
    <rPh sb="11" eb="13">
      <t>キバン</t>
    </rPh>
    <rPh sb="13" eb="15">
      <t>セイビ</t>
    </rPh>
    <rPh sb="15" eb="18">
      <t>ジギョウブン</t>
    </rPh>
    <rPh sb="22" eb="24">
      <t>ネンド</t>
    </rPh>
    <rPh sb="24" eb="26">
      <t>ドウイ</t>
    </rPh>
    <rPh sb="26" eb="28">
      <t>トウガク</t>
    </rPh>
    <phoneticPr fontId="3"/>
  </si>
  <si>
    <t>防災対策事業債　（公共施設等耐震化事業分）　16年度同意等額</t>
    <rPh sb="0" eb="2">
      <t>ボウサイ</t>
    </rPh>
    <rPh sb="2" eb="4">
      <t>タイサク</t>
    </rPh>
    <rPh sb="4" eb="7">
      <t>ジギョウサイ</t>
    </rPh>
    <rPh sb="9" eb="11">
      <t>コウキョウ</t>
    </rPh>
    <rPh sb="11" eb="14">
      <t>シセツトウ</t>
    </rPh>
    <rPh sb="14" eb="17">
      <t>タイシンカ</t>
    </rPh>
    <rPh sb="17" eb="20">
      <t>ジギョウブン</t>
    </rPh>
    <rPh sb="24" eb="26">
      <t>ネンド</t>
    </rPh>
    <rPh sb="26" eb="28">
      <t>ドウイ</t>
    </rPh>
    <rPh sb="28" eb="30">
      <t>トウガク</t>
    </rPh>
    <phoneticPr fontId="3"/>
  </si>
  <si>
    <t>防災対策事業債　（旧緊急防災基盤整備事業　（継続事業）　分）　16年度同意等額</t>
    <rPh sb="0" eb="2">
      <t>ボウサイ</t>
    </rPh>
    <rPh sb="2" eb="4">
      <t>タイサク</t>
    </rPh>
    <rPh sb="4" eb="7">
      <t>ジギョウサイ</t>
    </rPh>
    <rPh sb="9" eb="10">
      <t>キュウ</t>
    </rPh>
    <rPh sb="10" eb="12">
      <t>キンキュウ</t>
    </rPh>
    <rPh sb="12" eb="14">
      <t>ボウサイ</t>
    </rPh>
    <rPh sb="14" eb="16">
      <t>キバン</t>
    </rPh>
    <rPh sb="16" eb="18">
      <t>セイビ</t>
    </rPh>
    <rPh sb="18" eb="20">
      <t>ジギョウ</t>
    </rPh>
    <rPh sb="22" eb="24">
      <t>ケイゾク</t>
    </rPh>
    <rPh sb="24" eb="26">
      <t>ジギョウ</t>
    </rPh>
    <rPh sb="28" eb="29">
      <t>ブン</t>
    </rPh>
    <rPh sb="33" eb="35">
      <t>ネンド</t>
    </rPh>
    <rPh sb="35" eb="37">
      <t>ドウイ</t>
    </rPh>
    <rPh sb="37" eb="39">
      <t>トウガク</t>
    </rPh>
    <phoneticPr fontId="3"/>
  </si>
  <si>
    <t>B7026</t>
    <phoneticPr fontId="3"/>
  </si>
  <si>
    <t>B7027</t>
    <phoneticPr fontId="3"/>
  </si>
  <si>
    <t>B7028</t>
    <phoneticPr fontId="3"/>
  </si>
  <si>
    <t>防災対策事業債　（防災基盤整備事業分のうち特に推進すべき事業以外）　17年度同意等額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0" eb="32">
      <t>イガイ</t>
    </rPh>
    <rPh sb="36" eb="38">
      <t>ネンド</t>
    </rPh>
    <rPh sb="38" eb="40">
      <t>ドウイ</t>
    </rPh>
    <rPh sb="40" eb="42">
      <t>トウガク</t>
    </rPh>
    <phoneticPr fontId="3"/>
  </si>
  <si>
    <t>防災対策事業債　（防災基盤整備事業分のうち特に推進すべき事業）　17年度同意等額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4" eb="36">
      <t>ネンド</t>
    </rPh>
    <rPh sb="36" eb="38">
      <t>ドウイ</t>
    </rPh>
    <rPh sb="38" eb="40">
      <t>トウガク</t>
    </rPh>
    <phoneticPr fontId="3"/>
  </si>
  <si>
    <t>防災対策事業債　（公共施設等耐震化事業分）　17年度同意等額</t>
    <rPh sb="0" eb="2">
      <t>ボウサイ</t>
    </rPh>
    <rPh sb="2" eb="4">
      <t>タイサク</t>
    </rPh>
    <rPh sb="4" eb="7">
      <t>ジギョウサイ</t>
    </rPh>
    <rPh sb="9" eb="11">
      <t>コウキョウ</t>
    </rPh>
    <rPh sb="11" eb="14">
      <t>シセツトウ</t>
    </rPh>
    <rPh sb="14" eb="17">
      <t>タイシンカ</t>
    </rPh>
    <rPh sb="17" eb="20">
      <t>ジギョウブン</t>
    </rPh>
    <rPh sb="24" eb="26">
      <t>ネンド</t>
    </rPh>
    <rPh sb="26" eb="28">
      <t>ドウイ</t>
    </rPh>
    <rPh sb="28" eb="30">
      <t>トウガク</t>
    </rPh>
    <phoneticPr fontId="3"/>
  </si>
  <si>
    <t>防災対策事業債　（旧緊急防災基盤整備事業　（継続事業）　分）　17年度同意等額</t>
    <rPh sb="0" eb="2">
      <t>ボウサイ</t>
    </rPh>
    <rPh sb="2" eb="4">
      <t>タイサク</t>
    </rPh>
    <rPh sb="4" eb="7">
      <t>ジギョウサイ</t>
    </rPh>
    <rPh sb="9" eb="10">
      <t>キュウ</t>
    </rPh>
    <rPh sb="10" eb="12">
      <t>キンキュウ</t>
    </rPh>
    <rPh sb="12" eb="14">
      <t>ボウサイ</t>
    </rPh>
    <rPh sb="14" eb="16">
      <t>キバン</t>
    </rPh>
    <rPh sb="16" eb="18">
      <t>セイビ</t>
    </rPh>
    <rPh sb="18" eb="20">
      <t>ジギョウ</t>
    </rPh>
    <rPh sb="22" eb="24">
      <t>ケイゾク</t>
    </rPh>
    <rPh sb="24" eb="26">
      <t>ジギョウ</t>
    </rPh>
    <rPh sb="28" eb="29">
      <t>ブン</t>
    </rPh>
    <rPh sb="33" eb="35">
      <t>ネンド</t>
    </rPh>
    <rPh sb="35" eb="37">
      <t>ドウイ</t>
    </rPh>
    <rPh sb="37" eb="39">
      <t>トウガク</t>
    </rPh>
    <phoneticPr fontId="3"/>
  </si>
  <si>
    <t>B7660</t>
    <phoneticPr fontId="3"/>
  </si>
  <si>
    <t>B7661</t>
    <phoneticPr fontId="3"/>
  </si>
  <si>
    <t>B7662</t>
    <phoneticPr fontId="3"/>
  </si>
  <si>
    <t>B7663</t>
    <phoneticPr fontId="3"/>
  </si>
  <si>
    <t>防災対策事業債　（防災基盤整備事業分のうち特に推進すべき事業以外）　18年度同意等額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0" eb="32">
      <t>イガイ</t>
    </rPh>
    <rPh sb="36" eb="38">
      <t>ネンド</t>
    </rPh>
    <rPh sb="38" eb="40">
      <t>ドウイ</t>
    </rPh>
    <rPh sb="40" eb="42">
      <t>トウガク</t>
    </rPh>
    <phoneticPr fontId="3"/>
  </si>
  <si>
    <t>防災対策事業債　（防災基盤整備事業分のうち特に推進すべき事業）　18年度同意等額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4" eb="36">
      <t>ネンド</t>
    </rPh>
    <rPh sb="36" eb="38">
      <t>ドウイ</t>
    </rPh>
    <rPh sb="38" eb="40">
      <t>トウガク</t>
    </rPh>
    <phoneticPr fontId="3"/>
  </si>
  <si>
    <t>防災対策事業債　（公共施設等耐震化事業分）　18年度同意等額</t>
    <rPh sb="0" eb="2">
      <t>ボウサイ</t>
    </rPh>
    <rPh sb="2" eb="4">
      <t>タイサク</t>
    </rPh>
    <rPh sb="4" eb="7">
      <t>ジギョウサイ</t>
    </rPh>
    <rPh sb="9" eb="11">
      <t>コウキョウ</t>
    </rPh>
    <rPh sb="11" eb="14">
      <t>シセツトウ</t>
    </rPh>
    <rPh sb="14" eb="17">
      <t>タイシンカ</t>
    </rPh>
    <rPh sb="17" eb="20">
      <t>ジギョウブン</t>
    </rPh>
    <rPh sb="24" eb="26">
      <t>ネンド</t>
    </rPh>
    <rPh sb="26" eb="28">
      <t>ドウイ</t>
    </rPh>
    <rPh sb="28" eb="30">
      <t>トウガク</t>
    </rPh>
    <phoneticPr fontId="3"/>
  </si>
  <si>
    <t>B7873</t>
    <phoneticPr fontId="3"/>
  </si>
  <si>
    <t>B7874</t>
    <phoneticPr fontId="3"/>
  </si>
  <si>
    <t>B7875</t>
    <phoneticPr fontId="3"/>
  </si>
  <si>
    <t>防災対策事業債　（防災基盤整備事業分のうち特に推進すべき事業以外）　19年度同意等額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0" eb="32">
      <t>イガイ</t>
    </rPh>
    <rPh sb="36" eb="38">
      <t>ネンド</t>
    </rPh>
    <rPh sb="38" eb="40">
      <t>ドウイ</t>
    </rPh>
    <rPh sb="40" eb="42">
      <t>トウガク</t>
    </rPh>
    <phoneticPr fontId="3"/>
  </si>
  <si>
    <t>防災対策事業債　（防災基盤整備事業分のうち特に推進すべき事業）　19年度同意等額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4" eb="36">
      <t>ネンド</t>
    </rPh>
    <rPh sb="36" eb="38">
      <t>ドウイ</t>
    </rPh>
    <rPh sb="38" eb="40">
      <t>トウガク</t>
    </rPh>
    <phoneticPr fontId="3"/>
  </si>
  <si>
    <t>B8506</t>
    <phoneticPr fontId="3"/>
  </si>
  <si>
    <t>B8507</t>
    <phoneticPr fontId="3"/>
  </si>
  <si>
    <t>防災対策事業債　（公共施設等耐震化事業分）　19年度同意等額</t>
    <rPh sb="0" eb="2">
      <t>ボウサイ</t>
    </rPh>
    <rPh sb="2" eb="4">
      <t>タイサク</t>
    </rPh>
    <rPh sb="4" eb="7">
      <t>ジギョウサイ</t>
    </rPh>
    <rPh sb="9" eb="11">
      <t>コウキョウ</t>
    </rPh>
    <rPh sb="11" eb="14">
      <t>シセツトウ</t>
    </rPh>
    <rPh sb="14" eb="17">
      <t>タイシンカ</t>
    </rPh>
    <rPh sb="17" eb="20">
      <t>ジギョウブン</t>
    </rPh>
    <rPh sb="24" eb="26">
      <t>ネンド</t>
    </rPh>
    <rPh sb="26" eb="28">
      <t>ドウイ</t>
    </rPh>
    <rPh sb="28" eb="30">
      <t>トウガク</t>
    </rPh>
    <phoneticPr fontId="3"/>
  </si>
  <si>
    <t>B8508</t>
    <phoneticPr fontId="3"/>
  </si>
  <si>
    <t>防災対策事業債　（防災基盤整備事業分のうち特に推進すべき事業以外）　20年度同意等額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0" eb="32">
      <t>イガイ</t>
    </rPh>
    <rPh sb="36" eb="38">
      <t>ネンド</t>
    </rPh>
    <rPh sb="38" eb="40">
      <t>ドウイ</t>
    </rPh>
    <rPh sb="40" eb="42">
      <t>トウガク</t>
    </rPh>
    <phoneticPr fontId="3"/>
  </si>
  <si>
    <t>防災対策事業債　（防災基盤整備事業分のうち特に推進すべき事業）　20年度同意等額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4" eb="36">
      <t>ネンド</t>
    </rPh>
    <rPh sb="36" eb="38">
      <t>ドウイ</t>
    </rPh>
    <rPh sb="38" eb="40">
      <t>トウガク</t>
    </rPh>
    <phoneticPr fontId="3"/>
  </si>
  <si>
    <t>防災対策事業債　（公共施設等耐震化事業分）　20年度同意等額</t>
    <rPh sb="0" eb="2">
      <t>ボウサイ</t>
    </rPh>
    <rPh sb="2" eb="4">
      <t>タイサク</t>
    </rPh>
    <rPh sb="4" eb="7">
      <t>ジギョウサイ</t>
    </rPh>
    <rPh sb="9" eb="11">
      <t>コウキョウ</t>
    </rPh>
    <rPh sb="11" eb="14">
      <t>シセツトウ</t>
    </rPh>
    <rPh sb="14" eb="17">
      <t>タイシンカ</t>
    </rPh>
    <rPh sb="17" eb="20">
      <t>ジギョウブン</t>
    </rPh>
    <rPh sb="24" eb="26">
      <t>ネンド</t>
    </rPh>
    <rPh sb="26" eb="28">
      <t>ドウイ</t>
    </rPh>
    <rPh sb="28" eb="30">
      <t>トウガク</t>
    </rPh>
    <phoneticPr fontId="3"/>
  </si>
  <si>
    <t>B8949</t>
    <phoneticPr fontId="3"/>
  </si>
  <si>
    <t>B8950</t>
    <phoneticPr fontId="3"/>
  </si>
  <si>
    <t>B8951</t>
    <phoneticPr fontId="3"/>
  </si>
  <si>
    <t>防災対策事業債　（防災基盤整備事業分のうち特に推進すべき事業以外）　21年度同意等額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0" eb="32">
      <t>イガイ</t>
    </rPh>
    <rPh sb="36" eb="38">
      <t>ネンド</t>
    </rPh>
    <rPh sb="38" eb="40">
      <t>ドウイ</t>
    </rPh>
    <rPh sb="40" eb="42">
      <t>トウガク</t>
    </rPh>
    <phoneticPr fontId="3"/>
  </si>
  <si>
    <t>防災対策事業債　（防災基盤整備事業分のうち特に推進すべき事業）　21年度同意等額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4" eb="36">
      <t>ネンド</t>
    </rPh>
    <rPh sb="36" eb="38">
      <t>ドウイ</t>
    </rPh>
    <rPh sb="38" eb="40">
      <t>トウガク</t>
    </rPh>
    <phoneticPr fontId="3"/>
  </si>
  <si>
    <t>防災対策事業債　（公共施設等耐震化事業分　（Is値0.3未満）　）　21年度同意等額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</si>
  <si>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防災対策事業債　（公共施設等耐震化事業分　（従来分）　）　21年度同意等額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</si>
  <si>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（防災基盤整備事業分のうち特に推進すべき事業以外）　22年度同意等額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0" eb="32">
      <t>イガイ</t>
    </rPh>
    <rPh sb="36" eb="38">
      <t>ネンド</t>
    </rPh>
    <rPh sb="38" eb="40">
      <t>ドウイ</t>
    </rPh>
    <rPh sb="40" eb="42">
      <t>トウガク</t>
    </rPh>
    <phoneticPr fontId="3"/>
  </si>
  <si>
    <t>防災対策事業債　（防災基盤整備事業分のうち特に推進すべき事業）　22年度同意等額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4" eb="36">
      <t>ネンド</t>
    </rPh>
    <rPh sb="36" eb="38">
      <t>ドウイ</t>
    </rPh>
    <rPh sb="38" eb="40">
      <t>トウガク</t>
    </rPh>
    <phoneticPr fontId="3"/>
  </si>
  <si>
    <t>防災対策事業債　（公共施設等耐震化事業分　（従来分）　）　22年度同意等額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</si>
  <si>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22年度同意等額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</si>
  <si>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B9353</t>
    <phoneticPr fontId="3"/>
  </si>
  <si>
    <t>B9354</t>
    <phoneticPr fontId="3"/>
  </si>
  <si>
    <t>B9355</t>
    <phoneticPr fontId="3"/>
  </si>
  <si>
    <t>B9356</t>
    <phoneticPr fontId="3"/>
  </si>
  <si>
    <t>B9667</t>
    <phoneticPr fontId="3"/>
  </si>
  <si>
    <t>B9668</t>
    <phoneticPr fontId="3"/>
  </si>
  <si>
    <t>B9669</t>
    <phoneticPr fontId="3"/>
  </si>
  <si>
    <t>B9670</t>
    <phoneticPr fontId="3"/>
  </si>
  <si>
    <t>防災対策事業債　（防災基盤整備事業分のうち特に推進すべき事業以外）　23年度同意等額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0" eb="32">
      <t>イガイ</t>
    </rPh>
    <rPh sb="36" eb="38">
      <t>ネンド</t>
    </rPh>
    <rPh sb="38" eb="40">
      <t>ドウイ</t>
    </rPh>
    <rPh sb="40" eb="42">
      <t>トウガク</t>
    </rPh>
    <phoneticPr fontId="3"/>
  </si>
  <si>
    <t>防災対策事業債　（防災基盤整備事業分のうち特に推進すべき事業）　23年度同意等額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4" eb="36">
      <t>ネンド</t>
    </rPh>
    <rPh sb="36" eb="38">
      <t>ドウイ</t>
    </rPh>
    <rPh sb="38" eb="40">
      <t>トウガク</t>
    </rPh>
    <phoneticPr fontId="3"/>
  </si>
  <si>
    <t>防災対策事業債　（公共施設等耐震化事業分　（従来分）　）　23年度同意等額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</si>
  <si>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23年度同意等額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</si>
  <si>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B9978</t>
    <phoneticPr fontId="3"/>
  </si>
  <si>
    <t>B9979</t>
    <phoneticPr fontId="3"/>
  </si>
  <si>
    <t>B9980</t>
    <phoneticPr fontId="3"/>
  </si>
  <si>
    <t>B9981</t>
    <phoneticPr fontId="3"/>
  </si>
  <si>
    <t>防災対策事業債　（防災基盤整備事業分のうち特に推進すべき事業）　24年度同意等額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4" eb="36">
      <t>ネンド</t>
    </rPh>
    <rPh sb="36" eb="38">
      <t>ドウイ</t>
    </rPh>
    <rPh sb="38" eb="40">
      <t>トウガク</t>
    </rPh>
    <phoneticPr fontId="3"/>
  </si>
  <si>
    <t>防災対策事業債　（公共施設等耐震化事業分　（従来分）　）　24年度同意等額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</si>
  <si>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24年度同意等額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</si>
  <si>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防災対策事業債　（防災基盤整備事業分のうち特に推進すべき事業以外）　24年度同意等額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0" eb="32">
      <t>イガイ</t>
    </rPh>
    <rPh sb="36" eb="38">
      <t>ネンド</t>
    </rPh>
    <rPh sb="38" eb="40">
      <t>ドウイ</t>
    </rPh>
    <rPh sb="40" eb="42">
      <t>トウガク</t>
    </rPh>
    <phoneticPr fontId="3"/>
  </si>
  <si>
    <t>B0490</t>
    <phoneticPr fontId="3"/>
  </si>
  <si>
    <t>B0491</t>
    <phoneticPr fontId="3"/>
  </si>
  <si>
    <t>B0492</t>
    <phoneticPr fontId="3"/>
  </si>
  <si>
    <t>B0493</t>
    <phoneticPr fontId="3"/>
  </si>
  <si>
    <t>防災対策事業債　（防災基盤整備事業分のうち特に推進すべき事業以外）　25年度同意等額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0" eb="32">
      <t>イガイ</t>
    </rPh>
    <rPh sb="36" eb="38">
      <t>ネンド</t>
    </rPh>
    <rPh sb="38" eb="40">
      <t>ドウイ</t>
    </rPh>
    <rPh sb="40" eb="42">
      <t>トウガク</t>
    </rPh>
    <phoneticPr fontId="3"/>
  </si>
  <si>
    <t>防災対策事業債　（防災基盤整備事業分のうち特に推進すべき事業）　25年度同意等額</t>
    <rPh sb="0" eb="2">
      <t>ボウサイ</t>
    </rPh>
    <rPh sb="2" eb="4">
      <t>タイサク</t>
    </rPh>
    <rPh sb="4" eb="7">
      <t>ジギョウサイ</t>
    </rPh>
    <rPh sb="9" eb="11">
      <t>ボウサイ</t>
    </rPh>
    <rPh sb="11" eb="13">
      <t>キバン</t>
    </rPh>
    <rPh sb="13" eb="15">
      <t>セイビ</t>
    </rPh>
    <rPh sb="15" eb="18">
      <t>ジギョウブン</t>
    </rPh>
    <rPh sb="21" eb="22">
      <t>トク</t>
    </rPh>
    <rPh sb="23" eb="25">
      <t>スイシン</t>
    </rPh>
    <rPh sb="28" eb="30">
      <t>ジギョウ</t>
    </rPh>
    <rPh sb="34" eb="36">
      <t>ネンド</t>
    </rPh>
    <rPh sb="36" eb="38">
      <t>ドウイ</t>
    </rPh>
    <rPh sb="38" eb="40">
      <t>トウガク</t>
    </rPh>
    <phoneticPr fontId="3"/>
  </si>
  <si>
    <t>防災対策事業債　（公共施設等耐震化事業分　（従来分）　）　25年度同意等額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</si>
  <si>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25年度同意等額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</si>
  <si>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B0791</t>
    <phoneticPr fontId="3"/>
  </si>
  <si>
    <t>B0792</t>
    <phoneticPr fontId="3"/>
  </si>
  <si>
    <t>B0793</t>
    <phoneticPr fontId="3"/>
  </si>
  <si>
    <t>B0794</t>
    <phoneticPr fontId="3"/>
  </si>
  <si>
    <t>防災対策事業債　（防災基盤整備事業分のうちデジタル化関連事業等及び津波浸水想定区域移転事業以外）　26年度同意等額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5" eb="47">
      <t>イガイ</t>
    </rPh>
    <rPh sb="51" eb="53">
      <t>ネンド</t>
    </rPh>
    <rPh sb="53" eb="55">
      <t>ドウイ</t>
    </rPh>
    <rPh sb="55" eb="56">
      <t>トウ</t>
    </rPh>
    <rPh sb="56" eb="57">
      <t>ガク</t>
    </rPh>
    <phoneticPr fontId="3"/>
  </si>
  <si>
    <t>防災対策事業債　（防災基盤整備事業分のうちデジタル化関連事業等及び津波浸水想定区域移転事業）　26年度同意等額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9" eb="51">
      <t>ネンド</t>
    </rPh>
    <rPh sb="51" eb="53">
      <t>ドウイ</t>
    </rPh>
    <rPh sb="53" eb="54">
      <t>トウ</t>
    </rPh>
    <rPh sb="54" eb="55">
      <t>ガク</t>
    </rPh>
    <phoneticPr fontId="3"/>
  </si>
  <si>
    <t>B1794</t>
    <phoneticPr fontId="3"/>
  </si>
  <si>
    <t>B1795</t>
    <phoneticPr fontId="3"/>
  </si>
  <si>
    <t>防災対策事業債　（公共施設等耐震化事業分　（従来分）　）　26年度同意等額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</si>
  <si>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26年度同意等額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</si>
  <si>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B1796</t>
    <phoneticPr fontId="3"/>
  </si>
  <si>
    <t>B1797</t>
    <phoneticPr fontId="3"/>
  </si>
  <si>
    <t>防災対策事業債　（防災基盤整備事業分のうちデジタル化関連事業等及び津波浸水想定区域移転事業以外）　27年度同意等額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5" eb="47">
      <t>イガイ</t>
    </rPh>
    <rPh sb="51" eb="53">
      <t>ネンド</t>
    </rPh>
    <rPh sb="53" eb="55">
      <t>ドウイ</t>
    </rPh>
    <rPh sb="55" eb="56">
      <t>トウ</t>
    </rPh>
    <rPh sb="56" eb="57">
      <t>ガク</t>
    </rPh>
    <phoneticPr fontId="3"/>
  </si>
  <si>
    <t>防災対策事業債　（防災基盤整備事業分のうちデジタル化関連事業等及び津波浸水想定区域移転事業）　27年度同意等額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9" eb="51">
      <t>ネンド</t>
    </rPh>
    <rPh sb="51" eb="53">
      <t>ドウイ</t>
    </rPh>
    <rPh sb="53" eb="54">
      <t>トウ</t>
    </rPh>
    <rPh sb="54" eb="55">
      <t>ガク</t>
    </rPh>
    <phoneticPr fontId="3"/>
  </si>
  <si>
    <t>防災対策事業債　（公共施設等耐震化事業分　（従来分）　）　27年度同意等額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</si>
  <si>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27年度同意等額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</si>
  <si>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B2290</t>
    <phoneticPr fontId="3"/>
  </si>
  <si>
    <t>B2291</t>
    <phoneticPr fontId="3"/>
  </si>
  <si>
    <t>B2292</t>
    <phoneticPr fontId="3"/>
  </si>
  <si>
    <t>B2293</t>
    <phoneticPr fontId="3"/>
  </si>
  <si>
    <t>防災対策事業債　（防災基盤整備事業分のうちデジタル化関連事業等及び津波浸水想定区域移転事業以外）　28年度同意等額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5" eb="47">
      <t>イガイ</t>
    </rPh>
    <rPh sb="51" eb="53">
      <t>ネンド</t>
    </rPh>
    <rPh sb="53" eb="55">
      <t>ドウイ</t>
    </rPh>
    <rPh sb="55" eb="56">
      <t>トウ</t>
    </rPh>
    <rPh sb="56" eb="57">
      <t>ガク</t>
    </rPh>
    <phoneticPr fontId="3"/>
  </si>
  <si>
    <t>防災対策事業債　（防災基盤整備事業分のうちデジタル化関連事業等及び津波浸水想定区域移転事業）　28年度同意等額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9" eb="51">
      <t>ネンド</t>
    </rPh>
    <rPh sb="51" eb="53">
      <t>ドウイ</t>
    </rPh>
    <rPh sb="53" eb="54">
      <t>トウ</t>
    </rPh>
    <rPh sb="54" eb="55">
      <t>ガク</t>
    </rPh>
    <phoneticPr fontId="3"/>
  </si>
  <si>
    <t>防災対策事業債　（公共施設等耐震化事業分　（従来分）　）　28年度同意等額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</si>
  <si>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28年度同意等額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</si>
  <si>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B2640</t>
    <phoneticPr fontId="3"/>
  </si>
  <si>
    <t>B2641</t>
    <phoneticPr fontId="3"/>
  </si>
  <si>
    <t>B2642</t>
    <phoneticPr fontId="3"/>
  </si>
  <si>
    <t>B2643</t>
    <phoneticPr fontId="3"/>
  </si>
  <si>
    <t>防災対策事業債　（防災基盤整備事業分のうちデジタル化関連事業等及び津波浸水想定区域移転事業以外）　29年度同意等額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5" eb="47">
      <t>イガイ</t>
    </rPh>
    <rPh sb="51" eb="53">
      <t>ネンド</t>
    </rPh>
    <rPh sb="53" eb="55">
      <t>ドウイ</t>
    </rPh>
    <rPh sb="55" eb="56">
      <t>トウ</t>
    </rPh>
    <rPh sb="56" eb="57">
      <t>ガク</t>
    </rPh>
    <phoneticPr fontId="3"/>
  </si>
  <si>
    <t>防災対策事業債　（防災基盤整備事業分のうちデジタル化関連事業等及び津波浸水想定区域移転事業）　29年度同意等額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9" eb="51">
      <t>ネンド</t>
    </rPh>
    <rPh sb="51" eb="53">
      <t>ドウイ</t>
    </rPh>
    <rPh sb="53" eb="54">
      <t>トウ</t>
    </rPh>
    <rPh sb="54" eb="55">
      <t>ガク</t>
    </rPh>
    <phoneticPr fontId="3"/>
  </si>
  <si>
    <t>防災対策事業債　（公共施設等耐震化事業分　（従来分）　）　29年度同意等額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</si>
  <si>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29年度同意等額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</si>
  <si>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B2879</t>
    <phoneticPr fontId="3"/>
  </si>
  <si>
    <t>B2880</t>
    <phoneticPr fontId="3"/>
  </si>
  <si>
    <t>B2881</t>
    <phoneticPr fontId="3"/>
  </si>
  <si>
    <t>B2882</t>
    <phoneticPr fontId="3"/>
  </si>
  <si>
    <t>公共事業等債　（津波避難対策緊急事業分）　26年度同意等額</t>
    <rPh sb="0" eb="2">
      <t>コウキョウ</t>
    </rPh>
    <rPh sb="2" eb="5">
      <t>ジギョウトウ</t>
    </rPh>
    <rPh sb="5" eb="6">
      <t>サイ</t>
    </rPh>
    <rPh sb="8" eb="10">
      <t>ツナミ</t>
    </rPh>
    <rPh sb="10" eb="12">
      <t>ヒナン</t>
    </rPh>
    <rPh sb="12" eb="14">
      <t>タイサク</t>
    </rPh>
    <rPh sb="14" eb="16">
      <t>キンキュウ</t>
    </rPh>
    <rPh sb="16" eb="19">
      <t>ジギョウブン</t>
    </rPh>
    <rPh sb="23" eb="25">
      <t>ネンド</t>
    </rPh>
    <rPh sb="25" eb="27">
      <t>ドウイ</t>
    </rPh>
    <rPh sb="27" eb="29">
      <t>トウガク</t>
    </rPh>
    <phoneticPr fontId="3"/>
  </si>
  <si>
    <t>公共事業等債　（津波避難対策緊急事業分）　27年度同意等額</t>
    <rPh sb="0" eb="2">
      <t>コウキョウ</t>
    </rPh>
    <rPh sb="2" eb="5">
      <t>ジギョウトウ</t>
    </rPh>
    <rPh sb="5" eb="6">
      <t>サイ</t>
    </rPh>
    <rPh sb="8" eb="10">
      <t>ツナミ</t>
    </rPh>
    <rPh sb="10" eb="12">
      <t>ヒナン</t>
    </rPh>
    <rPh sb="12" eb="14">
      <t>タイサク</t>
    </rPh>
    <rPh sb="14" eb="16">
      <t>キンキュウ</t>
    </rPh>
    <rPh sb="16" eb="19">
      <t>ジギョウブン</t>
    </rPh>
    <rPh sb="23" eb="25">
      <t>ネンド</t>
    </rPh>
    <rPh sb="25" eb="27">
      <t>ドウイ</t>
    </rPh>
    <rPh sb="27" eb="29">
      <t>トウガク</t>
    </rPh>
    <phoneticPr fontId="3"/>
  </si>
  <si>
    <t>公共事業等債　（津波避難対策緊急事業分）　28年度同意等額</t>
    <rPh sb="0" eb="2">
      <t>コウキョウ</t>
    </rPh>
    <rPh sb="2" eb="5">
      <t>ジギョウトウ</t>
    </rPh>
    <rPh sb="5" eb="6">
      <t>サイ</t>
    </rPh>
    <rPh sb="8" eb="10">
      <t>ツナミ</t>
    </rPh>
    <rPh sb="10" eb="12">
      <t>ヒナン</t>
    </rPh>
    <rPh sb="12" eb="14">
      <t>タイサク</t>
    </rPh>
    <rPh sb="14" eb="16">
      <t>キンキュウ</t>
    </rPh>
    <rPh sb="16" eb="19">
      <t>ジギョウブン</t>
    </rPh>
    <rPh sb="23" eb="25">
      <t>ネンド</t>
    </rPh>
    <rPh sb="25" eb="27">
      <t>ドウイ</t>
    </rPh>
    <rPh sb="27" eb="29">
      <t>トウガク</t>
    </rPh>
    <phoneticPr fontId="3"/>
  </si>
  <si>
    <t>公共事業等債　（津波避難対策緊急事業分）　29年度同意等額</t>
    <rPh sb="0" eb="2">
      <t>コウキョウ</t>
    </rPh>
    <rPh sb="2" eb="5">
      <t>ジギョウトウ</t>
    </rPh>
    <rPh sb="5" eb="6">
      <t>サイ</t>
    </rPh>
    <rPh sb="8" eb="10">
      <t>ツナミ</t>
    </rPh>
    <rPh sb="10" eb="12">
      <t>ヒナン</t>
    </rPh>
    <rPh sb="12" eb="14">
      <t>タイサク</t>
    </rPh>
    <rPh sb="14" eb="16">
      <t>キンキュウ</t>
    </rPh>
    <rPh sb="16" eb="19">
      <t>ジギョウブン</t>
    </rPh>
    <rPh sb="23" eb="25">
      <t>ネンド</t>
    </rPh>
    <rPh sb="25" eb="27">
      <t>ドウイ</t>
    </rPh>
    <rPh sb="27" eb="29">
      <t>トウガク</t>
    </rPh>
    <phoneticPr fontId="3"/>
  </si>
  <si>
    <t>B1989</t>
    <phoneticPr fontId="3"/>
  </si>
  <si>
    <t>B2294</t>
    <phoneticPr fontId="3"/>
  </si>
  <si>
    <t>B2644</t>
    <phoneticPr fontId="3"/>
  </si>
  <si>
    <t>B2883</t>
    <phoneticPr fontId="3"/>
  </si>
  <si>
    <t>公共施設最適化事業債　27年度同意等額</t>
    <rPh sb="0" eb="2">
      <t>コウキョウ</t>
    </rPh>
    <rPh sb="2" eb="4">
      <t>シセツ</t>
    </rPh>
    <rPh sb="4" eb="7">
      <t>サイテキカ</t>
    </rPh>
    <rPh sb="7" eb="10">
      <t>ジギョウサイ</t>
    </rPh>
    <rPh sb="13" eb="15">
      <t>ネンド</t>
    </rPh>
    <rPh sb="15" eb="17">
      <t>ドウイ</t>
    </rPh>
    <rPh sb="17" eb="19">
      <t>トウガク</t>
    </rPh>
    <phoneticPr fontId="3"/>
  </si>
  <si>
    <t>公共施設最適化事業債　28年度同意等額</t>
    <rPh sb="0" eb="2">
      <t>コウキョウ</t>
    </rPh>
    <rPh sb="2" eb="4">
      <t>シセツ</t>
    </rPh>
    <rPh sb="4" eb="7">
      <t>サイテキカ</t>
    </rPh>
    <rPh sb="7" eb="10">
      <t>ジギョウサイ</t>
    </rPh>
    <rPh sb="13" eb="15">
      <t>ネンド</t>
    </rPh>
    <rPh sb="15" eb="17">
      <t>ドウイ</t>
    </rPh>
    <rPh sb="17" eb="19">
      <t>トウガク</t>
    </rPh>
    <phoneticPr fontId="3"/>
  </si>
  <si>
    <t>B2295</t>
    <phoneticPr fontId="3"/>
  </si>
  <si>
    <t>B2645</t>
    <phoneticPr fontId="3"/>
  </si>
  <si>
    <t>B2884</t>
    <phoneticPr fontId="3"/>
  </si>
  <si>
    <t>B2646</t>
    <phoneticPr fontId="3"/>
  </si>
  <si>
    <t>B2886</t>
    <phoneticPr fontId="3"/>
  </si>
  <si>
    <t>一般補助施設整備事業債　（まち・ひと・しごと創生交付金事業分）　29年度同意等額</t>
    <rPh sb="0" eb="2">
      <t>イッパン</t>
    </rPh>
    <rPh sb="2" eb="4">
      <t>ホジョ</t>
    </rPh>
    <rPh sb="4" eb="6">
      <t>シセツ</t>
    </rPh>
    <rPh sb="6" eb="8">
      <t>セイビ</t>
    </rPh>
    <rPh sb="8" eb="11">
      <t>ジギョウサイ</t>
    </rPh>
    <rPh sb="22" eb="24">
      <t>ソウセイ</t>
    </rPh>
    <rPh sb="24" eb="27">
      <t>コウフキン</t>
    </rPh>
    <rPh sb="27" eb="29">
      <t>ジギョウ</t>
    </rPh>
    <rPh sb="29" eb="30">
      <t>ブン</t>
    </rPh>
    <rPh sb="34" eb="36">
      <t>ネンド</t>
    </rPh>
    <rPh sb="36" eb="38">
      <t>ドウイ</t>
    </rPh>
    <rPh sb="38" eb="40">
      <t>トウガク</t>
    </rPh>
    <phoneticPr fontId="3"/>
  </si>
  <si>
    <t>一般補助施設整備事業債　（まち・ひと・しごと創生交付金事業分）　28年度同意等額</t>
    <rPh sb="0" eb="2">
      <t>イッパン</t>
    </rPh>
    <rPh sb="2" eb="4">
      <t>ホジョ</t>
    </rPh>
    <rPh sb="4" eb="6">
      <t>シセツ</t>
    </rPh>
    <rPh sb="6" eb="8">
      <t>セイビ</t>
    </rPh>
    <rPh sb="8" eb="11">
      <t>ジギョウサイ</t>
    </rPh>
    <rPh sb="22" eb="24">
      <t>ソウセイ</t>
    </rPh>
    <rPh sb="24" eb="27">
      <t>コウフキン</t>
    </rPh>
    <rPh sb="27" eb="29">
      <t>ジギョウ</t>
    </rPh>
    <rPh sb="29" eb="30">
      <t>ブン</t>
    </rPh>
    <rPh sb="34" eb="36">
      <t>ネンド</t>
    </rPh>
    <rPh sb="36" eb="38">
      <t>ドウイ</t>
    </rPh>
    <rPh sb="38" eb="40">
      <t>トウガク</t>
    </rPh>
    <phoneticPr fontId="3"/>
  </si>
  <si>
    <t>PFI事業に伴う施設整備費相当額　（H19年度算入分）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</si>
  <si>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（H19年度算入分）　②</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</si>
  <si>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B7334</t>
    <phoneticPr fontId="3"/>
  </si>
  <si>
    <t>B7335</t>
    <phoneticPr fontId="3"/>
  </si>
  <si>
    <t>PFI事業に伴う施設整備費相当額　（H20年度算入分）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</si>
  <si>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（H20年度算入分）　②</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</si>
  <si>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（H20年度算入分）　③</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</si>
  <si>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B8509</t>
    <phoneticPr fontId="3"/>
  </si>
  <si>
    <t>B8510</t>
    <phoneticPr fontId="3"/>
  </si>
  <si>
    <t>B8511</t>
    <phoneticPr fontId="3"/>
  </si>
  <si>
    <t>PFI事業に伴う施設整備費相当額　（H21年度算入分）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</si>
  <si>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B8952</t>
    <phoneticPr fontId="3"/>
  </si>
  <si>
    <t>PFI事業に伴う施設整備費相当額　（H22年度算入分）　④</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</si>
  <si>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（H22年度算入分）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</si>
  <si>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B9357</t>
    <phoneticPr fontId="3"/>
  </si>
  <si>
    <t>B9360</t>
    <phoneticPr fontId="3"/>
  </si>
  <si>
    <t>PFI事業に伴う施設整備費相当額　（H23年度算入分）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</si>
  <si>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（H23年度算入分）　②</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</si>
  <si>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（H23年度算入分）　③</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</si>
  <si>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（H23年度算入分）　④</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</si>
  <si>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B9671</t>
    <phoneticPr fontId="3"/>
  </si>
  <si>
    <t>B9672</t>
    <phoneticPr fontId="3"/>
  </si>
  <si>
    <t>B9673</t>
    <phoneticPr fontId="3"/>
  </si>
  <si>
    <t>B9674</t>
    <phoneticPr fontId="3"/>
  </si>
  <si>
    <t>PFI事業に伴う施設整備費相当額　（H24年度算入分）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</si>
  <si>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（H24年度算入分）　②</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</si>
  <si>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（H24年度算入分）　③</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</si>
  <si>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（H24年度算入分）　④</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</si>
  <si>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（H25年度算入分）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</si>
  <si>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（H25年度算入分）　②</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</si>
  <si>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（H25年度算入分）　③</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</si>
  <si>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（H25年度算入分）　④</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</si>
  <si>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B9982</t>
    <phoneticPr fontId="3"/>
  </si>
  <si>
    <t>B9983</t>
    <phoneticPr fontId="3"/>
  </si>
  <si>
    <t>B9984</t>
    <phoneticPr fontId="3"/>
  </si>
  <si>
    <t>B9985</t>
    <phoneticPr fontId="3"/>
  </si>
  <si>
    <t>B0494</t>
    <phoneticPr fontId="3"/>
  </si>
  <si>
    <t>B0495</t>
    <phoneticPr fontId="3"/>
  </si>
  <si>
    <t>B0496</t>
    <phoneticPr fontId="3"/>
  </si>
  <si>
    <t>B0497</t>
    <phoneticPr fontId="3"/>
  </si>
  <si>
    <t>PFI事業に伴う施設整備費相当額　（H26年度算入分）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</si>
  <si>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（H26年度算入分）　②</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</si>
  <si>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B0795</t>
    <phoneticPr fontId="3"/>
  </si>
  <si>
    <t>B0796</t>
    <phoneticPr fontId="3"/>
  </si>
  <si>
    <t>PFI事業に伴う施設整備費相当額　（H27年度算入分）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</si>
  <si>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（H27年度算入分）　②</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</si>
  <si>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（H27年度算入分）　③</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</si>
  <si>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（H27年度算入分）　④</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</si>
  <si>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B1798</t>
    <phoneticPr fontId="3"/>
  </si>
  <si>
    <t>B1799</t>
    <phoneticPr fontId="3"/>
  </si>
  <si>
    <t>B1800</t>
    <phoneticPr fontId="3"/>
  </si>
  <si>
    <t>B1801</t>
    <phoneticPr fontId="3"/>
  </si>
  <si>
    <t>PFI事業に伴う施設整備費相当額　（H28年度算入分）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</si>
  <si>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（H28年度算入分）　②</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</si>
  <si>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B2296</t>
    <phoneticPr fontId="3"/>
  </si>
  <si>
    <t>B2297</t>
    <phoneticPr fontId="3"/>
  </si>
  <si>
    <t>PFI事業に伴う施設整備費相当額　（H29年度算入分）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</si>
  <si>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B2658</t>
    <phoneticPr fontId="3"/>
  </si>
  <si>
    <t>PFI事業に伴う施設整備費相当額　（H30年度算入分）　②</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</si>
  <si>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PFI事業に伴う施設整備費相当額　（H30年度算入分）　①</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</si>
  <si>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B2892</t>
    <phoneticPr fontId="3"/>
  </si>
  <si>
    <t>B2893</t>
    <phoneticPr fontId="3"/>
  </si>
  <si>
    <t>沖縄米軍基地所在市町村活性化特別事業債　13年度同意等額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</si>
  <si>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14年度同意等額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</si>
  <si>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15年度同意等額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</si>
  <si>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16年度同意等額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</si>
  <si>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17年度同意等額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</si>
  <si>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18年度同意等額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</si>
  <si>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19年度同意等額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</si>
  <si>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20年度同意等額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</si>
  <si>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21年度同意等額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</si>
  <si>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22年度同意等額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</si>
  <si>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23年度同意等額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</si>
  <si>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24年度同意等額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</si>
  <si>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沖縄米軍基地所在市町村活性化特別事業債　25年度同意等額</t>
    <rPh sb="0" eb="2">
      <t>オキナワ</t>
    </rPh>
    <rPh sb="2" eb="4">
      <t>ベイグン</t>
    </rPh>
    <rPh sb="4" eb="6">
      <t>キチ</t>
    </rPh>
    <rPh sb="6" eb="8">
      <t>ショザイ</t>
    </rPh>
    <rPh sb="8" eb="11">
      <t>シチョウソン</t>
    </rPh>
    <rPh sb="11" eb="14">
      <t>カッセイカ</t>
    </rPh>
    <rPh sb="14" eb="16">
      <t>トクベツ</t>
    </rPh>
    <rPh sb="16" eb="19">
      <t>ジギョウサイ</t>
    </rPh>
    <rPh sb="22" eb="24">
      <t>ネンド</t>
    </rPh>
    <rPh sb="24" eb="26">
      <t>ドウイ</t>
    </rPh>
    <rPh sb="26" eb="28">
      <t>トウガク</t>
    </rPh>
    <phoneticPr fontId="3"/>
  </si>
  <si>
    <t>B4490</t>
    <phoneticPr fontId="3"/>
  </si>
  <si>
    <t>B4653</t>
    <phoneticPr fontId="3"/>
  </si>
  <si>
    <t>B4831</t>
    <phoneticPr fontId="3"/>
  </si>
  <si>
    <t>B7029</t>
    <phoneticPr fontId="3"/>
  </si>
  <si>
    <t>B7664</t>
    <phoneticPr fontId="3"/>
  </si>
  <si>
    <t>B7880</t>
    <phoneticPr fontId="3"/>
  </si>
  <si>
    <t>B8513</t>
    <phoneticPr fontId="3"/>
  </si>
  <si>
    <t>B8956</t>
    <phoneticPr fontId="3"/>
  </si>
  <si>
    <t>B9361</t>
    <phoneticPr fontId="3"/>
  </si>
  <si>
    <t>B9675</t>
    <phoneticPr fontId="3"/>
  </si>
  <si>
    <t>B0055</t>
    <phoneticPr fontId="3"/>
  </si>
  <si>
    <t>B0498</t>
    <phoneticPr fontId="3"/>
  </si>
  <si>
    <t>B0799</t>
    <phoneticPr fontId="3"/>
  </si>
  <si>
    <t>空港整備事業債　（２種A空港・市町村負担分）　13年度同意等額</t>
    <rPh sb="0" eb="2">
      <t>クウコウ</t>
    </rPh>
    <rPh sb="2" eb="4">
      <t>セイビ</t>
    </rPh>
    <rPh sb="4" eb="7">
      <t>ジギョウサイ</t>
    </rPh>
    <rPh sb="10" eb="11">
      <t>シュ</t>
    </rPh>
    <rPh sb="12" eb="14">
      <t>クウコウ</t>
    </rPh>
    <rPh sb="15" eb="18">
      <t>シチョウソン</t>
    </rPh>
    <rPh sb="18" eb="21">
      <t>フタンブン</t>
    </rPh>
    <rPh sb="25" eb="27">
      <t>ネンド</t>
    </rPh>
    <rPh sb="27" eb="29">
      <t>ドウイ</t>
    </rPh>
    <rPh sb="29" eb="31">
      <t>トウガク</t>
    </rPh>
    <phoneticPr fontId="3"/>
  </si>
  <si>
    <t>B4491</t>
    <phoneticPr fontId="3"/>
  </si>
  <si>
    <t>空港整備事業債　（２種B空港・市町村負担分）　13年度同意等額</t>
    <rPh sb="0" eb="2">
      <t>クウコウ</t>
    </rPh>
    <rPh sb="2" eb="4">
      <t>セイビ</t>
    </rPh>
    <rPh sb="4" eb="7">
      <t>ジギョウサイ</t>
    </rPh>
    <rPh sb="10" eb="11">
      <t>シュ</t>
    </rPh>
    <rPh sb="12" eb="14">
      <t>クウコウ</t>
    </rPh>
    <rPh sb="15" eb="18">
      <t>シチョウソン</t>
    </rPh>
    <rPh sb="18" eb="21">
      <t>フタンブン</t>
    </rPh>
    <rPh sb="25" eb="27">
      <t>ネンド</t>
    </rPh>
    <rPh sb="27" eb="29">
      <t>ドウイ</t>
    </rPh>
    <rPh sb="29" eb="31">
      <t>トウガク</t>
    </rPh>
    <phoneticPr fontId="3"/>
  </si>
  <si>
    <t>B4492</t>
    <phoneticPr fontId="3"/>
  </si>
  <si>
    <t>B4493</t>
    <phoneticPr fontId="3"/>
  </si>
  <si>
    <t>空港整備事業債　（３種・市町村負担分）　13年度同意等額</t>
    <rPh sb="0" eb="2">
      <t>クウコウ</t>
    </rPh>
    <rPh sb="2" eb="4">
      <t>セイビ</t>
    </rPh>
    <rPh sb="4" eb="7">
      <t>ジギョウサイ</t>
    </rPh>
    <rPh sb="10" eb="11">
      <t>シュ</t>
    </rPh>
    <rPh sb="12" eb="15">
      <t>シチョウソン</t>
    </rPh>
    <rPh sb="15" eb="18">
      <t>フタンブン</t>
    </rPh>
    <rPh sb="22" eb="24">
      <t>ネンド</t>
    </rPh>
    <rPh sb="24" eb="26">
      <t>ドウイ</t>
    </rPh>
    <rPh sb="26" eb="28">
      <t>トウガク</t>
    </rPh>
    <phoneticPr fontId="3"/>
  </si>
  <si>
    <t>空港整備事業債　（２種B及び３種空港・市町村管理分）　13年度同意等額</t>
    <rPh sb="0" eb="2">
      <t>クウコウ</t>
    </rPh>
    <rPh sb="2" eb="4">
      <t>セイビ</t>
    </rPh>
    <rPh sb="4" eb="7">
      <t>ジギョウサイ</t>
    </rPh>
    <rPh sb="10" eb="11">
      <t>シュ</t>
    </rPh>
    <rPh sb="12" eb="13">
      <t>オヨ</t>
    </rPh>
    <rPh sb="15" eb="16">
      <t>シュ</t>
    </rPh>
    <rPh sb="16" eb="18">
      <t>クウコウ</t>
    </rPh>
    <rPh sb="19" eb="22">
      <t>シチョウソン</t>
    </rPh>
    <rPh sb="22" eb="24">
      <t>カンリ</t>
    </rPh>
    <rPh sb="24" eb="25">
      <t>ブン</t>
    </rPh>
    <rPh sb="29" eb="31">
      <t>ネンド</t>
    </rPh>
    <rPh sb="31" eb="33">
      <t>ドウイ</t>
    </rPh>
    <rPh sb="33" eb="35">
      <t>トウガク</t>
    </rPh>
    <phoneticPr fontId="3"/>
  </si>
  <si>
    <t>B4494</t>
    <phoneticPr fontId="3"/>
  </si>
  <si>
    <t>沖縄北部特別振興対策事業債　13年度同意等額</t>
    <rPh sb="0" eb="2">
      <t>オキナワ</t>
    </rPh>
    <rPh sb="2" eb="4">
      <t>ホクブ</t>
    </rPh>
    <rPh sb="4" eb="6">
      <t>トクベツ</t>
    </rPh>
    <rPh sb="6" eb="8">
      <t>シンコウ</t>
    </rPh>
    <rPh sb="8" eb="10">
      <t>タイサク</t>
    </rPh>
    <rPh sb="10" eb="13">
      <t>ジギョウサイ</t>
    </rPh>
    <rPh sb="16" eb="18">
      <t>ネンド</t>
    </rPh>
    <rPh sb="18" eb="20">
      <t>ドウイ</t>
    </rPh>
    <rPh sb="20" eb="22">
      <t>トウガク</t>
    </rPh>
    <phoneticPr fontId="3"/>
  </si>
  <si>
    <t>沖縄北部特別振興対策事業債　14年度同意等額</t>
    <rPh sb="0" eb="2">
      <t>オキナワ</t>
    </rPh>
    <rPh sb="2" eb="4">
      <t>ホクブ</t>
    </rPh>
    <rPh sb="4" eb="6">
      <t>トクベツ</t>
    </rPh>
    <rPh sb="6" eb="8">
      <t>シンコウ</t>
    </rPh>
    <rPh sb="8" eb="10">
      <t>タイサク</t>
    </rPh>
    <rPh sb="10" eb="13">
      <t>ジギョウサイ</t>
    </rPh>
    <rPh sb="16" eb="18">
      <t>ネンド</t>
    </rPh>
    <rPh sb="18" eb="20">
      <t>ドウイ</t>
    </rPh>
    <rPh sb="20" eb="22">
      <t>トウガク</t>
    </rPh>
    <phoneticPr fontId="3"/>
  </si>
  <si>
    <t>沖縄北部特別振興対策事業債　15年度同意等額</t>
    <rPh sb="0" eb="2">
      <t>オキナワ</t>
    </rPh>
    <rPh sb="2" eb="4">
      <t>ホクブ</t>
    </rPh>
    <rPh sb="4" eb="6">
      <t>トクベツ</t>
    </rPh>
    <rPh sb="6" eb="8">
      <t>シンコウ</t>
    </rPh>
    <rPh sb="8" eb="10">
      <t>タイサク</t>
    </rPh>
    <rPh sb="10" eb="13">
      <t>ジギョウサイ</t>
    </rPh>
    <rPh sb="16" eb="18">
      <t>ネンド</t>
    </rPh>
    <rPh sb="18" eb="20">
      <t>ドウイ</t>
    </rPh>
    <rPh sb="20" eb="22">
      <t>トウガク</t>
    </rPh>
    <phoneticPr fontId="3"/>
  </si>
  <si>
    <t>沖縄北部特別振興対策事業債　16年度同意等額</t>
    <rPh sb="0" eb="2">
      <t>オキナワ</t>
    </rPh>
    <rPh sb="2" eb="4">
      <t>ホクブ</t>
    </rPh>
    <rPh sb="4" eb="6">
      <t>トクベツ</t>
    </rPh>
    <rPh sb="6" eb="8">
      <t>シンコウ</t>
    </rPh>
    <rPh sb="8" eb="10">
      <t>タイサク</t>
    </rPh>
    <rPh sb="10" eb="13">
      <t>ジギョウサイ</t>
    </rPh>
    <rPh sb="16" eb="18">
      <t>ネンド</t>
    </rPh>
    <rPh sb="18" eb="20">
      <t>ドウイ</t>
    </rPh>
    <rPh sb="20" eb="22">
      <t>トウガク</t>
    </rPh>
    <phoneticPr fontId="3"/>
  </si>
  <si>
    <t>沖縄北部特別振興対策事業債　17年度同意等額</t>
    <rPh sb="0" eb="2">
      <t>オキナワ</t>
    </rPh>
    <rPh sb="2" eb="4">
      <t>ホクブ</t>
    </rPh>
    <rPh sb="4" eb="6">
      <t>トクベツ</t>
    </rPh>
    <rPh sb="6" eb="8">
      <t>シンコウ</t>
    </rPh>
    <rPh sb="8" eb="10">
      <t>タイサク</t>
    </rPh>
    <rPh sb="10" eb="13">
      <t>ジギョウサイ</t>
    </rPh>
    <rPh sb="16" eb="18">
      <t>ネンド</t>
    </rPh>
    <rPh sb="18" eb="20">
      <t>ドウイ</t>
    </rPh>
    <rPh sb="20" eb="22">
      <t>トウガク</t>
    </rPh>
    <phoneticPr fontId="3"/>
  </si>
  <si>
    <t>沖縄北部特別振興対策事業債　18年度同意等額</t>
    <rPh sb="0" eb="2">
      <t>オキナワ</t>
    </rPh>
    <rPh sb="2" eb="4">
      <t>ホクブ</t>
    </rPh>
    <rPh sb="4" eb="6">
      <t>トクベツ</t>
    </rPh>
    <rPh sb="6" eb="8">
      <t>シンコウ</t>
    </rPh>
    <rPh sb="8" eb="10">
      <t>タイサク</t>
    </rPh>
    <rPh sb="10" eb="13">
      <t>ジギョウサイ</t>
    </rPh>
    <rPh sb="16" eb="18">
      <t>ネンド</t>
    </rPh>
    <rPh sb="18" eb="20">
      <t>ドウイ</t>
    </rPh>
    <rPh sb="20" eb="22">
      <t>トウガク</t>
    </rPh>
    <phoneticPr fontId="3"/>
  </si>
  <si>
    <t>沖縄北部特別振興対策事業債　19年度同意等額</t>
    <rPh sb="0" eb="2">
      <t>オキナワ</t>
    </rPh>
    <rPh sb="2" eb="4">
      <t>ホクブ</t>
    </rPh>
    <rPh sb="4" eb="6">
      <t>トクベツ</t>
    </rPh>
    <rPh sb="6" eb="8">
      <t>シンコウ</t>
    </rPh>
    <rPh sb="8" eb="10">
      <t>タイサク</t>
    </rPh>
    <rPh sb="10" eb="13">
      <t>ジギョウサイ</t>
    </rPh>
    <rPh sb="16" eb="18">
      <t>ネンド</t>
    </rPh>
    <rPh sb="18" eb="20">
      <t>ドウイ</t>
    </rPh>
    <rPh sb="20" eb="22">
      <t>トウガク</t>
    </rPh>
    <phoneticPr fontId="3"/>
  </si>
  <si>
    <t>沖縄北部特別振興対策事業債　20年度同意等額</t>
    <rPh sb="0" eb="2">
      <t>オキナワ</t>
    </rPh>
    <rPh sb="2" eb="4">
      <t>ホクブ</t>
    </rPh>
    <rPh sb="4" eb="6">
      <t>トクベツ</t>
    </rPh>
    <rPh sb="6" eb="8">
      <t>シンコウ</t>
    </rPh>
    <rPh sb="8" eb="10">
      <t>タイサク</t>
    </rPh>
    <rPh sb="10" eb="13">
      <t>ジギョウサイ</t>
    </rPh>
    <rPh sb="16" eb="18">
      <t>ネンド</t>
    </rPh>
    <rPh sb="18" eb="20">
      <t>ドウイ</t>
    </rPh>
    <rPh sb="20" eb="22">
      <t>トウガク</t>
    </rPh>
    <phoneticPr fontId="3"/>
  </si>
  <si>
    <t>沖縄北部特別振興対策事業債　21年度同意等額</t>
    <rPh sb="0" eb="2">
      <t>オキナワ</t>
    </rPh>
    <rPh sb="2" eb="4">
      <t>ホクブ</t>
    </rPh>
    <rPh sb="4" eb="6">
      <t>トクベツ</t>
    </rPh>
    <rPh sb="6" eb="8">
      <t>シンコウ</t>
    </rPh>
    <rPh sb="8" eb="10">
      <t>タイサク</t>
    </rPh>
    <rPh sb="10" eb="13">
      <t>ジギョウサイ</t>
    </rPh>
    <rPh sb="16" eb="18">
      <t>ネンド</t>
    </rPh>
    <rPh sb="18" eb="20">
      <t>ドウイ</t>
    </rPh>
    <rPh sb="20" eb="22">
      <t>トウガク</t>
    </rPh>
    <phoneticPr fontId="3"/>
  </si>
  <si>
    <t>B4495</t>
    <phoneticPr fontId="3"/>
  </si>
  <si>
    <t>B4654</t>
    <phoneticPr fontId="3"/>
  </si>
  <si>
    <t>B4832</t>
    <phoneticPr fontId="3"/>
  </si>
  <si>
    <t>B7030</t>
    <phoneticPr fontId="3"/>
  </si>
  <si>
    <t>B7665</t>
    <phoneticPr fontId="3"/>
  </si>
  <si>
    <t>B7881</t>
    <phoneticPr fontId="3"/>
  </si>
  <si>
    <t>B8514</t>
    <phoneticPr fontId="3"/>
  </si>
  <si>
    <t>B8957</t>
    <phoneticPr fontId="3"/>
  </si>
  <si>
    <t>B9362</t>
    <phoneticPr fontId="3"/>
  </si>
  <si>
    <t>一般補助施設整備等事業債　（沖縄振興特別推進交付金事業分）　24年度同意等額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2" eb="34">
      <t>ネンド</t>
    </rPh>
    <rPh sb="34" eb="36">
      <t>ドウイ</t>
    </rPh>
    <rPh sb="36" eb="38">
      <t>トウガク</t>
    </rPh>
    <phoneticPr fontId="3"/>
  </si>
  <si>
    <t>一般補助施設整備等事業債　（沖縄振興特別推進交付金事業分）　25年度同意等額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2" eb="34">
      <t>ネンド</t>
    </rPh>
    <rPh sb="34" eb="36">
      <t>ドウイ</t>
    </rPh>
    <rPh sb="36" eb="38">
      <t>トウガク</t>
    </rPh>
    <phoneticPr fontId="3"/>
  </si>
  <si>
    <t>一般補助施設整備等事業債　（沖縄振興特別推進交付金事業分）　26年度同意等額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2" eb="34">
      <t>ネンド</t>
    </rPh>
    <rPh sb="34" eb="36">
      <t>ドウイ</t>
    </rPh>
    <rPh sb="36" eb="38">
      <t>トウガク</t>
    </rPh>
    <phoneticPr fontId="3"/>
  </si>
  <si>
    <t>一般補助施設整備等事業債　（沖縄振興特別推進交付金事業分）　27年度同意等額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2" eb="34">
      <t>ネンド</t>
    </rPh>
    <rPh sb="34" eb="36">
      <t>ドウイ</t>
    </rPh>
    <rPh sb="36" eb="38">
      <t>トウガク</t>
    </rPh>
    <phoneticPr fontId="3"/>
  </si>
  <si>
    <t>一般補助施設整備等事業債　（沖縄振興特別推進交付金事業分）　28年度同意等額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2" eb="34">
      <t>ネンド</t>
    </rPh>
    <rPh sb="34" eb="36">
      <t>ドウイ</t>
    </rPh>
    <rPh sb="36" eb="38">
      <t>トウガク</t>
    </rPh>
    <phoneticPr fontId="3"/>
  </si>
  <si>
    <t>一般補助施設整備等事業債　（沖縄振興特別推進交付金事業分）　29年度同意等額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2" eb="34">
      <t>ネンド</t>
    </rPh>
    <rPh sb="34" eb="36">
      <t>ドウイ</t>
    </rPh>
    <rPh sb="36" eb="38">
      <t>トウガク</t>
    </rPh>
    <phoneticPr fontId="3"/>
  </si>
  <si>
    <t>B0622</t>
    <phoneticPr fontId="3"/>
  </si>
  <si>
    <t>B0800</t>
    <phoneticPr fontId="3"/>
  </si>
  <si>
    <t>B1803</t>
    <phoneticPr fontId="3"/>
  </si>
  <si>
    <t>B2301</t>
    <phoneticPr fontId="3"/>
  </si>
  <si>
    <t>B2662</t>
    <phoneticPr fontId="3"/>
  </si>
  <si>
    <t>B2897</t>
    <phoneticPr fontId="3"/>
  </si>
  <si>
    <t>一般補助施設整備等事業債　（沖縄離島活性化推進事業分）　29年度同意等額</t>
    <rPh sb="0" eb="2">
      <t>イッパン</t>
    </rPh>
    <rPh sb="2" eb="4">
      <t>ホジョ</t>
    </rPh>
    <rPh sb="4" eb="6">
      <t>シセツ</t>
    </rPh>
    <rPh sb="6" eb="9">
      <t>セイビトウ</t>
    </rPh>
    <rPh sb="9" eb="12">
      <t>ジギョウサイ</t>
    </rPh>
    <rPh sb="14" eb="16">
      <t>オキナワ</t>
    </rPh>
    <rPh sb="16" eb="18">
      <t>リトウ</t>
    </rPh>
    <rPh sb="18" eb="21">
      <t>カッセイカ</t>
    </rPh>
    <rPh sb="21" eb="23">
      <t>スイシン</t>
    </rPh>
    <rPh sb="23" eb="26">
      <t>ジギョウブン</t>
    </rPh>
    <rPh sb="30" eb="32">
      <t>ネンド</t>
    </rPh>
    <rPh sb="32" eb="34">
      <t>ドウイ</t>
    </rPh>
    <rPh sb="34" eb="36">
      <t>トウガク</t>
    </rPh>
    <phoneticPr fontId="3"/>
  </si>
  <si>
    <t>B2898</t>
    <phoneticPr fontId="3"/>
  </si>
  <si>
    <t>一般補助施設整備等事業債　（奄美群島振興交付金事業分）　26年度同意等額</t>
    <rPh sb="0" eb="2">
      <t>イッパン</t>
    </rPh>
    <rPh sb="2" eb="4">
      <t>ホジョ</t>
    </rPh>
    <rPh sb="4" eb="6">
      <t>シセツ</t>
    </rPh>
    <rPh sb="6" eb="9">
      <t>セイビトウ</t>
    </rPh>
    <rPh sb="9" eb="12">
      <t>ジギョウサイ</t>
    </rPh>
    <rPh sb="14" eb="16">
      <t>アマミ</t>
    </rPh>
    <rPh sb="16" eb="17">
      <t>グン</t>
    </rPh>
    <rPh sb="17" eb="18">
      <t>シマ</t>
    </rPh>
    <rPh sb="18" eb="20">
      <t>シンコウ</t>
    </rPh>
    <rPh sb="20" eb="23">
      <t>コウフキン</t>
    </rPh>
    <rPh sb="23" eb="26">
      <t>ジギョウブン</t>
    </rPh>
    <rPh sb="30" eb="32">
      <t>ネンド</t>
    </rPh>
    <rPh sb="32" eb="34">
      <t>ドウイ</t>
    </rPh>
    <rPh sb="34" eb="36">
      <t>トウガク</t>
    </rPh>
    <phoneticPr fontId="3"/>
  </si>
  <si>
    <t>一般補助施設整備等事業債　（奄美群島振興交付金事業分）　27年度同意等額</t>
    <rPh sb="0" eb="2">
      <t>イッパン</t>
    </rPh>
    <rPh sb="2" eb="4">
      <t>ホジョ</t>
    </rPh>
    <rPh sb="4" eb="6">
      <t>シセツ</t>
    </rPh>
    <rPh sb="6" eb="9">
      <t>セイビトウ</t>
    </rPh>
    <rPh sb="9" eb="12">
      <t>ジギョウサイ</t>
    </rPh>
    <rPh sb="14" eb="16">
      <t>アマミ</t>
    </rPh>
    <rPh sb="16" eb="17">
      <t>グン</t>
    </rPh>
    <rPh sb="17" eb="18">
      <t>シマ</t>
    </rPh>
    <rPh sb="18" eb="20">
      <t>シンコウ</t>
    </rPh>
    <rPh sb="20" eb="23">
      <t>コウフキン</t>
    </rPh>
    <rPh sb="23" eb="26">
      <t>ジギョウブン</t>
    </rPh>
    <rPh sb="30" eb="32">
      <t>ネンド</t>
    </rPh>
    <rPh sb="32" eb="34">
      <t>ドウイ</t>
    </rPh>
    <rPh sb="34" eb="36">
      <t>トウガク</t>
    </rPh>
    <phoneticPr fontId="3"/>
  </si>
  <si>
    <t>一般補助施設整備等事業債　（奄美群島振興交付金事業分）　28年度同意等額</t>
    <rPh sb="0" eb="2">
      <t>イッパン</t>
    </rPh>
    <rPh sb="2" eb="4">
      <t>ホジョ</t>
    </rPh>
    <rPh sb="4" eb="6">
      <t>シセツ</t>
    </rPh>
    <rPh sb="6" eb="9">
      <t>セイビトウ</t>
    </rPh>
    <rPh sb="9" eb="12">
      <t>ジギョウサイ</t>
    </rPh>
    <rPh sb="14" eb="16">
      <t>アマミ</t>
    </rPh>
    <rPh sb="16" eb="17">
      <t>グン</t>
    </rPh>
    <rPh sb="17" eb="18">
      <t>シマ</t>
    </rPh>
    <rPh sb="18" eb="20">
      <t>シンコウ</t>
    </rPh>
    <rPh sb="20" eb="23">
      <t>コウフキン</t>
    </rPh>
    <rPh sb="23" eb="26">
      <t>ジギョウブン</t>
    </rPh>
    <rPh sb="30" eb="32">
      <t>ネンド</t>
    </rPh>
    <rPh sb="32" eb="34">
      <t>ドウイ</t>
    </rPh>
    <rPh sb="34" eb="36">
      <t>トウガク</t>
    </rPh>
    <phoneticPr fontId="3"/>
  </si>
  <si>
    <t>一般補助施設整備等事業債　（奄美群島振興交付金事業分）　29年度同意等額</t>
    <rPh sb="0" eb="2">
      <t>イッパン</t>
    </rPh>
    <rPh sb="2" eb="4">
      <t>ホジョ</t>
    </rPh>
    <rPh sb="4" eb="6">
      <t>シセツ</t>
    </rPh>
    <rPh sb="6" eb="9">
      <t>セイビトウ</t>
    </rPh>
    <rPh sb="9" eb="12">
      <t>ジギョウサイ</t>
    </rPh>
    <rPh sb="14" eb="16">
      <t>アマミ</t>
    </rPh>
    <rPh sb="16" eb="17">
      <t>グン</t>
    </rPh>
    <rPh sb="17" eb="18">
      <t>シマ</t>
    </rPh>
    <rPh sb="18" eb="20">
      <t>シンコウ</t>
    </rPh>
    <rPh sb="20" eb="23">
      <t>コウフキン</t>
    </rPh>
    <rPh sb="23" eb="26">
      <t>ジギョウブン</t>
    </rPh>
    <rPh sb="30" eb="32">
      <t>ネンド</t>
    </rPh>
    <rPh sb="32" eb="34">
      <t>ドウイ</t>
    </rPh>
    <rPh sb="34" eb="36">
      <t>トウガク</t>
    </rPh>
    <phoneticPr fontId="3"/>
  </si>
  <si>
    <t>B1804</t>
    <phoneticPr fontId="3"/>
  </si>
  <si>
    <t>B2302</t>
    <phoneticPr fontId="3"/>
  </si>
  <si>
    <t>B2663</t>
    <phoneticPr fontId="3"/>
  </si>
  <si>
    <t>B2899</t>
    <phoneticPr fontId="3"/>
  </si>
  <si>
    <t>産業廃棄物不法投棄対策事業債　18年度同意等額</t>
    <rPh sb="0" eb="2">
      <t>サンギョウ</t>
    </rPh>
    <rPh sb="2" eb="5">
      <t>ハイキブツ</t>
    </rPh>
    <rPh sb="5" eb="7">
      <t>フホウ</t>
    </rPh>
    <rPh sb="7" eb="9">
      <t>トウキ</t>
    </rPh>
    <rPh sb="9" eb="11">
      <t>タイサク</t>
    </rPh>
    <rPh sb="11" eb="14">
      <t>ジギョウサイ</t>
    </rPh>
    <rPh sb="17" eb="19">
      <t>ネンド</t>
    </rPh>
    <rPh sb="19" eb="21">
      <t>ドウイ</t>
    </rPh>
    <rPh sb="21" eb="23">
      <t>トウガク</t>
    </rPh>
    <phoneticPr fontId="3"/>
  </si>
  <si>
    <t>産業廃棄物不法投棄対策事業債　19年度同意等額</t>
    <rPh sb="0" eb="2">
      <t>サンギョウ</t>
    </rPh>
    <rPh sb="2" eb="5">
      <t>ハイキブツ</t>
    </rPh>
    <rPh sb="5" eb="7">
      <t>フホウ</t>
    </rPh>
    <rPh sb="7" eb="9">
      <t>トウキ</t>
    </rPh>
    <rPh sb="9" eb="11">
      <t>タイサク</t>
    </rPh>
    <rPh sb="11" eb="14">
      <t>ジギョウサイ</t>
    </rPh>
    <rPh sb="17" eb="19">
      <t>ネンド</t>
    </rPh>
    <rPh sb="19" eb="21">
      <t>ドウイ</t>
    </rPh>
    <rPh sb="21" eb="23">
      <t>トウガク</t>
    </rPh>
    <phoneticPr fontId="3"/>
  </si>
  <si>
    <t>産業廃棄物不法投棄対策事業債　20年度同意等額</t>
    <rPh sb="0" eb="2">
      <t>サンギョウ</t>
    </rPh>
    <rPh sb="2" eb="5">
      <t>ハイキブツ</t>
    </rPh>
    <rPh sb="5" eb="7">
      <t>フホウ</t>
    </rPh>
    <rPh sb="7" eb="9">
      <t>トウキ</t>
    </rPh>
    <rPh sb="9" eb="11">
      <t>タイサク</t>
    </rPh>
    <rPh sb="11" eb="14">
      <t>ジギョウサイ</t>
    </rPh>
    <rPh sb="17" eb="19">
      <t>ネンド</t>
    </rPh>
    <rPh sb="19" eb="21">
      <t>ドウイ</t>
    </rPh>
    <rPh sb="21" eb="23">
      <t>トウガク</t>
    </rPh>
    <phoneticPr fontId="3"/>
  </si>
  <si>
    <t>産業廃棄物不法投棄対策事業債　21年度同意等額</t>
    <rPh sb="0" eb="2">
      <t>サンギョウ</t>
    </rPh>
    <rPh sb="2" eb="5">
      <t>ハイキブツ</t>
    </rPh>
    <rPh sb="5" eb="7">
      <t>フホウ</t>
    </rPh>
    <rPh sb="7" eb="9">
      <t>トウキ</t>
    </rPh>
    <rPh sb="9" eb="11">
      <t>タイサク</t>
    </rPh>
    <rPh sb="11" eb="14">
      <t>ジギョウサイ</t>
    </rPh>
    <rPh sb="17" eb="19">
      <t>ネンド</t>
    </rPh>
    <rPh sb="19" eb="21">
      <t>ドウイ</t>
    </rPh>
    <rPh sb="21" eb="23">
      <t>トウガク</t>
    </rPh>
    <phoneticPr fontId="3"/>
  </si>
  <si>
    <t>産業廃棄物不法投棄対策事業債　22年度同意等額</t>
    <rPh sb="0" eb="2">
      <t>サンギョウ</t>
    </rPh>
    <rPh sb="2" eb="5">
      <t>ハイキブツ</t>
    </rPh>
    <rPh sb="5" eb="7">
      <t>フホウ</t>
    </rPh>
    <rPh sb="7" eb="9">
      <t>トウキ</t>
    </rPh>
    <rPh sb="9" eb="11">
      <t>タイサク</t>
    </rPh>
    <rPh sb="11" eb="14">
      <t>ジギョウサイ</t>
    </rPh>
    <rPh sb="17" eb="19">
      <t>ネンド</t>
    </rPh>
    <rPh sb="19" eb="21">
      <t>ドウイ</t>
    </rPh>
    <rPh sb="21" eb="23">
      <t>トウガク</t>
    </rPh>
    <phoneticPr fontId="3"/>
  </si>
  <si>
    <t>B7882</t>
    <phoneticPr fontId="3"/>
  </si>
  <si>
    <t>B8610</t>
    <phoneticPr fontId="3"/>
  </si>
  <si>
    <t>B8958</t>
    <phoneticPr fontId="3"/>
  </si>
  <si>
    <t>B9363</t>
    <phoneticPr fontId="3"/>
  </si>
  <si>
    <t>B9677</t>
    <phoneticPr fontId="3"/>
  </si>
  <si>
    <t>石綿対策事業債　17年度同意等額</t>
    <rPh sb="0" eb="2">
      <t>イシワタ</t>
    </rPh>
    <rPh sb="2" eb="4">
      <t>タイサク</t>
    </rPh>
    <rPh sb="4" eb="7">
      <t>ジギョウサイ</t>
    </rPh>
    <rPh sb="10" eb="12">
      <t>ネンド</t>
    </rPh>
    <rPh sb="12" eb="14">
      <t>ドウイ</t>
    </rPh>
    <rPh sb="14" eb="16">
      <t>トウガク</t>
    </rPh>
    <phoneticPr fontId="3"/>
  </si>
  <si>
    <t>石綿対策事業債　18年度同意等額</t>
    <rPh sb="0" eb="2">
      <t>イシワタ</t>
    </rPh>
    <rPh sb="2" eb="4">
      <t>タイサク</t>
    </rPh>
    <rPh sb="4" eb="7">
      <t>ジギョウサイ</t>
    </rPh>
    <rPh sb="10" eb="12">
      <t>ネンド</t>
    </rPh>
    <rPh sb="12" eb="14">
      <t>ドウイ</t>
    </rPh>
    <rPh sb="14" eb="16">
      <t>トウガク</t>
    </rPh>
    <phoneticPr fontId="3"/>
  </si>
  <si>
    <t>石綿対策事業債　19年度同意等額</t>
    <rPh sb="0" eb="2">
      <t>イシワタ</t>
    </rPh>
    <rPh sb="2" eb="4">
      <t>タイサク</t>
    </rPh>
    <rPh sb="4" eb="7">
      <t>ジギョウサイ</t>
    </rPh>
    <rPh sb="10" eb="12">
      <t>ネンド</t>
    </rPh>
    <rPh sb="12" eb="14">
      <t>ドウイ</t>
    </rPh>
    <rPh sb="14" eb="16">
      <t>トウガク</t>
    </rPh>
    <phoneticPr fontId="3"/>
  </si>
  <si>
    <t>石綿対策事業債　20年度同意等額</t>
    <rPh sb="0" eb="2">
      <t>イシワタ</t>
    </rPh>
    <rPh sb="2" eb="4">
      <t>タイサク</t>
    </rPh>
    <rPh sb="4" eb="7">
      <t>ジギョウサイ</t>
    </rPh>
    <rPh sb="10" eb="12">
      <t>ネンド</t>
    </rPh>
    <rPh sb="12" eb="14">
      <t>ドウイ</t>
    </rPh>
    <rPh sb="14" eb="16">
      <t>トウガク</t>
    </rPh>
    <phoneticPr fontId="3"/>
  </si>
  <si>
    <t>石綿対策事業債　21年度同意等額</t>
    <rPh sb="0" eb="2">
      <t>イシワタ</t>
    </rPh>
    <rPh sb="2" eb="4">
      <t>タイサク</t>
    </rPh>
    <rPh sb="4" eb="7">
      <t>ジギョウサイ</t>
    </rPh>
    <rPh sb="10" eb="12">
      <t>ネンド</t>
    </rPh>
    <rPh sb="12" eb="14">
      <t>ドウイ</t>
    </rPh>
    <rPh sb="14" eb="16">
      <t>トウガク</t>
    </rPh>
    <phoneticPr fontId="3"/>
  </si>
  <si>
    <t>石綿対策事業債　22年度同意等額</t>
    <rPh sb="0" eb="2">
      <t>イシワタ</t>
    </rPh>
    <rPh sb="2" eb="4">
      <t>タイサク</t>
    </rPh>
    <rPh sb="4" eb="7">
      <t>ジギョウサイ</t>
    </rPh>
    <rPh sb="10" eb="12">
      <t>ネンド</t>
    </rPh>
    <rPh sb="12" eb="14">
      <t>ドウイ</t>
    </rPh>
    <rPh sb="14" eb="16">
      <t>トウガク</t>
    </rPh>
    <phoneticPr fontId="3"/>
  </si>
  <si>
    <t>B7734</t>
    <phoneticPr fontId="3"/>
  </si>
  <si>
    <t>B7883</t>
    <phoneticPr fontId="3"/>
  </si>
  <si>
    <t>B8515</t>
    <phoneticPr fontId="3"/>
  </si>
  <si>
    <t>B8959</t>
    <phoneticPr fontId="3"/>
  </si>
  <si>
    <t>B9364</t>
    <phoneticPr fontId="3"/>
  </si>
  <si>
    <t>B9678</t>
    <phoneticPr fontId="3"/>
  </si>
  <si>
    <t>消防広域化事業債　19年度同意等額</t>
    <rPh sb="0" eb="2">
      <t>ショウボウ</t>
    </rPh>
    <rPh sb="2" eb="5">
      <t>コウイキカ</t>
    </rPh>
    <rPh sb="5" eb="8">
      <t>ジギョウサイ</t>
    </rPh>
    <rPh sb="11" eb="13">
      <t>ネンド</t>
    </rPh>
    <rPh sb="13" eb="15">
      <t>ドウイ</t>
    </rPh>
    <rPh sb="15" eb="17">
      <t>トウガク</t>
    </rPh>
    <phoneticPr fontId="3"/>
  </si>
  <si>
    <t>消防広域化事業債　20年度同意等額</t>
    <rPh sb="0" eb="2">
      <t>ショウボウ</t>
    </rPh>
    <rPh sb="2" eb="5">
      <t>コウイキカ</t>
    </rPh>
    <rPh sb="5" eb="8">
      <t>ジギョウサイ</t>
    </rPh>
    <rPh sb="11" eb="13">
      <t>ネンド</t>
    </rPh>
    <rPh sb="13" eb="15">
      <t>ドウイ</t>
    </rPh>
    <rPh sb="15" eb="17">
      <t>トウガク</t>
    </rPh>
    <phoneticPr fontId="3"/>
  </si>
  <si>
    <t>消防広域化事業債　21年度同意等額</t>
    <rPh sb="0" eb="2">
      <t>ショウボウ</t>
    </rPh>
    <rPh sb="2" eb="5">
      <t>コウイキカ</t>
    </rPh>
    <rPh sb="5" eb="8">
      <t>ジギョウサイ</t>
    </rPh>
    <rPh sb="11" eb="13">
      <t>ネンド</t>
    </rPh>
    <rPh sb="13" eb="15">
      <t>ドウイ</t>
    </rPh>
    <rPh sb="15" eb="17">
      <t>トウガク</t>
    </rPh>
    <phoneticPr fontId="3"/>
  </si>
  <si>
    <t>消防広域化事業債　22年度同意等額</t>
    <rPh sb="0" eb="2">
      <t>ショウボウ</t>
    </rPh>
    <rPh sb="2" eb="5">
      <t>コウイキカ</t>
    </rPh>
    <rPh sb="5" eb="8">
      <t>ジギョウサイ</t>
    </rPh>
    <rPh sb="11" eb="13">
      <t>ネンド</t>
    </rPh>
    <rPh sb="13" eb="15">
      <t>ドウイ</t>
    </rPh>
    <rPh sb="15" eb="17">
      <t>トウガク</t>
    </rPh>
    <phoneticPr fontId="3"/>
  </si>
  <si>
    <t>消防広域化事業債　23年度同意等額</t>
    <rPh sb="0" eb="2">
      <t>ショウボウ</t>
    </rPh>
    <rPh sb="2" eb="5">
      <t>コウイキカ</t>
    </rPh>
    <rPh sb="5" eb="8">
      <t>ジギョウサイ</t>
    </rPh>
    <rPh sb="11" eb="13">
      <t>ネンド</t>
    </rPh>
    <rPh sb="13" eb="15">
      <t>ドウイ</t>
    </rPh>
    <rPh sb="15" eb="17">
      <t>トウガク</t>
    </rPh>
    <phoneticPr fontId="3"/>
  </si>
  <si>
    <t>消防広域化事業債　24年度同意等額</t>
    <rPh sb="0" eb="2">
      <t>ショウボウ</t>
    </rPh>
    <rPh sb="2" eb="5">
      <t>コウイキカ</t>
    </rPh>
    <rPh sb="5" eb="8">
      <t>ジギョウサイ</t>
    </rPh>
    <rPh sb="11" eb="13">
      <t>ネンド</t>
    </rPh>
    <rPh sb="13" eb="15">
      <t>ドウイ</t>
    </rPh>
    <rPh sb="15" eb="17">
      <t>トウガク</t>
    </rPh>
    <phoneticPr fontId="3"/>
  </si>
  <si>
    <t>B8516</t>
    <phoneticPr fontId="3"/>
  </si>
  <si>
    <t>B8960</t>
    <phoneticPr fontId="3"/>
  </si>
  <si>
    <t>B9365</t>
    <phoneticPr fontId="3"/>
  </si>
  <si>
    <t>B9679</t>
    <phoneticPr fontId="3"/>
  </si>
  <si>
    <t>B9986</t>
    <phoneticPr fontId="3"/>
  </si>
  <si>
    <t>B0499</t>
    <phoneticPr fontId="3"/>
  </si>
  <si>
    <t>公共施設等地上デジタル放送移行対策事業債　21年度同意等額　　※一般単独事業分</t>
    <rPh sb="0" eb="2">
      <t>コウキョウ</t>
    </rPh>
    <rPh sb="2" eb="5">
      <t>シセツトウ</t>
    </rPh>
    <rPh sb="5" eb="7">
      <t>チジョウ</t>
    </rPh>
    <rPh sb="11" eb="13">
      <t>ホウソウ</t>
    </rPh>
    <rPh sb="13" eb="15">
      <t>イコウ</t>
    </rPh>
    <rPh sb="15" eb="17">
      <t>タイサク</t>
    </rPh>
    <rPh sb="17" eb="20">
      <t>ジギョウサイ</t>
    </rPh>
    <rPh sb="23" eb="25">
      <t>ネンド</t>
    </rPh>
    <rPh sb="25" eb="27">
      <t>ドウイ</t>
    </rPh>
    <rPh sb="27" eb="29">
      <t>トウガク</t>
    </rPh>
    <phoneticPr fontId="3"/>
  </si>
  <si>
    <t>公共施設等地上デジタル放送移行対策事業債　21年度同意等額　　※学校教育施設整備等事業分</t>
    <rPh sb="0" eb="2">
      <t>コウキョウ</t>
    </rPh>
    <rPh sb="2" eb="5">
      <t>シセツトウ</t>
    </rPh>
    <rPh sb="5" eb="7">
      <t>チジョウ</t>
    </rPh>
    <rPh sb="11" eb="13">
      <t>ホウソウ</t>
    </rPh>
    <rPh sb="13" eb="15">
      <t>イコウ</t>
    </rPh>
    <rPh sb="15" eb="17">
      <t>タイサク</t>
    </rPh>
    <rPh sb="17" eb="20">
      <t>ジギョウサイ</t>
    </rPh>
    <rPh sb="23" eb="25">
      <t>ネンド</t>
    </rPh>
    <rPh sb="25" eb="27">
      <t>ドウイ</t>
    </rPh>
    <rPh sb="27" eb="29">
      <t>トウガク</t>
    </rPh>
    <phoneticPr fontId="3"/>
  </si>
  <si>
    <t>公共施設等地上デジタル放送移行対策事業債　22年度同意等額　　※一般単独事業分</t>
    <rPh sb="0" eb="2">
      <t>コウキョウ</t>
    </rPh>
    <rPh sb="2" eb="5">
      <t>シセツトウ</t>
    </rPh>
    <rPh sb="5" eb="7">
      <t>チジョウ</t>
    </rPh>
    <rPh sb="11" eb="13">
      <t>ホウソウ</t>
    </rPh>
    <rPh sb="13" eb="15">
      <t>イコウ</t>
    </rPh>
    <rPh sb="15" eb="17">
      <t>タイサク</t>
    </rPh>
    <rPh sb="17" eb="20">
      <t>ジギョウサイ</t>
    </rPh>
    <rPh sb="23" eb="25">
      <t>ネンド</t>
    </rPh>
    <rPh sb="25" eb="27">
      <t>ドウイ</t>
    </rPh>
    <rPh sb="27" eb="29">
      <t>トウガク</t>
    </rPh>
    <phoneticPr fontId="3"/>
  </si>
  <si>
    <t>公共施設等地上デジタル放送移行対策事業債　22年度同意等額　　※学校教育施設整備等事業分</t>
    <rPh sb="0" eb="2">
      <t>コウキョウ</t>
    </rPh>
    <rPh sb="2" eb="5">
      <t>シセツトウ</t>
    </rPh>
    <rPh sb="5" eb="7">
      <t>チジョウ</t>
    </rPh>
    <rPh sb="11" eb="13">
      <t>ホウソウ</t>
    </rPh>
    <rPh sb="13" eb="15">
      <t>イコウ</t>
    </rPh>
    <rPh sb="15" eb="17">
      <t>タイサク</t>
    </rPh>
    <rPh sb="17" eb="20">
      <t>ジギョウサイ</t>
    </rPh>
    <rPh sb="23" eb="25">
      <t>ネンド</t>
    </rPh>
    <rPh sb="25" eb="27">
      <t>ドウイ</t>
    </rPh>
    <rPh sb="27" eb="29">
      <t>トウガク</t>
    </rPh>
    <phoneticPr fontId="3"/>
  </si>
  <si>
    <t>公共施設等地上デジタル放送移行対策事業債　23年度同意等額　　※一般単独事業分</t>
    <rPh sb="0" eb="2">
      <t>コウキョウ</t>
    </rPh>
    <rPh sb="2" eb="5">
      <t>シセツトウ</t>
    </rPh>
    <rPh sb="5" eb="7">
      <t>チジョウ</t>
    </rPh>
    <rPh sb="11" eb="13">
      <t>ホウソウ</t>
    </rPh>
    <rPh sb="13" eb="15">
      <t>イコウ</t>
    </rPh>
    <rPh sb="15" eb="17">
      <t>タイサク</t>
    </rPh>
    <rPh sb="17" eb="20">
      <t>ジギョウサイ</t>
    </rPh>
    <rPh sb="23" eb="25">
      <t>ネンド</t>
    </rPh>
    <rPh sb="25" eb="27">
      <t>ドウイ</t>
    </rPh>
    <rPh sb="27" eb="29">
      <t>トウガク</t>
    </rPh>
    <phoneticPr fontId="3"/>
  </si>
  <si>
    <t>公共施設等地上デジタル放送移行対策事業債　23年度同意等額　　※学校教育施設整備等事業分</t>
    <rPh sb="0" eb="2">
      <t>コウキョウ</t>
    </rPh>
    <rPh sb="2" eb="5">
      <t>シセツトウ</t>
    </rPh>
    <rPh sb="5" eb="7">
      <t>チジョウ</t>
    </rPh>
    <rPh sb="11" eb="13">
      <t>ホウソウ</t>
    </rPh>
    <rPh sb="13" eb="15">
      <t>イコウ</t>
    </rPh>
    <rPh sb="15" eb="17">
      <t>タイサク</t>
    </rPh>
    <rPh sb="17" eb="20">
      <t>ジギョウサイ</t>
    </rPh>
    <rPh sb="23" eb="25">
      <t>ネンド</t>
    </rPh>
    <rPh sb="25" eb="27">
      <t>ドウイ</t>
    </rPh>
    <rPh sb="27" eb="29">
      <t>トウガク</t>
    </rPh>
    <phoneticPr fontId="3"/>
  </si>
  <si>
    <t>B9366</t>
    <phoneticPr fontId="3"/>
  </si>
  <si>
    <t>B9437</t>
    <phoneticPr fontId="3"/>
  </si>
  <si>
    <t>B9680</t>
    <phoneticPr fontId="3"/>
  </si>
  <si>
    <t>B9681</t>
    <phoneticPr fontId="3"/>
  </si>
  <si>
    <t>B9987</t>
    <phoneticPr fontId="3"/>
  </si>
  <si>
    <t>B9988</t>
    <phoneticPr fontId="3"/>
  </si>
  <si>
    <t>旧地域総合整備事業債分　（特別分）　14年度同意等額</t>
    <rPh sb="0" eb="1">
      <t>キュウ</t>
    </rPh>
    <rPh sb="1" eb="3">
      <t>チイキ</t>
    </rPh>
    <rPh sb="3" eb="5">
      <t>ソウゴウ</t>
    </rPh>
    <rPh sb="5" eb="7">
      <t>セイビ</t>
    </rPh>
    <rPh sb="7" eb="9">
      <t>ジギョウ</t>
    </rPh>
    <rPh sb="9" eb="11">
      <t>サイブン</t>
    </rPh>
    <rPh sb="13" eb="15">
      <t>トクベツ</t>
    </rPh>
    <rPh sb="15" eb="16">
      <t>ブン</t>
    </rPh>
    <rPh sb="20" eb="22">
      <t>ネンド</t>
    </rPh>
    <rPh sb="22" eb="24">
      <t>ドウイ</t>
    </rPh>
    <rPh sb="24" eb="26">
      <t>トウガク</t>
    </rPh>
    <phoneticPr fontId="3"/>
  </si>
  <si>
    <t>旧地域総合整備事業債分　（特別分）　15年度同意等額</t>
    <rPh sb="0" eb="1">
      <t>キュウ</t>
    </rPh>
    <rPh sb="1" eb="3">
      <t>チイキ</t>
    </rPh>
    <rPh sb="3" eb="5">
      <t>ソウゴウ</t>
    </rPh>
    <rPh sb="5" eb="7">
      <t>セイビ</t>
    </rPh>
    <rPh sb="7" eb="9">
      <t>ジギョウ</t>
    </rPh>
    <rPh sb="9" eb="11">
      <t>サイブン</t>
    </rPh>
    <rPh sb="13" eb="15">
      <t>トクベツ</t>
    </rPh>
    <rPh sb="15" eb="16">
      <t>ブン</t>
    </rPh>
    <rPh sb="20" eb="22">
      <t>ネンド</t>
    </rPh>
    <rPh sb="22" eb="24">
      <t>ドウイ</t>
    </rPh>
    <rPh sb="24" eb="26">
      <t>トウガク</t>
    </rPh>
    <phoneticPr fontId="3"/>
  </si>
  <si>
    <t>旧地域総合整備事業債分　（特別分）　16年度同意等額</t>
    <rPh sb="0" eb="1">
      <t>キュウ</t>
    </rPh>
    <rPh sb="1" eb="3">
      <t>チイキ</t>
    </rPh>
    <rPh sb="3" eb="5">
      <t>ソウゴウ</t>
    </rPh>
    <rPh sb="5" eb="7">
      <t>セイビ</t>
    </rPh>
    <rPh sb="7" eb="9">
      <t>ジギョウ</t>
    </rPh>
    <rPh sb="9" eb="11">
      <t>サイブン</t>
    </rPh>
    <rPh sb="13" eb="15">
      <t>トクベツ</t>
    </rPh>
    <rPh sb="15" eb="16">
      <t>ブン</t>
    </rPh>
    <rPh sb="20" eb="22">
      <t>ネンド</t>
    </rPh>
    <rPh sb="22" eb="24">
      <t>ドウイ</t>
    </rPh>
    <rPh sb="24" eb="26">
      <t>トウガク</t>
    </rPh>
    <phoneticPr fontId="3"/>
  </si>
  <si>
    <t>旧地域総合整備事業債分　（特別分）　17年度同意等額</t>
    <rPh sb="0" eb="1">
      <t>キュウ</t>
    </rPh>
    <rPh sb="1" eb="3">
      <t>チイキ</t>
    </rPh>
    <rPh sb="3" eb="5">
      <t>ソウゴウ</t>
    </rPh>
    <rPh sb="5" eb="7">
      <t>セイビ</t>
    </rPh>
    <rPh sb="7" eb="9">
      <t>ジギョウ</t>
    </rPh>
    <rPh sb="9" eb="11">
      <t>サイブン</t>
    </rPh>
    <rPh sb="13" eb="15">
      <t>トクベツ</t>
    </rPh>
    <rPh sb="15" eb="16">
      <t>ブン</t>
    </rPh>
    <rPh sb="20" eb="22">
      <t>ネンド</t>
    </rPh>
    <rPh sb="22" eb="24">
      <t>ドウイ</t>
    </rPh>
    <rPh sb="24" eb="26">
      <t>トウガク</t>
    </rPh>
    <phoneticPr fontId="3"/>
  </si>
  <si>
    <t>旧地域総合整備事業債分　（特別分）　18年度同意等額</t>
    <rPh sb="0" eb="1">
      <t>キュウ</t>
    </rPh>
    <rPh sb="1" eb="3">
      <t>チイキ</t>
    </rPh>
    <rPh sb="3" eb="5">
      <t>ソウゴウ</t>
    </rPh>
    <rPh sb="5" eb="7">
      <t>セイビ</t>
    </rPh>
    <rPh sb="7" eb="9">
      <t>ジギョウ</t>
    </rPh>
    <rPh sb="9" eb="11">
      <t>サイブン</t>
    </rPh>
    <rPh sb="13" eb="15">
      <t>トクベツ</t>
    </rPh>
    <rPh sb="15" eb="16">
      <t>ブン</t>
    </rPh>
    <rPh sb="20" eb="22">
      <t>ネンド</t>
    </rPh>
    <rPh sb="22" eb="24">
      <t>ドウイ</t>
    </rPh>
    <rPh sb="24" eb="26">
      <t>トウガク</t>
    </rPh>
    <phoneticPr fontId="3"/>
  </si>
  <si>
    <t>旧地域総合整備事業債分　（特別分）　19年度同意等額</t>
    <rPh sb="0" eb="1">
      <t>キュウ</t>
    </rPh>
    <rPh sb="1" eb="3">
      <t>チイキ</t>
    </rPh>
    <rPh sb="3" eb="5">
      <t>ソウゴウ</t>
    </rPh>
    <rPh sb="5" eb="7">
      <t>セイビ</t>
    </rPh>
    <rPh sb="7" eb="9">
      <t>ジギョウ</t>
    </rPh>
    <rPh sb="9" eb="11">
      <t>サイブン</t>
    </rPh>
    <rPh sb="13" eb="15">
      <t>トクベツ</t>
    </rPh>
    <rPh sb="15" eb="16">
      <t>ブン</t>
    </rPh>
    <rPh sb="20" eb="22">
      <t>ネンド</t>
    </rPh>
    <rPh sb="22" eb="24">
      <t>ドウイ</t>
    </rPh>
    <rPh sb="24" eb="26">
      <t>トウガク</t>
    </rPh>
    <phoneticPr fontId="3"/>
  </si>
  <si>
    <t>B4640</t>
    <phoneticPr fontId="3"/>
  </si>
  <si>
    <t>B4818</t>
    <phoneticPr fontId="3"/>
  </si>
  <si>
    <t>B7008</t>
    <phoneticPr fontId="3"/>
  </si>
  <si>
    <t>B7560</t>
    <phoneticPr fontId="3"/>
  </si>
  <si>
    <t>B7884</t>
    <phoneticPr fontId="3"/>
  </si>
  <si>
    <t>B8517</t>
    <phoneticPr fontId="3"/>
  </si>
  <si>
    <t>旧地域総合整備事業債分　（特別分）　（財源対策債分）　15年度同意等額</t>
    <rPh sb="0" eb="1">
      <t>キュウ</t>
    </rPh>
    <rPh sb="1" eb="3">
      <t>チイキ</t>
    </rPh>
    <rPh sb="3" eb="5">
      <t>ソウゴウ</t>
    </rPh>
    <rPh sb="5" eb="7">
      <t>セイビ</t>
    </rPh>
    <rPh sb="7" eb="9">
      <t>ジギョウ</t>
    </rPh>
    <rPh sb="9" eb="11">
      <t>サイブン</t>
    </rPh>
    <rPh sb="13" eb="15">
      <t>トクベツ</t>
    </rPh>
    <rPh sb="15" eb="16">
      <t>ブン</t>
    </rPh>
    <rPh sb="19" eb="21">
      <t>ザイゲン</t>
    </rPh>
    <rPh sb="21" eb="23">
      <t>タイサク</t>
    </rPh>
    <rPh sb="23" eb="25">
      <t>サイブン</t>
    </rPh>
    <rPh sb="29" eb="31">
      <t>ネンド</t>
    </rPh>
    <rPh sb="31" eb="33">
      <t>ドウイ</t>
    </rPh>
    <rPh sb="33" eb="35">
      <t>トウガク</t>
    </rPh>
    <phoneticPr fontId="3"/>
  </si>
  <si>
    <t>旧地域総合整備事業債分　（特別分）　（財源対策債分）　16年度同意等額</t>
    <rPh sb="0" eb="1">
      <t>キュウ</t>
    </rPh>
    <rPh sb="1" eb="3">
      <t>チイキ</t>
    </rPh>
    <rPh sb="3" eb="5">
      <t>ソウゴウ</t>
    </rPh>
    <rPh sb="5" eb="7">
      <t>セイビ</t>
    </rPh>
    <rPh sb="7" eb="9">
      <t>ジギョウ</t>
    </rPh>
    <rPh sb="9" eb="11">
      <t>サイブン</t>
    </rPh>
    <rPh sb="13" eb="15">
      <t>トクベツ</t>
    </rPh>
    <rPh sb="15" eb="16">
      <t>ブン</t>
    </rPh>
    <rPh sb="19" eb="21">
      <t>ザイゲン</t>
    </rPh>
    <rPh sb="21" eb="23">
      <t>タイサク</t>
    </rPh>
    <rPh sb="23" eb="25">
      <t>サイブン</t>
    </rPh>
    <rPh sb="29" eb="31">
      <t>ネンド</t>
    </rPh>
    <rPh sb="31" eb="33">
      <t>ドウイ</t>
    </rPh>
    <rPh sb="33" eb="35">
      <t>トウガク</t>
    </rPh>
    <phoneticPr fontId="3"/>
  </si>
  <si>
    <t>旧地域総合整備事業債分　（特別分）　（財源対策債分）　17年度同意等額</t>
    <rPh sb="0" eb="1">
      <t>キュウ</t>
    </rPh>
    <rPh sb="1" eb="3">
      <t>チイキ</t>
    </rPh>
    <rPh sb="3" eb="5">
      <t>ソウゴウ</t>
    </rPh>
    <rPh sb="5" eb="7">
      <t>セイビ</t>
    </rPh>
    <rPh sb="7" eb="9">
      <t>ジギョウ</t>
    </rPh>
    <rPh sb="9" eb="11">
      <t>サイブン</t>
    </rPh>
    <rPh sb="13" eb="15">
      <t>トクベツ</t>
    </rPh>
    <rPh sb="15" eb="16">
      <t>ブン</t>
    </rPh>
    <rPh sb="19" eb="21">
      <t>ザイゲン</t>
    </rPh>
    <rPh sb="21" eb="23">
      <t>タイサク</t>
    </rPh>
    <rPh sb="23" eb="25">
      <t>サイブン</t>
    </rPh>
    <rPh sb="29" eb="31">
      <t>ネンド</t>
    </rPh>
    <rPh sb="31" eb="33">
      <t>ドウイ</t>
    </rPh>
    <rPh sb="33" eb="35">
      <t>トウガク</t>
    </rPh>
    <phoneticPr fontId="3"/>
  </si>
  <si>
    <t>旧地域総合整備事業債分　（特別分）　（財源対策債分）　18年度同意等額</t>
    <rPh sb="0" eb="1">
      <t>キュウ</t>
    </rPh>
    <rPh sb="1" eb="3">
      <t>チイキ</t>
    </rPh>
    <rPh sb="3" eb="5">
      <t>ソウゴウ</t>
    </rPh>
    <rPh sb="5" eb="7">
      <t>セイビ</t>
    </rPh>
    <rPh sb="7" eb="9">
      <t>ジギョウ</t>
    </rPh>
    <rPh sb="9" eb="11">
      <t>サイブン</t>
    </rPh>
    <rPh sb="13" eb="15">
      <t>トクベツ</t>
    </rPh>
    <rPh sb="15" eb="16">
      <t>ブン</t>
    </rPh>
    <rPh sb="19" eb="21">
      <t>ザイゲン</t>
    </rPh>
    <rPh sb="21" eb="23">
      <t>タイサク</t>
    </rPh>
    <rPh sb="23" eb="25">
      <t>サイブン</t>
    </rPh>
    <rPh sb="29" eb="31">
      <t>ネンド</t>
    </rPh>
    <rPh sb="31" eb="33">
      <t>ドウイ</t>
    </rPh>
    <rPh sb="33" eb="35">
      <t>トウガク</t>
    </rPh>
    <phoneticPr fontId="3"/>
  </si>
  <si>
    <t>旧地域総合整備事業債分　（特別分）　（財源対策債分）　19年度同意等額</t>
    <rPh sb="0" eb="1">
      <t>キュウ</t>
    </rPh>
    <rPh sb="1" eb="3">
      <t>チイキ</t>
    </rPh>
    <rPh sb="3" eb="5">
      <t>ソウゴウ</t>
    </rPh>
    <rPh sb="5" eb="7">
      <t>セイビ</t>
    </rPh>
    <rPh sb="7" eb="9">
      <t>ジギョウ</t>
    </rPh>
    <rPh sb="9" eb="11">
      <t>サイブン</t>
    </rPh>
    <rPh sb="13" eb="15">
      <t>トクベツ</t>
    </rPh>
    <rPh sb="15" eb="16">
      <t>ブン</t>
    </rPh>
    <rPh sb="19" eb="21">
      <t>ザイゲン</t>
    </rPh>
    <rPh sb="21" eb="23">
      <t>タイサク</t>
    </rPh>
    <rPh sb="23" eb="25">
      <t>サイブン</t>
    </rPh>
    <rPh sb="29" eb="31">
      <t>ネンド</t>
    </rPh>
    <rPh sb="31" eb="33">
      <t>ドウイ</t>
    </rPh>
    <rPh sb="33" eb="35">
      <t>トウガク</t>
    </rPh>
    <phoneticPr fontId="3"/>
  </si>
  <si>
    <t>B4819</t>
    <phoneticPr fontId="3"/>
  </si>
  <si>
    <t>B7009</t>
    <phoneticPr fontId="3"/>
  </si>
  <si>
    <t>B7561</t>
    <phoneticPr fontId="3"/>
  </si>
  <si>
    <t>B7885</t>
    <phoneticPr fontId="3"/>
  </si>
  <si>
    <t>B8518</t>
    <phoneticPr fontId="3"/>
  </si>
  <si>
    <t>地域活性化事業債　14年度同意等額</t>
    <rPh sb="0" eb="2">
      <t>チイキ</t>
    </rPh>
    <rPh sb="2" eb="5">
      <t>カッセイカ</t>
    </rPh>
    <rPh sb="5" eb="8">
      <t>ジギョウサイ</t>
    </rPh>
    <rPh sb="11" eb="13">
      <t>ネンド</t>
    </rPh>
    <rPh sb="13" eb="15">
      <t>ドウイ</t>
    </rPh>
    <rPh sb="15" eb="17">
      <t>トウガク</t>
    </rPh>
    <phoneticPr fontId="3"/>
  </si>
  <si>
    <t>B4642</t>
    <phoneticPr fontId="3"/>
  </si>
  <si>
    <t>地域活性化事業債　15年度同意等額</t>
    <rPh sb="0" eb="2">
      <t>チイキ</t>
    </rPh>
    <rPh sb="2" eb="5">
      <t>カッセイカ</t>
    </rPh>
    <rPh sb="5" eb="8">
      <t>ジギョウサイ</t>
    </rPh>
    <rPh sb="11" eb="13">
      <t>ネンド</t>
    </rPh>
    <rPh sb="13" eb="15">
      <t>ドウイ</t>
    </rPh>
    <rPh sb="15" eb="17">
      <t>トウガク</t>
    </rPh>
    <phoneticPr fontId="3"/>
  </si>
  <si>
    <t>地域活性化事業債　16年度同意等額</t>
    <rPh sb="0" eb="2">
      <t>チイキ</t>
    </rPh>
    <rPh sb="2" eb="5">
      <t>カッセイカ</t>
    </rPh>
    <rPh sb="5" eb="8">
      <t>ジギョウサイ</t>
    </rPh>
    <rPh sb="11" eb="13">
      <t>ネンド</t>
    </rPh>
    <rPh sb="13" eb="15">
      <t>ドウイ</t>
    </rPh>
    <rPh sb="15" eb="17">
      <t>トウガク</t>
    </rPh>
    <phoneticPr fontId="3"/>
  </si>
  <si>
    <t>地域活性化事業債　17年度同意等額</t>
    <rPh sb="0" eb="2">
      <t>チイキ</t>
    </rPh>
    <rPh sb="2" eb="5">
      <t>カッセイカ</t>
    </rPh>
    <rPh sb="5" eb="8">
      <t>ジギョウサイ</t>
    </rPh>
    <rPh sb="11" eb="13">
      <t>ネンド</t>
    </rPh>
    <rPh sb="13" eb="15">
      <t>ドウイ</t>
    </rPh>
    <rPh sb="15" eb="17">
      <t>トウガク</t>
    </rPh>
    <phoneticPr fontId="3"/>
  </si>
  <si>
    <t>地域活性化事業債　18年度同意等額</t>
    <rPh sb="0" eb="2">
      <t>チイキ</t>
    </rPh>
    <rPh sb="2" eb="5">
      <t>カッセイカ</t>
    </rPh>
    <rPh sb="5" eb="8">
      <t>ジギョウサイ</t>
    </rPh>
    <rPh sb="11" eb="13">
      <t>ネンド</t>
    </rPh>
    <rPh sb="13" eb="15">
      <t>ドウイ</t>
    </rPh>
    <rPh sb="15" eb="17">
      <t>トウガク</t>
    </rPh>
    <phoneticPr fontId="3"/>
  </si>
  <si>
    <t>B4820</t>
    <phoneticPr fontId="3"/>
  </si>
  <si>
    <t>B7010</t>
    <phoneticPr fontId="3"/>
  </si>
  <si>
    <t>B7562</t>
    <phoneticPr fontId="3"/>
  </si>
  <si>
    <t>B7886</t>
    <phoneticPr fontId="3"/>
  </si>
  <si>
    <t>地域活性化事業債　20年度同意等額</t>
    <rPh sb="0" eb="2">
      <t>チイキ</t>
    </rPh>
    <rPh sb="2" eb="5">
      <t>カッセイカ</t>
    </rPh>
    <rPh sb="5" eb="8">
      <t>ジギョウサイ</t>
    </rPh>
    <rPh sb="11" eb="13">
      <t>ネンド</t>
    </rPh>
    <rPh sb="13" eb="15">
      <t>ドウイ</t>
    </rPh>
    <rPh sb="15" eb="17">
      <t>トウガク</t>
    </rPh>
    <phoneticPr fontId="3"/>
  </si>
  <si>
    <t>地域活性化事業債　19年度同意等額</t>
    <rPh sb="0" eb="2">
      <t>チイキ</t>
    </rPh>
    <rPh sb="2" eb="5">
      <t>カッセイカ</t>
    </rPh>
    <rPh sb="5" eb="8">
      <t>ジギョウサイ</t>
    </rPh>
    <rPh sb="11" eb="13">
      <t>ネンド</t>
    </rPh>
    <rPh sb="13" eb="15">
      <t>ドウイ</t>
    </rPh>
    <rPh sb="15" eb="17">
      <t>トウガク</t>
    </rPh>
    <phoneticPr fontId="3"/>
  </si>
  <si>
    <t>B8519</t>
    <phoneticPr fontId="3"/>
  </si>
  <si>
    <t>B8961</t>
    <phoneticPr fontId="3"/>
  </si>
  <si>
    <t>地域活性化事業債　（従来分）　21年度同意等額</t>
    <rPh sb="0" eb="2">
      <t>チイキ</t>
    </rPh>
    <rPh sb="2" eb="5">
      <t>カッセイカ</t>
    </rPh>
    <rPh sb="5" eb="8">
      <t>ジギョウサイ</t>
    </rPh>
    <rPh sb="10" eb="12">
      <t>ジュウライ</t>
    </rPh>
    <rPh sb="12" eb="13">
      <t>ブン</t>
    </rPh>
    <rPh sb="17" eb="19">
      <t>ネンド</t>
    </rPh>
    <rPh sb="19" eb="21">
      <t>ドウイ</t>
    </rPh>
    <rPh sb="21" eb="23">
      <t>トウガク</t>
    </rPh>
    <phoneticPr fontId="3"/>
  </si>
  <si>
    <t>地域活性化事業債　（定住自立圏推進事業分）　21年度同意等額</t>
    <rPh sb="0" eb="2">
      <t>チイキ</t>
    </rPh>
    <rPh sb="2" eb="5">
      <t>カッセイカ</t>
    </rPh>
    <rPh sb="5" eb="8">
      <t>ジギョウサイ</t>
    </rPh>
    <rPh sb="10" eb="12">
      <t>テイジュウ</t>
    </rPh>
    <rPh sb="12" eb="14">
      <t>ジリツ</t>
    </rPh>
    <rPh sb="14" eb="15">
      <t>ケン</t>
    </rPh>
    <rPh sb="15" eb="17">
      <t>スイシン</t>
    </rPh>
    <rPh sb="17" eb="19">
      <t>ジギョウ</t>
    </rPh>
    <rPh sb="19" eb="20">
      <t>ブン</t>
    </rPh>
    <rPh sb="24" eb="26">
      <t>ネンド</t>
    </rPh>
    <rPh sb="26" eb="28">
      <t>ドウイ</t>
    </rPh>
    <rPh sb="28" eb="30">
      <t>トウガク</t>
    </rPh>
    <phoneticPr fontId="3"/>
  </si>
  <si>
    <t>B9367</t>
    <phoneticPr fontId="3"/>
  </si>
  <si>
    <t>B9368</t>
    <phoneticPr fontId="3"/>
  </si>
  <si>
    <t>地域活性化事業債　22年度同意等額</t>
    <rPh sb="0" eb="2">
      <t>チイキ</t>
    </rPh>
    <rPh sb="2" eb="5">
      <t>カッセイカ</t>
    </rPh>
    <rPh sb="5" eb="8">
      <t>ジギョウサイ</t>
    </rPh>
    <rPh sb="11" eb="13">
      <t>ネンド</t>
    </rPh>
    <rPh sb="13" eb="15">
      <t>ドウイ</t>
    </rPh>
    <rPh sb="15" eb="17">
      <t>トウガク</t>
    </rPh>
    <phoneticPr fontId="3"/>
  </si>
  <si>
    <t>地域活性化事業債　22年度同意等額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</si>
  <si>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地域活性化事業債　23年度同意等額</t>
    <rPh sb="0" eb="2">
      <t>チイキ</t>
    </rPh>
    <rPh sb="2" eb="5">
      <t>カッセイカ</t>
    </rPh>
    <rPh sb="5" eb="8">
      <t>ジギョウサイ</t>
    </rPh>
    <rPh sb="11" eb="13">
      <t>ネンド</t>
    </rPh>
    <rPh sb="13" eb="15">
      <t>ドウイ</t>
    </rPh>
    <rPh sb="15" eb="17">
      <t>トウガク</t>
    </rPh>
    <phoneticPr fontId="3"/>
  </si>
  <si>
    <t>地域活性化事業債　23年度同意等額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</si>
  <si>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地域活性化事業債　24年度同意等額</t>
    <rPh sb="0" eb="2">
      <t>チイキ</t>
    </rPh>
    <rPh sb="2" eb="5">
      <t>カッセイカ</t>
    </rPh>
    <rPh sb="5" eb="8">
      <t>ジギョウサイ</t>
    </rPh>
    <rPh sb="11" eb="13">
      <t>ネンド</t>
    </rPh>
    <rPh sb="13" eb="15">
      <t>ドウイ</t>
    </rPh>
    <rPh sb="15" eb="17">
      <t>トウガク</t>
    </rPh>
    <phoneticPr fontId="3"/>
  </si>
  <si>
    <t>地域活性化事業債　24年度同意等額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</si>
  <si>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地域活性化事業債　25年度同意等額</t>
    <rPh sb="0" eb="2">
      <t>チイキ</t>
    </rPh>
    <rPh sb="2" eb="5">
      <t>カッセイカ</t>
    </rPh>
    <rPh sb="5" eb="8">
      <t>ジギョウサイ</t>
    </rPh>
    <rPh sb="11" eb="13">
      <t>ネンド</t>
    </rPh>
    <rPh sb="13" eb="15">
      <t>ドウイ</t>
    </rPh>
    <rPh sb="15" eb="17">
      <t>トウガク</t>
    </rPh>
    <phoneticPr fontId="3"/>
  </si>
  <si>
    <t>地域活性化事業債　25年度同意等額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</si>
  <si>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地域活性化事業債　26年度同意等額</t>
    <rPh sb="0" eb="2">
      <t>チイキ</t>
    </rPh>
    <rPh sb="2" eb="5">
      <t>カッセイカ</t>
    </rPh>
    <rPh sb="5" eb="8">
      <t>ジギョウサイ</t>
    </rPh>
    <rPh sb="11" eb="13">
      <t>ネンド</t>
    </rPh>
    <rPh sb="13" eb="15">
      <t>ドウイ</t>
    </rPh>
    <rPh sb="15" eb="17">
      <t>トウガク</t>
    </rPh>
    <phoneticPr fontId="3"/>
  </si>
  <si>
    <t>地域活性化事業債　26年度同意等額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</si>
  <si>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地域活性化事業債　27年度同意等額</t>
    <rPh sb="0" eb="2">
      <t>チイキ</t>
    </rPh>
    <rPh sb="2" eb="5">
      <t>カッセイカ</t>
    </rPh>
    <rPh sb="5" eb="8">
      <t>ジギョウサイ</t>
    </rPh>
    <rPh sb="11" eb="13">
      <t>ネンド</t>
    </rPh>
    <rPh sb="13" eb="15">
      <t>ドウイ</t>
    </rPh>
    <rPh sb="15" eb="17">
      <t>トウガク</t>
    </rPh>
    <phoneticPr fontId="3"/>
  </si>
  <si>
    <t>地域活性化事業債　27年度同意等額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</si>
  <si>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地域活性化事業債　28年度同意等額</t>
    <rPh sb="0" eb="2">
      <t>チイキ</t>
    </rPh>
    <rPh sb="2" eb="5">
      <t>カッセイカ</t>
    </rPh>
    <rPh sb="5" eb="8">
      <t>ジギョウサイ</t>
    </rPh>
    <rPh sb="11" eb="13">
      <t>ネンド</t>
    </rPh>
    <rPh sb="13" eb="15">
      <t>ドウイ</t>
    </rPh>
    <rPh sb="15" eb="17">
      <t>トウガク</t>
    </rPh>
    <phoneticPr fontId="3"/>
  </si>
  <si>
    <t>地域活性化事業債　28年度同意等額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</si>
  <si>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地域活性化事業債　29年度同意等額</t>
    <rPh sb="0" eb="2">
      <t>チイキ</t>
    </rPh>
    <rPh sb="2" eb="5">
      <t>カッセイカ</t>
    </rPh>
    <rPh sb="5" eb="8">
      <t>ジギョウサイ</t>
    </rPh>
    <rPh sb="11" eb="13">
      <t>ネンド</t>
    </rPh>
    <rPh sb="13" eb="15">
      <t>ドウイ</t>
    </rPh>
    <rPh sb="15" eb="17">
      <t>トウガク</t>
    </rPh>
    <phoneticPr fontId="3"/>
  </si>
  <si>
    <t>地域活性化事業債　29年度同意等額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</si>
  <si>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B9682</t>
    <phoneticPr fontId="3"/>
  </si>
  <si>
    <t>B9683</t>
    <phoneticPr fontId="3"/>
  </si>
  <si>
    <t>B9989</t>
    <phoneticPr fontId="3"/>
  </si>
  <si>
    <t>B9990</t>
    <phoneticPr fontId="3"/>
  </si>
  <si>
    <t>B0500</t>
    <phoneticPr fontId="3"/>
  </si>
  <si>
    <t>B0501</t>
    <phoneticPr fontId="3"/>
  </si>
  <si>
    <t>B0801</t>
    <phoneticPr fontId="3"/>
  </si>
  <si>
    <t>B0802</t>
    <phoneticPr fontId="3"/>
  </si>
  <si>
    <t>B1805</t>
    <phoneticPr fontId="3"/>
  </si>
  <si>
    <t>B1806</t>
    <phoneticPr fontId="3"/>
  </si>
  <si>
    <t>B2303</t>
    <phoneticPr fontId="3"/>
  </si>
  <si>
    <t>B2304</t>
    <phoneticPr fontId="3"/>
  </si>
  <si>
    <t>B2664</t>
    <phoneticPr fontId="3"/>
  </si>
  <si>
    <t>B2665</t>
    <phoneticPr fontId="3"/>
  </si>
  <si>
    <t>B2900</t>
    <phoneticPr fontId="3"/>
  </si>
  <si>
    <t>B2901</t>
    <phoneticPr fontId="3"/>
  </si>
  <si>
    <t>地域活性化事業債　（財源対策債分）　15年度同意等額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</si>
  <si>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16年度同意等額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</si>
  <si>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17年度同意等額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</si>
  <si>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18年度同意等額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</si>
  <si>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19年度同意等額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</si>
  <si>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20年度同意等額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</si>
  <si>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21年度同意等額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</si>
  <si>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B4821</t>
    <phoneticPr fontId="3"/>
  </si>
  <si>
    <t>B7011</t>
    <phoneticPr fontId="3"/>
  </si>
  <si>
    <t>B7563</t>
    <phoneticPr fontId="3"/>
  </si>
  <si>
    <t>B7887</t>
    <phoneticPr fontId="3"/>
  </si>
  <si>
    <t>B8520</t>
    <phoneticPr fontId="3"/>
  </si>
  <si>
    <t>B8962</t>
    <phoneticPr fontId="3"/>
  </si>
  <si>
    <t>B9369</t>
    <phoneticPr fontId="3"/>
  </si>
  <si>
    <t>地域活性化事業債　（財源対策債分）　22年度同意等額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</si>
  <si>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23年度同意等額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</si>
  <si>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24年度同意等額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</si>
  <si>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25年度同意等額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</si>
  <si>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26年度同意等額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</si>
  <si>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27年度同意等額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</si>
  <si>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28年度同意等額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</si>
  <si>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地域活性化事業債　（財源対策債分）　29年度同意等額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</si>
  <si>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B9685</t>
    <phoneticPr fontId="3"/>
  </si>
  <si>
    <t>B9991</t>
    <phoneticPr fontId="3"/>
  </si>
  <si>
    <t>B0502</t>
    <phoneticPr fontId="3"/>
  </si>
  <si>
    <t>B0803</t>
    <phoneticPr fontId="3"/>
  </si>
  <si>
    <t>B1807</t>
    <phoneticPr fontId="3"/>
  </si>
  <si>
    <t>B2305</t>
    <phoneticPr fontId="3"/>
  </si>
  <si>
    <t>B2666</t>
    <phoneticPr fontId="3"/>
  </si>
  <si>
    <t>B2902</t>
    <phoneticPr fontId="3"/>
  </si>
  <si>
    <t>一般単独（一般）事業債　（半島振興道路整備事業分）　15年度同意等額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</si>
  <si>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16年度同意等額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</si>
  <si>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17年度同意等額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</si>
  <si>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18年度同意等額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</si>
  <si>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19年度同意等額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</si>
  <si>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20年度同意等額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</si>
  <si>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21年度同意等額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</si>
  <si>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22年度同意等額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</si>
  <si>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23年度同意等額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</si>
  <si>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24年度同意等額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</si>
  <si>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25年度同意等額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</si>
  <si>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26年度同意等額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</si>
  <si>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28年度同意等額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</si>
  <si>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29年度同意等額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</si>
  <si>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一般単独（一般）事業債　（半島振興道路整備事業分）　27年度同意等額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</si>
  <si>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B4824</t>
    <phoneticPr fontId="3"/>
  </si>
  <si>
    <t>B7014</t>
    <phoneticPr fontId="3"/>
  </si>
  <si>
    <t>B7566</t>
    <phoneticPr fontId="3"/>
  </si>
  <si>
    <t>B7890</t>
    <phoneticPr fontId="3"/>
  </si>
  <si>
    <t>B8523</t>
    <phoneticPr fontId="3"/>
  </si>
  <si>
    <t>B8965</t>
    <phoneticPr fontId="3"/>
  </si>
  <si>
    <t>B9372</t>
    <phoneticPr fontId="3"/>
  </si>
  <si>
    <t>B9688</t>
    <phoneticPr fontId="3"/>
  </si>
  <si>
    <t>B9992</t>
    <phoneticPr fontId="3"/>
  </si>
  <si>
    <t>B0503</t>
    <phoneticPr fontId="3"/>
  </si>
  <si>
    <t>B0804</t>
    <phoneticPr fontId="3"/>
  </si>
  <si>
    <t>B1808</t>
    <phoneticPr fontId="3"/>
  </si>
  <si>
    <t>B2306</t>
    <phoneticPr fontId="3"/>
  </si>
  <si>
    <t>B2667</t>
    <phoneticPr fontId="3"/>
  </si>
  <si>
    <t>B2903</t>
    <phoneticPr fontId="3"/>
  </si>
  <si>
    <t>一般単独（一般）事業債　（地方拠点都市整備事業分）　15年度同意等額</t>
    <rPh sb="0" eb="2">
      <t>イッパン</t>
    </rPh>
    <rPh sb="2" eb="4">
      <t>タンドク</t>
    </rPh>
    <rPh sb="5" eb="7">
      <t>イッパン</t>
    </rPh>
    <rPh sb="8" eb="11">
      <t>ジギョウサイ</t>
    </rPh>
    <rPh sb="13" eb="15">
      <t>チホウ</t>
    </rPh>
    <rPh sb="15" eb="17">
      <t>キョテン</t>
    </rPh>
    <rPh sb="17" eb="19">
      <t>トシ</t>
    </rPh>
    <rPh sb="19" eb="21">
      <t>セイビ</t>
    </rPh>
    <rPh sb="21" eb="24">
      <t>ジギョウブン</t>
    </rPh>
    <rPh sb="28" eb="30">
      <t>ネンド</t>
    </rPh>
    <rPh sb="30" eb="32">
      <t>ドウイ</t>
    </rPh>
    <rPh sb="32" eb="34">
      <t>トウガク</t>
    </rPh>
    <phoneticPr fontId="3"/>
  </si>
  <si>
    <t>一般単独（一般）事業債　（地方拠点都市整備事業分）　16年度同意等額</t>
    <rPh sb="0" eb="2">
      <t>イッパン</t>
    </rPh>
    <rPh sb="2" eb="4">
      <t>タンドク</t>
    </rPh>
    <rPh sb="5" eb="7">
      <t>イッパン</t>
    </rPh>
    <rPh sb="8" eb="11">
      <t>ジギョウサイ</t>
    </rPh>
    <rPh sb="13" eb="15">
      <t>チホウ</t>
    </rPh>
    <rPh sb="15" eb="17">
      <t>キョテン</t>
    </rPh>
    <rPh sb="17" eb="19">
      <t>トシ</t>
    </rPh>
    <rPh sb="19" eb="21">
      <t>セイビ</t>
    </rPh>
    <rPh sb="21" eb="24">
      <t>ジギョウブン</t>
    </rPh>
    <rPh sb="28" eb="30">
      <t>ネンド</t>
    </rPh>
    <rPh sb="30" eb="32">
      <t>ドウイ</t>
    </rPh>
    <rPh sb="32" eb="34">
      <t>トウガク</t>
    </rPh>
    <phoneticPr fontId="3"/>
  </si>
  <si>
    <t>B4825</t>
    <phoneticPr fontId="3"/>
  </si>
  <si>
    <t>B7015</t>
    <phoneticPr fontId="3"/>
  </si>
  <si>
    <t>一般単独（一般）事業債　（中心市街地再活性化等特別対策事業分）　15年度同意等額</t>
    <rPh sb="0" eb="2">
      <t>イッパン</t>
    </rPh>
    <rPh sb="2" eb="4">
      <t>タンドク</t>
    </rPh>
    <rPh sb="5" eb="7">
      <t>イッパン</t>
    </rPh>
    <rPh sb="8" eb="11">
      <t>ジギョウサイ</t>
    </rPh>
    <rPh sb="13" eb="15">
      <t>チュウシン</t>
    </rPh>
    <rPh sb="15" eb="18">
      <t>シガイチ</t>
    </rPh>
    <rPh sb="18" eb="19">
      <t>サイ</t>
    </rPh>
    <rPh sb="19" eb="22">
      <t>カッセイカ</t>
    </rPh>
    <rPh sb="22" eb="23">
      <t>トウ</t>
    </rPh>
    <rPh sb="23" eb="25">
      <t>トクベツ</t>
    </rPh>
    <rPh sb="25" eb="27">
      <t>タイサク</t>
    </rPh>
    <rPh sb="27" eb="30">
      <t>ジギョウブン</t>
    </rPh>
    <rPh sb="34" eb="36">
      <t>ネンド</t>
    </rPh>
    <rPh sb="36" eb="38">
      <t>ドウイ</t>
    </rPh>
    <rPh sb="38" eb="40">
      <t>トウガク</t>
    </rPh>
    <phoneticPr fontId="3"/>
  </si>
  <si>
    <t>一般単独（一般）事業債　（中心市街地再活性化等特別対策事業分）　16年度同意等額</t>
    <rPh sb="0" eb="2">
      <t>イッパン</t>
    </rPh>
    <rPh sb="2" eb="4">
      <t>タンドク</t>
    </rPh>
    <rPh sb="5" eb="7">
      <t>イッパン</t>
    </rPh>
    <rPh sb="8" eb="11">
      <t>ジギョウサイ</t>
    </rPh>
    <rPh sb="13" eb="15">
      <t>チュウシン</t>
    </rPh>
    <rPh sb="15" eb="18">
      <t>シガイチ</t>
    </rPh>
    <rPh sb="18" eb="19">
      <t>サイ</t>
    </rPh>
    <rPh sb="19" eb="22">
      <t>カッセイカ</t>
    </rPh>
    <rPh sb="22" eb="23">
      <t>トウ</t>
    </rPh>
    <rPh sb="23" eb="25">
      <t>トクベツ</t>
    </rPh>
    <rPh sb="25" eb="27">
      <t>タイサク</t>
    </rPh>
    <rPh sb="27" eb="30">
      <t>ジギョウブン</t>
    </rPh>
    <rPh sb="34" eb="36">
      <t>ネンド</t>
    </rPh>
    <rPh sb="36" eb="38">
      <t>ドウイ</t>
    </rPh>
    <rPh sb="38" eb="40">
      <t>トウガク</t>
    </rPh>
    <phoneticPr fontId="3"/>
  </si>
  <si>
    <t>一般単独（一般）事業債　（中心市街地再活性化等特別対策事業分）　17年度同意等額</t>
    <rPh sb="0" eb="2">
      <t>イッパン</t>
    </rPh>
    <rPh sb="2" eb="4">
      <t>タンドク</t>
    </rPh>
    <rPh sb="5" eb="7">
      <t>イッパン</t>
    </rPh>
    <rPh sb="8" eb="11">
      <t>ジギョウサイ</t>
    </rPh>
    <rPh sb="13" eb="15">
      <t>チュウシン</t>
    </rPh>
    <rPh sb="15" eb="18">
      <t>シガイチ</t>
    </rPh>
    <rPh sb="18" eb="19">
      <t>サイ</t>
    </rPh>
    <rPh sb="19" eb="22">
      <t>カッセイカ</t>
    </rPh>
    <rPh sb="22" eb="23">
      <t>トウ</t>
    </rPh>
    <rPh sb="23" eb="25">
      <t>トクベツ</t>
    </rPh>
    <rPh sb="25" eb="27">
      <t>タイサク</t>
    </rPh>
    <rPh sb="27" eb="30">
      <t>ジギョウブン</t>
    </rPh>
    <rPh sb="34" eb="36">
      <t>ネンド</t>
    </rPh>
    <rPh sb="36" eb="38">
      <t>ドウイ</t>
    </rPh>
    <rPh sb="38" eb="40">
      <t>トウガク</t>
    </rPh>
    <phoneticPr fontId="3"/>
  </si>
  <si>
    <t>一般単独（一般）事業債　（中心市街地再活性化等特別対策事業分）　18年度同意等額</t>
    <rPh sb="0" eb="2">
      <t>イッパン</t>
    </rPh>
    <rPh sb="2" eb="4">
      <t>タンドク</t>
    </rPh>
    <rPh sb="5" eb="7">
      <t>イッパン</t>
    </rPh>
    <rPh sb="8" eb="11">
      <t>ジギョウサイ</t>
    </rPh>
    <rPh sb="13" eb="15">
      <t>チュウシン</t>
    </rPh>
    <rPh sb="15" eb="18">
      <t>シガイチ</t>
    </rPh>
    <rPh sb="18" eb="19">
      <t>サイ</t>
    </rPh>
    <rPh sb="19" eb="22">
      <t>カッセイカ</t>
    </rPh>
    <rPh sb="22" eb="23">
      <t>トウ</t>
    </rPh>
    <rPh sb="23" eb="25">
      <t>トクベツ</t>
    </rPh>
    <rPh sb="25" eb="27">
      <t>タイサク</t>
    </rPh>
    <rPh sb="27" eb="30">
      <t>ジギョウブン</t>
    </rPh>
    <rPh sb="34" eb="36">
      <t>ネンド</t>
    </rPh>
    <rPh sb="36" eb="38">
      <t>ドウイ</t>
    </rPh>
    <rPh sb="38" eb="40">
      <t>トウガク</t>
    </rPh>
    <phoneticPr fontId="3"/>
  </si>
  <si>
    <t>一般単独（一般）事業債　（中心市街地再活性化等特別対策事業分）　19年度同意等額</t>
    <rPh sb="0" eb="2">
      <t>イッパン</t>
    </rPh>
    <rPh sb="2" eb="4">
      <t>タンドク</t>
    </rPh>
    <rPh sb="5" eb="7">
      <t>イッパン</t>
    </rPh>
    <rPh sb="8" eb="11">
      <t>ジギョウサイ</t>
    </rPh>
    <rPh sb="13" eb="15">
      <t>チュウシン</t>
    </rPh>
    <rPh sb="15" eb="18">
      <t>シガイチ</t>
    </rPh>
    <rPh sb="18" eb="19">
      <t>サイ</t>
    </rPh>
    <rPh sb="19" eb="22">
      <t>カッセイカ</t>
    </rPh>
    <rPh sb="22" eb="23">
      <t>トウ</t>
    </rPh>
    <rPh sb="23" eb="25">
      <t>トクベツ</t>
    </rPh>
    <rPh sb="25" eb="27">
      <t>タイサク</t>
    </rPh>
    <rPh sb="27" eb="30">
      <t>ジギョウブン</t>
    </rPh>
    <rPh sb="34" eb="36">
      <t>ネンド</t>
    </rPh>
    <rPh sb="36" eb="38">
      <t>ドウイ</t>
    </rPh>
    <rPh sb="38" eb="40">
      <t>トウガク</t>
    </rPh>
    <phoneticPr fontId="3"/>
  </si>
  <si>
    <t>一般単独（一般）事業債　（中心市街地再活性化等特別対策事業分）　20年度同意等額</t>
    <rPh sb="0" eb="2">
      <t>イッパン</t>
    </rPh>
    <rPh sb="2" eb="4">
      <t>タンドク</t>
    </rPh>
    <rPh sb="5" eb="7">
      <t>イッパン</t>
    </rPh>
    <rPh sb="8" eb="11">
      <t>ジギョウサイ</t>
    </rPh>
    <rPh sb="13" eb="15">
      <t>チュウシン</t>
    </rPh>
    <rPh sb="15" eb="18">
      <t>シガイチ</t>
    </rPh>
    <rPh sb="18" eb="19">
      <t>サイ</t>
    </rPh>
    <rPh sb="19" eb="22">
      <t>カッセイカ</t>
    </rPh>
    <rPh sb="22" eb="23">
      <t>トウ</t>
    </rPh>
    <rPh sb="23" eb="25">
      <t>トクベツ</t>
    </rPh>
    <rPh sb="25" eb="27">
      <t>タイサク</t>
    </rPh>
    <rPh sb="27" eb="30">
      <t>ジギョウブン</t>
    </rPh>
    <rPh sb="34" eb="36">
      <t>ネンド</t>
    </rPh>
    <rPh sb="36" eb="38">
      <t>ドウイ</t>
    </rPh>
    <rPh sb="38" eb="40">
      <t>トウガク</t>
    </rPh>
    <phoneticPr fontId="3"/>
  </si>
  <si>
    <t>一般単独（一般）事業債　（中心市街地再活性化等特別対策事業分）　21年度同意等額</t>
    <rPh sb="0" eb="2">
      <t>イッパン</t>
    </rPh>
    <rPh sb="2" eb="4">
      <t>タンドク</t>
    </rPh>
    <rPh sb="5" eb="7">
      <t>イッパン</t>
    </rPh>
    <rPh sb="8" eb="11">
      <t>ジギョウサイ</t>
    </rPh>
    <rPh sb="13" eb="15">
      <t>チュウシン</t>
    </rPh>
    <rPh sb="15" eb="18">
      <t>シガイチ</t>
    </rPh>
    <rPh sb="18" eb="19">
      <t>サイ</t>
    </rPh>
    <rPh sb="19" eb="22">
      <t>カッセイカ</t>
    </rPh>
    <rPh sb="22" eb="23">
      <t>トウ</t>
    </rPh>
    <rPh sb="23" eb="25">
      <t>トクベツ</t>
    </rPh>
    <rPh sb="25" eb="27">
      <t>タイサク</t>
    </rPh>
    <rPh sb="27" eb="30">
      <t>ジギョウブン</t>
    </rPh>
    <rPh sb="34" eb="36">
      <t>ネンド</t>
    </rPh>
    <rPh sb="36" eb="38">
      <t>ドウイ</t>
    </rPh>
    <rPh sb="38" eb="40">
      <t>トウガク</t>
    </rPh>
    <phoneticPr fontId="3"/>
  </si>
  <si>
    <t>一般単独（一般）事業債　（中心市街地再活性化等特別対策事業分）　22年度同意等額</t>
    <rPh sb="0" eb="2">
      <t>イッパン</t>
    </rPh>
    <rPh sb="2" eb="4">
      <t>タンドク</t>
    </rPh>
    <rPh sb="5" eb="7">
      <t>イッパン</t>
    </rPh>
    <rPh sb="8" eb="11">
      <t>ジギョウサイ</t>
    </rPh>
    <rPh sb="13" eb="15">
      <t>チュウシン</t>
    </rPh>
    <rPh sb="15" eb="18">
      <t>シガイチ</t>
    </rPh>
    <rPh sb="18" eb="19">
      <t>サイ</t>
    </rPh>
    <rPh sb="19" eb="22">
      <t>カッセイカ</t>
    </rPh>
    <rPh sb="22" eb="23">
      <t>トウ</t>
    </rPh>
    <rPh sb="23" eb="25">
      <t>トクベツ</t>
    </rPh>
    <rPh sb="25" eb="27">
      <t>タイサク</t>
    </rPh>
    <rPh sb="27" eb="30">
      <t>ジギョウブン</t>
    </rPh>
    <rPh sb="34" eb="36">
      <t>ネンド</t>
    </rPh>
    <rPh sb="36" eb="38">
      <t>ドウイ</t>
    </rPh>
    <rPh sb="38" eb="40">
      <t>トウガク</t>
    </rPh>
    <phoneticPr fontId="3"/>
  </si>
  <si>
    <t>B4826</t>
    <phoneticPr fontId="3"/>
  </si>
  <si>
    <t>B7016</t>
    <phoneticPr fontId="3"/>
  </si>
  <si>
    <t>B7568</t>
    <phoneticPr fontId="3"/>
  </si>
  <si>
    <t>B7891</t>
    <phoneticPr fontId="3"/>
  </si>
  <si>
    <t>B8524</t>
    <phoneticPr fontId="3"/>
  </si>
  <si>
    <t>B8966</t>
    <phoneticPr fontId="3"/>
  </si>
  <si>
    <t>B9373</t>
    <phoneticPr fontId="3"/>
  </si>
  <si>
    <t>B9689</t>
    <phoneticPr fontId="3"/>
  </si>
  <si>
    <t>一般単独（一般）事業債　（施設建替復旧関連事業分）　24年度同意等額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8" eb="30">
      <t>ネンド</t>
    </rPh>
    <rPh sb="30" eb="32">
      <t>ドウイ</t>
    </rPh>
    <rPh sb="32" eb="34">
      <t>トウガク</t>
    </rPh>
    <phoneticPr fontId="3"/>
  </si>
  <si>
    <t>一般単独（一般）事業債　（施設建替復旧関連事業分）　25年度同意等額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8" eb="30">
      <t>ネンド</t>
    </rPh>
    <rPh sb="30" eb="32">
      <t>ドウイ</t>
    </rPh>
    <rPh sb="32" eb="34">
      <t>トウガク</t>
    </rPh>
    <phoneticPr fontId="3"/>
  </si>
  <si>
    <t>一般単独（一般）事業債　（施設建替復旧関連事業分）　26年度同意等額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8" eb="30">
      <t>ネンド</t>
    </rPh>
    <rPh sb="30" eb="32">
      <t>ドウイ</t>
    </rPh>
    <rPh sb="32" eb="34">
      <t>トウガク</t>
    </rPh>
    <phoneticPr fontId="3"/>
  </si>
  <si>
    <t>一般単独（一般）事業債　（施設建替復旧関連事業分）　27年度同意等額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8" eb="30">
      <t>ネンド</t>
    </rPh>
    <rPh sb="30" eb="32">
      <t>ドウイ</t>
    </rPh>
    <rPh sb="32" eb="34">
      <t>トウガク</t>
    </rPh>
    <phoneticPr fontId="3"/>
  </si>
  <si>
    <t>一般単独（一般）事業債　（施設建替復旧関連事業分）　28年度同意等額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8" eb="30">
      <t>ネンド</t>
    </rPh>
    <rPh sb="30" eb="32">
      <t>ドウイ</t>
    </rPh>
    <rPh sb="32" eb="34">
      <t>トウガク</t>
    </rPh>
    <phoneticPr fontId="3"/>
  </si>
  <si>
    <t>一般単独（一般）事業債　（施設建替復旧関連事業分）　29年度同意等額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8" eb="30">
      <t>ネンド</t>
    </rPh>
    <rPh sb="30" eb="32">
      <t>ドウイ</t>
    </rPh>
    <rPh sb="32" eb="34">
      <t>トウガク</t>
    </rPh>
    <phoneticPr fontId="3"/>
  </si>
  <si>
    <t>B0504</t>
    <phoneticPr fontId="3"/>
  </si>
  <si>
    <t>B0805</t>
    <phoneticPr fontId="3"/>
  </si>
  <si>
    <t>B1809</t>
    <phoneticPr fontId="3"/>
  </si>
  <si>
    <t>B2307</t>
    <phoneticPr fontId="3"/>
  </si>
  <si>
    <t>B2668</t>
    <phoneticPr fontId="3"/>
  </si>
  <si>
    <t>B2904</t>
    <phoneticPr fontId="3"/>
  </si>
  <si>
    <t>合併特例事業債　（市町村合併推進事業分）　（合併旧法に係る事業分）　15年度同意等額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</si>
  <si>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（合併旧法に係る事業分）　16年度同意等額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</si>
  <si>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（合併旧法に係る事業分）　17年度同意等額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</si>
  <si>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（合併旧法に係る事業分）　18年度同意等額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</si>
  <si>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18年度同意等額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</si>
  <si>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B4827</t>
    <phoneticPr fontId="3"/>
  </si>
  <si>
    <t>B7017</t>
    <phoneticPr fontId="3"/>
  </si>
  <si>
    <t>B7569</t>
    <phoneticPr fontId="3"/>
  </si>
  <si>
    <t>B7892</t>
    <phoneticPr fontId="3"/>
  </si>
  <si>
    <t>B8608</t>
    <phoneticPr fontId="3"/>
  </si>
  <si>
    <t>合併特例事業債　（市町村合併推進事業分）　（合併新法に係る事業分、うち行政コスト合理化事業分）　18年度同意等額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</si>
  <si>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B8727</t>
    <phoneticPr fontId="3"/>
  </si>
  <si>
    <t>合併特例事業債　（市町村合併推進事業分）　（合併旧法に係る事業分）　19年度同意等額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</si>
  <si>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19年度同意等額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</si>
  <si>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19年度同意等額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</si>
  <si>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B8525</t>
    <phoneticPr fontId="3"/>
  </si>
  <si>
    <t>B8526</t>
    <phoneticPr fontId="3"/>
  </si>
  <si>
    <t>B8527</t>
    <phoneticPr fontId="3"/>
  </si>
  <si>
    <t>合併特例事業債　（市町村合併推進事業分）　（合併旧法に係る事業分）　20年度同意等額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</si>
  <si>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20年度同意等額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</si>
  <si>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20年度同意等額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</si>
  <si>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B8967</t>
    <phoneticPr fontId="3"/>
  </si>
  <si>
    <t>B8968</t>
    <phoneticPr fontId="3"/>
  </si>
  <si>
    <t>B8969</t>
    <phoneticPr fontId="3"/>
  </si>
  <si>
    <t>合併特例事業債　（市町村合併推進事業分）　（合併旧法に係る事業分）　21年度同意等額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</si>
  <si>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21年度同意等額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</si>
  <si>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21年度同意等額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</si>
  <si>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合併特例事業債　（市町村合併推進事業分）　（合併旧法に係る事業分）　22年度同意等額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</si>
  <si>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22年度同意等額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</si>
  <si>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22年度同意等額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</si>
  <si>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合併特例事業債　（市町村合併推進事業分）　（合併旧法に係る事業分）　23年度同意等額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</si>
  <si>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23年度同意等額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</si>
  <si>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23年度同意等額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</si>
  <si>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B9374</t>
    <phoneticPr fontId="3"/>
  </si>
  <si>
    <t>B9375</t>
    <phoneticPr fontId="3"/>
  </si>
  <si>
    <t>B9376</t>
    <phoneticPr fontId="3"/>
  </si>
  <si>
    <t>B9690</t>
    <phoneticPr fontId="3"/>
  </si>
  <si>
    <t>B9691</t>
    <phoneticPr fontId="3"/>
  </si>
  <si>
    <t>B9692</t>
    <phoneticPr fontId="3"/>
  </si>
  <si>
    <t>B9993</t>
    <phoneticPr fontId="3"/>
  </si>
  <si>
    <t>B9994</t>
    <phoneticPr fontId="3"/>
  </si>
  <si>
    <t>B9995</t>
    <phoneticPr fontId="3"/>
  </si>
  <si>
    <t>合併特例事業債　（市町村合併推進事業分）　（合併旧法に係る事業分）　24年度同意等額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</si>
  <si>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24年度同意等額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</si>
  <si>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24年度同意等額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</si>
  <si>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B0505</t>
    <phoneticPr fontId="3"/>
  </si>
  <si>
    <t>B0506</t>
    <phoneticPr fontId="3"/>
  </si>
  <si>
    <t>B0507</t>
    <phoneticPr fontId="3"/>
  </si>
  <si>
    <t>合併特例事業債　（市町村合併推進事業分）　（合併旧法に係る事業分）　25年度同意等額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</si>
  <si>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25年度同意等額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</si>
  <si>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25年度同意等額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</si>
  <si>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B0806</t>
    <phoneticPr fontId="3"/>
  </si>
  <si>
    <t>B0807</t>
    <phoneticPr fontId="3"/>
  </si>
  <si>
    <t>B0808</t>
    <phoneticPr fontId="3"/>
  </si>
  <si>
    <t>合併特例事業債　（市町村合併推進事業分）　（合併旧法に係る事業分）　26年度同意等額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</si>
  <si>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26年度同意等額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</si>
  <si>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26年度同意等額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</si>
  <si>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合併特例事業債　（市町村合併推進事業分）　（合併旧法に係る事業分）　27年度同意等額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</si>
  <si>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27年度同意等額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</si>
  <si>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27年度同意等額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</si>
  <si>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合併特例事業債　（市町村合併推進事業分）　（合併旧法に係る事業分）　28年度同意等額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</si>
  <si>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28年度同意等額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</si>
  <si>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28年度同意等額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</si>
  <si>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合併特例事業債　（市町村合併推進事業分）　（合併旧法に係る事業分）　29年度同意等額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</si>
  <si>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29年度同意等額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</si>
  <si>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29年度同意等額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</si>
  <si>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B1810</t>
    <phoneticPr fontId="3"/>
  </si>
  <si>
    <t>B1811</t>
    <phoneticPr fontId="3"/>
  </si>
  <si>
    <t>B1812</t>
    <phoneticPr fontId="3"/>
  </si>
  <si>
    <t>B2308</t>
    <phoneticPr fontId="3"/>
  </si>
  <si>
    <t>B2309</t>
    <phoneticPr fontId="3"/>
  </si>
  <si>
    <t>B2310</t>
    <phoneticPr fontId="3"/>
  </si>
  <si>
    <t>B2669</t>
    <phoneticPr fontId="3"/>
  </si>
  <si>
    <t>B2670</t>
    <phoneticPr fontId="3"/>
  </si>
  <si>
    <t>B2671</t>
    <phoneticPr fontId="3"/>
  </si>
  <si>
    <t>B2905</t>
    <phoneticPr fontId="3"/>
  </si>
  <si>
    <t>B2906</t>
    <phoneticPr fontId="3"/>
  </si>
  <si>
    <t>B2907</t>
    <phoneticPr fontId="3"/>
  </si>
  <si>
    <t>地域振興費（面積）</t>
    <rPh sb="0" eb="2">
      <t>チイキ</t>
    </rPh>
    <rPh sb="2" eb="5">
      <t>シンコウヒ</t>
    </rPh>
    <rPh sb="6" eb="8">
      <t>メンセキ</t>
    </rPh>
    <phoneticPr fontId="3"/>
  </si>
  <si>
    <t>臨時河川等整備事業債　（一般分）　13年度同意等額</t>
    <phoneticPr fontId="3"/>
  </si>
  <si>
    <t>臨時河川等整備事業債　（一般分）　14年度同意等額</t>
    <phoneticPr fontId="3"/>
  </si>
  <si>
    <t>臨時河川等整備事業債　（一般分）　15年度同意等額</t>
    <phoneticPr fontId="3"/>
  </si>
  <si>
    <t>B4498</t>
    <phoneticPr fontId="3"/>
  </si>
  <si>
    <t>B4655</t>
    <phoneticPr fontId="3"/>
  </si>
  <si>
    <t>B4835</t>
    <phoneticPr fontId="3"/>
  </si>
  <si>
    <t>臨時河川等整備事業債　（特定分）　（財対債除く）　13年度同意等額</t>
    <rPh sb="12" eb="14">
      <t>トクテイ</t>
    </rPh>
    <rPh sb="18" eb="21">
      <t>ザイタイサイ</t>
    </rPh>
    <rPh sb="21" eb="22">
      <t>ノゾ</t>
    </rPh>
    <phoneticPr fontId="3"/>
  </si>
  <si>
    <t>B4499</t>
    <phoneticPr fontId="3"/>
  </si>
  <si>
    <t>臨時河川等整備事業債　（特定分）　（財対債除く）　14年度同意等額</t>
    <rPh sb="12" eb="14">
      <t>トクテイ</t>
    </rPh>
    <rPh sb="18" eb="21">
      <t>ザイタイサイ</t>
    </rPh>
    <rPh sb="21" eb="22">
      <t>ノゾ</t>
    </rPh>
    <phoneticPr fontId="3"/>
  </si>
  <si>
    <t>臨時河川等整備事業債　（特定分）　（財対債除く）　15年度同意等額</t>
    <rPh sb="12" eb="14">
      <t>トクテイ</t>
    </rPh>
    <rPh sb="18" eb="21">
      <t>ザイタイサイ</t>
    </rPh>
    <rPh sb="21" eb="22">
      <t>ノゾ</t>
    </rPh>
    <phoneticPr fontId="3"/>
  </si>
  <si>
    <t>臨時河川等整備事業債　（特定分）　（財対債除く）　16年度同意等額</t>
    <rPh sb="12" eb="14">
      <t>トクテイ</t>
    </rPh>
    <rPh sb="18" eb="21">
      <t>ザイタイサイ</t>
    </rPh>
    <rPh sb="21" eb="22">
      <t>ノゾ</t>
    </rPh>
    <phoneticPr fontId="3"/>
  </si>
  <si>
    <t>臨時河川等整備事業債　（特定分）　（財対債除く）　17年度同意等額</t>
    <rPh sb="12" eb="14">
      <t>トクテイ</t>
    </rPh>
    <rPh sb="18" eb="21">
      <t>ザイタイサイ</t>
    </rPh>
    <rPh sb="21" eb="22">
      <t>ノゾ</t>
    </rPh>
    <phoneticPr fontId="3"/>
  </si>
  <si>
    <t>B4656</t>
    <phoneticPr fontId="3"/>
  </si>
  <si>
    <t>B4836</t>
    <phoneticPr fontId="3"/>
  </si>
  <si>
    <t>B7032</t>
    <phoneticPr fontId="3"/>
  </si>
  <si>
    <t>B7667</t>
    <phoneticPr fontId="3"/>
  </si>
  <si>
    <t>臨時河川等整備事業債　（特定分）　（財対債分）　13年度同意等額</t>
    <rPh sb="12" eb="14">
      <t>トクテイ</t>
    </rPh>
    <rPh sb="18" eb="21">
      <t>ザイタイサイ</t>
    </rPh>
    <rPh sb="21" eb="22">
      <t>ブン</t>
    </rPh>
    <phoneticPr fontId="3"/>
  </si>
  <si>
    <t>臨時河川等整備事業債　（特定分）　（財対債分）　14年度同意等額</t>
    <rPh sb="12" eb="14">
      <t>トクテイ</t>
    </rPh>
    <rPh sb="18" eb="21">
      <t>ザイタイサイ</t>
    </rPh>
    <rPh sb="21" eb="22">
      <t>ブン</t>
    </rPh>
    <phoneticPr fontId="3"/>
  </si>
  <si>
    <t>臨時河川等整備事業債　（特定分）　（財対債分）　15年度同意等額</t>
    <rPh sb="12" eb="14">
      <t>トクテイ</t>
    </rPh>
    <rPh sb="18" eb="21">
      <t>ザイタイサイ</t>
    </rPh>
    <rPh sb="21" eb="22">
      <t>ブン</t>
    </rPh>
    <phoneticPr fontId="3"/>
  </si>
  <si>
    <t>臨時河川等整備事業債　（特定分）　（財対債分）　16年度同意等額</t>
    <rPh sb="12" eb="14">
      <t>トクテイ</t>
    </rPh>
    <rPh sb="18" eb="21">
      <t>ザイタイサイ</t>
    </rPh>
    <rPh sb="21" eb="22">
      <t>ブン</t>
    </rPh>
    <phoneticPr fontId="3"/>
  </si>
  <si>
    <t>臨時河川等整備事業債　（特定分）　（財対債分）　17年度同意等額</t>
    <rPh sb="12" eb="14">
      <t>トクテイ</t>
    </rPh>
    <rPh sb="18" eb="21">
      <t>ザイタイサイ</t>
    </rPh>
    <rPh sb="21" eb="22">
      <t>ブン</t>
    </rPh>
    <phoneticPr fontId="3"/>
  </si>
  <si>
    <t>B4500</t>
    <phoneticPr fontId="3"/>
  </si>
  <si>
    <t>B4657</t>
    <phoneticPr fontId="3"/>
  </si>
  <si>
    <t>B4837</t>
    <phoneticPr fontId="3"/>
  </si>
  <si>
    <t>B7033</t>
    <phoneticPr fontId="3"/>
  </si>
  <si>
    <t>B7668</t>
    <phoneticPr fontId="3"/>
  </si>
  <si>
    <t>河川等関連公共施設整備促進事業債　13年度同意等額</t>
    <rPh sb="0" eb="2">
      <t>カセン</t>
    </rPh>
    <rPh sb="2" eb="3">
      <t>トウ</t>
    </rPh>
    <rPh sb="3" eb="5">
      <t>カンレン</t>
    </rPh>
    <rPh sb="5" eb="7">
      <t>コウキョウ</t>
    </rPh>
    <rPh sb="7" eb="9">
      <t>シセツ</t>
    </rPh>
    <rPh sb="9" eb="11">
      <t>セイビ</t>
    </rPh>
    <rPh sb="11" eb="13">
      <t>ソクシン</t>
    </rPh>
    <rPh sb="13" eb="16">
      <t>ジギョウサイ</t>
    </rPh>
    <rPh sb="19" eb="21">
      <t>ネンド</t>
    </rPh>
    <rPh sb="21" eb="23">
      <t>ドウイ</t>
    </rPh>
    <rPh sb="23" eb="25">
      <t>トウガク</t>
    </rPh>
    <phoneticPr fontId="3"/>
  </si>
  <si>
    <t>河川等関連公共施設整備促進事業債　14年度同意等額</t>
    <rPh sb="0" eb="2">
      <t>カセン</t>
    </rPh>
    <rPh sb="2" eb="3">
      <t>トウ</t>
    </rPh>
    <rPh sb="3" eb="5">
      <t>カンレン</t>
    </rPh>
    <rPh sb="5" eb="7">
      <t>コウキョウ</t>
    </rPh>
    <rPh sb="7" eb="9">
      <t>シセツ</t>
    </rPh>
    <rPh sb="9" eb="11">
      <t>セイビ</t>
    </rPh>
    <rPh sb="11" eb="13">
      <t>ソクシン</t>
    </rPh>
    <rPh sb="13" eb="16">
      <t>ジギョウサイ</t>
    </rPh>
    <rPh sb="19" eb="21">
      <t>ネンド</t>
    </rPh>
    <rPh sb="21" eb="23">
      <t>ドウイ</t>
    </rPh>
    <rPh sb="23" eb="25">
      <t>トウガク</t>
    </rPh>
    <phoneticPr fontId="3"/>
  </si>
  <si>
    <t>B4501</t>
    <phoneticPr fontId="3"/>
  </si>
  <si>
    <t>B4658</t>
    <phoneticPr fontId="3"/>
  </si>
  <si>
    <t>特定治水施設事業債　13年度同意等額　※下水道関連</t>
    <rPh sb="0" eb="2">
      <t>トクテイ</t>
    </rPh>
    <rPh sb="2" eb="4">
      <t>チスイ</t>
    </rPh>
    <rPh sb="4" eb="6">
      <t>シセツ</t>
    </rPh>
    <rPh sb="6" eb="9">
      <t>ジギョウサイ</t>
    </rPh>
    <rPh sb="12" eb="14">
      <t>ネンド</t>
    </rPh>
    <rPh sb="14" eb="16">
      <t>ドウイ</t>
    </rPh>
    <rPh sb="16" eb="18">
      <t>トウガク</t>
    </rPh>
    <rPh sb="20" eb="23">
      <t>ゲスイドウ</t>
    </rPh>
    <rPh sb="23" eb="25">
      <t>カンレン</t>
    </rPh>
    <phoneticPr fontId="3"/>
  </si>
  <si>
    <t>特定治水施設事業債　13年度同意等額　※住宅宅地基盤</t>
    <rPh sb="0" eb="2">
      <t>トクテイ</t>
    </rPh>
    <rPh sb="2" eb="4">
      <t>チスイ</t>
    </rPh>
    <rPh sb="4" eb="6">
      <t>シセツ</t>
    </rPh>
    <rPh sb="6" eb="9">
      <t>ジギョウサイ</t>
    </rPh>
    <rPh sb="12" eb="14">
      <t>ネンド</t>
    </rPh>
    <rPh sb="14" eb="16">
      <t>ドウイ</t>
    </rPh>
    <rPh sb="16" eb="18">
      <t>トウガク</t>
    </rPh>
    <rPh sb="20" eb="22">
      <t>ジュウタク</t>
    </rPh>
    <rPh sb="22" eb="24">
      <t>タクチ</t>
    </rPh>
    <rPh sb="24" eb="26">
      <t>キバン</t>
    </rPh>
    <phoneticPr fontId="3"/>
  </si>
  <si>
    <t>B4502</t>
    <phoneticPr fontId="3"/>
  </si>
  <si>
    <t>B4503</t>
    <phoneticPr fontId="3"/>
  </si>
  <si>
    <t>一般公共　（河川事業分、指定都市のみ）　18年度同意等額</t>
    <rPh sb="0" eb="2">
      <t>イッパン</t>
    </rPh>
    <rPh sb="2" eb="4">
      <t>コウキョウ</t>
    </rPh>
    <rPh sb="6" eb="8">
      <t>カセン</t>
    </rPh>
    <rPh sb="8" eb="11">
      <t>ジギョウブン</t>
    </rPh>
    <rPh sb="12" eb="14">
      <t>シテイ</t>
    </rPh>
    <rPh sb="14" eb="16">
      <t>トシ</t>
    </rPh>
    <rPh sb="22" eb="24">
      <t>ネンド</t>
    </rPh>
    <rPh sb="24" eb="26">
      <t>ドウイ</t>
    </rPh>
    <rPh sb="26" eb="28">
      <t>トウガク</t>
    </rPh>
    <phoneticPr fontId="3"/>
  </si>
  <si>
    <t>一般公共　（河川事業分、指定都市のみ）　19年度同意等額</t>
    <rPh sb="0" eb="2">
      <t>イッパン</t>
    </rPh>
    <rPh sb="2" eb="4">
      <t>コウキョウ</t>
    </rPh>
    <rPh sb="6" eb="8">
      <t>カセン</t>
    </rPh>
    <rPh sb="8" eb="11">
      <t>ジギョウブン</t>
    </rPh>
    <rPh sb="12" eb="14">
      <t>シテイ</t>
    </rPh>
    <rPh sb="14" eb="16">
      <t>トシ</t>
    </rPh>
    <rPh sb="22" eb="24">
      <t>ネンド</t>
    </rPh>
    <rPh sb="24" eb="26">
      <t>ドウイ</t>
    </rPh>
    <rPh sb="26" eb="28">
      <t>トウガク</t>
    </rPh>
    <phoneticPr fontId="3"/>
  </si>
  <si>
    <t>一般公共　（河川事業分、指定都市のみ）　20年度同意等額</t>
    <rPh sb="0" eb="2">
      <t>イッパン</t>
    </rPh>
    <rPh sb="2" eb="4">
      <t>コウキョウ</t>
    </rPh>
    <rPh sb="6" eb="8">
      <t>カセン</t>
    </rPh>
    <rPh sb="8" eb="11">
      <t>ジギョウブン</t>
    </rPh>
    <rPh sb="12" eb="14">
      <t>シテイ</t>
    </rPh>
    <rPh sb="14" eb="16">
      <t>トシ</t>
    </rPh>
    <rPh sb="22" eb="24">
      <t>ネンド</t>
    </rPh>
    <rPh sb="24" eb="26">
      <t>ドウイ</t>
    </rPh>
    <rPh sb="26" eb="28">
      <t>トウガク</t>
    </rPh>
    <phoneticPr fontId="3"/>
  </si>
  <si>
    <t>一般公共　（河川事業分、指定都市のみ）　21年度同意等額</t>
    <rPh sb="0" eb="2">
      <t>イッパン</t>
    </rPh>
    <rPh sb="2" eb="4">
      <t>コウキョウ</t>
    </rPh>
    <rPh sb="6" eb="8">
      <t>カセン</t>
    </rPh>
    <rPh sb="8" eb="11">
      <t>ジギョウブン</t>
    </rPh>
    <rPh sb="12" eb="14">
      <t>シテイ</t>
    </rPh>
    <rPh sb="14" eb="16">
      <t>トシ</t>
    </rPh>
    <rPh sb="22" eb="24">
      <t>ネンド</t>
    </rPh>
    <rPh sb="24" eb="26">
      <t>ドウイ</t>
    </rPh>
    <rPh sb="26" eb="28">
      <t>トウガク</t>
    </rPh>
    <phoneticPr fontId="3"/>
  </si>
  <si>
    <t>一般公共　（河川事業分、指定都市のみ）　22年度同意等額</t>
    <rPh sb="0" eb="2">
      <t>イッパン</t>
    </rPh>
    <rPh sb="2" eb="4">
      <t>コウキョウ</t>
    </rPh>
    <rPh sb="6" eb="8">
      <t>カセン</t>
    </rPh>
    <rPh sb="8" eb="11">
      <t>ジギョウブン</t>
    </rPh>
    <rPh sb="12" eb="14">
      <t>シテイ</t>
    </rPh>
    <rPh sb="14" eb="16">
      <t>トシ</t>
    </rPh>
    <rPh sb="22" eb="24">
      <t>ネンド</t>
    </rPh>
    <rPh sb="24" eb="26">
      <t>ドウイ</t>
    </rPh>
    <rPh sb="26" eb="28">
      <t>トウガク</t>
    </rPh>
    <phoneticPr fontId="3"/>
  </si>
  <si>
    <t>B8977</t>
    <phoneticPr fontId="3"/>
  </si>
  <si>
    <t>B8533</t>
    <phoneticPr fontId="3"/>
  </si>
  <si>
    <t>B8978</t>
    <phoneticPr fontId="3"/>
  </si>
  <si>
    <t>B9385</t>
    <phoneticPr fontId="3"/>
  </si>
  <si>
    <t>B9693</t>
    <phoneticPr fontId="3"/>
  </si>
  <si>
    <t>B9997</t>
    <phoneticPr fontId="3"/>
  </si>
  <si>
    <t>B0512</t>
    <phoneticPr fontId="3"/>
  </si>
  <si>
    <t>B0812</t>
    <phoneticPr fontId="3"/>
  </si>
  <si>
    <t>B1814</t>
    <phoneticPr fontId="3"/>
  </si>
  <si>
    <t>B2311</t>
    <phoneticPr fontId="3"/>
  </si>
  <si>
    <t>B2673</t>
    <phoneticPr fontId="3"/>
  </si>
  <si>
    <t>B2908</t>
    <phoneticPr fontId="3"/>
  </si>
  <si>
    <t>公債費（災害復旧費）</t>
    <rPh sb="0" eb="3">
      <t>コウサイヒ</t>
    </rPh>
    <rPh sb="4" eb="6">
      <t>サイガイ</t>
    </rPh>
    <rPh sb="6" eb="8">
      <t>フッキュウ</t>
    </rPh>
    <rPh sb="8" eb="9">
      <t>ヒ</t>
    </rPh>
    <phoneticPr fontId="3"/>
  </si>
  <si>
    <t>単独復旧事業債元利償還金　※災害復旧費附表　指数の算出</t>
    <rPh sb="0" eb="2">
      <t>タンドク</t>
    </rPh>
    <rPh sb="2" eb="4">
      <t>フッキュウ</t>
    </rPh>
    <rPh sb="4" eb="7">
      <t>ジギョウサイ</t>
    </rPh>
    <rPh sb="7" eb="9">
      <t>ガンリ</t>
    </rPh>
    <rPh sb="9" eb="12">
      <t>ショウカンキン</t>
    </rPh>
    <rPh sb="14" eb="16">
      <t>サイガイ</t>
    </rPh>
    <rPh sb="16" eb="19">
      <t>フッキュウヒ</t>
    </rPh>
    <rPh sb="19" eb="21">
      <t>フヒョウ</t>
    </rPh>
    <rPh sb="22" eb="24">
      <t>シスウ</t>
    </rPh>
    <rPh sb="25" eb="27">
      <t>サンシュツ</t>
    </rPh>
    <phoneticPr fontId="3"/>
  </si>
  <si>
    <t>B0682</t>
    <phoneticPr fontId="3"/>
  </si>
  <si>
    <t>B0688</t>
    <phoneticPr fontId="3"/>
  </si>
  <si>
    <t>小災害債元利償還金　（公共土木分）　※災害復旧費附表　指数の算出</t>
    <rPh sb="0" eb="1">
      <t>ショウ</t>
    </rPh>
    <rPh sb="1" eb="3">
      <t>サイガイ</t>
    </rPh>
    <rPh sb="3" eb="4">
      <t>サイ</t>
    </rPh>
    <rPh sb="11" eb="13">
      <t>コウキョウ</t>
    </rPh>
    <rPh sb="13" eb="15">
      <t>ドボク</t>
    </rPh>
    <rPh sb="15" eb="16">
      <t>ブン</t>
    </rPh>
    <phoneticPr fontId="3"/>
  </si>
  <si>
    <t>公債費（補正予算債償還費）</t>
    <rPh sb="0" eb="3">
      <t>コウサイヒ</t>
    </rPh>
    <rPh sb="4" eb="6">
      <t>ホセイ</t>
    </rPh>
    <rPh sb="6" eb="8">
      <t>ヨサン</t>
    </rPh>
    <rPh sb="8" eb="9">
      <t>サイ</t>
    </rPh>
    <rPh sb="9" eb="11">
      <t>ショウカン</t>
    </rPh>
    <rPh sb="11" eb="12">
      <t>ヒ</t>
    </rPh>
    <phoneticPr fontId="3"/>
  </si>
  <si>
    <t>B4839</t>
    <phoneticPr fontId="3"/>
  </si>
  <si>
    <t>B7682</t>
    <phoneticPr fontId="3"/>
  </si>
  <si>
    <t>B7905</t>
    <phoneticPr fontId="3"/>
  </si>
  <si>
    <t>B8539</t>
    <phoneticPr fontId="3"/>
  </si>
  <si>
    <t>B8983</t>
    <phoneticPr fontId="3"/>
  </si>
  <si>
    <t>B9390</t>
    <phoneticPr fontId="3"/>
  </si>
  <si>
    <t>B9700</t>
    <phoneticPr fontId="3"/>
  </si>
  <si>
    <t>B0059</t>
    <phoneticPr fontId="3"/>
  </si>
  <si>
    <t>B0530</t>
    <phoneticPr fontId="3"/>
  </si>
  <si>
    <t>B0635</t>
    <phoneticPr fontId="3"/>
  </si>
  <si>
    <t>B1819</t>
    <phoneticPr fontId="3"/>
  </si>
  <si>
    <t>B2316</t>
    <phoneticPr fontId="3"/>
  </si>
  <si>
    <t>B2680</t>
    <phoneticPr fontId="3"/>
  </si>
  <si>
    <t>B2915</t>
    <phoneticPr fontId="3"/>
  </si>
  <si>
    <t>公債費（財源対策債償還費）</t>
    <rPh sb="0" eb="3">
      <t>コウサイヒ</t>
    </rPh>
    <rPh sb="4" eb="6">
      <t>ザイゲン</t>
    </rPh>
    <rPh sb="6" eb="8">
      <t>タイサク</t>
    </rPh>
    <rPh sb="8" eb="9">
      <t>サイ</t>
    </rPh>
    <rPh sb="9" eb="12">
      <t>ショウカンヒ</t>
    </rPh>
    <phoneticPr fontId="3"/>
  </si>
  <si>
    <t>公債費（減税補塡債償還費）</t>
    <rPh sb="0" eb="3">
      <t>コウサイヒ</t>
    </rPh>
    <rPh sb="4" eb="6">
      <t>ゲンゼイ</t>
    </rPh>
    <rPh sb="6" eb="8">
      <t>ホテン</t>
    </rPh>
    <rPh sb="8" eb="9">
      <t>サイ</t>
    </rPh>
    <rPh sb="9" eb="12">
      <t>ショウカンヒ</t>
    </rPh>
    <phoneticPr fontId="3"/>
  </si>
  <si>
    <t>減収補塡債償還費　15年度同意等額</t>
    <phoneticPr fontId="3"/>
  </si>
  <si>
    <t>減収補塡債償還費　17年度同意等額</t>
    <phoneticPr fontId="3"/>
  </si>
  <si>
    <t>減収補塡債償還費　18年度同意等額</t>
    <phoneticPr fontId="3"/>
  </si>
  <si>
    <t>減収補塡債償還費　19年度同意等額</t>
    <phoneticPr fontId="3"/>
  </si>
  <si>
    <t>減収補塡債償還費　20年度同意等額</t>
    <phoneticPr fontId="3"/>
  </si>
  <si>
    <t>減収補塡債償還費　21年度同意等額</t>
    <phoneticPr fontId="3"/>
  </si>
  <si>
    <t>減収補塡債償還費　22年度同意等額</t>
    <phoneticPr fontId="3"/>
  </si>
  <si>
    <t>減収補塡債償還費　23年度同意等額</t>
    <phoneticPr fontId="3"/>
  </si>
  <si>
    <t>減収補塡債償還費　24年度同意等額</t>
    <phoneticPr fontId="3"/>
  </si>
  <si>
    <t>減収補塡債償還費　25年度同意等額</t>
    <phoneticPr fontId="3"/>
  </si>
  <si>
    <t>減収補塡債償還費　26年度同意等額</t>
    <phoneticPr fontId="3"/>
  </si>
  <si>
    <t>減収補塡債償還費　27年度同意等額</t>
    <phoneticPr fontId="3"/>
  </si>
  <si>
    <t>減収補塡債償還費　28年度同意等額</t>
    <phoneticPr fontId="3"/>
  </si>
  <si>
    <t>減収補塡債償還費　29年度同意等額</t>
    <phoneticPr fontId="3"/>
  </si>
  <si>
    <t>減税補塡債償還費　6年度同意等額</t>
    <rPh sb="0" eb="2">
      <t>ゲンゼイ</t>
    </rPh>
    <rPh sb="2" eb="4">
      <t>ホテン</t>
    </rPh>
    <rPh sb="4" eb="5">
      <t>サイ</t>
    </rPh>
    <rPh sb="5" eb="8">
      <t>ショウカンヒ</t>
    </rPh>
    <rPh sb="10" eb="12">
      <t>ネンド</t>
    </rPh>
    <rPh sb="12" eb="14">
      <t>ドウイ</t>
    </rPh>
    <rPh sb="14" eb="16">
      <t>トウガク</t>
    </rPh>
    <phoneticPr fontId="3"/>
  </si>
  <si>
    <t>減税補塡債償還費　7年度同意等額</t>
    <phoneticPr fontId="3"/>
  </si>
  <si>
    <t>減税補塡債償還費　8年度同意等額</t>
    <phoneticPr fontId="3"/>
  </si>
  <si>
    <t>減税補塡債償還費　13年度同意等額</t>
    <phoneticPr fontId="3"/>
  </si>
  <si>
    <t>減税補塡債償還費　14年度同意等額</t>
    <phoneticPr fontId="3"/>
  </si>
  <si>
    <t>減税補塡債償還費　15年度同意等額</t>
    <phoneticPr fontId="3"/>
  </si>
  <si>
    <t>減税補塡債償還費　16年度同意等額</t>
    <phoneticPr fontId="3"/>
  </si>
  <si>
    <t>減税補塡債償還費　17年度同意等額</t>
    <phoneticPr fontId="3"/>
  </si>
  <si>
    <t>減税補塡債償還費　18年度同意等額</t>
    <phoneticPr fontId="3"/>
  </si>
  <si>
    <t>B2052</t>
    <phoneticPr fontId="3"/>
  </si>
  <si>
    <t>B3086</t>
    <phoneticPr fontId="3"/>
  </si>
  <si>
    <t>B3277</t>
    <phoneticPr fontId="3"/>
  </si>
  <si>
    <t>B4523</t>
    <phoneticPr fontId="3"/>
  </si>
  <si>
    <t>B4672</t>
    <phoneticPr fontId="3"/>
  </si>
  <si>
    <t>B4846</t>
    <phoneticPr fontId="3"/>
  </si>
  <si>
    <t>B7046</t>
    <phoneticPr fontId="3"/>
  </si>
  <si>
    <t>B7689</t>
    <phoneticPr fontId="3"/>
  </si>
  <si>
    <t>B7912</t>
    <phoneticPr fontId="3"/>
  </si>
  <si>
    <t>公債費（臨時財政対策債償還費）</t>
    <rPh sb="0" eb="3">
      <t>コウサイヒ</t>
    </rPh>
    <rPh sb="4" eb="6">
      <t>リンジ</t>
    </rPh>
    <rPh sb="6" eb="8">
      <t>ザイセイ</t>
    </rPh>
    <rPh sb="8" eb="10">
      <t>タイサク</t>
    </rPh>
    <rPh sb="10" eb="11">
      <t>サイ</t>
    </rPh>
    <rPh sb="11" eb="14">
      <t>ショウカンヒ</t>
    </rPh>
    <phoneticPr fontId="3"/>
  </si>
  <si>
    <t>臨時財政対策債償還費　15年度同意等額</t>
    <phoneticPr fontId="3"/>
  </si>
  <si>
    <t>臨時財政対策債償還費　16年度同意等額</t>
    <phoneticPr fontId="3"/>
  </si>
  <si>
    <t>臨時財政対策債償還費　17年度同意等額</t>
    <phoneticPr fontId="3"/>
  </si>
  <si>
    <t>臨時財政対策債償還費　18年度同意等額</t>
    <phoneticPr fontId="3"/>
  </si>
  <si>
    <t>B4674</t>
    <phoneticPr fontId="3"/>
  </si>
  <si>
    <t>臨時財政対策債償還費　19年度同意等額</t>
    <phoneticPr fontId="3"/>
  </si>
  <si>
    <t>臨時財政対策債償還費　20年度同意等額</t>
    <phoneticPr fontId="3"/>
  </si>
  <si>
    <t>臨時財政対策債償還費　21年度同意等額</t>
    <phoneticPr fontId="3"/>
  </si>
  <si>
    <t>臨時財政対策債償還費　22年度同意等額</t>
    <phoneticPr fontId="3"/>
  </si>
  <si>
    <t>臨時財政対策債償還費　23年度同意等額</t>
    <phoneticPr fontId="3"/>
  </si>
  <si>
    <t>臨時財政対策債償還費　24年度同意等額</t>
    <phoneticPr fontId="3"/>
  </si>
  <si>
    <t>臨時財政対策債償還費　26年度同意等額</t>
    <phoneticPr fontId="3"/>
  </si>
  <si>
    <t>臨時財政対策債償還費　25年度同意等額</t>
    <phoneticPr fontId="3"/>
  </si>
  <si>
    <t>臨時財政対策債償還費　27年度同意等額</t>
    <phoneticPr fontId="3"/>
  </si>
  <si>
    <t>臨時財政対策債償還費　28年度同意等額</t>
    <phoneticPr fontId="3"/>
  </si>
  <si>
    <t>臨時財政対策債償還費　29年度同意等額</t>
    <phoneticPr fontId="3"/>
  </si>
  <si>
    <t>B4848</t>
    <phoneticPr fontId="3"/>
  </si>
  <si>
    <t>B7048</t>
    <phoneticPr fontId="3"/>
  </si>
  <si>
    <t>B7691</t>
    <phoneticPr fontId="3"/>
  </si>
  <si>
    <t>B7913</t>
    <phoneticPr fontId="3"/>
  </si>
  <si>
    <t>B8546</t>
    <phoneticPr fontId="3"/>
  </si>
  <si>
    <t>B8990</t>
    <phoneticPr fontId="3"/>
  </si>
  <si>
    <t>B9397</t>
    <phoneticPr fontId="3"/>
  </si>
  <si>
    <t>B9707</t>
    <phoneticPr fontId="3"/>
  </si>
  <si>
    <t>B0073</t>
    <phoneticPr fontId="3"/>
  </si>
  <si>
    <t>B0541</t>
    <phoneticPr fontId="3"/>
  </si>
  <si>
    <t>B0825</t>
    <phoneticPr fontId="3"/>
  </si>
  <si>
    <t>B1826</t>
    <phoneticPr fontId="3"/>
  </si>
  <si>
    <t>B2323</t>
    <phoneticPr fontId="3"/>
  </si>
  <si>
    <t>B2687</t>
    <phoneticPr fontId="3"/>
  </si>
  <si>
    <t>公債費（東日本大震災全国緊急防災施策等債償還費）</t>
    <rPh sb="0" eb="3">
      <t>コウサイヒ</t>
    </rPh>
    <phoneticPr fontId="3"/>
  </si>
  <si>
    <t>東日本大震災全国緊急防災施策等債償還費　（補助・直轄）　24年度同意等額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ホジョ</t>
    </rPh>
    <rPh sb="24" eb="26">
      <t>チョッカツ</t>
    </rPh>
    <rPh sb="30" eb="32">
      <t>ネンド</t>
    </rPh>
    <rPh sb="32" eb="34">
      <t>ドウイ</t>
    </rPh>
    <rPh sb="34" eb="36">
      <t>トウガク</t>
    </rPh>
    <phoneticPr fontId="3"/>
  </si>
  <si>
    <t>東日本大震災全国緊急防災施策等債償還費　（単独）　24年度同意等額</t>
    <rPh sb="21" eb="23">
      <t>タンドク</t>
    </rPh>
    <phoneticPr fontId="3"/>
  </si>
  <si>
    <t>東日本大震災全国緊急防災施策等債償還費　（全国防災）　25年度同意等額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ゼンコク</t>
    </rPh>
    <rPh sb="23" eb="25">
      <t>ボウサイ</t>
    </rPh>
    <rPh sb="29" eb="31">
      <t>ネンド</t>
    </rPh>
    <rPh sb="31" eb="33">
      <t>ドウイ</t>
    </rPh>
    <rPh sb="33" eb="35">
      <t>トウガク</t>
    </rPh>
    <phoneticPr fontId="3"/>
  </si>
  <si>
    <t>東日本大震災全国緊急防災施策等債償還費　（緊急防災・減災）　25年度同意等額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キンキュウ</t>
    </rPh>
    <rPh sb="23" eb="25">
      <t>ボウサイ</t>
    </rPh>
    <rPh sb="26" eb="28">
      <t>ゲンサイ</t>
    </rPh>
    <rPh sb="32" eb="34">
      <t>ネンド</t>
    </rPh>
    <rPh sb="34" eb="36">
      <t>ドウイ</t>
    </rPh>
    <rPh sb="36" eb="38">
      <t>トウガク</t>
    </rPh>
    <phoneticPr fontId="3"/>
  </si>
  <si>
    <t>東日本大震災全国緊急防災施策等債償還費　（全国防災）　27年度同意等額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ゼンコク</t>
    </rPh>
    <rPh sb="23" eb="25">
      <t>ボウサイ</t>
    </rPh>
    <rPh sb="29" eb="31">
      <t>ネンド</t>
    </rPh>
    <rPh sb="31" eb="33">
      <t>ドウイ</t>
    </rPh>
    <rPh sb="33" eb="35">
      <t>トウガク</t>
    </rPh>
    <phoneticPr fontId="3"/>
  </si>
  <si>
    <t>東日本大震災全国緊急防災施策等債償還費　（緊急防災・減災）　27年度同意等額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キンキュウ</t>
    </rPh>
    <rPh sb="23" eb="25">
      <t>ボウサイ</t>
    </rPh>
    <rPh sb="26" eb="28">
      <t>ゲンサイ</t>
    </rPh>
    <rPh sb="32" eb="34">
      <t>ネンド</t>
    </rPh>
    <rPh sb="34" eb="36">
      <t>ドウイ</t>
    </rPh>
    <rPh sb="36" eb="38">
      <t>トウガク</t>
    </rPh>
    <phoneticPr fontId="3"/>
  </si>
  <si>
    <t>東日本大震災全国緊急防災施策等債償還費　（全国防災）　26年度同意等額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ゼンコク</t>
    </rPh>
    <rPh sb="23" eb="25">
      <t>ボウサイ</t>
    </rPh>
    <rPh sb="29" eb="31">
      <t>ネンド</t>
    </rPh>
    <rPh sb="31" eb="33">
      <t>ドウイ</t>
    </rPh>
    <rPh sb="33" eb="35">
      <t>トウガク</t>
    </rPh>
    <phoneticPr fontId="3"/>
  </si>
  <si>
    <t>東日本大震災全国緊急防災施策等債償還費　（緊急防災・減災）　26年度同意等額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キンキュウ</t>
    </rPh>
    <rPh sb="23" eb="25">
      <t>ボウサイ</t>
    </rPh>
    <rPh sb="26" eb="28">
      <t>ゲンサイ</t>
    </rPh>
    <rPh sb="32" eb="34">
      <t>ネンド</t>
    </rPh>
    <rPh sb="34" eb="36">
      <t>ドウイ</t>
    </rPh>
    <rPh sb="36" eb="38">
      <t>トウガク</t>
    </rPh>
    <phoneticPr fontId="3"/>
  </si>
  <si>
    <t>B0537</t>
    <phoneticPr fontId="3"/>
  </si>
  <si>
    <t>B0538</t>
    <phoneticPr fontId="3"/>
  </si>
  <si>
    <t>B0826</t>
    <phoneticPr fontId="3"/>
  </si>
  <si>
    <t>B0827</t>
    <phoneticPr fontId="3"/>
  </si>
  <si>
    <t>B1827</t>
    <phoneticPr fontId="3"/>
  </si>
  <si>
    <t>B1828</t>
    <phoneticPr fontId="3"/>
  </si>
  <si>
    <t>B2324</t>
    <phoneticPr fontId="3"/>
  </si>
  <si>
    <t>B2325</t>
    <phoneticPr fontId="3"/>
  </si>
  <si>
    <t>東日本大震災全国緊急防災施策等債償還費　（緊急防災・減災）　28年度同意等額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キンキュウ</t>
    </rPh>
    <rPh sb="23" eb="25">
      <t>ボウサイ</t>
    </rPh>
    <rPh sb="26" eb="28">
      <t>ゲンサイ</t>
    </rPh>
    <rPh sb="32" eb="34">
      <t>ネンド</t>
    </rPh>
    <rPh sb="34" eb="36">
      <t>ドウイ</t>
    </rPh>
    <rPh sb="36" eb="38">
      <t>トウガク</t>
    </rPh>
    <phoneticPr fontId="3"/>
  </si>
  <si>
    <t>東日本大震災全国緊急防災施策等債償還費　（緊急防災・減災）　29年度同意等額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キンキュウ</t>
    </rPh>
    <rPh sb="23" eb="25">
      <t>ボウサイ</t>
    </rPh>
    <rPh sb="26" eb="28">
      <t>ゲンサイ</t>
    </rPh>
    <rPh sb="32" eb="34">
      <t>ネンド</t>
    </rPh>
    <rPh sb="34" eb="36">
      <t>ドウイ</t>
    </rPh>
    <rPh sb="36" eb="38">
      <t>トウガク</t>
    </rPh>
    <phoneticPr fontId="3"/>
  </si>
  <si>
    <t>B2688</t>
    <phoneticPr fontId="3"/>
  </si>
  <si>
    <t>〃</t>
  </si>
  <si>
    <t>一般単独事業債（復興特別分）　22年度同意等額</t>
    <rPh sb="0" eb="2">
      <t>イッパン</t>
    </rPh>
    <rPh sb="2" eb="4">
      <t>タンドク</t>
    </rPh>
    <rPh sb="4" eb="7">
      <t>ジギョウサイ</t>
    </rPh>
    <rPh sb="8" eb="10">
      <t>フッコウ</t>
    </rPh>
    <rPh sb="10" eb="12">
      <t>トクベツ</t>
    </rPh>
    <rPh sb="12" eb="13">
      <t>ブン</t>
    </rPh>
    <rPh sb="17" eb="19">
      <t>ネンド</t>
    </rPh>
    <rPh sb="19" eb="21">
      <t>ドウイ</t>
    </rPh>
    <rPh sb="21" eb="23">
      <t>トウガク</t>
    </rPh>
    <phoneticPr fontId="3"/>
  </si>
  <si>
    <t>地域鉄道補助事業に充てた地方債　29年度同意等額</t>
    <rPh sb="0" eb="2">
      <t>チイキ</t>
    </rPh>
    <rPh sb="2" eb="4">
      <t>テツドウ</t>
    </rPh>
    <rPh sb="4" eb="6">
      <t>ホジョ</t>
    </rPh>
    <rPh sb="6" eb="8">
      <t>ジギョウ</t>
    </rPh>
    <rPh sb="9" eb="10">
      <t>ア</t>
    </rPh>
    <rPh sb="12" eb="15">
      <t>チホウサイ</t>
    </rPh>
    <rPh sb="18" eb="20">
      <t>ネンド</t>
    </rPh>
    <rPh sb="20" eb="22">
      <t>ドウイ</t>
    </rPh>
    <rPh sb="22" eb="24">
      <t>トウガク</t>
    </rPh>
    <phoneticPr fontId="3"/>
  </si>
  <si>
    <t>地震防災対策特別措置法に基づき国庫補助率のかさ上げが行われた事業（Is値0.3以上）に充てた学校教育施設等整備事業債　18年度同意等額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</si>
  <si>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19年度同意等額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</si>
  <si>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B9106</t>
    <phoneticPr fontId="3"/>
  </si>
  <si>
    <t>B9107</t>
    <phoneticPr fontId="3"/>
  </si>
  <si>
    <t>小学校費</t>
    <rPh sb="0" eb="3">
      <t>ショウガッコウ</t>
    </rPh>
    <rPh sb="3" eb="4">
      <t>ヒ</t>
    </rPh>
    <phoneticPr fontId="3"/>
  </si>
  <si>
    <t>病院事業債　医療施設整備事業分　（14年度）　（災害拠点病院上乗せ）　15年度同意等額</t>
    <rPh sb="0" eb="2">
      <t>ビョウイン</t>
    </rPh>
    <rPh sb="2" eb="5">
      <t>ジギョウサイ</t>
    </rPh>
    <rPh sb="19" eb="21">
      <t>ネンド</t>
    </rPh>
    <rPh sb="24" eb="26">
      <t>サイガイ</t>
    </rPh>
    <rPh sb="26" eb="28">
      <t>キョテン</t>
    </rPh>
    <rPh sb="28" eb="30">
      <t>ビョウイン</t>
    </rPh>
    <rPh sb="30" eb="32">
      <t>ウワノ</t>
    </rPh>
    <rPh sb="37" eb="39">
      <t>ネンド</t>
    </rPh>
    <rPh sb="39" eb="41">
      <t>ドウイ</t>
    </rPh>
    <rPh sb="41" eb="43">
      <t>トウガク</t>
    </rPh>
    <phoneticPr fontId="3"/>
  </si>
  <si>
    <t>B0696</t>
    <phoneticPr fontId="3"/>
  </si>
  <si>
    <t>B0697</t>
    <phoneticPr fontId="3"/>
  </si>
  <si>
    <t>B0698</t>
    <phoneticPr fontId="3"/>
  </si>
  <si>
    <t>B0199</t>
    <phoneticPr fontId="3"/>
  </si>
  <si>
    <t>自然災害防止事業債元利償還金</t>
    <rPh sb="0" eb="2">
      <t>シゼン</t>
    </rPh>
    <rPh sb="2" eb="4">
      <t>サイガイ</t>
    </rPh>
    <rPh sb="4" eb="6">
      <t>ボウシ</t>
    </rPh>
    <rPh sb="6" eb="9">
      <t>ジギョウサイ</t>
    </rPh>
    <rPh sb="9" eb="11">
      <t>ガンリ</t>
    </rPh>
    <rPh sb="11" eb="14">
      <t>ショウカンキン</t>
    </rPh>
    <phoneticPr fontId="3"/>
  </si>
  <si>
    <t>補正予算債償還費　（11年度以降同意等債に係るもの）　（50.0%分）　14年度同意等額　※政府</t>
    <rPh sb="33" eb="34">
      <t>ブン</t>
    </rPh>
    <rPh sb="46" eb="48">
      <t>セイフ</t>
    </rPh>
    <phoneticPr fontId="3"/>
  </si>
  <si>
    <t>補正予算債償還費　（11年度以降同意等債に係るもの）　（60.0%分）　14年度同意等額　※政府</t>
    <rPh sb="33" eb="34">
      <t>ブン</t>
    </rPh>
    <rPh sb="46" eb="48">
      <t>セイフ</t>
    </rPh>
    <phoneticPr fontId="3"/>
  </si>
  <si>
    <t>補正予算債償還費　（11年度以降同意等債に係るもの）　（60.0%分）　14年度同意等額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</si>
  <si>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14年度同意等額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</si>
  <si>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B4661</t>
    <phoneticPr fontId="3"/>
  </si>
  <si>
    <t>B4662</t>
    <phoneticPr fontId="3"/>
  </si>
  <si>
    <t>B4663</t>
    <phoneticPr fontId="3"/>
  </si>
  <si>
    <t>B4664</t>
    <phoneticPr fontId="3"/>
  </si>
  <si>
    <t>補正予算債償還費　（11年度以降同意等債に係るもの）　（60.0%分）　16年度同意等額　※政府</t>
    <rPh sb="33" eb="34">
      <t>ブン</t>
    </rPh>
    <rPh sb="46" eb="48">
      <t>セイフ</t>
    </rPh>
    <phoneticPr fontId="3"/>
  </si>
  <si>
    <t>補正予算債償還費　（11年度以降同意等債に係るもの）　（50.0%分）　16年度同意等額　※政府</t>
    <rPh sb="33" eb="34">
      <t>ブン</t>
    </rPh>
    <rPh sb="46" eb="48">
      <t>セイフ</t>
    </rPh>
    <phoneticPr fontId="3"/>
  </si>
  <si>
    <t>補正予算債償還費　（11年度以降同意等債に係るもの）　（60.0%分）　16年度同意等額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</si>
  <si>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16年度同意等額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</si>
  <si>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B7035</t>
    <phoneticPr fontId="3"/>
  </si>
  <si>
    <t>B7036</t>
    <phoneticPr fontId="3"/>
  </si>
  <si>
    <t>B7037</t>
    <phoneticPr fontId="3"/>
  </si>
  <si>
    <t>B7038</t>
    <phoneticPr fontId="3"/>
  </si>
  <si>
    <t>補正予算債償還費　（11年度以降同意等債に係るもの）　（95.0%分）　16年度同意等額　※政府</t>
    <rPh sb="33" eb="34">
      <t>ブン</t>
    </rPh>
    <rPh sb="46" eb="48">
      <t>セイフ</t>
    </rPh>
    <phoneticPr fontId="3"/>
  </si>
  <si>
    <t>補正予算債償還費　（11年度以降同意等債に係るもの）　（95.0%分）　16年度同意等額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</si>
  <si>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B7197</t>
    <phoneticPr fontId="3"/>
  </si>
  <si>
    <t>B7198</t>
    <phoneticPr fontId="3"/>
  </si>
  <si>
    <t>補正予算債償還費　（11年度以降同意等債に係るもの）　（60.0%分）　17年度同意等額　※政府</t>
    <rPh sb="33" eb="34">
      <t>ブン</t>
    </rPh>
    <rPh sb="46" eb="48">
      <t>セイフ</t>
    </rPh>
    <phoneticPr fontId="3"/>
  </si>
  <si>
    <t>補正予算債償還費　（11年度以降同意等債に係るもの）　（50.0%分）　17年度同意等額　※政府</t>
    <rPh sb="33" eb="34">
      <t>ブン</t>
    </rPh>
    <rPh sb="46" eb="48">
      <t>セイフ</t>
    </rPh>
    <phoneticPr fontId="3"/>
  </si>
  <si>
    <t>補正予算債償還費　（11年度以降同意等債に係るもの）　（60.0%分）　17年度同意等額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</si>
  <si>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17年度同意等額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</si>
  <si>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B7678</t>
    <phoneticPr fontId="3"/>
  </si>
  <si>
    <t>B7679</t>
    <phoneticPr fontId="3"/>
  </si>
  <si>
    <t>B7680</t>
    <phoneticPr fontId="3"/>
  </si>
  <si>
    <t>B7681</t>
    <phoneticPr fontId="3"/>
  </si>
  <si>
    <t>B7901</t>
    <phoneticPr fontId="3"/>
  </si>
  <si>
    <t>B7902</t>
    <phoneticPr fontId="3"/>
  </si>
  <si>
    <t>補正予算債償還費　（11年度以降同意等債に係るもの）　（60.0%分）　18年度同意等額　※政府</t>
    <rPh sb="33" eb="34">
      <t>ブン</t>
    </rPh>
    <rPh sb="46" eb="48">
      <t>セイフ</t>
    </rPh>
    <phoneticPr fontId="3"/>
  </si>
  <si>
    <t>補正予算債償還費　（11年度以降同意等債に係るもの）　（50.0%分）　18年度同意等額　※政府</t>
    <rPh sb="33" eb="34">
      <t>ブン</t>
    </rPh>
    <rPh sb="46" eb="48">
      <t>セイフ</t>
    </rPh>
    <phoneticPr fontId="3"/>
  </si>
  <si>
    <t>補正予算債償還費　（11年度以降同意等債に係るもの）　（60.0%分）　18年度同意等額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</si>
  <si>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18年度同意等額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</si>
  <si>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（60.0%分）　19年度同意等額　※政府</t>
    <rPh sb="33" eb="34">
      <t>ブン</t>
    </rPh>
    <rPh sb="46" eb="48">
      <t>セイフ</t>
    </rPh>
    <phoneticPr fontId="3"/>
  </si>
  <si>
    <t>補正予算債償還費　（11年度以降同意等債に係るもの）　（50.0%分）　19年度同意等額　※政府</t>
    <rPh sb="33" eb="34">
      <t>ブン</t>
    </rPh>
    <rPh sb="46" eb="48">
      <t>セイフ</t>
    </rPh>
    <phoneticPr fontId="3"/>
  </si>
  <si>
    <t>補正予算債償還費　（11年度以降同意等債に係るもの）　（60.0%分）　19年度同意等額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</si>
  <si>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19年度同意等額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</si>
  <si>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B7903</t>
    <phoneticPr fontId="3"/>
  </si>
  <si>
    <t>B7904</t>
    <phoneticPr fontId="3"/>
  </si>
  <si>
    <t>B8535</t>
    <phoneticPr fontId="3"/>
  </si>
  <si>
    <t>B8536</t>
    <phoneticPr fontId="3"/>
  </si>
  <si>
    <t>B8537</t>
    <phoneticPr fontId="3"/>
  </si>
  <si>
    <t>B8538</t>
    <phoneticPr fontId="3"/>
  </si>
  <si>
    <t>補正予算債償還費　（11年度以降同意等債に係るもの）　（60.0%分）　20年度同意等額　※政府</t>
    <rPh sb="33" eb="34">
      <t>ブン</t>
    </rPh>
    <rPh sb="46" eb="48">
      <t>セイフ</t>
    </rPh>
    <phoneticPr fontId="3"/>
  </si>
  <si>
    <t>補正予算債償還費　（11年度以降同意等債に係るもの）　（50.0%分）　20年度同意等額　※政府</t>
    <rPh sb="33" eb="34">
      <t>ブン</t>
    </rPh>
    <rPh sb="46" eb="48">
      <t>セイフ</t>
    </rPh>
    <phoneticPr fontId="3"/>
  </si>
  <si>
    <t>補正予算債償還費　（11年度以降同意等債に係るもの）　（60.0%分）　20年度同意等額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</si>
  <si>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20年度同意等額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</si>
  <si>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（60.0%分）　21年度同意等額　※政府</t>
    <rPh sb="33" eb="34">
      <t>ブン</t>
    </rPh>
    <rPh sb="46" eb="48">
      <t>セイフ</t>
    </rPh>
    <phoneticPr fontId="3"/>
  </si>
  <si>
    <t>補正予算債償還費　（11年度以降同意等債に係るもの）　（50.0%分）　21年度同意等額　※政府</t>
    <rPh sb="33" eb="34">
      <t>ブン</t>
    </rPh>
    <rPh sb="46" eb="48">
      <t>セイフ</t>
    </rPh>
    <phoneticPr fontId="3"/>
  </si>
  <si>
    <t>補正予算債償還費　（11年度以降同意等債に係るもの）　（60.0%分）　21年度同意等額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</si>
  <si>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21年度同意等額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</si>
  <si>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B8979</t>
    <phoneticPr fontId="3"/>
  </si>
  <si>
    <t>B8980</t>
    <phoneticPr fontId="3"/>
  </si>
  <si>
    <t>B8981</t>
    <phoneticPr fontId="3"/>
  </si>
  <si>
    <t>B8982</t>
    <phoneticPr fontId="3"/>
  </si>
  <si>
    <t>B9386</t>
    <phoneticPr fontId="3"/>
  </si>
  <si>
    <t>B9387</t>
    <phoneticPr fontId="3"/>
  </si>
  <si>
    <t>B9388</t>
    <phoneticPr fontId="3"/>
  </si>
  <si>
    <t>B9389</t>
    <phoneticPr fontId="3"/>
  </si>
  <si>
    <t>補正予算債償還費　（11年度以降同意等債に係るもの）　（60.0%分）　22年度同意等額　※政府</t>
    <rPh sb="33" eb="34">
      <t>ブン</t>
    </rPh>
    <rPh sb="46" eb="48">
      <t>セイフ</t>
    </rPh>
    <phoneticPr fontId="3"/>
  </si>
  <si>
    <t>補正予算債償還費　（11年度以降同意等債に係るもの）　（50.0%分）　22年度同意等額　※政府</t>
    <rPh sb="33" eb="34">
      <t>ブン</t>
    </rPh>
    <rPh sb="46" eb="48">
      <t>セイフ</t>
    </rPh>
    <phoneticPr fontId="3"/>
  </si>
  <si>
    <t>補正予算債償還費　（11年度以降同意等債に係るもの）　（60.0%分）　22年度同意等額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</si>
  <si>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22年度同意等額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</si>
  <si>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23年度同意等額　※政府</t>
    <rPh sb="33" eb="34">
      <t>ブン</t>
    </rPh>
    <rPh sb="46" eb="48">
      <t>セイフ</t>
    </rPh>
    <phoneticPr fontId="3"/>
  </si>
  <si>
    <t>B9694</t>
    <phoneticPr fontId="3"/>
  </si>
  <si>
    <t>B9695</t>
    <phoneticPr fontId="3"/>
  </si>
  <si>
    <t>B9697</t>
    <phoneticPr fontId="3"/>
  </si>
  <si>
    <t>補正予算債償還費　（11年度以降同意等債に係るもの）　（45.0%分）　22年度同意等額　※政府</t>
    <rPh sb="33" eb="34">
      <t>ブン</t>
    </rPh>
    <rPh sb="46" eb="48">
      <t>セイフ</t>
    </rPh>
    <phoneticPr fontId="3"/>
  </si>
  <si>
    <t>B9696</t>
    <phoneticPr fontId="3"/>
  </si>
  <si>
    <t>補正予算債償還費　（11年度以降同意等債に係るもの）　（45.0%分）　22年度同意等額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</si>
  <si>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B9698</t>
    <phoneticPr fontId="3"/>
  </si>
  <si>
    <t>B9699</t>
    <phoneticPr fontId="3"/>
  </si>
  <si>
    <t>補正予算債償還費　（11年度以降同意等債に係るもの）　（80.0%分）　23年度同意等額　※政府</t>
    <rPh sb="33" eb="34">
      <t>ブン</t>
    </rPh>
    <rPh sb="46" eb="48">
      <t>セイフ</t>
    </rPh>
    <phoneticPr fontId="3"/>
  </si>
  <si>
    <t>B9998</t>
    <phoneticPr fontId="3"/>
  </si>
  <si>
    <t>B0051</t>
    <phoneticPr fontId="3"/>
  </si>
  <si>
    <t>B0053</t>
    <phoneticPr fontId="3"/>
  </si>
  <si>
    <t>B0057</t>
    <phoneticPr fontId="3"/>
  </si>
  <si>
    <t>補正予算債償還費　（11年度以降同意等債に係るもの）　（80.0%分）　23年度同意等額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</si>
  <si>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23年度同意等額　※民間</t>
    <rPh sb="0" eb="2">
      <t>ホセイ</t>
    </rPh>
    <rPh sb="2" eb="4">
      <t>ヨサン</t>
    </rPh>
    <rPh sb="4" eb="5">
      <t>サイ</t>
    </rPh>
    <rPh sb="5" eb="8">
      <t>ショウカンヒ</t>
    </rPh>
    <rPh sb="12" eb="14">
      <t>ネンド</t>
    </rPh>
    <rPh sb="14" eb="16">
      <t>イコウ</t>
    </rPh>
    <rPh sb="16" eb="18">
      <t>ドウイ</t>
    </rPh>
    <rPh sb="18" eb="20">
      <t>トウサイ</t>
    </rPh>
    <rPh sb="21" eb="22">
      <t>カカ</t>
    </rPh>
    <rPh sb="33" eb="34">
      <t>ブン</t>
    </rPh>
    <rPh sb="38" eb="40">
      <t>ネンド</t>
    </rPh>
    <rPh sb="40" eb="42">
      <t>ドウイ</t>
    </rPh>
    <rPh sb="42" eb="44">
      <t>トウガク</t>
    </rPh>
    <rPh sb="46" eb="48">
      <t>ミンカン</t>
    </rPh>
    <phoneticPr fontId="3"/>
  </si>
  <si>
    <t>補正予算債償還費　（11年度以降同意等債に係るもの）　（50.0%分）　24年度同意等額　※政府</t>
    <rPh sb="33" eb="34">
      <t>ブン</t>
    </rPh>
    <rPh sb="46" eb="48">
      <t>セイフ</t>
    </rPh>
    <phoneticPr fontId="3"/>
  </si>
  <si>
    <t>補正予算債償還費　（11年度以降同意等債に係るもの）　（60.0%分）　24年度同意等額　※政府</t>
    <rPh sb="33" eb="34">
      <t>ブン</t>
    </rPh>
    <rPh sb="46" eb="48">
      <t>セイフ</t>
    </rPh>
    <phoneticPr fontId="3"/>
  </si>
  <si>
    <t>B0516</t>
    <phoneticPr fontId="3"/>
  </si>
  <si>
    <t>B0517</t>
    <phoneticPr fontId="3"/>
  </si>
  <si>
    <t>補正予算債償還費　（11年度以降同意等債に係るもの）　（60.0%分）　24年度同意等額　※民間</t>
    <rPh sb="33" eb="34">
      <t>ブン</t>
    </rPh>
    <rPh sb="46" eb="48">
      <t>ミンカン</t>
    </rPh>
    <phoneticPr fontId="3"/>
  </si>
  <si>
    <t>補正予算債償還費　（11年度以降同意等債に係るもの）　（50.0%分）　24年度同意等額　※民間</t>
    <rPh sb="33" eb="34">
      <t>ブン</t>
    </rPh>
    <rPh sb="46" eb="48">
      <t>ミンカン</t>
    </rPh>
    <phoneticPr fontId="3"/>
  </si>
  <si>
    <t>B0519</t>
    <phoneticPr fontId="3"/>
  </si>
  <si>
    <t>B0520</t>
    <phoneticPr fontId="3"/>
  </si>
  <si>
    <t>補正予算債償還費　（11年度以降同意等債に係るもの）　（60.0%分）　25年度同意等額　※政府</t>
    <rPh sb="33" eb="34">
      <t>ブン</t>
    </rPh>
    <rPh sb="46" eb="48">
      <t>セイフ</t>
    </rPh>
    <phoneticPr fontId="3"/>
  </si>
  <si>
    <t>補正予算債償還費　（11年度以降同意等債に係るもの）　（50.0%分）　25年度同意等額　※政府</t>
    <rPh sb="33" eb="34">
      <t>ブン</t>
    </rPh>
    <rPh sb="46" eb="48">
      <t>セイフ</t>
    </rPh>
    <phoneticPr fontId="3"/>
  </si>
  <si>
    <t>補正予算債償還費　（11年度以降同意等債に係るもの）　（60.0%分）　25年度同意等額　※民間</t>
    <rPh sb="33" eb="34">
      <t>ブン</t>
    </rPh>
    <rPh sb="46" eb="48">
      <t>ミンカン</t>
    </rPh>
    <phoneticPr fontId="3"/>
  </si>
  <si>
    <t>補正予算債償還費　（11年度以降同意等債に係るもの）　（50.0%分）　25年度同意等額　※民間</t>
    <rPh sb="33" eb="34">
      <t>ブン</t>
    </rPh>
    <rPh sb="46" eb="48">
      <t>ミンカン</t>
    </rPh>
    <phoneticPr fontId="3"/>
  </si>
  <si>
    <t>B0815</t>
    <phoneticPr fontId="3"/>
  </si>
  <si>
    <t>B0816</t>
    <phoneticPr fontId="3"/>
  </si>
  <si>
    <t>B0817</t>
    <phoneticPr fontId="3"/>
  </si>
  <si>
    <t>B0818</t>
    <phoneticPr fontId="3"/>
  </si>
  <si>
    <t>補正予算債償還費　（11年度以降同意等債に係るもの）　（60.0%分）　26年度同意等額　※政府</t>
    <rPh sb="33" eb="34">
      <t>ブン</t>
    </rPh>
    <rPh sb="46" eb="48">
      <t>セイフ</t>
    </rPh>
    <phoneticPr fontId="3"/>
  </si>
  <si>
    <t>補正予算債償還費　（11年度以降同意等債に係るもの）　（50.0%分）　26年度同意等額　※政府</t>
    <rPh sb="33" eb="34">
      <t>ブン</t>
    </rPh>
    <rPh sb="46" eb="48">
      <t>セイフ</t>
    </rPh>
    <phoneticPr fontId="3"/>
  </si>
  <si>
    <t>補正予算債償還費　（11年度以降同意等債に係るもの）　（60.0%分）　26年度同意等額　※民間</t>
    <rPh sb="33" eb="34">
      <t>ブン</t>
    </rPh>
    <rPh sb="46" eb="48">
      <t>ミンカン</t>
    </rPh>
    <phoneticPr fontId="3"/>
  </si>
  <si>
    <t>補正予算債償還費　（11年度以降同意等債に係るもの）　（50.0%分）　26年度同意等額　※民間</t>
    <rPh sb="33" eb="34">
      <t>ブン</t>
    </rPh>
    <rPh sb="46" eb="48">
      <t>ミンカン</t>
    </rPh>
    <phoneticPr fontId="3"/>
  </si>
  <si>
    <t>B1815</t>
    <phoneticPr fontId="3"/>
  </si>
  <si>
    <t>B1816</t>
    <phoneticPr fontId="3"/>
  </si>
  <si>
    <t>B1817</t>
    <phoneticPr fontId="3"/>
  </si>
  <si>
    <t>B1818</t>
    <phoneticPr fontId="3"/>
  </si>
  <si>
    <t>補正予算債償還費　（11年度以降同意等債に係るもの）　（60.0%分）　27年度同意等額　※政府</t>
    <rPh sb="33" eb="34">
      <t>ブン</t>
    </rPh>
    <rPh sb="46" eb="48">
      <t>セイフ</t>
    </rPh>
    <phoneticPr fontId="3"/>
  </si>
  <si>
    <t>補正予算債償還費　（11年度以降同意等債に係るもの）　（50.0%分）　27年度同意等額　※政府</t>
    <rPh sb="33" eb="34">
      <t>ブン</t>
    </rPh>
    <rPh sb="46" eb="48">
      <t>セイフ</t>
    </rPh>
    <phoneticPr fontId="3"/>
  </si>
  <si>
    <t>補正予算債償還費　（11年度以降同意等債に係るもの）　（60.0%分）　27年度同意等額　※民間</t>
    <rPh sb="33" eb="34">
      <t>ブン</t>
    </rPh>
    <rPh sb="46" eb="48">
      <t>ミンカン</t>
    </rPh>
    <phoneticPr fontId="3"/>
  </si>
  <si>
    <t>補正予算債償還費　（11年度以降同意等債に係るもの）　（50.0%分）　27年度同意等額　※民間</t>
    <rPh sb="33" eb="34">
      <t>ブン</t>
    </rPh>
    <rPh sb="46" eb="48">
      <t>ミンカン</t>
    </rPh>
    <phoneticPr fontId="3"/>
  </si>
  <si>
    <t>B2312</t>
    <phoneticPr fontId="3"/>
  </si>
  <si>
    <t>B2313</t>
    <phoneticPr fontId="3"/>
  </si>
  <si>
    <t>B2314</t>
    <phoneticPr fontId="3"/>
  </si>
  <si>
    <t>B2315</t>
    <phoneticPr fontId="3"/>
  </si>
  <si>
    <t>補正予算債償還費　（11年度以降同意等債に係るもの）　（80.0%分）　28年度同意等額　※政府</t>
    <rPh sb="33" eb="34">
      <t>ブン</t>
    </rPh>
    <rPh sb="46" eb="48">
      <t>セイフ</t>
    </rPh>
    <phoneticPr fontId="3"/>
  </si>
  <si>
    <t>補正予算債償還費　（11年度以降同意等債に係るもの）　（60.0%分）　28年度同意等額　※政府</t>
    <rPh sb="33" eb="34">
      <t>ブン</t>
    </rPh>
    <rPh sb="46" eb="48">
      <t>セイフ</t>
    </rPh>
    <phoneticPr fontId="3"/>
  </si>
  <si>
    <t>補正予算債償還費　（11年度以降同意等債に係るもの）　（50.0%分）　28年度同意等額　※政府</t>
    <rPh sb="33" eb="34">
      <t>ブン</t>
    </rPh>
    <rPh sb="46" eb="48">
      <t>セイフ</t>
    </rPh>
    <phoneticPr fontId="3"/>
  </si>
  <si>
    <t>補正予算債償還費　（11年度以降同意等債に係るもの）　（80.0%分）　28年度同意等額　※民間</t>
    <rPh sb="33" eb="34">
      <t>ブン</t>
    </rPh>
    <rPh sb="46" eb="48">
      <t>ミンカン</t>
    </rPh>
    <phoneticPr fontId="3"/>
  </si>
  <si>
    <t>補正予算債償還費　（11年度以降同意等債に係るもの）　（60.0%分）　28年度同意等額　※民間</t>
    <rPh sb="33" eb="34">
      <t>ブン</t>
    </rPh>
    <rPh sb="46" eb="48">
      <t>ミンカン</t>
    </rPh>
    <phoneticPr fontId="3"/>
  </si>
  <si>
    <t>補正予算債償還費　（11年度以降同意等債に係るもの）　（50.0%分）　28年度同意等額　※民間</t>
    <rPh sb="33" eb="34">
      <t>ブン</t>
    </rPh>
    <rPh sb="46" eb="48">
      <t>ミンカン</t>
    </rPh>
    <phoneticPr fontId="3"/>
  </si>
  <si>
    <t>B2674</t>
    <phoneticPr fontId="3"/>
  </si>
  <si>
    <t>B2675</t>
    <phoneticPr fontId="3"/>
  </si>
  <si>
    <t>B2676</t>
    <phoneticPr fontId="3"/>
  </si>
  <si>
    <t>B2677</t>
    <phoneticPr fontId="3"/>
  </si>
  <si>
    <t>B2678</t>
    <phoneticPr fontId="3"/>
  </si>
  <si>
    <t>B2679</t>
    <phoneticPr fontId="3"/>
  </si>
  <si>
    <t>補正予算債償還費　（11年度以降同意等債に係るもの）　（80.0%分）　29年度同意等額　※政府</t>
    <rPh sb="33" eb="34">
      <t>ブン</t>
    </rPh>
    <rPh sb="46" eb="48">
      <t>セイフ</t>
    </rPh>
    <phoneticPr fontId="3"/>
  </si>
  <si>
    <t>補正予算債償還費　（11年度以降同意等債に係るもの）　（60.0%分）　29年度同意等額　※政府</t>
    <rPh sb="33" eb="34">
      <t>ブン</t>
    </rPh>
    <rPh sb="46" eb="48">
      <t>セイフ</t>
    </rPh>
    <phoneticPr fontId="3"/>
  </si>
  <si>
    <t>補正予算債償還費　（11年度以降同意等債に係るもの）　（50.0%分）　29年度同意等額　※政府</t>
    <rPh sb="33" eb="34">
      <t>ブン</t>
    </rPh>
    <rPh sb="46" eb="48">
      <t>セイフ</t>
    </rPh>
    <phoneticPr fontId="3"/>
  </si>
  <si>
    <t>補正予算債償還費　（11年度以降同意等債に係るもの）　（80.0%分）　29年度同意等額　※民間</t>
    <rPh sb="33" eb="34">
      <t>ブン</t>
    </rPh>
    <rPh sb="46" eb="48">
      <t>ミンカン</t>
    </rPh>
    <phoneticPr fontId="3"/>
  </si>
  <si>
    <t>補正予算債償還費　（11年度以降同意等債に係るもの）　（60.0%分）　29年度同意等額　※民間</t>
    <rPh sb="33" eb="34">
      <t>ブン</t>
    </rPh>
    <rPh sb="46" eb="48">
      <t>ミンカン</t>
    </rPh>
    <phoneticPr fontId="3"/>
  </si>
  <si>
    <t>補正予算債償還費　（11年度以降同意等債に係るもの）　（50.0%分）　29年度同意等額　※民間</t>
    <rPh sb="33" eb="34">
      <t>ブン</t>
    </rPh>
    <rPh sb="46" eb="48">
      <t>ミンカン</t>
    </rPh>
    <phoneticPr fontId="3"/>
  </si>
  <si>
    <t>B2909</t>
    <phoneticPr fontId="3"/>
  </si>
  <si>
    <t>B2910</t>
    <phoneticPr fontId="3"/>
  </si>
  <si>
    <t>B2911</t>
    <phoneticPr fontId="3"/>
  </si>
  <si>
    <t>B2912</t>
    <phoneticPr fontId="3"/>
  </si>
  <si>
    <t>B2913</t>
    <phoneticPr fontId="3"/>
  </si>
  <si>
    <t>B2914</t>
    <phoneticPr fontId="3"/>
  </si>
  <si>
    <t>B4666</t>
    <phoneticPr fontId="3"/>
  </si>
  <si>
    <t>B4667</t>
    <phoneticPr fontId="3"/>
  </si>
  <si>
    <t>B4840</t>
    <phoneticPr fontId="3"/>
  </si>
  <si>
    <t>B4841</t>
    <phoneticPr fontId="3"/>
  </si>
  <si>
    <t>B7040</t>
    <phoneticPr fontId="3"/>
  </si>
  <si>
    <t>B7041</t>
    <phoneticPr fontId="3"/>
  </si>
  <si>
    <t>B7683</t>
    <phoneticPr fontId="3"/>
  </si>
  <si>
    <t>B7684</t>
    <phoneticPr fontId="3"/>
  </si>
  <si>
    <t>B7906</t>
    <phoneticPr fontId="3"/>
  </si>
  <si>
    <t>B7907</t>
    <phoneticPr fontId="3"/>
  </si>
  <si>
    <t>B8540</t>
    <phoneticPr fontId="3"/>
  </si>
  <si>
    <t>B8541</t>
    <phoneticPr fontId="3"/>
  </si>
  <si>
    <t>B8984</t>
    <phoneticPr fontId="3"/>
  </si>
  <si>
    <t>B8985</t>
    <phoneticPr fontId="3"/>
  </si>
  <si>
    <t>B9391</t>
    <phoneticPr fontId="3"/>
  </si>
  <si>
    <t>B9392</t>
    <phoneticPr fontId="3"/>
  </si>
  <si>
    <t>B9701</t>
    <phoneticPr fontId="3"/>
  </si>
  <si>
    <t>B9702</t>
    <phoneticPr fontId="3"/>
  </si>
  <si>
    <t>B0061</t>
    <phoneticPr fontId="3"/>
  </si>
  <si>
    <t>B0063</t>
    <phoneticPr fontId="3"/>
  </si>
  <si>
    <t>B0531</t>
    <phoneticPr fontId="3"/>
  </si>
  <si>
    <t>B0532</t>
    <phoneticPr fontId="3"/>
  </si>
  <si>
    <t>B0819</t>
    <phoneticPr fontId="3"/>
  </si>
  <si>
    <t>B0820</t>
    <phoneticPr fontId="3"/>
  </si>
  <si>
    <t>B1820</t>
    <phoneticPr fontId="3"/>
  </si>
  <si>
    <t>B1821</t>
    <phoneticPr fontId="3"/>
  </si>
  <si>
    <t>B2317</t>
    <phoneticPr fontId="3"/>
  </si>
  <si>
    <t>B2318</t>
    <phoneticPr fontId="3"/>
  </si>
  <si>
    <t>B2681</t>
    <phoneticPr fontId="3"/>
  </si>
  <si>
    <t>B2682</t>
    <phoneticPr fontId="3"/>
  </si>
  <si>
    <t>B2916</t>
    <phoneticPr fontId="3"/>
  </si>
  <si>
    <t>B2917</t>
    <phoneticPr fontId="3"/>
  </si>
  <si>
    <t>財源対策債　（義務教育施設整備事業債分）　13年度同意等額　※政府</t>
    <rPh sb="7" eb="9">
      <t>ギム</t>
    </rPh>
    <rPh sb="9" eb="11">
      <t>キョウイク</t>
    </rPh>
    <rPh sb="11" eb="13">
      <t>シセツ</t>
    </rPh>
    <rPh sb="13" eb="15">
      <t>セイビ</t>
    </rPh>
    <phoneticPr fontId="3"/>
  </si>
  <si>
    <t>財源対策債　（義務教育施設整備事業債分）　13年度同意等額　※民間</t>
    <rPh sb="7" eb="9">
      <t>ギム</t>
    </rPh>
    <rPh sb="9" eb="11">
      <t>キョウイク</t>
    </rPh>
    <rPh sb="11" eb="13">
      <t>シセツ</t>
    </rPh>
    <rPh sb="13" eb="15">
      <t>セイビ</t>
    </rPh>
    <rPh sb="31" eb="33">
      <t>ミンカン</t>
    </rPh>
    <phoneticPr fontId="3"/>
  </si>
  <si>
    <t>財源対策債　（義務教育施設整備事業債分）　14年度同意等額　※政府</t>
    <rPh sb="7" eb="9">
      <t>ギム</t>
    </rPh>
    <rPh sb="9" eb="11">
      <t>キョウイク</t>
    </rPh>
    <rPh sb="11" eb="13">
      <t>シセツ</t>
    </rPh>
    <rPh sb="13" eb="15">
      <t>セイビ</t>
    </rPh>
    <phoneticPr fontId="3"/>
  </si>
  <si>
    <t>財源対策債　（義務教育施設整備事業債分）　14年度同意等額　※民間</t>
    <rPh sb="7" eb="9">
      <t>ギム</t>
    </rPh>
    <rPh sb="9" eb="11">
      <t>キョウイク</t>
    </rPh>
    <rPh sb="11" eb="13">
      <t>シセツ</t>
    </rPh>
    <rPh sb="13" eb="15">
      <t>セイビ</t>
    </rPh>
    <rPh sb="31" eb="33">
      <t>ミンカン</t>
    </rPh>
    <phoneticPr fontId="3"/>
  </si>
  <si>
    <t>財源対策債　（義務教育施設整備事業債分）　15年度同意等額　※政府</t>
    <rPh sb="7" eb="9">
      <t>ギム</t>
    </rPh>
    <rPh sb="9" eb="11">
      <t>キョウイク</t>
    </rPh>
    <rPh sb="11" eb="13">
      <t>シセツ</t>
    </rPh>
    <rPh sb="13" eb="15">
      <t>セイビ</t>
    </rPh>
    <phoneticPr fontId="3"/>
  </si>
  <si>
    <t>財源対策債　（義務教育施設整備事業債分）　15年度同意等額　※民間</t>
    <rPh sb="7" eb="9">
      <t>ギム</t>
    </rPh>
    <rPh sb="9" eb="11">
      <t>キョウイク</t>
    </rPh>
    <rPh sb="11" eb="13">
      <t>シセツ</t>
    </rPh>
    <rPh sb="13" eb="15">
      <t>セイビ</t>
    </rPh>
    <rPh sb="31" eb="33">
      <t>ミンカン</t>
    </rPh>
    <phoneticPr fontId="3"/>
  </si>
  <si>
    <t>財源対策債　（義務教育施設整備事業債分）　16年度同意等額　※政府</t>
    <rPh sb="7" eb="9">
      <t>ギム</t>
    </rPh>
    <rPh sb="9" eb="11">
      <t>キョウイク</t>
    </rPh>
    <rPh sb="11" eb="13">
      <t>シセツ</t>
    </rPh>
    <rPh sb="13" eb="15">
      <t>セイビ</t>
    </rPh>
    <phoneticPr fontId="3"/>
  </si>
  <si>
    <t>財源対策債　（義務教育施設整備事業債分）　16年度同意等額　※民間</t>
    <rPh sb="7" eb="9">
      <t>ギム</t>
    </rPh>
    <rPh sb="9" eb="11">
      <t>キョウイク</t>
    </rPh>
    <rPh sb="11" eb="13">
      <t>シセツ</t>
    </rPh>
    <rPh sb="13" eb="15">
      <t>セイビ</t>
    </rPh>
    <rPh sb="31" eb="33">
      <t>ミンカン</t>
    </rPh>
    <phoneticPr fontId="3"/>
  </si>
  <si>
    <t>財源対策債　（義務教育施設整備事業債分）　17年度同意等額　※政府</t>
    <rPh sb="7" eb="9">
      <t>ギム</t>
    </rPh>
    <rPh sb="9" eb="11">
      <t>キョウイク</t>
    </rPh>
    <rPh sb="11" eb="13">
      <t>シセツ</t>
    </rPh>
    <rPh sb="13" eb="15">
      <t>セイビ</t>
    </rPh>
    <phoneticPr fontId="3"/>
  </si>
  <si>
    <t>財源対策債　（義務教育施設整備事業債分）　17年度同意等額　※民間</t>
    <rPh sb="7" eb="9">
      <t>ギム</t>
    </rPh>
    <rPh sb="9" eb="11">
      <t>キョウイク</t>
    </rPh>
    <rPh sb="11" eb="13">
      <t>シセツ</t>
    </rPh>
    <rPh sb="13" eb="15">
      <t>セイビ</t>
    </rPh>
    <rPh sb="31" eb="33">
      <t>ミンカン</t>
    </rPh>
    <phoneticPr fontId="3"/>
  </si>
  <si>
    <t>財源対策債　（一般公共事業債等分）　22年度同意等額　※民間</t>
    <rPh sb="14" eb="15">
      <t>トウ</t>
    </rPh>
    <rPh sb="28" eb="30">
      <t>ミンカン</t>
    </rPh>
    <phoneticPr fontId="3"/>
  </si>
  <si>
    <t>財源対策債　（一般公共事業債等分）　22年度同意等額　※政府</t>
    <rPh sb="14" eb="15">
      <t>トウ</t>
    </rPh>
    <phoneticPr fontId="3"/>
  </si>
  <si>
    <t>財源対策債　（一般公共事業債等分）　21年度同意等額　※民間</t>
    <rPh sb="14" eb="15">
      <t>トウ</t>
    </rPh>
    <rPh sb="28" eb="30">
      <t>ミンカン</t>
    </rPh>
    <phoneticPr fontId="3"/>
  </si>
  <si>
    <t>財源対策債　（公共事業等債分）　23年度同意等額　※民間</t>
    <rPh sb="11" eb="12">
      <t>トウ</t>
    </rPh>
    <rPh sb="26" eb="28">
      <t>ミンカン</t>
    </rPh>
    <phoneticPr fontId="3"/>
  </si>
  <si>
    <t>財源対策債　（公共事業等債分）　23年度同意等額　※政府</t>
    <rPh sb="11" eb="12">
      <t>トウ</t>
    </rPh>
    <phoneticPr fontId="3"/>
  </si>
  <si>
    <t>財源対策債　（公共事業等債分）　24年度同意等額　※政府</t>
    <rPh sb="11" eb="12">
      <t>トウ</t>
    </rPh>
    <phoneticPr fontId="3"/>
  </si>
  <si>
    <t>財源対策債　（公共事業等債分）　24年度同意等額　※民間</t>
    <rPh sb="11" eb="12">
      <t>トウ</t>
    </rPh>
    <rPh sb="26" eb="28">
      <t>ミンカン</t>
    </rPh>
    <phoneticPr fontId="3"/>
  </si>
  <si>
    <t>財源対策債　（公共事業等債分）　25年度同意等額　※政府</t>
    <rPh sb="11" eb="12">
      <t>トウ</t>
    </rPh>
    <phoneticPr fontId="3"/>
  </si>
  <si>
    <t>財源対策債　（公共事業等債分）　25年度同意等額　※民間</t>
    <rPh sb="11" eb="12">
      <t>トウ</t>
    </rPh>
    <rPh sb="26" eb="28">
      <t>ミンカン</t>
    </rPh>
    <phoneticPr fontId="3"/>
  </si>
  <si>
    <t>財源対策債　（公共事業等債分）　26年度同意等額　※政府</t>
    <rPh sb="11" eb="12">
      <t>トウ</t>
    </rPh>
    <phoneticPr fontId="3"/>
  </si>
  <si>
    <t>財源対策債　（公共事業等債分）　26年度同意等額　※民間</t>
    <rPh sb="11" eb="12">
      <t>トウ</t>
    </rPh>
    <rPh sb="26" eb="28">
      <t>ミンカン</t>
    </rPh>
    <phoneticPr fontId="3"/>
  </si>
  <si>
    <t>財源対策債　（公共事業等債分）　27年度同意等額　※政府</t>
    <rPh sb="11" eb="12">
      <t>トウ</t>
    </rPh>
    <phoneticPr fontId="3"/>
  </si>
  <si>
    <t>財源対策債　（公共事業等債分）　27年度同意等額　※民間</t>
    <rPh sb="11" eb="12">
      <t>トウ</t>
    </rPh>
    <rPh sb="26" eb="28">
      <t>ミンカン</t>
    </rPh>
    <phoneticPr fontId="3"/>
  </si>
  <si>
    <t>財源対策債　（公共事業等債分）　28年度同意等額　※政府</t>
    <rPh sb="11" eb="12">
      <t>トウ</t>
    </rPh>
    <phoneticPr fontId="3"/>
  </si>
  <si>
    <t>財源対策債　（公共事業等債分）　28年度同意等額　※民間</t>
    <rPh sb="11" eb="12">
      <t>トウ</t>
    </rPh>
    <rPh sb="26" eb="28">
      <t>ミンカン</t>
    </rPh>
    <phoneticPr fontId="3"/>
  </si>
  <si>
    <t>財源対策債　（公共事業等債分）　29年度同意等額　※政府</t>
    <rPh sb="11" eb="12">
      <t>トウ</t>
    </rPh>
    <phoneticPr fontId="3"/>
  </si>
  <si>
    <t>財源対策債　（公共事業等債分）　29年度同意等額　※民間</t>
    <rPh sb="11" eb="12">
      <t>トウ</t>
    </rPh>
    <rPh sb="26" eb="28">
      <t>ミンカン</t>
    </rPh>
    <phoneticPr fontId="3"/>
  </si>
  <si>
    <t>財源対策債　（一般公共事業債等分）　21年度同意等額　※政府</t>
    <rPh sb="14" eb="15">
      <t>トウ</t>
    </rPh>
    <phoneticPr fontId="3"/>
  </si>
  <si>
    <t>財源対策債　（一般公共事業債等分）　18年度同意等額　※民間</t>
    <rPh sb="14" eb="15">
      <t>トウ</t>
    </rPh>
    <rPh sb="28" eb="30">
      <t>ミンカン</t>
    </rPh>
    <phoneticPr fontId="3"/>
  </si>
  <si>
    <t>財源対策債　（一般公共事業債等分）　19年度同意等額　※政府</t>
    <rPh sb="14" eb="15">
      <t>トウ</t>
    </rPh>
    <phoneticPr fontId="3"/>
  </si>
  <si>
    <t>財源対策債　（一般公共事業債等分）　19年度同意等額　※民間</t>
    <rPh sb="14" eb="15">
      <t>トウ</t>
    </rPh>
    <rPh sb="28" eb="30">
      <t>ミンカン</t>
    </rPh>
    <phoneticPr fontId="3"/>
  </si>
  <si>
    <t>財源対策債　（一般公共事業債等分）　20年度同意等額　※政府</t>
    <rPh sb="14" eb="15">
      <t>トウ</t>
    </rPh>
    <phoneticPr fontId="3"/>
  </si>
  <si>
    <t>財源対策債　（一般公共事業債等分）　20年度同意等額　※民間</t>
    <rPh sb="14" eb="15">
      <t>トウ</t>
    </rPh>
    <rPh sb="28" eb="30">
      <t>ミンカン</t>
    </rPh>
    <phoneticPr fontId="3"/>
  </si>
  <si>
    <t>財源対策債　（一般公共事業債等分）　14年度同意等額　※政府</t>
    <rPh sb="14" eb="15">
      <t>トウ</t>
    </rPh>
    <phoneticPr fontId="3"/>
  </si>
  <si>
    <t>財源対策債　（一般公共事業債等分）　14年度同意等額　※民間</t>
    <rPh sb="14" eb="15">
      <t>トウ</t>
    </rPh>
    <rPh sb="28" eb="30">
      <t>ミンカン</t>
    </rPh>
    <phoneticPr fontId="3"/>
  </si>
  <si>
    <t>財源対策債　（一般公共事業債等分）　15年度同意等額　※政府</t>
    <rPh sb="14" eb="15">
      <t>トウ</t>
    </rPh>
    <phoneticPr fontId="3"/>
  </si>
  <si>
    <t>財源対策債　（一般公共事業債等分）　15年度同意等額　※民間</t>
    <rPh sb="14" eb="15">
      <t>トウ</t>
    </rPh>
    <rPh sb="28" eb="30">
      <t>ミンカン</t>
    </rPh>
    <phoneticPr fontId="3"/>
  </si>
  <si>
    <t>財源対策債　（一般公共事業債等分）　16年度同意等額　※政府</t>
    <rPh sb="14" eb="15">
      <t>トウ</t>
    </rPh>
    <phoneticPr fontId="3"/>
  </si>
  <si>
    <t>財源対策債　（一般公共事業債等分）　16年度同意等額　※民間</t>
    <rPh sb="14" eb="15">
      <t>トウ</t>
    </rPh>
    <rPh sb="28" eb="30">
      <t>ミンカン</t>
    </rPh>
    <phoneticPr fontId="3"/>
  </si>
  <si>
    <t>財源対策債　（一般公共事業債等分）　17年度同意等額　※政府</t>
    <rPh sb="14" eb="15">
      <t>トウ</t>
    </rPh>
    <phoneticPr fontId="3"/>
  </si>
  <si>
    <t>財源対策債　（一般公共事業債等分）　17年度同意等額　※民間</t>
    <rPh sb="14" eb="15">
      <t>トウ</t>
    </rPh>
    <rPh sb="28" eb="30">
      <t>ミンカン</t>
    </rPh>
    <phoneticPr fontId="3"/>
  </si>
  <si>
    <t>財源対策債　（一般公共事業債等分）　18年度同意等額　※政府</t>
    <rPh sb="14" eb="15">
      <t>トウ</t>
    </rPh>
    <phoneticPr fontId="3"/>
  </si>
  <si>
    <t>財源対策債　（学校教育施設等整備事業債分）　18年度同意等額　※政府</t>
    <rPh sb="7" eb="9">
      <t>ガッコウ</t>
    </rPh>
    <rPh sb="9" eb="11">
      <t>キョウイク</t>
    </rPh>
    <rPh sb="11" eb="14">
      <t>シセツトウ</t>
    </rPh>
    <rPh sb="14" eb="16">
      <t>セイビ</t>
    </rPh>
    <phoneticPr fontId="3"/>
  </si>
  <si>
    <t>財源対策債　（学校教育施設等整備事業債分）　18年度同意等額　※民間</t>
    <rPh sb="32" eb="34">
      <t>ミンカン</t>
    </rPh>
    <phoneticPr fontId="3"/>
  </si>
  <si>
    <t>財源対策債　（学校教育施設等整備事業債分）　19年度同意等額　※政府</t>
    <phoneticPr fontId="3"/>
  </si>
  <si>
    <t>財源対策債　（学校教育施設等整備事業債分）　19年度同意等額　※民間</t>
    <rPh sb="32" eb="34">
      <t>ミンカン</t>
    </rPh>
    <phoneticPr fontId="3"/>
  </si>
  <si>
    <t>財源対策債　（学校教育施設等整備事業債分）　20年度同意等額　※政府</t>
    <phoneticPr fontId="3"/>
  </si>
  <si>
    <t>財源対策債　（学校教育施設等整備事業債分）　20年度同意等額　※民間</t>
    <rPh sb="32" eb="34">
      <t>ミンカン</t>
    </rPh>
    <phoneticPr fontId="3"/>
  </si>
  <si>
    <t>財源対策債　（学校教育施設等整備事業債分）　21年度同意等額　※政府</t>
    <phoneticPr fontId="3"/>
  </si>
  <si>
    <t>財源対策債　（学校教育施設等整備事業債分）　21年度同意等額　※民間</t>
    <rPh sb="32" eb="34">
      <t>ミンカン</t>
    </rPh>
    <phoneticPr fontId="3"/>
  </si>
  <si>
    <t>財源対策債　（学校教育施設等整備事業債分）　22年度同意等額　※政府</t>
    <phoneticPr fontId="3"/>
  </si>
  <si>
    <t>財源対策債　（学校教育施設等整備事業債分）　22年度同意等額　※民間</t>
    <rPh sb="32" eb="34">
      <t>ミンカン</t>
    </rPh>
    <phoneticPr fontId="3"/>
  </si>
  <si>
    <t>財源対策債　（学校教育施設等整備事業債分）　23年度同意等額　※政府</t>
    <phoneticPr fontId="3"/>
  </si>
  <si>
    <t>財源対策債　（学校教育施設等整備事業債分）　23年度同意等額　※民間</t>
    <rPh sb="32" eb="34">
      <t>ミンカン</t>
    </rPh>
    <phoneticPr fontId="3"/>
  </si>
  <si>
    <t>財源対策債　（学校教育施設等整備事業債分）　24年度同意等額　※政府</t>
    <phoneticPr fontId="3"/>
  </si>
  <si>
    <t>財源対策債　（学校教育施設等整備事業債分）　24年度同意等額　※民間</t>
    <rPh sb="32" eb="34">
      <t>ミンカン</t>
    </rPh>
    <phoneticPr fontId="3"/>
  </si>
  <si>
    <t>財源対策債　（学校教育施設等整備事業債分）　25年度同意等額　※政府</t>
    <phoneticPr fontId="3"/>
  </si>
  <si>
    <t>財源対策債　（学校教育施設等整備事業債分）　25年度同意等額　※民間</t>
    <rPh sb="32" eb="34">
      <t>ミンカン</t>
    </rPh>
    <phoneticPr fontId="3"/>
  </si>
  <si>
    <t>財源対策債　（学校教育施設等整備事業債分）　26年度同意等額　※政府</t>
    <phoneticPr fontId="3"/>
  </si>
  <si>
    <t>財源対策債　（学校教育施設等整備事業債分）　26年度同意等額　※民間</t>
    <rPh sb="32" eb="34">
      <t>ミンカン</t>
    </rPh>
    <phoneticPr fontId="3"/>
  </si>
  <si>
    <t>財源対策債　（学校教育施設等整備事業債分）　27年度同意等額　※政府</t>
    <phoneticPr fontId="3"/>
  </si>
  <si>
    <t>財源対策債　（学校教育施設等整備事業債分）　27年度同意等額　※民間</t>
    <rPh sb="32" eb="34">
      <t>ミンカン</t>
    </rPh>
    <phoneticPr fontId="3"/>
  </si>
  <si>
    <t>財源対策債　（学校教育施設等整備事業債分）　28年度同意等額　※政府</t>
    <phoneticPr fontId="3"/>
  </si>
  <si>
    <t>財源対策債　（学校教育施設等整備事業債分）　28年度同意等額　※民間</t>
    <rPh sb="32" eb="34">
      <t>ミンカン</t>
    </rPh>
    <phoneticPr fontId="3"/>
  </si>
  <si>
    <t>財源対策債　（学校教育施設等整備事業債分）　29年度同意等額　※政府</t>
    <phoneticPr fontId="3"/>
  </si>
  <si>
    <t>財源対策債　（学校教育施設等整備事業債分）　29年度同意等額　※民間</t>
    <rPh sb="32" eb="34">
      <t>ミンカン</t>
    </rPh>
    <phoneticPr fontId="3"/>
  </si>
  <si>
    <t>B4520</t>
    <phoneticPr fontId="3"/>
  </si>
  <si>
    <t>B4521</t>
    <phoneticPr fontId="3"/>
  </si>
  <si>
    <t>B4668</t>
    <phoneticPr fontId="3"/>
  </si>
  <si>
    <t>B4669</t>
    <phoneticPr fontId="3"/>
  </si>
  <si>
    <t>B4842</t>
    <phoneticPr fontId="3"/>
  </si>
  <si>
    <t>B4843</t>
    <phoneticPr fontId="3"/>
  </si>
  <si>
    <t>B7042</t>
    <phoneticPr fontId="3"/>
  </si>
  <si>
    <t>B7043</t>
    <phoneticPr fontId="3"/>
  </si>
  <si>
    <t>B7685</t>
    <phoneticPr fontId="3"/>
  </si>
  <si>
    <t>B7686</t>
    <phoneticPr fontId="3"/>
  </si>
  <si>
    <t>B7908</t>
    <phoneticPr fontId="3"/>
  </si>
  <si>
    <t>B7909</t>
    <phoneticPr fontId="3"/>
  </si>
  <si>
    <t>B8542</t>
    <phoneticPr fontId="3"/>
  </si>
  <si>
    <t>B8543</t>
    <phoneticPr fontId="3"/>
  </si>
  <si>
    <t>B8986</t>
    <phoneticPr fontId="3"/>
  </si>
  <si>
    <t>B8987</t>
    <phoneticPr fontId="3"/>
  </si>
  <si>
    <t>B9393</t>
    <phoneticPr fontId="3"/>
  </si>
  <si>
    <t>B9394</t>
    <phoneticPr fontId="3"/>
  </si>
  <si>
    <t>B9703</t>
    <phoneticPr fontId="3"/>
  </si>
  <si>
    <t>B9704</t>
    <phoneticPr fontId="3"/>
  </si>
  <si>
    <t>B0065</t>
    <phoneticPr fontId="3"/>
  </si>
  <si>
    <t>B0067</t>
    <phoneticPr fontId="3"/>
  </si>
  <si>
    <t>B0533</t>
    <phoneticPr fontId="3"/>
  </si>
  <si>
    <t>B0534</t>
    <phoneticPr fontId="3"/>
  </si>
  <si>
    <t>B0821</t>
    <phoneticPr fontId="3"/>
  </si>
  <si>
    <t>B0822</t>
    <phoneticPr fontId="3"/>
  </si>
  <si>
    <t>B1822</t>
    <phoneticPr fontId="3"/>
  </si>
  <si>
    <t>B1823</t>
    <phoneticPr fontId="3"/>
  </si>
  <si>
    <t>B2319</t>
    <phoneticPr fontId="3"/>
  </si>
  <si>
    <t>B2320</t>
    <phoneticPr fontId="3"/>
  </si>
  <si>
    <t>B2683</t>
    <phoneticPr fontId="3"/>
  </si>
  <si>
    <t>B2684</t>
    <phoneticPr fontId="3"/>
  </si>
  <si>
    <t>B2918</t>
    <phoneticPr fontId="3"/>
  </si>
  <si>
    <t>B2919</t>
    <phoneticPr fontId="3"/>
  </si>
  <si>
    <t>財源対策債　（一般廃棄物処理事業債分）　14年度同意等額　※政府</t>
    <rPh sb="7" eb="9">
      <t>イッパン</t>
    </rPh>
    <rPh sb="9" eb="12">
      <t>ハイキブツ</t>
    </rPh>
    <rPh sb="12" eb="14">
      <t>ショリ</t>
    </rPh>
    <phoneticPr fontId="3"/>
  </si>
  <si>
    <t>財源対策債　（一般廃棄物処理事業債分）　14年度同意等額　※民間</t>
    <rPh sb="7" eb="9">
      <t>イッパン</t>
    </rPh>
    <rPh sb="9" eb="12">
      <t>ハイキブツ</t>
    </rPh>
    <rPh sb="12" eb="14">
      <t>ショリ</t>
    </rPh>
    <rPh sb="30" eb="32">
      <t>ミンカン</t>
    </rPh>
    <phoneticPr fontId="3"/>
  </si>
  <si>
    <t>財源対策債　（一般廃棄物処理事業債分）　17年度同意等額　※政府</t>
    <rPh sb="7" eb="9">
      <t>イッパン</t>
    </rPh>
    <rPh sb="9" eb="12">
      <t>ハイキブツ</t>
    </rPh>
    <rPh sb="12" eb="14">
      <t>ショリ</t>
    </rPh>
    <phoneticPr fontId="3"/>
  </si>
  <si>
    <t>財源対策債　（一般廃棄物処理事業債分）　17年度同意等額　※民間</t>
    <rPh sb="7" eb="9">
      <t>イッパン</t>
    </rPh>
    <rPh sb="9" eb="12">
      <t>ハイキブツ</t>
    </rPh>
    <rPh sb="12" eb="14">
      <t>ショリ</t>
    </rPh>
    <rPh sb="30" eb="32">
      <t>ミンカン</t>
    </rPh>
    <phoneticPr fontId="3"/>
  </si>
  <si>
    <t>財源対策債　（一般廃棄物処理事業債分）　18年度同意等額　※政府</t>
    <rPh sb="7" eb="9">
      <t>イッパン</t>
    </rPh>
    <rPh sb="9" eb="12">
      <t>ハイキブツ</t>
    </rPh>
    <rPh sb="12" eb="14">
      <t>ショリ</t>
    </rPh>
    <phoneticPr fontId="3"/>
  </si>
  <si>
    <t>財源対策債　（一般廃棄物処理事業債分）　18年度同意等額　※民間</t>
    <rPh sb="7" eb="9">
      <t>イッパン</t>
    </rPh>
    <rPh sb="9" eb="12">
      <t>ハイキブツ</t>
    </rPh>
    <rPh sb="12" eb="14">
      <t>ショリ</t>
    </rPh>
    <rPh sb="30" eb="32">
      <t>ミンカン</t>
    </rPh>
    <phoneticPr fontId="3"/>
  </si>
  <si>
    <t>財源対策債　（一般廃棄物処理事業債分）　19年度同意等額　※政府</t>
    <rPh sb="7" eb="9">
      <t>イッパン</t>
    </rPh>
    <rPh sb="9" eb="12">
      <t>ハイキブツ</t>
    </rPh>
    <rPh sb="12" eb="14">
      <t>ショリ</t>
    </rPh>
    <phoneticPr fontId="3"/>
  </si>
  <si>
    <t>財源対策債　（一般廃棄物処理事業債分）　19年度同意等額　※民間</t>
    <rPh sb="7" eb="9">
      <t>イッパン</t>
    </rPh>
    <rPh sb="9" eb="12">
      <t>ハイキブツ</t>
    </rPh>
    <rPh sb="12" eb="14">
      <t>ショリ</t>
    </rPh>
    <rPh sb="30" eb="32">
      <t>ミンカン</t>
    </rPh>
    <phoneticPr fontId="3"/>
  </si>
  <si>
    <t>財源対策債　（一般廃棄物処理事業債分）　20年度同意等額　※政府</t>
    <rPh sb="7" eb="9">
      <t>イッパン</t>
    </rPh>
    <rPh sb="9" eb="12">
      <t>ハイキブツ</t>
    </rPh>
    <rPh sb="12" eb="14">
      <t>ショリ</t>
    </rPh>
    <phoneticPr fontId="3"/>
  </si>
  <si>
    <t>財源対策債　（一般廃棄物処理事業債分）　20年度同意等額　※民間</t>
    <rPh sb="7" eb="9">
      <t>イッパン</t>
    </rPh>
    <rPh sb="9" eb="12">
      <t>ハイキブツ</t>
    </rPh>
    <rPh sb="12" eb="14">
      <t>ショリ</t>
    </rPh>
    <rPh sb="30" eb="32">
      <t>ミンカン</t>
    </rPh>
    <phoneticPr fontId="3"/>
  </si>
  <si>
    <t>財源対策債　（一般廃棄物処理事業債分）　21年度同意等額　※政府</t>
    <rPh sb="7" eb="9">
      <t>イッパン</t>
    </rPh>
    <rPh sb="9" eb="12">
      <t>ハイキブツ</t>
    </rPh>
    <rPh sb="12" eb="14">
      <t>ショリ</t>
    </rPh>
    <phoneticPr fontId="3"/>
  </si>
  <si>
    <t>財源対策債　（一般廃棄物処理事業債分）　21年度同意等額　※民間</t>
    <rPh sb="7" eb="9">
      <t>イッパン</t>
    </rPh>
    <rPh sb="9" eb="12">
      <t>ハイキブツ</t>
    </rPh>
    <rPh sb="12" eb="14">
      <t>ショリ</t>
    </rPh>
    <rPh sb="30" eb="32">
      <t>ミンカン</t>
    </rPh>
    <phoneticPr fontId="3"/>
  </si>
  <si>
    <t>財源対策債　（一般廃棄物処理事業債分）　22年度同意等額　※政府</t>
    <rPh sb="7" eb="9">
      <t>イッパン</t>
    </rPh>
    <rPh sb="9" eb="12">
      <t>ハイキブツ</t>
    </rPh>
    <rPh sb="12" eb="14">
      <t>ショリ</t>
    </rPh>
    <phoneticPr fontId="3"/>
  </si>
  <si>
    <t>財源対策債　（一般廃棄物処理事業債分）　22年度同意等額　※民間</t>
    <rPh sb="7" eb="9">
      <t>イッパン</t>
    </rPh>
    <rPh sb="9" eb="12">
      <t>ハイキブツ</t>
    </rPh>
    <rPh sb="12" eb="14">
      <t>ショリ</t>
    </rPh>
    <rPh sb="30" eb="32">
      <t>ミンカン</t>
    </rPh>
    <phoneticPr fontId="3"/>
  </si>
  <si>
    <t>財源対策債　（一般廃棄物処理事業債分）　23年度同意等額　※政府</t>
    <rPh sb="7" eb="9">
      <t>イッパン</t>
    </rPh>
    <rPh sb="9" eb="12">
      <t>ハイキブツ</t>
    </rPh>
    <rPh sb="12" eb="14">
      <t>ショリ</t>
    </rPh>
    <phoneticPr fontId="3"/>
  </si>
  <si>
    <t>財源対策債　（一般廃棄物処理事業債分）　23年度同意等額　※民間</t>
    <rPh sb="7" eb="9">
      <t>イッパン</t>
    </rPh>
    <rPh sb="9" eb="12">
      <t>ハイキブツ</t>
    </rPh>
    <rPh sb="12" eb="14">
      <t>ショリ</t>
    </rPh>
    <rPh sb="30" eb="32">
      <t>ミンカン</t>
    </rPh>
    <phoneticPr fontId="3"/>
  </si>
  <si>
    <t>財源対策債　（一般廃棄物処理事業債分）　24年度同意等額　※政府</t>
    <rPh sb="7" eb="9">
      <t>イッパン</t>
    </rPh>
    <rPh sb="9" eb="12">
      <t>ハイキブツ</t>
    </rPh>
    <rPh sb="12" eb="14">
      <t>ショリ</t>
    </rPh>
    <phoneticPr fontId="3"/>
  </si>
  <si>
    <t>財源対策債　（一般廃棄物処理事業債分）　24年度同意等額　※民間</t>
    <rPh sb="7" eb="9">
      <t>イッパン</t>
    </rPh>
    <rPh sb="9" eb="12">
      <t>ハイキブツ</t>
    </rPh>
    <rPh sb="12" eb="14">
      <t>ショリ</t>
    </rPh>
    <rPh sb="30" eb="32">
      <t>ミンカン</t>
    </rPh>
    <phoneticPr fontId="3"/>
  </si>
  <si>
    <t>財源対策債　（一般廃棄物処理事業債分）　25年度同意等額　※政府</t>
    <rPh sb="7" eb="9">
      <t>イッパン</t>
    </rPh>
    <rPh sb="9" eb="12">
      <t>ハイキブツ</t>
    </rPh>
    <rPh sb="12" eb="14">
      <t>ショリ</t>
    </rPh>
    <phoneticPr fontId="3"/>
  </si>
  <si>
    <t>財源対策債　（一般廃棄物処理事業債分）　25年度同意等額　※民間</t>
    <rPh sb="7" eb="9">
      <t>イッパン</t>
    </rPh>
    <rPh sb="9" eb="12">
      <t>ハイキブツ</t>
    </rPh>
    <rPh sb="12" eb="14">
      <t>ショリ</t>
    </rPh>
    <rPh sb="30" eb="32">
      <t>ミンカン</t>
    </rPh>
    <phoneticPr fontId="3"/>
  </si>
  <si>
    <t>財源対策債　（一般廃棄物処理事業債分）　26年度同意等額　※政府</t>
    <rPh sb="7" eb="9">
      <t>イッパン</t>
    </rPh>
    <rPh sb="9" eb="12">
      <t>ハイキブツ</t>
    </rPh>
    <rPh sb="12" eb="14">
      <t>ショリ</t>
    </rPh>
    <phoneticPr fontId="3"/>
  </si>
  <si>
    <t>財源対策債　（一般廃棄物処理事業債分）　26年度同意等額　※民間</t>
    <rPh sb="7" eb="9">
      <t>イッパン</t>
    </rPh>
    <rPh sb="9" eb="12">
      <t>ハイキブツ</t>
    </rPh>
    <rPh sb="12" eb="14">
      <t>ショリ</t>
    </rPh>
    <rPh sb="30" eb="32">
      <t>ミンカン</t>
    </rPh>
    <phoneticPr fontId="3"/>
  </si>
  <si>
    <t>財源対策債　（一般廃棄物処理事業債分）　27年度同意等額　※政府</t>
    <rPh sb="7" eb="9">
      <t>イッパン</t>
    </rPh>
    <rPh sb="9" eb="12">
      <t>ハイキブツ</t>
    </rPh>
    <rPh sb="12" eb="14">
      <t>ショリ</t>
    </rPh>
    <phoneticPr fontId="3"/>
  </si>
  <si>
    <t>財源対策債　（一般廃棄物処理事業債分）　27年度同意等額　※民間</t>
    <rPh sb="7" eb="9">
      <t>イッパン</t>
    </rPh>
    <rPh sb="9" eb="12">
      <t>ハイキブツ</t>
    </rPh>
    <rPh sb="12" eb="14">
      <t>ショリ</t>
    </rPh>
    <rPh sb="30" eb="32">
      <t>ミンカン</t>
    </rPh>
    <phoneticPr fontId="3"/>
  </si>
  <si>
    <t>財源対策債　（一般廃棄物処理事業債分）　28年度同意等額　※政府</t>
    <rPh sb="7" eb="9">
      <t>イッパン</t>
    </rPh>
    <rPh sb="9" eb="12">
      <t>ハイキブツ</t>
    </rPh>
    <rPh sb="12" eb="14">
      <t>ショリ</t>
    </rPh>
    <phoneticPr fontId="3"/>
  </si>
  <si>
    <t>財源対策債　（一般廃棄物処理事業債分）　28年度同意等額　※民間</t>
    <rPh sb="7" eb="9">
      <t>イッパン</t>
    </rPh>
    <rPh sb="9" eb="12">
      <t>ハイキブツ</t>
    </rPh>
    <rPh sb="12" eb="14">
      <t>ショリ</t>
    </rPh>
    <rPh sb="30" eb="32">
      <t>ミンカン</t>
    </rPh>
    <phoneticPr fontId="3"/>
  </si>
  <si>
    <t>財源対策債　（一般廃棄物処理事業債分）　29年度同意等額　※政府</t>
    <rPh sb="7" eb="9">
      <t>イッパン</t>
    </rPh>
    <rPh sb="9" eb="12">
      <t>ハイキブツ</t>
    </rPh>
    <rPh sb="12" eb="14">
      <t>ショリ</t>
    </rPh>
    <phoneticPr fontId="3"/>
  </si>
  <si>
    <t>財源対策債　（一般廃棄物処理事業債分）　29年度同意等額　※民間</t>
    <rPh sb="7" eb="9">
      <t>イッパン</t>
    </rPh>
    <rPh sb="9" eb="12">
      <t>ハイキブツ</t>
    </rPh>
    <rPh sb="12" eb="14">
      <t>ショリ</t>
    </rPh>
    <rPh sb="30" eb="32">
      <t>ミンカン</t>
    </rPh>
    <phoneticPr fontId="3"/>
  </si>
  <si>
    <t>B4670</t>
    <phoneticPr fontId="3"/>
  </si>
  <si>
    <t>B4671</t>
    <phoneticPr fontId="3"/>
  </si>
  <si>
    <t>B7687</t>
    <phoneticPr fontId="3"/>
  </si>
  <si>
    <t>B7688</t>
    <phoneticPr fontId="3"/>
  </si>
  <si>
    <t>B7910</t>
    <phoneticPr fontId="3"/>
  </si>
  <si>
    <t>B7911</t>
    <phoneticPr fontId="3"/>
  </si>
  <si>
    <t>B8544</t>
    <phoneticPr fontId="3"/>
  </si>
  <si>
    <t>B8545</t>
    <phoneticPr fontId="3"/>
  </si>
  <si>
    <t>B8988</t>
    <phoneticPr fontId="3"/>
  </si>
  <si>
    <t>B8989</t>
    <phoneticPr fontId="3"/>
  </si>
  <si>
    <t>B9395</t>
    <phoneticPr fontId="3"/>
  </si>
  <si>
    <t>B9396</t>
    <phoneticPr fontId="3"/>
  </si>
  <si>
    <t>B9705</t>
    <phoneticPr fontId="3"/>
  </si>
  <si>
    <t>B9706</t>
    <phoneticPr fontId="3"/>
  </si>
  <si>
    <t>B0069</t>
    <phoneticPr fontId="3"/>
  </si>
  <si>
    <t>B0071</t>
    <phoneticPr fontId="3"/>
  </si>
  <si>
    <t>B0535</t>
    <phoneticPr fontId="3"/>
  </si>
  <si>
    <t>B0536</t>
    <phoneticPr fontId="3"/>
  </si>
  <si>
    <t>B0823</t>
    <phoneticPr fontId="3"/>
  </si>
  <si>
    <t>B0824</t>
    <phoneticPr fontId="3"/>
  </si>
  <si>
    <t>B1824</t>
    <phoneticPr fontId="3"/>
  </si>
  <si>
    <t>B1825</t>
    <phoneticPr fontId="3"/>
  </si>
  <si>
    <t>B2321</t>
    <phoneticPr fontId="3"/>
  </si>
  <si>
    <t>B2322</t>
    <phoneticPr fontId="3"/>
  </si>
  <si>
    <t>B2685</t>
    <phoneticPr fontId="3"/>
  </si>
  <si>
    <t>B2686</t>
    <phoneticPr fontId="3"/>
  </si>
  <si>
    <t>B2920</t>
    <phoneticPr fontId="3"/>
  </si>
  <si>
    <t>B2921</t>
    <phoneticPr fontId="3"/>
  </si>
  <si>
    <t>施設整備事業（一般財源化分）消防防災設備整備費補助金　18年度同意等額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</si>
  <si>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19年度同意等額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</si>
  <si>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20年度同意等額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</si>
  <si>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21年度同意等額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</si>
  <si>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22年度同意等額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</si>
  <si>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23年度同意等額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</si>
  <si>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24年度同意等額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</si>
  <si>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25年度同意等額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</si>
  <si>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26年度同意等額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</si>
  <si>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27年度同意等額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</si>
  <si>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28年度同意等額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</si>
  <si>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施設整備事業（一般財源化分）消防防災設備整備費補助金　29年度同意等額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</si>
  <si>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B2831</t>
    <phoneticPr fontId="3"/>
  </si>
  <si>
    <t>B2832</t>
    <phoneticPr fontId="3"/>
  </si>
  <si>
    <t>B4431</t>
    <phoneticPr fontId="3"/>
  </si>
  <si>
    <t>都市生活環境整備特別対策事業費　13年度同意等額</t>
    <rPh sb="0" eb="2">
      <t>トシ</t>
    </rPh>
    <rPh sb="2" eb="4">
      <t>セイカツ</t>
    </rPh>
    <rPh sb="4" eb="6">
      <t>カンキョウ</t>
    </rPh>
    <rPh sb="6" eb="8">
      <t>セイビ</t>
    </rPh>
    <rPh sb="8" eb="10">
      <t>トクベツ</t>
    </rPh>
    <rPh sb="10" eb="12">
      <t>タイサク</t>
    </rPh>
    <rPh sb="12" eb="15">
      <t>ジギョウヒ</t>
    </rPh>
    <rPh sb="18" eb="20">
      <t>ネンド</t>
    </rPh>
    <rPh sb="20" eb="22">
      <t>ドウイ</t>
    </rPh>
    <rPh sb="22" eb="24">
      <t>トウガク</t>
    </rPh>
    <phoneticPr fontId="3"/>
  </si>
  <si>
    <t>標準財政収入額　（n-3）年度　※「附表１（財政力補正係数）」で利用</t>
    <rPh sb="0" eb="2">
      <t>ヒョウジュン</t>
    </rPh>
    <rPh sb="2" eb="4">
      <t>ザイセイ</t>
    </rPh>
    <rPh sb="4" eb="6">
      <t>シュウニュウ</t>
    </rPh>
    <rPh sb="6" eb="7">
      <t>ガク</t>
    </rPh>
    <rPh sb="13" eb="15">
      <t>ネンド</t>
    </rPh>
    <rPh sb="18" eb="20">
      <t>フヒョウ</t>
    </rPh>
    <rPh sb="22" eb="25">
      <t>ザイセイリョク</t>
    </rPh>
    <rPh sb="25" eb="27">
      <t>ホセイ</t>
    </rPh>
    <rPh sb="27" eb="29">
      <t>ケイスウ</t>
    </rPh>
    <rPh sb="32" eb="34">
      <t>リヨウ</t>
    </rPh>
    <phoneticPr fontId="3"/>
  </si>
  <si>
    <t>標準財政収入額　（n-2）年度　※「附表１（財政力補正係数）」で利用</t>
    <rPh sb="0" eb="2">
      <t>ヒョウジュン</t>
    </rPh>
    <rPh sb="2" eb="4">
      <t>ザイセイ</t>
    </rPh>
    <rPh sb="4" eb="6">
      <t>シュウニュウ</t>
    </rPh>
    <rPh sb="6" eb="7">
      <t>ガク</t>
    </rPh>
    <rPh sb="13" eb="15">
      <t>ネンド</t>
    </rPh>
    <phoneticPr fontId="3"/>
  </si>
  <si>
    <t>標準財政収入額　（n-1）年度　※「附表１（財政力補正係数）」で利用</t>
    <rPh sb="0" eb="2">
      <t>ヒョウジュン</t>
    </rPh>
    <rPh sb="2" eb="4">
      <t>ザイセイ</t>
    </rPh>
    <rPh sb="4" eb="6">
      <t>シュウニュウ</t>
    </rPh>
    <rPh sb="6" eb="7">
      <t>ガク</t>
    </rPh>
    <rPh sb="13" eb="15">
      <t>ネンド</t>
    </rPh>
    <phoneticPr fontId="3"/>
  </si>
  <si>
    <t>B2857</t>
    <phoneticPr fontId="3"/>
  </si>
  <si>
    <t>B8469</t>
    <phoneticPr fontId="3"/>
  </si>
  <si>
    <t>B2922</t>
    <phoneticPr fontId="3"/>
  </si>
  <si>
    <t>①市場公募都市</t>
    <rPh sb="1" eb="3">
      <t>シジョウ</t>
    </rPh>
    <rPh sb="3" eb="5">
      <t>コウボ</t>
    </rPh>
    <rPh sb="5" eb="7">
      <t>トシ</t>
    </rPh>
    <phoneticPr fontId="3"/>
  </si>
  <si>
    <t>②その他の市町村</t>
    <rPh sb="3" eb="4">
      <t>タ</t>
    </rPh>
    <rPh sb="5" eb="8">
      <t>シチョウソン</t>
    </rPh>
    <phoneticPr fontId="3"/>
  </si>
  <si>
    <t>B9102</t>
    <phoneticPr fontId="3"/>
  </si>
  <si>
    <t>B9103</t>
    <phoneticPr fontId="3"/>
  </si>
  <si>
    <t>地震防災対策特別措置法に基づき国会補助率のかさ上げが行われた事業（Is値0.3以上）に充てた学校教育施設等整備事業債　18年度同意等額</t>
    <rPh sb="0" eb="2">
      <t>ジシン</t>
    </rPh>
    <rPh sb="2" eb="4">
      <t>ボウサイ</t>
    </rPh>
    <rPh sb="4" eb="6">
      <t>タイサク</t>
    </rPh>
    <rPh sb="6" eb="8">
      <t>トクベツ</t>
    </rPh>
    <rPh sb="8" eb="10">
      <t>ソチ</t>
    </rPh>
    <rPh sb="10" eb="11">
      <t>ホウ</t>
    </rPh>
    <rPh sb="12" eb="13">
      <t>モト</t>
    </rPh>
    <rPh sb="15" eb="17">
      <t>コッカイ</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8">
      <t>ジギョウサイ</t>
    </rPh>
    <rPh sb="61" eb="63">
      <t>ネンド</t>
    </rPh>
    <rPh sb="63" eb="65">
      <t>ドウイ</t>
    </rPh>
    <rPh sb="65" eb="67">
      <t>トウガク</t>
    </rPh>
    <phoneticPr fontId="3"/>
  </si>
  <si>
    <t>地震防災対策特別措置法に基づき国会補助率のかさ上げが行われた事業（Is値0.3以上）に充てた学校教育施設等整備事業債　19年度同意等額</t>
    <rPh sb="0" eb="2">
      <t>ジシン</t>
    </rPh>
    <rPh sb="2" eb="4">
      <t>ボウサイ</t>
    </rPh>
    <rPh sb="4" eb="6">
      <t>タイサク</t>
    </rPh>
    <rPh sb="6" eb="8">
      <t>トクベツ</t>
    </rPh>
    <rPh sb="8" eb="10">
      <t>ソチ</t>
    </rPh>
    <rPh sb="10" eb="11">
      <t>ホウ</t>
    </rPh>
    <rPh sb="12" eb="13">
      <t>モト</t>
    </rPh>
    <rPh sb="15" eb="17">
      <t>コッカイ</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8">
      <t>ジギョウサイ</t>
    </rPh>
    <rPh sb="61" eb="63">
      <t>ネンド</t>
    </rPh>
    <rPh sb="63" eb="65">
      <t>ドウイ</t>
    </rPh>
    <rPh sb="65" eb="67">
      <t>トウガク</t>
    </rPh>
    <phoneticPr fontId="3"/>
  </si>
  <si>
    <t>B7485</t>
    <phoneticPr fontId="3"/>
  </si>
  <si>
    <t>B4947</t>
    <phoneticPr fontId="3"/>
  </si>
  <si>
    <t>下水道事業（更新分）に係る地方債　16年度同意等額</t>
    <rPh sb="0" eb="3">
      <t>ゲスイドウ</t>
    </rPh>
    <rPh sb="3" eb="5">
      <t>ジギョウ</t>
    </rPh>
    <rPh sb="6" eb="9">
      <t>コウシンブン</t>
    </rPh>
    <rPh sb="11" eb="12">
      <t>カカ</t>
    </rPh>
    <rPh sb="13" eb="16">
      <t>チホウサイ</t>
    </rPh>
    <rPh sb="19" eb="21">
      <t>ネンド</t>
    </rPh>
    <rPh sb="21" eb="23">
      <t>ドウイ</t>
    </rPh>
    <rPh sb="23" eb="25">
      <t>トウガク</t>
    </rPh>
    <phoneticPr fontId="3"/>
  </si>
  <si>
    <t>下水道事業（更新分）に係る地方債　17年度同意等額</t>
    <rPh sb="0" eb="3">
      <t>ゲスイドウ</t>
    </rPh>
    <rPh sb="3" eb="5">
      <t>ジギョウ</t>
    </rPh>
    <rPh sb="6" eb="9">
      <t>コウシンブン</t>
    </rPh>
    <rPh sb="11" eb="12">
      <t>カカ</t>
    </rPh>
    <rPh sb="13" eb="16">
      <t>チホウサイ</t>
    </rPh>
    <rPh sb="19" eb="21">
      <t>ネンド</t>
    </rPh>
    <rPh sb="21" eb="23">
      <t>ドウイ</t>
    </rPh>
    <rPh sb="23" eb="25">
      <t>トウガク</t>
    </rPh>
    <phoneticPr fontId="3"/>
  </si>
  <si>
    <t>臨時財政対策債償還費　14年度同意等額　※再計算後</t>
    <rPh sb="21" eb="24">
      <t>サイケイサン</t>
    </rPh>
    <rPh sb="24" eb="25">
      <t>アト</t>
    </rPh>
    <phoneticPr fontId="3"/>
  </si>
  <si>
    <t>）</t>
    <phoneticPr fontId="3"/>
  </si>
  <si>
    <t>・・・（ク）</t>
    <phoneticPr fontId="3"/>
  </si>
  <si>
    <t>税源移譲相当額（三位一体の改革分）×0.25</t>
    <rPh sb="0" eb="2">
      <t>ゼイゲン</t>
    </rPh>
    <rPh sb="2" eb="4">
      <t>イジョウ</t>
    </rPh>
    <rPh sb="4" eb="7">
      <t>ソウトウガク</t>
    </rPh>
    <rPh sb="8" eb="12">
      <t>サンミイッタイ</t>
    </rPh>
    <rPh sb="13" eb="15">
      <t>カイカク</t>
    </rPh>
    <rPh sb="15" eb="16">
      <t>ブン</t>
    </rPh>
    <phoneticPr fontId="3"/>
  </si>
  <si>
    <t>税源移譲相当額（県費負担教職員分）×0.25</t>
    <rPh sb="0" eb="2">
      <t>ゼイゲン</t>
    </rPh>
    <rPh sb="2" eb="4">
      <t>イジョウ</t>
    </rPh>
    <rPh sb="4" eb="7">
      <t>ソウトウガク</t>
    </rPh>
    <rPh sb="8" eb="10">
      <t>ケンピ</t>
    </rPh>
    <rPh sb="10" eb="12">
      <t>フタン</t>
    </rPh>
    <rPh sb="12" eb="15">
      <t>キョウショクイン</t>
    </rPh>
    <rPh sb="15" eb="16">
      <t>ブン</t>
    </rPh>
    <phoneticPr fontId="3"/>
  </si>
  <si>
    <t>(ｶ)+(ｷ)+(ｸ)</t>
    <phoneticPr fontId="3"/>
  </si>
  <si>
    <t>B2807</t>
  </si>
  <si>
    <t>B2980</t>
    <phoneticPr fontId="3"/>
  </si>
  <si>
    <t>施設整備事業（一般財源化分）消防防災設備整備費補助金　30年度同意等額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9" eb="31">
      <t>ネンド</t>
    </rPh>
    <rPh sb="31" eb="33">
      <t>ドウイ</t>
    </rPh>
    <rPh sb="33" eb="35">
      <t>トウガク</t>
    </rPh>
    <phoneticPr fontId="3"/>
  </si>
  <si>
    <t>①</t>
    <phoneticPr fontId="5"/>
  </si>
  <si>
    <t>②</t>
    <phoneticPr fontId="5"/>
  </si>
  <si>
    <t>①</t>
    <phoneticPr fontId="5"/>
  </si>
  <si>
    <t>②</t>
    <phoneticPr fontId="5"/>
  </si>
  <si>
    <t>①</t>
    <phoneticPr fontId="5"/>
  </si>
  <si>
    <t>②</t>
    <phoneticPr fontId="5"/>
  </si>
  <si>
    <t>①</t>
    <phoneticPr fontId="5"/>
  </si>
  <si>
    <t>②</t>
    <phoneticPr fontId="5"/>
  </si>
  <si>
    <t>①</t>
    <phoneticPr fontId="5"/>
  </si>
  <si>
    <t>②</t>
    <phoneticPr fontId="5"/>
  </si>
  <si>
    <t>①</t>
    <phoneticPr fontId="5"/>
  </si>
  <si>
    <t>②</t>
    <phoneticPr fontId="5"/>
  </si>
  <si>
    <t>公共事業等債（復興特別分）　30年度同意等額</t>
    <rPh sb="0" eb="2">
      <t>コウキョウ</t>
    </rPh>
    <rPh sb="2" eb="5">
      <t>ジギョウナド</t>
    </rPh>
    <rPh sb="5" eb="6">
      <t>サイ</t>
    </rPh>
    <rPh sb="7" eb="9">
      <t>フッコウ</t>
    </rPh>
    <rPh sb="9" eb="11">
      <t>トクベツ</t>
    </rPh>
    <rPh sb="11" eb="12">
      <t>ブン</t>
    </rPh>
    <rPh sb="12" eb="13">
      <t>ジュウブン</t>
    </rPh>
    <rPh sb="16" eb="18">
      <t>ネンド</t>
    </rPh>
    <rPh sb="18" eb="20">
      <t>ドウイ</t>
    </rPh>
    <rPh sb="20" eb="21">
      <t>トウ</t>
    </rPh>
    <rPh sb="21" eb="22">
      <t>ガク</t>
    </rPh>
    <phoneticPr fontId="3"/>
  </si>
  <si>
    <t>B2981</t>
    <phoneticPr fontId="3"/>
  </si>
  <si>
    <t>B2983</t>
    <phoneticPr fontId="3"/>
  </si>
  <si>
    <t>公共事業等債（高規格幹線道路（高速自動車国道を除く）分）　30年度同意等額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</si>
  <si>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(ｱ)</t>
    <phoneticPr fontId="5"/>
  </si>
  <si>
    <t>(ｲ)</t>
    <phoneticPr fontId="5"/>
  </si>
  <si>
    <t>(ｳ)</t>
    <phoneticPr fontId="5"/>
  </si>
  <si>
    <t>(ｴ)</t>
    <phoneticPr fontId="5"/>
  </si>
  <si>
    <t>(ｵ)</t>
    <phoneticPr fontId="5"/>
  </si>
  <si>
    <t>(ｶ)</t>
    <phoneticPr fontId="5"/>
  </si>
  <si>
    <t>(ｷ)</t>
    <phoneticPr fontId="5"/>
  </si>
  <si>
    <t>(ｱ)</t>
    <phoneticPr fontId="5"/>
  </si>
  <si>
    <t>(ｲ)</t>
    <phoneticPr fontId="5"/>
  </si>
  <si>
    <t>(ｳ)</t>
    <phoneticPr fontId="5"/>
  </si>
  <si>
    <t>(ｴ)</t>
    <phoneticPr fontId="5"/>
  </si>
  <si>
    <t>(ｵ)</t>
    <phoneticPr fontId="5"/>
  </si>
  <si>
    <t>(ｶ)</t>
    <phoneticPr fontId="5"/>
  </si>
  <si>
    <t>(ｷ)</t>
    <phoneticPr fontId="5"/>
  </si>
  <si>
    <t>(ｱ)</t>
    <phoneticPr fontId="5"/>
  </si>
  <si>
    <t>(ｲ)</t>
    <phoneticPr fontId="5"/>
  </si>
  <si>
    <t>(ｳ)</t>
    <phoneticPr fontId="5"/>
  </si>
  <si>
    <t>(ｴ)</t>
    <phoneticPr fontId="5"/>
  </si>
  <si>
    <t>(ｵ)</t>
    <phoneticPr fontId="5"/>
  </si>
  <si>
    <t>(ｶ)</t>
    <phoneticPr fontId="5"/>
  </si>
  <si>
    <t>(ｷ)</t>
    <phoneticPr fontId="5"/>
  </si>
  <si>
    <t>(B)</t>
    <phoneticPr fontId="5"/>
  </si>
  <si>
    <t>B2984</t>
  </si>
  <si>
    <t>B2985</t>
  </si>
  <si>
    <t>港湾事業に係る地方債（公債費で算入されているものを除く）　30年度同意等額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</si>
  <si>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30年度同意等額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</si>
  <si>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(ﾁ）</t>
  </si>
  <si>
    <t>(ﾂ）</t>
  </si>
  <si>
    <t>(ﾄ）</t>
  </si>
  <si>
    <t>(ﾆ）</t>
  </si>
  <si>
    <t>(ﾈ）</t>
  </si>
  <si>
    <t>(ﾊ）</t>
  </si>
  <si>
    <t>(ﾌ）</t>
  </si>
  <si>
    <t>(ﾎ）</t>
  </si>
  <si>
    <t>(ﾐ）</t>
  </si>
  <si>
    <t>(ﾒ）</t>
  </si>
  <si>
    <t>(ﾔ）</t>
  </si>
  <si>
    <t>(b)</t>
    <phoneticPr fontId="5"/>
  </si>
  <si>
    <t>(a)+(b)</t>
    <phoneticPr fontId="5"/>
  </si>
  <si>
    <t>(a)+(b)</t>
    <phoneticPr fontId="5"/>
  </si>
  <si>
    <t>(C)</t>
    <phoneticPr fontId="5"/>
  </si>
  <si>
    <t>地下高速鉄道建設事業等（補助金債元利償還分）　30年度同意等額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</si>
  <si>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地下鉄事業出資債　30年度同意等額</t>
    <rPh sb="0" eb="3">
      <t>チカテツ</t>
    </rPh>
    <rPh sb="3" eb="5">
      <t>ジギョウ</t>
    </rPh>
    <rPh sb="5" eb="8">
      <t>シュッシサイ</t>
    </rPh>
    <rPh sb="11" eb="13">
      <t>ネンド</t>
    </rPh>
    <rPh sb="13" eb="15">
      <t>ドウイ</t>
    </rPh>
    <rPh sb="15" eb="17">
      <t>トウガク</t>
    </rPh>
    <phoneticPr fontId="3"/>
  </si>
  <si>
    <t>地下鉄等防災・安全対策事業出資債　30年度同意等額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</si>
  <si>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３セク</t>
    <phoneticPr fontId="5"/>
  </si>
  <si>
    <t>(v)</t>
    <phoneticPr fontId="5"/>
  </si>
  <si>
    <t>(ﾘ)</t>
    <phoneticPr fontId="3"/>
  </si>
  <si>
    <t>(ﾙ)</t>
    <phoneticPr fontId="3"/>
  </si>
  <si>
    <t>(ﾚ)</t>
    <phoneticPr fontId="3"/>
  </si>
  <si>
    <t>(ﾛ)</t>
    <phoneticPr fontId="3"/>
  </si>
  <si>
    <t>(ﾜ)</t>
    <phoneticPr fontId="3"/>
  </si>
  <si>
    <t>(x)</t>
    <phoneticPr fontId="5"/>
  </si>
  <si>
    <t>B3613</t>
  </si>
  <si>
    <t>B3614</t>
  </si>
  <si>
    <t>B3615</t>
  </si>
  <si>
    <t>B3616</t>
  </si>
  <si>
    <t>B3617</t>
  </si>
  <si>
    <t>B3627</t>
  </si>
  <si>
    <t>B3628</t>
  </si>
  <si>
    <t>学校教育施設等整備事業債（義務教育施設整備事業債）　（建物分）　30年度同意等額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</si>
  <si>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（大規模改造（単独）分）　30年度同意等額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3" eb="35">
      <t>タンドク</t>
    </rPh>
    <rPh sb="36" eb="37">
      <t>ブン</t>
    </rPh>
    <rPh sb="41" eb="43">
      <t>ネンド</t>
    </rPh>
    <rPh sb="43" eb="45">
      <t>ドウイ</t>
    </rPh>
    <rPh sb="45" eb="47">
      <t>トウガク</t>
    </rPh>
    <phoneticPr fontId="3"/>
  </si>
  <si>
    <t>学校教育施設等整備事業債（義務教育施設整備事業債）　（大規模改造（補助）分）　30年度同意等額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3" eb="35">
      <t>ホジョ</t>
    </rPh>
    <rPh sb="36" eb="37">
      <t>ブン</t>
    </rPh>
    <rPh sb="41" eb="43">
      <t>ネンド</t>
    </rPh>
    <rPh sb="43" eb="45">
      <t>ドウイ</t>
    </rPh>
    <rPh sb="45" eb="47">
      <t>トウガク</t>
    </rPh>
    <phoneticPr fontId="3"/>
  </si>
  <si>
    <t>学校教育施設等整備事業債（義務教育施設整備事業債）　（補強事業（補助）分）　30同意等額</t>
    <rPh sb="27" eb="29">
      <t>ホキョウ</t>
    </rPh>
    <rPh sb="29" eb="31">
      <t>ジギョウ</t>
    </rPh>
    <rPh sb="32" eb="34">
      <t>ホジョ</t>
    </rPh>
    <rPh sb="40" eb="42">
      <t>ドウイ</t>
    </rPh>
    <phoneticPr fontId="5"/>
  </si>
  <si>
    <t>学校教育施設等整備事業債（義務教育施設整備事業債）　（防災機能強化事業（補助）分）　30同意等額</t>
    <rPh sb="27" eb="29">
      <t>ボウサイ</t>
    </rPh>
    <rPh sb="29" eb="31">
      <t>キノウ</t>
    </rPh>
    <rPh sb="31" eb="33">
      <t>キョウカ</t>
    </rPh>
    <rPh sb="33" eb="35">
      <t>ジギョウ</t>
    </rPh>
    <rPh sb="36" eb="38">
      <t>ホジョ</t>
    </rPh>
    <rPh sb="44" eb="46">
      <t>ドウイ</t>
    </rPh>
    <phoneticPr fontId="5"/>
  </si>
  <si>
    <t>*</t>
    <phoneticPr fontId="5"/>
  </si>
  <si>
    <t>=</t>
    <phoneticPr fontId="5"/>
  </si>
  <si>
    <t>補強事業分</t>
    <rPh sb="0" eb="2">
      <t>ホキョウ</t>
    </rPh>
    <rPh sb="2" eb="4">
      <t>ジギョウ</t>
    </rPh>
    <rPh sb="4" eb="5">
      <t>ブン</t>
    </rPh>
    <phoneticPr fontId="5"/>
  </si>
  <si>
    <t>防災機能強化</t>
    <rPh sb="0" eb="2">
      <t>ボウサイ</t>
    </rPh>
    <rPh sb="2" eb="4">
      <t>キノウ</t>
    </rPh>
    <rPh sb="4" eb="6">
      <t>キョウカ</t>
    </rPh>
    <phoneticPr fontId="5"/>
  </si>
  <si>
    <t>事業分</t>
    <rPh sb="0" eb="2">
      <t>ジギョウ</t>
    </rPh>
    <rPh sb="2" eb="3">
      <t>ブン</t>
    </rPh>
    <phoneticPr fontId="3"/>
  </si>
  <si>
    <t>(f)</t>
    <phoneticPr fontId="5"/>
  </si>
  <si>
    <t>*</t>
    <phoneticPr fontId="5"/>
  </si>
  <si>
    <t>地震防災対策特別措置法に基づき国庫補助率のかさ上げが行われた事業（Is値0.3以上）に充てた学校教育施設等整備事業債　30年度同意等額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</si>
  <si>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(ﾉ)</t>
    <phoneticPr fontId="14"/>
  </si>
  <si>
    <t>(ﾊ)</t>
    <phoneticPr fontId="14"/>
  </si>
  <si>
    <t>(g)</t>
    <phoneticPr fontId="5"/>
  </si>
  <si>
    <t>地震防災対策特別措置法に基づき国庫補助率のかさ上げが行われた事業（Is値0.3未満）に充てた学校教育施設等整備事業債　30年度同意等額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</si>
  <si>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(h)</t>
    <phoneticPr fontId="5"/>
  </si>
  <si>
    <t>B3620</t>
  </si>
  <si>
    <t>B3621</t>
  </si>
  <si>
    <t>B3622</t>
  </si>
  <si>
    <t>B3623</t>
  </si>
  <si>
    <t>B3624</t>
  </si>
  <si>
    <t>B3629</t>
  </si>
  <si>
    <t>B3630</t>
  </si>
  <si>
    <t>学校教育施設等整備事業債（義務教育施設整備事業債）（建物分）　30同意等額</t>
    <rPh sb="0" eb="2">
      <t>ガッコウ</t>
    </rPh>
    <rPh sb="2" eb="4">
      <t>キョウイク</t>
    </rPh>
    <rPh sb="4" eb="7">
      <t>シセツナド</t>
    </rPh>
    <rPh sb="7" eb="9">
      <t>セイビ</t>
    </rPh>
    <rPh sb="9" eb="11">
      <t>ジギョウ</t>
    </rPh>
    <rPh sb="11" eb="12">
      <t>サイ</t>
    </rPh>
    <rPh sb="13" eb="15">
      <t>ギム</t>
    </rPh>
    <rPh sb="15" eb="17">
      <t>キョウイク</t>
    </rPh>
    <rPh sb="17" eb="19">
      <t>シセツ</t>
    </rPh>
    <rPh sb="19" eb="21">
      <t>セイビ</t>
    </rPh>
    <rPh sb="21" eb="23">
      <t>ジギョウ</t>
    </rPh>
    <rPh sb="23" eb="24">
      <t>サイ</t>
    </rPh>
    <rPh sb="33" eb="35">
      <t>ドウイ</t>
    </rPh>
    <phoneticPr fontId="5"/>
  </si>
  <si>
    <t>学校教育施設等整備事業債（義務教育施設整備事業債）（大規模改造等（単独）分）　30同意等額</t>
    <rPh sb="0" eb="2">
      <t>ガッコウ</t>
    </rPh>
    <rPh sb="2" eb="4">
      <t>キョウイク</t>
    </rPh>
    <rPh sb="4" eb="7">
      <t>シセツナド</t>
    </rPh>
    <rPh sb="7" eb="9">
      <t>セイビ</t>
    </rPh>
    <rPh sb="9" eb="11">
      <t>ジギョウ</t>
    </rPh>
    <rPh sb="11" eb="12">
      <t>サイ</t>
    </rPh>
    <rPh sb="13" eb="15">
      <t>ギム</t>
    </rPh>
    <rPh sb="15" eb="17">
      <t>キョウイク</t>
    </rPh>
    <rPh sb="17" eb="19">
      <t>シセツ</t>
    </rPh>
    <rPh sb="19" eb="21">
      <t>セイビ</t>
    </rPh>
    <rPh sb="21" eb="23">
      <t>ジギョウ</t>
    </rPh>
    <rPh sb="23" eb="24">
      <t>サイ</t>
    </rPh>
    <rPh sb="28" eb="29">
      <t>ブン</t>
    </rPh>
    <rPh sb="33" eb="35">
      <t>タンドク</t>
    </rPh>
    <rPh sb="41" eb="43">
      <t>ドウイ</t>
    </rPh>
    <phoneticPr fontId="5"/>
  </si>
  <si>
    <t>学校教育施設等整備事業債（義務教育施設整備事業債）（大規模改造等（補助）分）　30同意等額</t>
    <rPh sb="0" eb="2">
      <t>ガッコウ</t>
    </rPh>
    <rPh sb="2" eb="4">
      <t>キョウイク</t>
    </rPh>
    <rPh sb="4" eb="7">
      <t>シセツナド</t>
    </rPh>
    <rPh sb="7" eb="9">
      <t>セイビ</t>
    </rPh>
    <rPh sb="9" eb="11">
      <t>ジギョウ</t>
    </rPh>
    <rPh sb="11" eb="12">
      <t>サイ</t>
    </rPh>
    <rPh sb="13" eb="15">
      <t>ギム</t>
    </rPh>
    <rPh sb="15" eb="17">
      <t>キョウイク</t>
    </rPh>
    <rPh sb="17" eb="19">
      <t>シセツ</t>
    </rPh>
    <rPh sb="19" eb="21">
      <t>セイビ</t>
    </rPh>
    <rPh sb="21" eb="23">
      <t>ジギョウ</t>
    </rPh>
    <rPh sb="23" eb="24">
      <t>サイ</t>
    </rPh>
    <rPh sb="28" eb="29">
      <t>ブン</t>
    </rPh>
    <rPh sb="33" eb="35">
      <t>ホジョ</t>
    </rPh>
    <rPh sb="41" eb="43">
      <t>ドウイ</t>
    </rPh>
    <phoneticPr fontId="5"/>
  </si>
  <si>
    <t>学校教育施設等整備事業債（義務教育施設整備事業債）（補強事業（補助）分）　30同意等額</t>
    <rPh sb="26" eb="28">
      <t>ホキョウ</t>
    </rPh>
    <rPh sb="28" eb="30">
      <t>ジギョウ</t>
    </rPh>
    <rPh sb="31" eb="33">
      <t>ホジョ</t>
    </rPh>
    <rPh sb="39" eb="41">
      <t>ドウイ</t>
    </rPh>
    <phoneticPr fontId="5"/>
  </si>
  <si>
    <t>学校教育施設等整備事業債（義務教育施設整備事業債）（防災機能強化事業（補助）分）　30同意等額</t>
    <rPh sb="26" eb="28">
      <t>ボウサイ</t>
    </rPh>
    <rPh sb="28" eb="30">
      <t>キノウ</t>
    </rPh>
    <rPh sb="30" eb="32">
      <t>キョウカ</t>
    </rPh>
    <rPh sb="32" eb="34">
      <t>ジギョウ</t>
    </rPh>
    <rPh sb="35" eb="37">
      <t>ホジョ</t>
    </rPh>
    <rPh sb="43" eb="45">
      <t>ドウイ</t>
    </rPh>
    <phoneticPr fontId="5"/>
  </si>
  <si>
    <t>地震防災対策特別措置法に基づき国庫補助率のかさ上げが行われた事業（Is値0.3未満）に充てた学校教育施設等整備事業債　30同意等額</t>
    <phoneticPr fontId="3"/>
  </si>
  <si>
    <t>地震防災対策特別措置法に基づき国庫補助率のかさ上げが行われた事業（Is値0.3以上）に充てた学校教育施設等整備事業債　30同意等額</t>
    <phoneticPr fontId="3"/>
  </si>
  <si>
    <t>１</t>
  </si>
  <si>
    <t>２</t>
  </si>
  <si>
    <t>３</t>
  </si>
  <si>
    <t>武道場分</t>
    <rPh sb="0" eb="3">
      <t>ブドウジョウ</t>
    </rPh>
    <rPh sb="3" eb="4">
      <t>ブン</t>
    </rPh>
    <phoneticPr fontId="5"/>
  </si>
  <si>
    <t>*</t>
    <phoneticPr fontId="5"/>
  </si>
  <si>
    <t>(g)</t>
    <phoneticPr fontId="5"/>
  </si>
  <si>
    <t>*</t>
    <phoneticPr fontId="5"/>
  </si>
  <si>
    <t>=</t>
    <phoneticPr fontId="5"/>
  </si>
  <si>
    <t>(ﾅ)</t>
    <phoneticPr fontId="5"/>
  </si>
  <si>
    <t>(h)</t>
    <phoneticPr fontId="5"/>
  </si>
  <si>
    <t>１</t>
    <phoneticPr fontId="5"/>
  </si>
  <si>
    <t>=</t>
    <phoneticPr fontId="5"/>
  </si>
  <si>
    <t>(a)</t>
    <phoneticPr fontId="5"/>
  </si>
  <si>
    <t>*</t>
    <phoneticPr fontId="5"/>
  </si>
  <si>
    <t>(b)</t>
    <phoneticPr fontId="5"/>
  </si>
  <si>
    <t>(c)</t>
    <phoneticPr fontId="5"/>
  </si>
  <si>
    <t>(d)</t>
    <phoneticPr fontId="5"/>
  </si>
  <si>
    <t>(e)</t>
    <phoneticPr fontId="5"/>
  </si>
  <si>
    <t>30年度</t>
    <rPh sb="2" eb="4">
      <t>ネンド</t>
    </rPh>
    <phoneticPr fontId="10"/>
  </si>
  <si>
    <t>(ﾉ)</t>
    <phoneticPr fontId="10"/>
  </si>
  <si>
    <t>(ﾊ)</t>
    <phoneticPr fontId="10"/>
  </si>
  <si>
    <t>(b)</t>
    <phoneticPr fontId="5"/>
  </si>
  <si>
    <t>(L)</t>
    <phoneticPr fontId="5"/>
  </si>
  <si>
    <t>B3093</t>
  </si>
  <si>
    <t>B3094</t>
  </si>
  <si>
    <t>施設整備事業（一般財源化分）次世代育成支援対策施設整備交付金　30年度同意等額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3" eb="35">
      <t>ネンド</t>
    </rPh>
    <rPh sb="35" eb="37">
      <t>ドウイ</t>
    </rPh>
    <rPh sb="37" eb="39">
      <t>トウガク</t>
    </rPh>
    <phoneticPr fontId="3"/>
  </si>
  <si>
    <t>施設整備事業（一般財源化分）社会福祉施設等施設整備補助金・負担金　30年度同意等額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5" eb="37">
      <t>ネンド</t>
    </rPh>
    <rPh sb="37" eb="39">
      <t>ドウイ</t>
    </rPh>
    <rPh sb="39" eb="41">
      <t>トウガク</t>
    </rPh>
    <phoneticPr fontId="3"/>
  </si>
  <si>
    <t>=</t>
    <phoneticPr fontId="5"/>
  </si>
  <si>
    <t>(e)</t>
    <phoneticPr fontId="5"/>
  </si>
  <si>
    <t>*</t>
    <phoneticPr fontId="3"/>
  </si>
  <si>
    <t>(f)</t>
    <phoneticPr fontId="5"/>
  </si>
  <si>
    <t>=</t>
    <phoneticPr fontId="5"/>
  </si>
  <si>
    <t>(h)</t>
    <phoneticPr fontId="5"/>
  </si>
  <si>
    <t>*</t>
    <phoneticPr fontId="3"/>
  </si>
  <si>
    <t>(i)</t>
    <phoneticPr fontId="5"/>
  </si>
  <si>
    <t>*</t>
    <phoneticPr fontId="5"/>
  </si>
  <si>
    <t>=</t>
    <phoneticPr fontId="5"/>
  </si>
  <si>
    <t>*</t>
    <phoneticPr fontId="5"/>
  </si>
  <si>
    <t>=</t>
    <phoneticPr fontId="5"/>
  </si>
  <si>
    <t>ﾑ</t>
    <phoneticPr fontId="3"/>
  </si>
  <si>
    <t>ﾒ</t>
    <phoneticPr fontId="3"/>
  </si>
  <si>
    <t>(j)</t>
    <phoneticPr fontId="5"/>
  </si>
  <si>
    <t>*</t>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</si>
  <si>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</si>
  <si>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</si>
  <si>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</si>
  <si>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</si>
  <si>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</si>
  <si>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</si>
  <si>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</si>
  <si>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</si>
  <si>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</si>
  <si>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</si>
  <si>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</si>
  <si>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</si>
  <si>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</si>
  <si>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</si>
  <si>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</si>
  <si>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ﾓ</t>
    <phoneticPr fontId="3"/>
  </si>
  <si>
    <t>ﾏ</t>
    <phoneticPr fontId="3"/>
  </si>
  <si>
    <t>ﾐ</t>
    <phoneticPr fontId="3"/>
  </si>
  <si>
    <t>(k)</t>
    <phoneticPr fontId="5"/>
  </si>
  <si>
    <t>(l)</t>
    <phoneticPr fontId="5"/>
  </si>
  <si>
    <t>*</t>
    <phoneticPr fontId="3"/>
  </si>
  <si>
    <t>(m)</t>
    <phoneticPr fontId="5"/>
  </si>
  <si>
    <t>(a)～(m)</t>
    <phoneticPr fontId="5"/>
  </si>
  <si>
    <t>(M)</t>
    <phoneticPr fontId="5"/>
  </si>
  <si>
    <t>一般会計出資債（上水道事業）　30年度同意等額</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</si>
  <si>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一般会計出資債（上水道事業）　30年度同意等額　※上水未普及地域解消事業分</t>
    <rPh sb="0" eb="2">
      <t>イッパン</t>
    </rPh>
    <rPh sb="2" eb="4">
      <t>カイケイ</t>
    </rPh>
    <rPh sb="4" eb="7">
      <t>シュッシサイ</t>
    </rPh>
    <rPh sb="8" eb="11">
      <t>ジョウスイドウ</t>
    </rPh>
    <rPh sb="11" eb="13">
      <t>ジギョウ</t>
    </rPh>
    <rPh sb="17" eb="19">
      <t>ネンド</t>
    </rPh>
    <rPh sb="19" eb="21">
      <t>ドウイ</t>
    </rPh>
    <rPh sb="21" eb="23">
      <t>トウガク</t>
    </rPh>
    <phoneticPr fontId="3"/>
  </si>
  <si>
    <t>B3110</t>
  </si>
  <si>
    <t>B3111</t>
  </si>
  <si>
    <t>B3112</t>
  </si>
  <si>
    <t>簡易水道事業債　30年度同意等額　※公営企業会計適用分</t>
    <phoneticPr fontId="3"/>
  </si>
  <si>
    <t>B3113</t>
  </si>
  <si>
    <t>病院事業債　医療施設整備事業分　（通常分）　（病院事業建設費等）　30年度同意等額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</si>
  <si>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（特別分）　（病院事業建設費等）　30年度同意等額</t>
    <rPh sb="0" eb="2">
      <t>ビョウイン</t>
    </rPh>
    <rPh sb="2" eb="5">
      <t>ジギョウサイ</t>
    </rPh>
    <rPh sb="17" eb="19">
      <t>トクベツ</t>
    </rPh>
    <rPh sb="19" eb="20">
      <t>ブン</t>
    </rPh>
    <rPh sb="20" eb="21">
      <t>ツウブン</t>
    </rPh>
    <rPh sb="23" eb="25">
      <t>ビョウイン</t>
    </rPh>
    <rPh sb="25" eb="27">
      <t>ジギョウ</t>
    </rPh>
    <rPh sb="27" eb="30">
      <t>ケンセツヒ</t>
    </rPh>
    <rPh sb="30" eb="31">
      <t>トウ</t>
    </rPh>
    <rPh sb="35" eb="37">
      <t>ネンド</t>
    </rPh>
    <rPh sb="37" eb="39">
      <t>ドウイ</t>
    </rPh>
    <rPh sb="39" eb="41">
      <t>トウガク</t>
    </rPh>
    <phoneticPr fontId="3"/>
  </si>
  <si>
    <t>病院事業債　医療施設整備事業分　（通常分（～H20））　（災害拠点病院上乗せ）　30年度同意等額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</si>
  <si>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（通常分（H21～））　（災害拠点病院上乗せ）　30年度同意等額</t>
    <rPh sb="0" eb="2">
      <t>ビョウイン</t>
    </rPh>
    <rPh sb="2" eb="5">
      <t>ジギョウサイ</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</si>
  <si>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医療施設整備事業分　（特別分）　（災害拠点病院上乗せ）　30年度同意等額</t>
    <rPh sb="0" eb="2">
      <t>ビョウイン</t>
    </rPh>
    <rPh sb="2" eb="5">
      <t>ジギョウサイ</t>
    </rPh>
    <rPh sb="17" eb="19">
      <t>トクベツ</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</si>
  <si>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公立大学附属病院事業債　医療施設整備事業分　（通常分）　30年度同意等額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30" eb="32">
      <t>ネンド</t>
    </rPh>
    <rPh sb="32" eb="34">
      <t>ドウイ</t>
    </rPh>
    <rPh sb="34" eb="36">
      <t>トウガク</t>
    </rPh>
    <phoneticPr fontId="3"/>
  </si>
  <si>
    <t>病院事業債　機械器具整備事業分　（通常分）　（病院事業建設費等）　30年度同意等額</t>
    <rPh sb="0" eb="2">
      <t>ビョウイン</t>
    </rPh>
    <rPh sb="2" eb="5">
      <t>ジギョウサイ</t>
    </rPh>
    <rPh sb="6" eb="8">
      <t>キカイ</t>
    </rPh>
    <rPh sb="8" eb="10">
      <t>キグ</t>
    </rPh>
    <rPh sb="10" eb="12">
      <t>セイビ</t>
    </rPh>
    <rPh sb="17" eb="19">
      <t>ツウジョウ</t>
    </rPh>
    <rPh sb="19" eb="20">
      <t>ブン</t>
    </rPh>
    <rPh sb="23" eb="25">
      <t>ビョウイン</t>
    </rPh>
    <rPh sb="25" eb="27">
      <t>ジギョウ</t>
    </rPh>
    <rPh sb="27" eb="30">
      <t>ケンセツヒ</t>
    </rPh>
    <rPh sb="30" eb="31">
      <t>トウ</t>
    </rPh>
    <rPh sb="35" eb="37">
      <t>ネンド</t>
    </rPh>
    <rPh sb="37" eb="39">
      <t>ドウイ</t>
    </rPh>
    <rPh sb="39" eb="41">
      <t>トウガク</t>
    </rPh>
    <phoneticPr fontId="3"/>
  </si>
  <si>
    <t>病院事業債　機械器具整備事業分　（特別分）　（病院事業建設費等）　30年度同意等額</t>
    <rPh sb="0" eb="2">
      <t>ビョウイン</t>
    </rPh>
    <rPh sb="2" eb="5">
      <t>ジギョウサイ</t>
    </rPh>
    <rPh sb="6" eb="8">
      <t>キカイ</t>
    </rPh>
    <rPh sb="8" eb="10">
      <t>キグ</t>
    </rPh>
    <rPh sb="10" eb="12">
      <t>セイビ</t>
    </rPh>
    <rPh sb="17" eb="19">
      <t>トクベツ</t>
    </rPh>
    <rPh sb="19" eb="20">
      <t>ブン</t>
    </rPh>
    <rPh sb="20" eb="21">
      <t>ツウブン</t>
    </rPh>
    <rPh sb="23" eb="25">
      <t>ビョウイン</t>
    </rPh>
    <rPh sb="25" eb="27">
      <t>ジギョウ</t>
    </rPh>
    <rPh sb="27" eb="30">
      <t>ケンセツヒ</t>
    </rPh>
    <rPh sb="30" eb="31">
      <t>トウ</t>
    </rPh>
    <rPh sb="35" eb="37">
      <t>ネンド</t>
    </rPh>
    <rPh sb="37" eb="39">
      <t>ドウイ</t>
    </rPh>
    <rPh sb="39" eb="41">
      <t>トウガク</t>
    </rPh>
    <phoneticPr fontId="3"/>
  </si>
  <si>
    <t>病院事業債　機械器具整備事業分　（通常分（～H20））　（災害拠点病院上乗せ）　30年度同意等額</t>
    <rPh sb="0" eb="2">
      <t>ビョウイン</t>
    </rPh>
    <rPh sb="2" eb="5">
      <t>ジギョウサイ</t>
    </rPh>
    <rPh sb="6" eb="8">
      <t>キカイ</t>
    </rPh>
    <rPh sb="8" eb="10">
      <t>キグ</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</si>
  <si>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機械器具整備事業分　（通常分（H21～））　（災害拠点病院上乗せ）　30年度同意等額</t>
    <rPh sb="0" eb="2">
      <t>ビョウイン</t>
    </rPh>
    <rPh sb="2" eb="5">
      <t>ジギョウサイ</t>
    </rPh>
    <rPh sb="6" eb="8">
      <t>キカイ</t>
    </rPh>
    <rPh sb="8" eb="10">
      <t>キグ</t>
    </rPh>
    <rPh sb="10" eb="12">
      <t>セイビ</t>
    </rPh>
    <rPh sb="17" eb="19">
      <t>ツウジョウ</t>
    </rPh>
    <rPh sb="19" eb="20">
      <t>ブン</t>
    </rPh>
    <rPh sb="29" eb="31">
      <t>サイガイ</t>
    </rPh>
    <rPh sb="31" eb="33">
      <t>キョテン</t>
    </rPh>
    <rPh sb="33" eb="35">
      <t>ビョウイン</t>
    </rPh>
    <rPh sb="35" eb="37">
      <t>ウワノ</t>
    </rPh>
    <rPh sb="42" eb="44">
      <t>ネンド</t>
    </rPh>
    <rPh sb="44" eb="46">
      <t>ドウイ</t>
    </rPh>
    <rPh sb="46" eb="48">
      <t>トウガク</t>
    </rPh>
    <phoneticPr fontId="3"/>
  </si>
  <si>
    <t>病院事業債　機械器具整備事業分　（特別分）　（災害拠点病院上乗せ）　30年度同意等額</t>
    <rPh sb="0" eb="2">
      <t>ビョウイン</t>
    </rPh>
    <rPh sb="2" eb="5">
      <t>ジギョウサイ</t>
    </rPh>
    <rPh sb="6" eb="8">
      <t>キカイ</t>
    </rPh>
    <rPh sb="8" eb="10">
      <t>キグ</t>
    </rPh>
    <rPh sb="17" eb="19">
      <t>トクベツ</t>
    </rPh>
    <rPh sb="19" eb="20">
      <t>ブン</t>
    </rPh>
    <rPh sb="23" eb="25">
      <t>サイガイ</t>
    </rPh>
    <rPh sb="25" eb="27">
      <t>キョテン</t>
    </rPh>
    <rPh sb="27" eb="29">
      <t>ビョウイン</t>
    </rPh>
    <rPh sb="29" eb="31">
      <t>ウワノ</t>
    </rPh>
    <rPh sb="36" eb="38">
      <t>ネンド</t>
    </rPh>
    <rPh sb="38" eb="40">
      <t>ドウイ</t>
    </rPh>
    <rPh sb="40" eb="42">
      <t>トウガク</t>
    </rPh>
    <phoneticPr fontId="3"/>
  </si>
  <si>
    <t>公立大学附属病院事業債　機械器具整備事業分　（通常分）　30年度同意等額</t>
    <rPh sb="0" eb="2">
      <t>コウリツ</t>
    </rPh>
    <rPh sb="2" eb="4">
      <t>ダイガク</t>
    </rPh>
    <rPh sb="4" eb="6">
      <t>フゾク</t>
    </rPh>
    <rPh sb="6" eb="8">
      <t>ビョウイン</t>
    </rPh>
    <rPh sb="8" eb="11">
      <t>ジギョウサイ</t>
    </rPh>
    <rPh sb="12" eb="14">
      <t>キカイ</t>
    </rPh>
    <rPh sb="14" eb="16">
      <t>キグ</t>
    </rPh>
    <rPh sb="16" eb="18">
      <t>セイビ</t>
    </rPh>
    <rPh sb="18" eb="21">
      <t>ジギョウブン</t>
    </rPh>
    <rPh sb="23" eb="25">
      <t>ツウジョウ</t>
    </rPh>
    <rPh sb="25" eb="26">
      <t>ブン</t>
    </rPh>
    <rPh sb="30" eb="32">
      <t>ネンド</t>
    </rPh>
    <rPh sb="32" eb="34">
      <t>ドウイ</t>
    </rPh>
    <rPh sb="34" eb="36">
      <t>トウガク</t>
    </rPh>
    <phoneticPr fontId="3"/>
  </si>
  <si>
    <t>B3096</t>
  </si>
  <si>
    <t>B3097</t>
  </si>
  <si>
    <t>B3098</t>
  </si>
  <si>
    <t>B3099</t>
  </si>
  <si>
    <t>B3100</t>
  </si>
  <si>
    <t>B3101</t>
  </si>
  <si>
    <t>B3102</t>
  </si>
  <si>
    <t>B3103</t>
  </si>
  <si>
    <t>B3104</t>
  </si>
  <si>
    <t>B3105</t>
  </si>
  <si>
    <t>B3106</t>
  </si>
  <si>
    <t>B3107</t>
  </si>
  <si>
    <t>病院事業一般会計出資債　医療施設整備事業分　（再編・ネットワーク化）　30年度同意等額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7" eb="39">
      <t>ネンド</t>
    </rPh>
    <rPh sb="39" eb="41">
      <t>ドウイ</t>
    </rPh>
    <rPh sb="41" eb="43">
      <t>トウガク</t>
    </rPh>
    <phoneticPr fontId="3"/>
  </si>
  <si>
    <t>病院事業一般会計出資債　機械器具整備事業分　（再編・ネットワーク化）　30年度同意等額</t>
    <rPh sb="0" eb="2">
      <t>ビョウイン</t>
    </rPh>
    <rPh sb="2" eb="4">
      <t>ジギョウ</t>
    </rPh>
    <rPh sb="4" eb="6">
      <t>イッパン</t>
    </rPh>
    <rPh sb="6" eb="8">
      <t>カイケイ</t>
    </rPh>
    <rPh sb="8" eb="11">
      <t>シュッシサイ</t>
    </rPh>
    <rPh sb="12" eb="14">
      <t>キカイ</t>
    </rPh>
    <rPh sb="14" eb="16">
      <t>キグ</t>
    </rPh>
    <rPh sb="16" eb="18">
      <t>セイビ</t>
    </rPh>
    <rPh sb="18" eb="21">
      <t>ジギョウブン</t>
    </rPh>
    <rPh sb="23" eb="25">
      <t>サイヘン</t>
    </rPh>
    <rPh sb="32" eb="33">
      <t>カ</t>
    </rPh>
    <rPh sb="37" eb="39">
      <t>ネンド</t>
    </rPh>
    <rPh sb="39" eb="41">
      <t>ドウイ</t>
    </rPh>
    <rPh sb="41" eb="43">
      <t>トウガク</t>
    </rPh>
    <phoneticPr fontId="3"/>
  </si>
  <si>
    <t>B3108</t>
  </si>
  <si>
    <t>B3109</t>
  </si>
  <si>
    <t>施設整備事業（一般財源化）地域介護・福祉空間整備等施設整備交付金　30年度同意等額</t>
    <phoneticPr fontId="3"/>
  </si>
  <si>
    <t>B3114</t>
  </si>
  <si>
    <t>(a)</t>
    <phoneticPr fontId="5"/>
  </si>
  <si>
    <t>30年度（５０％分）</t>
    <rPh sb="2" eb="4">
      <t>ネンド</t>
    </rPh>
    <phoneticPr fontId="5"/>
  </si>
  <si>
    <t>30年度（３０％分）</t>
    <rPh sb="2" eb="4">
      <t>ネンド</t>
    </rPh>
    <phoneticPr fontId="5"/>
  </si>
  <si>
    <t>(f)</t>
    <phoneticPr fontId="5"/>
  </si>
  <si>
    <t>*</t>
    <phoneticPr fontId="5"/>
  </si>
  <si>
    <t>*</t>
    <phoneticPr fontId="5"/>
  </si>
  <si>
    <t>=</t>
    <phoneticPr fontId="5"/>
  </si>
  <si>
    <t>清掃事業に係る地方債　（５０％分）　30年度同意等額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</si>
  <si>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B3296</t>
  </si>
  <si>
    <t>B3597</t>
  </si>
  <si>
    <t>１</t>
    <phoneticPr fontId="5"/>
  </si>
  <si>
    <t>（元金分）</t>
  </si>
  <si>
    <t>*</t>
    <phoneticPr fontId="5"/>
  </si>
  <si>
    <t>=</t>
    <phoneticPr fontId="5"/>
  </si>
  <si>
    <t>(a)</t>
    <phoneticPr fontId="5"/>
  </si>
  <si>
    <t>＝</t>
    <phoneticPr fontId="5"/>
  </si>
  <si>
    <t>*</t>
    <phoneticPr fontId="5"/>
  </si>
  <si>
    <t>=</t>
    <phoneticPr fontId="5"/>
  </si>
  <si>
    <t>(b)</t>
    <phoneticPr fontId="5"/>
  </si>
  <si>
    <t>＝</t>
    <phoneticPr fontId="5"/>
  </si>
  <si>
    <t>*</t>
    <phoneticPr fontId="5"/>
  </si>
  <si>
    <t>=</t>
    <phoneticPr fontId="5"/>
  </si>
  <si>
    <t>(c)</t>
    <phoneticPr fontId="5"/>
  </si>
  <si>
    <t>＝</t>
    <phoneticPr fontId="5"/>
  </si>
  <si>
    <t>(d)</t>
    <phoneticPr fontId="5"/>
  </si>
  <si>
    <t>（元金分）</t>
    <phoneticPr fontId="3"/>
  </si>
  <si>
    <t>(f)</t>
    <phoneticPr fontId="5"/>
  </si>
  <si>
    <t>(g)</t>
    <phoneticPr fontId="5"/>
  </si>
  <si>
    <t>(h)</t>
    <phoneticPr fontId="5"/>
  </si>
  <si>
    <t>(m)</t>
    <phoneticPr fontId="5"/>
  </si>
  <si>
    <t>*</t>
    <phoneticPr fontId="5"/>
  </si>
  <si>
    <t>(ｱ)</t>
    <phoneticPr fontId="5"/>
  </si>
  <si>
    <t>(ｲ)</t>
    <phoneticPr fontId="5"/>
  </si>
  <si>
    <t>(ｳ)</t>
    <phoneticPr fontId="5"/>
  </si>
  <si>
    <t>(ｴ)</t>
    <phoneticPr fontId="5"/>
  </si>
  <si>
    <t>(ｵ)</t>
    <phoneticPr fontId="5"/>
  </si>
  <si>
    <t>(ｶ)</t>
    <phoneticPr fontId="5"/>
  </si>
  <si>
    <t>(ｷ)</t>
    <phoneticPr fontId="5"/>
  </si>
  <si>
    <t>(ｸ)</t>
    <phoneticPr fontId="5"/>
  </si>
  <si>
    <t>*</t>
    <phoneticPr fontId="5"/>
  </si>
  <si>
    <t>=</t>
    <phoneticPr fontId="5"/>
  </si>
  <si>
    <t>(o)</t>
    <phoneticPr fontId="5"/>
  </si>
  <si>
    <t>(p)</t>
    <phoneticPr fontId="5"/>
  </si>
  <si>
    <t>(ｴ)</t>
    <phoneticPr fontId="3"/>
  </si>
  <si>
    <t>(ｱ)～(ｾ)</t>
    <phoneticPr fontId="5"/>
  </si>
  <si>
    <t>B3115</t>
  </si>
  <si>
    <t>B3116</t>
  </si>
  <si>
    <t>B3117</t>
  </si>
  <si>
    <t>B3118</t>
  </si>
  <si>
    <t>B3119</t>
  </si>
  <si>
    <t>*</t>
    <phoneticPr fontId="5"/>
  </si>
  <si>
    <t>=</t>
    <phoneticPr fontId="5"/>
  </si>
  <si>
    <t>(a)</t>
    <phoneticPr fontId="5"/>
  </si>
  <si>
    <t>*</t>
    <phoneticPr fontId="5"/>
  </si>
  <si>
    <t>①</t>
    <phoneticPr fontId="5"/>
  </si>
  <si>
    <t>②</t>
    <phoneticPr fontId="5"/>
  </si>
  <si>
    <t>(ｱ)</t>
    <phoneticPr fontId="5"/>
  </si>
  <si>
    <t>(ｲ)</t>
    <phoneticPr fontId="5"/>
  </si>
  <si>
    <t>(ｳ)</t>
    <phoneticPr fontId="5"/>
  </si>
  <si>
    <t>(ｴ)</t>
    <phoneticPr fontId="5"/>
  </si>
  <si>
    <t>(ｵ)</t>
    <phoneticPr fontId="5"/>
  </si>
  <si>
    <t>(ｶ)</t>
    <phoneticPr fontId="5"/>
  </si>
  <si>
    <t>(ｷ)</t>
    <phoneticPr fontId="5"/>
  </si>
  <si>
    <t>(ｸ)</t>
    <phoneticPr fontId="5"/>
  </si>
  <si>
    <t>(ｹ)</t>
    <phoneticPr fontId="5"/>
  </si>
  <si>
    <t>(ｺ)</t>
    <phoneticPr fontId="5"/>
  </si>
  <si>
    <t>(ｻ)</t>
    <phoneticPr fontId="5"/>
  </si>
  <si>
    <t>(ｼ)</t>
    <phoneticPr fontId="5"/>
  </si>
  <si>
    <t>(ｽ)</t>
    <phoneticPr fontId="5"/>
  </si>
  <si>
    <t>(ｾ)</t>
    <phoneticPr fontId="5"/>
  </si>
  <si>
    <t>(ｿ)</t>
    <phoneticPr fontId="5"/>
  </si>
  <si>
    <t>(ﾀ)</t>
    <phoneticPr fontId="5"/>
  </si>
  <si>
    <t>(ﾁ)</t>
    <phoneticPr fontId="5"/>
  </si>
  <si>
    <t>(ﾂ)</t>
    <phoneticPr fontId="5"/>
  </si>
  <si>
    <t>(ﾃ)</t>
    <phoneticPr fontId="5"/>
  </si>
  <si>
    <t>*</t>
    <phoneticPr fontId="5"/>
  </si>
  <si>
    <t>=</t>
    <phoneticPr fontId="5"/>
  </si>
  <si>
    <t>(ﾍ)</t>
    <phoneticPr fontId="5"/>
  </si>
  <si>
    <t>(ﾎ)</t>
    <phoneticPr fontId="5"/>
  </si>
  <si>
    <t>(b)</t>
    <phoneticPr fontId="5"/>
  </si>
  <si>
    <t>(h)</t>
    <phoneticPr fontId="5"/>
  </si>
  <si>
    <t>(ﾉ)</t>
    <phoneticPr fontId="5"/>
  </si>
  <si>
    <t>(ﾊ)</t>
    <phoneticPr fontId="5"/>
  </si>
  <si>
    <t>(i)</t>
    <phoneticPr fontId="5"/>
  </si>
  <si>
    <t>(j)</t>
    <phoneticPr fontId="5"/>
  </si>
  <si>
    <t>地域活性化事業債　30年度同意等額</t>
    <rPh sb="0" eb="2">
      <t>チイキ</t>
    </rPh>
    <rPh sb="2" eb="5">
      <t>カッセイカ</t>
    </rPh>
    <rPh sb="5" eb="8">
      <t>ジギョウサイ</t>
    </rPh>
    <rPh sb="11" eb="13">
      <t>ネンド</t>
    </rPh>
    <rPh sb="13" eb="15">
      <t>ドウイ</t>
    </rPh>
    <rPh sb="15" eb="17">
      <t>トウガク</t>
    </rPh>
    <phoneticPr fontId="3"/>
  </si>
  <si>
    <t>地域活性化事業債　30年度同意等額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</si>
  <si>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B3163</t>
  </si>
  <si>
    <t>B3164</t>
  </si>
  <si>
    <t>地域活性化事業債　（財源対策債分）　30年度同意等額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</si>
  <si>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B3165</t>
  </si>
  <si>
    <t>一般単独（一般）事業債　（半島振興道路整備事業分）　30年度同意等額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</si>
  <si>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B3166</t>
  </si>
  <si>
    <t>合併特例事業債　（市町村合併推進事業分）　（合併旧法に係る事業分）　30年度同意等額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</si>
  <si>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30年度同意等額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</si>
  <si>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30年度同意等額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</si>
  <si>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B3168</t>
  </si>
  <si>
    <t>B3169</t>
  </si>
  <si>
    <t>B3170</t>
  </si>
  <si>
    <t>(ﾄ)</t>
    <phoneticPr fontId="5"/>
  </si>
  <si>
    <t>①</t>
    <phoneticPr fontId="5"/>
  </si>
  <si>
    <t>*</t>
    <phoneticPr fontId="5"/>
  </si>
  <si>
    <t>=</t>
    <phoneticPr fontId="5"/>
  </si>
  <si>
    <t>(ｱｴ)</t>
    <phoneticPr fontId="5"/>
  </si>
  <si>
    <t>②</t>
    <phoneticPr fontId="5"/>
  </si>
  <si>
    <t>(ｱｵ)</t>
    <phoneticPr fontId="5"/>
  </si>
  <si>
    <t>(d)</t>
    <phoneticPr fontId="5"/>
  </si>
  <si>
    <t>(f)</t>
    <phoneticPr fontId="5"/>
  </si>
  <si>
    <t>=</t>
    <phoneticPr fontId="5"/>
  </si>
  <si>
    <t>(h)</t>
    <phoneticPr fontId="5"/>
  </si>
  <si>
    <t>=</t>
    <phoneticPr fontId="5"/>
  </si>
  <si>
    <t>*</t>
    <phoneticPr fontId="5"/>
  </si>
  <si>
    <t>(ﾗ)</t>
    <phoneticPr fontId="3"/>
  </si>
  <si>
    <t>30年度</t>
    <rPh sb="2" eb="3">
      <t>ネン</t>
    </rPh>
    <rPh sb="3" eb="4">
      <t>ド</t>
    </rPh>
    <phoneticPr fontId="5"/>
  </si>
  <si>
    <t>(z)</t>
    <phoneticPr fontId="5"/>
  </si>
  <si>
    <t>（長寿命化、転用、立地適正化、ユニバーサルデザイン化事業分）</t>
    <rPh sb="25" eb="26">
      <t>カ</t>
    </rPh>
    <rPh sb="26" eb="28">
      <t>ジギョウ</t>
    </rPh>
    <phoneticPr fontId="3"/>
  </si>
  <si>
    <t>（義務教育施設の大規模改造事業に係る事業分を除く）</t>
    <phoneticPr fontId="3"/>
  </si>
  <si>
    <t>附表３のα</t>
    <rPh sb="0" eb="2">
      <t>フヒョウ</t>
    </rPh>
    <phoneticPr fontId="5"/>
  </si>
  <si>
    <t>（長寿命化、ユニバーサルデザイン化事業分）</t>
    <rPh sb="16" eb="17">
      <t>カ</t>
    </rPh>
    <rPh sb="17" eb="19">
      <t>ジギョウ</t>
    </rPh>
    <phoneticPr fontId="3"/>
  </si>
  <si>
    <t>（義務教育施設の大規模改造事業に係る事業分のみ）</t>
    <phoneticPr fontId="3"/>
  </si>
  <si>
    <t>(千円未満四捨五入）</t>
    <phoneticPr fontId="5"/>
  </si>
  <si>
    <t>(ac)</t>
    <phoneticPr fontId="5"/>
  </si>
  <si>
    <t>（市町村役場機能緊急保全事業分）</t>
    <phoneticPr fontId="3"/>
  </si>
  <si>
    <t>(ad)</t>
    <phoneticPr fontId="5"/>
  </si>
  <si>
    <t>（公共施設等適正管理推進事業債 財政力補正に係る附表）</t>
    <rPh sb="1" eb="3">
      <t>コウキョウ</t>
    </rPh>
    <rPh sb="3" eb="5">
      <t>シセツ</t>
    </rPh>
    <rPh sb="5" eb="6">
      <t>トウ</t>
    </rPh>
    <rPh sb="6" eb="8">
      <t>テキセイ</t>
    </rPh>
    <rPh sb="8" eb="10">
      <t>カンリ</t>
    </rPh>
    <rPh sb="10" eb="12">
      <t>スイシン</t>
    </rPh>
    <rPh sb="12" eb="14">
      <t>ジギョウ</t>
    </rPh>
    <rPh sb="14" eb="15">
      <t>サイ</t>
    </rPh>
    <rPh sb="16" eb="19">
      <t>ザイセイリョク</t>
    </rPh>
    <rPh sb="19" eb="21">
      <t>ホセイ</t>
    </rPh>
    <rPh sb="22" eb="23">
      <t>カカ</t>
    </rPh>
    <rPh sb="24" eb="26">
      <t>フヒョウ</t>
    </rPh>
    <phoneticPr fontId="3"/>
  </si>
  <si>
    <t>（２）－１算入率算式（義務教育施設の大規模改造事業以外）</t>
    <rPh sb="5" eb="8">
      <t>サンニュウリツ</t>
    </rPh>
    <rPh sb="8" eb="10">
      <t>サンシキ</t>
    </rPh>
    <rPh sb="11" eb="13">
      <t>ギム</t>
    </rPh>
    <rPh sb="13" eb="15">
      <t>キョウイク</t>
    </rPh>
    <rPh sb="15" eb="17">
      <t>シセツ</t>
    </rPh>
    <rPh sb="18" eb="21">
      <t>ダイキボ</t>
    </rPh>
    <rPh sb="21" eb="23">
      <t>カイゾウ</t>
    </rPh>
    <rPh sb="23" eb="25">
      <t>ジギョウ</t>
    </rPh>
    <rPh sb="25" eb="27">
      <t>イガイ</t>
    </rPh>
    <phoneticPr fontId="3"/>
  </si>
  <si>
    <t>×</t>
    <phoneticPr fontId="3"/>
  </si>
  <si>
    <t>＋</t>
    <phoneticPr fontId="3"/>
  </si>
  <si>
    <t>＝</t>
    <phoneticPr fontId="3"/>
  </si>
  <si>
    <t>・・・（オ）</t>
    <phoneticPr fontId="3"/>
  </si>
  <si>
    <t>　（オ）が0.300を下回る場合は0.300、
0.500を上回る場合は0.500とする。</t>
    <phoneticPr fontId="3"/>
  </si>
  <si>
    <t>・・・（オ）’</t>
    <phoneticPr fontId="3"/>
  </si>
  <si>
    <t>（オ）’</t>
    <phoneticPr fontId="3"/>
  </si>
  <si>
    <t>・・・α</t>
    <phoneticPr fontId="3"/>
  </si>
  <si>
    <t>（小数点以下3位未満四捨五入）</t>
    <phoneticPr fontId="3"/>
  </si>
  <si>
    <t>（２）－２算入率算式（義務教育施設の大規模改造事業）</t>
    <rPh sb="5" eb="8">
      <t>サンニュウリツ</t>
    </rPh>
    <rPh sb="8" eb="10">
      <t>サンシキ</t>
    </rPh>
    <rPh sb="11" eb="13">
      <t>ギム</t>
    </rPh>
    <rPh sb="13" eb="15">
      <t>キョウイク</t>
    </rPh>
    <rPh sb="15" eb="17">
      <t>シセツ</t>
    </rPh>
    <rPh sb="18" eb="21">
      <t>ダイキボ</t>
    </rPh>
    <rPh sb="21" eb="23">
      <t>カイゾウ</t>
    </rPh>
    <rPh sb="23" eb="25">
      <t>ジギョウ</t>
    </rPh>
    <phoneticPr fontId="3"/>
  </si>
  <si>
    <t>・・・（カ）</t>
    <phoneticPr fontId="3"/>
  </si>
  <si>
    <t>・・・（カ）’</t>
    <phoneticPr fontId="3"/>
  </si>
  <si>
    <t>（カ）’</t>
    <phoneticPr fontId="3"/>
  </si>
  <si>
    <t>B2986</t>
  </si>
  <si>
    <t>B2987</t>
  </si>
  <si>
    <t>B2988</t>
  </si>
  <si>
    <t>B2989</t>
  </si>
  <si>
    <t>B4137</t>
  </si>
  <si>
    <t>B4371</t>
  </si>
  <si>
    <t>B4564</t>
  </si>
  <si>
    <t>B2990</t>
  </si>
  <si>
    <t>B2982</t>
  </si>
  <si>
    <t>(ae)</t>
    <phoneticPr fontId="5"/>
  </si>
  <si>
    <t>(af)</t>
    <phoneticPr fontId="5"/>
  </si>
  <si>
    <t>附表２（財政力係数）の⑧</t>
    <phoneticPr fontId="3"/>
  </si>
  <si>
    <t>(ag)</t>
    <phoneticPr fontId="5"/>
  </si>
  <si>
    <t>*</t>
    <phoneticPr fontId="5"/>
  </si>
  <si>
    <t>(ｲ)</t>
    <phoneticPr fontId="5"/>
  </si>
  <si>
    <t>*</t>
    <phoneticPr fontId="5"/>
  </si>
  <si>
    <t>防災対策事業債　（防災基盤整備事業分のうちデジタル化関連事業等及び津波浸水想定区域移転事業以外）　30年度同意等額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5" eb="47">
      <t>イガイ</t>
    </rPh>
    <rPh sb="51" eb="53">
      <t>ネンド</t>
    </rPh>
    <rPh sb="53" eb="55">
      <t>ドウイ</t>
    </rPh>
    <rPh sb="55" eb="56">
      <t>トウ</t>
    </rPh>
    <rPh sb="56" eb="57">
      <t>ガク</t>
    </rPh>
    <phoneticPr fontId="3"/>
  </si>
  <si>
    <t>防災対策事業債　（防災基盤整備事業分のうちデジタル化関連事業等及び津波浸水想定区域移転事業）　30年度同意等額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9" eb="51">
      <t>ネンド</t>
    </rPh>
    <rPh sb="51" eb="53">
      <t>ドウイ</t>
    </rPh>
    <rPh sb="53" eb="54">
      <t>トウ</t>
    </rPh>
    <rPh sb="54" eb="55">
      <t>ガク</t>
    </rPh>
    <phoneticPr fontId="3"/>
  </si>
  <si>
    <t>防災対策事業債　（公共施設等耐震化事業分　（従来分）　）　30年度同意等額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</si>
  <si>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30年度同意等額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</si>
  <si>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B3138</t>
  </si>
  <si>
    <t>B3139</t>
  </si>
  <si>
    <t>B3140</t>
  </si>
  <si>
    <t>B3141</t>
  </si>
  <si>
    <t>B3156</t>
  </si>
  <si>
    <t>B3157</t>
  </si>
  <si>
    <t>一般補助施設整備等事業債　（沖縄振興特別推進交付金事業分）　30年度同意等額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2" eb="34">
      <t>ネンド</t>
    </rPh>
    <rPh sb="34" eb="36">
      <t>ドウイ</t>
    </rPh>
    <rPh sb="36" eb="38">
      <t>トウガク</t>
    </rPh>
    <phoneticPr fontId="3"/>
  </si>
  <si>
    <t>B3160</t>
  </si>
  <si>
    <t>一般補助施設整備等事業債　（沖縄離島活性化推進事業分）　30年度同意等額</t>
    <rPh sb="0" eb="2">
      <t>イッパン</t>
    </rPh>
    <rPh sb="2" eb="4">
      <t>ホジョ</t>
    </rPh>
    <rPh sb="4" eb="6">
      <t>シセツ</t>
    </rPh>
    <rPh sb="6" eb="9">
      <t>セイビトウ</t>
    </rPh>
    <rPh sb="9" eb="12">
      <t>ジギョウサイ</t>
    </rPh>
    <rPh sb="14" eb="16">
      <t>オキナワ</t>
    </rPh>
    <rPh sb="16" eb="18">
      <t>リトウ</t>
    </rPh>
    <rPh sb="18" eb="21">
      <t>カッセイカ</t>
    </rPh>
    <rPh sb="21" eb="23">
      <t>スイシン</t>
    </rPh>
    <rPh sb="23" eb="26">
      <t>ジギョウブン</t>
    </rPh>
    <rPh sb="30" eb="32">
      <t>ネンド</t>
    </rPh>
    <rPh sb="32" eb="34">
      <t>ドウイ</t>
    </rPh>
    <rPh sb="34" eb="36">
      <t>トウガク</t>
    </rPh>
    <phoneticPr fontId="3"/>
  </si>
  <si>
    <t>B3161</t>
  </si>
  <si>
    <t>一般単独（一般）事業債　（施設建替復旧関連事業分）　30年度同意等額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8" eb="30">
      <t>ネンド</t>
    </rPh>
    <rPh sb="30" eb="32">
      <t>ドウイ</t>
    </rPh>
    <rPh sb="32" eb="34">
      <t>トウガク</t>
    </rPh>
    <phoneticPr fontId="3"/>
  </si>
  <si>
    <t>B3167</t>
  </si>
  <si>
    <t>一般補助施設整備等事業債　（奄美群島振興交付金事業分）　30年度同意等額</t>
    <rPh sb="0" eb="2">
      <t>イッパン</t>
    </rPh>
    <rPh sb="2" eb="4">
      <t>ホジョ</t>
    </rPh>
    <rPh sb="4" eb="6">
      <t>シセツ</t>
    </rPh>
    <rPh sb="6" eb="9">
      <t>セイビトウ</t>
    </rPh>
    <rPh sb="9" eb="12">
      <t>ジギョウサイ</t>
    </rPh>
    <rPh sb="14" eb="16">
      <t>アマミ</t>
    </rPh>
    <rPh sb="16" eb="17">
      <t>グン</t>
    </rPh>
    <rPh sb="17" eb="18">
      <t>シマ</t>
    </rPh>
    <rPh sb="18" eb="20">
      <t>シンコウ</t>
    </rPh>
    <rPh sb="20" eb="23">
      <t>コウフキン</t>
    </rPh>
    <rPh sb="23" eb="26">
      <t>ジギョウブン</t>
    </rPh>
    <rPh sb="30" eb="32">
      <t>ネンド</t>
    </rPh>
    <rPh sb="32" eb="34">
      <t>ドウイ</t>
    </rPh>
    <rPh sb="34" eb="36">
      <t>トウガク</t>
    </rPh>
    <phoneticPr fontId="3"/>
  </si>
  <si>
    <t>公共事業等債　（津波避難対策緊急事業分）　30年度同意等額</t>
    <rPh sb="0" eb="2">
      <t>コウキョウ</t>
    </rPh>
    <rPh sb="2" eb="5">
      <t>ジギョウトウ</t>
    </rPh>
    <rPh sb="5" eb="6">
      <t>サイ</t>
    </rPh>
    <rPh sb="8" eb="10">
      <t>ツナミ</t>
    </rPh>
    <rPh sb="10" eb="12">
      <t>ヒナン</t>
    </rPh>
    <rPh sb="12" eb="14">
      <t>タイサク</t>
    </rPh>
    <rPh sb="14" eb="16">
      <t>キンキュウ</t>
    </rPh>
    <rPh sb="16" eb="19">
      <t>ジギョウブン</t>
    </rPh>
    <rPh sb="23" eb="25">
      <t>ネンド</t>
    </rPh>
    <rPh sb="25" eb="27">
      <t>ドウイ</t>
    </rPh>
    <rPh sb="27" eb="29">
      <t>トウガク</t>
    </rPh>
    <phoneticPr fontId="3"/>
  </si>
  <si>
    <t>B3142</t>
  </si>
  <si>
    <t>B3143</t>
  </si>
  <si>
    <t>公共施設等適正管理推進事業債　（集約化・複合化事業分）　30年度同意等額</t>
    <rPh sb="0" eb="2">
      <t>コウキョウ</t>
    </rPh>
    <rPh sb="2" eb="5">
      <t>シセツトウ</t>
    </rPh>
    <rPh sb="5" eb="7">
      <t>テキセイ</t>
    </rPh>
    <rPh sb="7" eb="9">
      <t>カンリ</t>
    </rPh>
    <rPh sb="9" eb="11">
      <t>スイシン</t>
    </rPh>
    <rPh sb="11" eb="14">
      <t>ジギョウサイ</t>
    </rPh>
    <rPh sb="16" eb="19">
      <t>シュウヤクカ</t>
    </rPh>
    <rPh sb="20" eb="23">
      <t>フクゴウカ</t>
    </rPh>
    <rPh sb="23" eb="26">
      <t>ジギョウブン</t>
    </rPh>
    <rPh sb="30" eb="32">
      <t>ネンド</t>
    </rPh>
    <rPh sb="32" eb="34">
      <t>ドウイ</t>
    </rPh>
    <rPh sb="34" eb="36">
      <t>トウガク</t>
    </rPh>
    <phoneticPr fontId="3"/>
  </si>
  <si>
    <t>B3144</t>
  </si>
  <si>
    <t>B3145</t>
  </si>
  <si>
    <t>B3146</t>
  </si>
  <si>
    <t>一般補助施設整備事業債　（まち・ひと・しごと創生交付金事業分）　30年度同意等額</t>
    <rPh sb="0" eb="2">
      <t>イッパン</t>
    </rPh>
    <rPh sb="2" eb="4">
      <t>ホジョ</t>
    </rPh>
    <rPh sb="4" eb="6">
      <t>シセツ</t>
    </rPh>
    <rPh sb="6" eb="8">
      <t>セイビ</t>
    </rPh>
    <rPh sb="8" eb="11">
      <t>ジギョウサイ</t>
    </rPh>
    <rPh sb="22" eb="24">
      <t>ソウセイ</t>
    </rPh>
    <rPh sb="24" eb="27">
      <t>コウフキン</t>
    </rPh>
    <rPh sb="27" eb="29">
      <t>ジギョウ</t>
    </rPh>
    <rPh sb="29" eb="30">
      <t>ブン</t>
    </rPh>
    <rPh sb="34" eb="36">
      <t>ネンド</t>
    </rPh>
    <rPh sb="36" eb="38">
      <t>ドウイ</t>
    </rPh>
    <rPh sb="38" eb="40">
      <t>トウガク</t>
    </rPh>
    <phoneticPr fontId="3"/>
  </si>
  <si>
    <t>B3147</t>
  </si>
  <si>
    <t>B3171</t>
  </si>
  <si>
    <t>補正予算債償還費　（11年度以降同意等債に係るもの）　（80.0%分）　30年度同意等額　※政府</t>
    <rPh sb="33" eb="34">
      <t>ブン</t>
    </rPh>
    <rPh sb="46" eb="48">
      <t>セイフ</t>
    </rPh>
    <phoneticPr fontId="3"/>
  </si>
  <si>
    <t>補正予算債償還費　（11年度以降同意等債に係るもの）　（60.0%分）　30年度同意等額　※政府</t>
    <rPh sb="33" eb="34">
      <t>ブン</t>
    </rPh>
    <rPh sb="46" eb="48">
      <t>セイフ</t>
    </rPh>
    <phoneticPr fontId="3"/>
  </si>
  <si>
    <t>補正予算債償還費　（11年度以降同意等債に係るもの）　（50.0%分）　30年度同意等額　※政府</t>
    <rPh sb="33" eb="34">
      <t>ブン</t>
    </rPh>
    <rPh sb="46" eb="48">
      <t>セイフ</t>
    </rPh>
    <phoneticPr fontId="3"/>
  </si>
  <si>
    <t>補正予算債償還費　（11年度以降同意等債に係るもの）　（80.0%分）　30年度同意等額　※民間</t>
    <rPh sb="33" eb="34">
      <t>ブン</t>
    </rPh>
    <rPh sb="46" eb="48">
      <t>ミンカン</t>
    </rPh>
    <phoneticPr fontId="3"/>
  </si>
  <si>
    <t>補正予算債償還費　（11年度以降同意等債に係るもの）　（60.0%分）　30年度同意等額　※民間</t>
    <rPh sb="33" eb="34">
      <t>ブン</t>
    </rPh>
    <rPh sb="46" eb="48">
      <t>ミンカン</t>
    </rPh>
    <phoneticPr fontId="3"/>
  </si>
  <si>
    <t>補正予算債償還費　（11年度以降同意等債に係るもの）　（50.0%分）　30年度同意等額　※民間</t>
    <rPh sb="33" eb="34">
      <t>ブン</t>
    </rPh>
    <rPh sb="46" eb="48">
      <t>ミンカン</t>
    </rPh>
    <phoneticPr fontId="3"/>
  </si>
  <si>
    <t>B3172</t>
  </si>
  <si>
    <t>B3173</t>
  </si>
  <si>
    <t>B3174</t>
  </si>
  <si>
    <t>B3175</t>
  </si>
  <si>
    <t>B3176</t>
  </si>
  <si>
    <t>B3177</t>
  </si>
  <si>
    <t>減収補塡債償還費　30年度同意等額</t>
    <phoneticPr fontId="3"/>
  </si>
  <si>
    <t>B3178</t>
  </si>
  <si>
    <t>(ｳ)</t>
    <phoneticPr fontId="3"/>
  </si>
  <si>
    <t>(ｵ)</t>
    <phoneticPr fontId="3"/>
  </si>
  <si>
    <t>*</t>
    <phoneticPr fontId="5"/>
  </si>
  <si>
    <t>財源対策債　（公共事業等債分）　30年度同意等額　※政府</t>
    <rPh sb="11" eb="12">
      <t>トウ</t>
    </rPh>
    <phoneticPr fontId="3"/>
  </si>
  <si>
    <t>財源対策債　（公共事業等債分）　30年度同意等額　※民間</t>
    <rPh sb="11" eb="12">
      <t>トウ</t>
    </rPh>
    <rPh sb="26" eb="28">
      <t>ミンカン</t>
    </rPh>
    <phoneticPr fontId="3"/>
  </si>
  <si>
    <t>B3179</t>
  </si>
  <si>
    <t>B3180</t>
  </si>
  <si>
    <t>財源対策債　（学校教育施設等整備事業債分）　30年度同意等額　※政府</t>
    <phoneticPr fontId="3"/>
  </si>
  <si>
    <t>財源対策債　（学校教育施設等整備事業債分）　30年度同意等額　※民間</t>
    <rPh sb="32" eb="34">
      <t>ミンカン</t>
    </rPh>
    <phoneticPr fontId="3"/>
  </si>
  <si>
    <t>B3181</t>
  </si>
  <si>
    <t>B3182</t>
  </si>
  <si>
    <t>財源対策債　（一般廃棄物処理事業債分）　30年度同意等額　※政府</t>
    <rPh sb="7" eb="9">
      <t>イッパン</t>
    </rPh>
    <rPh sb="9" eb="12">
      <t>ハイキブツ</t>
    </rPh>
    <rPh sb="12" eb="14">
      <t>ショリ</t>
    </rPh>
    <phoneticPr fontId="3"/>
  </si>
  <si>
    <t>財源対策債　（一般廃棄物処理事業債分）　30年度同意等額　※民間</t>
    <rPh sb="7" eb="9">
      <t>イッパン</t>
    </rPh>
    <rPh sb="9" eb="12">
      <t>ハイキブツ</t>
    </rPh>
    <rPh sb="12" eb="14">
      <t>ショリ</t>
    </rPh>
    <rPh sb="30" eb="32">
      <t>ミンカン</t>
    </rPh>
    <phoneticPr fontId="3"/>
  </si>
  <si>
    <t>B3183</t>
  </si>
  <si>
    <t>B3184</t>
  </si>
  <si>
    <t>①</t>
    <phoneticPr fontId="5"/>
  </si>
  <si>
    <t>②</t>
    <phoneticPr fontId="5"/>
  </si>
  <si>
    <t>(AI)</t>
    <phoneticPr fontId="5"/>
  </si>
  <si>
    <t>臨時財政対策債償還費　30年度同意等額</t>
    <phoneticPr fontId="3"/>
  </si>
  <si>
    <t>B3185</t>
  </si>
  <si>
    <t>B2923</t>
  </si>
  <si>
    <t>東日本大震災全国緊急防災施策等債償還費　（緊急防災・減災）　30年度同意等額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キンキュウ</t>
    </rPh>
    <rPh sb="23" eb="25">
      <t>ボウサイ</t>
    </rPh>
    <rPh sb="26" eb="28">
      <t>ゲンサイ</t>
    </rPh>
    <rPh sb="32" eb="34">
      <t>ネンド</t>
    </rPh>
    <rPh sb="34" eb="36">
      <t>ドウイ</t>
    </rPh>
    <rPh sb="36" eb="38">
      <t>トウガク</t>
    </rPh>
    <phoneticPr fontId="3"/>
  </si>
  <si>
    <t>B3186</t>
  </si>
  <si>
    <t>（Ｄ）のうち</t>
    <phoneticPr fontId="3"/>
  </si>
  <si>
    <t>（Ｄ）－（Ｅ）</t>
    <phoneticPr fontId="3"/>
  </si>
  <si>
    <t>（Ａ）</t>
    <phoneticPr fontId="3"/>
  </si>
  <si>
    <t>（Ｂ）</t>
    <phoneticPr fontId="3"/>
  </si>
  <si>
    <t>（Ｃ）</t>
    <phoneticPr fontId="3"/>
  </si>
  <si>
    <t>（Ｄ）</t>
    <phoneticPr fontId="3"/>
  </si>
  <si>
    <t>（Ｅ）</t>
    <phoneticPr fontId="3"/>
  </si>
  <si>
    <t>（Ｊ）のうち</t>
    <phoneticPr fontId="3"/>
  </si>
  <si>
    <t>（Ｊ）－（Ｋ）</t>
    <phoneticPr fontId="3"/>
  </si>
  <si>
    <t>（Ｇ）</t>
    <phoneticPr fontId="3"/>
  </si>
  <si>
    <t>（Ｈ）</t>
    <phoneticPr fontId="3"/>
  </si>
  <si>
    <t>（Ｉ）</t>
    <phoneticPr fontId="3"/>
  </si>
  <si>
    <t>（Ｊ）</t>
    <phoneticPr fontId="3"/>
  </si>
  <si>
    <t>（Ｋ）</t>
    <phoneticPr fontId="3"/>
  </si>
  <si>
    <t>（Ｍ）×2/3</t>
    <phoneticPr fontId="3"/>
  </si>
  <si>
    <t>（Ｍ）</t>
    <phoneticPr fontId="3"/>
  </si>
  <si>
    <t>（Ｎ）</t>
    <phoneticPr fontId="3"/>
  </si>
  <si>
    <t>（Ｐ）×2/3</t>
    <phoneticPr fontId="3"/>
  </si>
  <si>
    <t>（Ｐ）</t>
    <phoneticPr fontId="3"/>
  </si>
  <si>
    <t>（Ｑ）</t>
    <phoneticPr fontId="3"/>
  </si>
  <si>
    <t xml:space="preserve">  </t>
    <phoneticPr fontId="3"/>
  </si>
  <si>
    <t>　については、（Ｊ）欄はそれぞれ（Ｈ）×1/3×（Ｉ）/（Ｇ）の算式により算出し記入すること。</t>
    <phoneticPr fontId="3"/>
  </si>
  <si>
    <t>　昭和55年度以前の事業及び繰出基準に該当しないことにより建設時に出資を行わなかった事業</t>
    <phoneticPr fontId="3"/>
  </si>
  <si>
    <t>４　（Ｊ）欄は（Ｈ）×7/30×（Ｉ）/（Ｇ）の算式により算出し記入すること。ただし、事業施行年度が</t>
    <phoneticPr fontId="3"/>
  </si>
  <si>
    <t>　については、（Ｄ）欄は（Ｂ）×1/3×（Ｃ）/（Ａ）の算式により算出し記入すること。</t>
    <phoneticPr fontId="3"/>
  </si>
  <si>
    <t>２　（Ｄ）欄は（Ｂ）×7/30×（Ｃ）/（Ａ）の算式により算出し記入すること。ただし、事業施行年度が</t>
    <phoneticPr fontId="3"/>
  </si>
  <si>
    <t>　において「水道水源開発施設整備費補助金」の対象となった事業が該当するものであること。</t>
    <phoneticPr fontId="3"/>
  </si>
  <si>
    <t>　、４（２）に定める繰出基準に該当する事業について記入すること。昭和42年度から平成元年度</t>
    <phoneticPr fontId="3"/>
  </si>
  <si>
    <t>①</t>
    <phoneticPr fontId="5"/>
  </si>
  <si>
    <t>*</t>
    <phoneticPr fontId="5"/>
  </si>
  <si>
    <t>=</t>
    <phoneticPr fontId="5"/>
  </si>
  <si>
    <t>*</t>
    <phoneticPr fontId="5"/>
  </si>
  <si>
    <t>=</t>
    <phoneticPr fontId="5"/>
  </si>
  <si>
    <t>(h)</t>
    <phoneticPr fontId="5"/>
  </si>
  <si>
    <t>(ﾕ)</t>
    <phoneticPr fontId="3"/>
  </si>
  <si>
    <t>(ﾖ)</t>
    <phoneticPr fontId="3"/>
  </si>
  <si>
    <t>(ｱｻ)</t>
    <phoneticPr fontId="5"/>
  </si>
  <si>
    <t>(ｱｼ)</t>
    <phoneticPr fontId="5"/>
  </si>
  <si>
    <t>30年度算出資料</t>
    <rPh sb="2" eb="4">
      <t>ネンド</t>
    </rPh>
    <rPh sb="4" eb="6">
      <t>サンシュツ</t>
    </rPh>
    <rPh sb="6" eb="8">
      <t>シリョウ</t>
    </rPh>
    <phoneticPr fontId="5"/>
  </si>
  <si>
    <t>P46(V)欄</t>
  </si>
  <si>
    <t>（１３）平成30年度分</t>
    <rPh sb="4" eb="6">
      <t>ヘイセイ</t>
    </rPh>
    <rPh sb="8" eb="10">
      <t>ネンド</t>
    </rPh>
    <rPh sb="10" eb="11">
      <t>ブン</t>
    </rPh>
    <phoneticPr fontId="5"/>
  </si>
  <si>
    <t>30年度一本算定</t>
    <rPh sb="2" eb="4">
      <t>ネンド</t>
    </rPh>
    <rPh sb="4" eb="6">
      <t>イッポン</t>
    </rPh>
    <rPh sb="6" eb="8">
      <t>サンテイ</t>
    </rPh>
    <phoneticPr fontId="5"/>
  </si>
  <si>
    <t>　算入が終了していること。</t>
    <rPh sb="4" eb="6">
      <t>シュウリョウ</t>
    </rPh>
    <phoneticPr fontId="3"/>
  </si>
  <si>
    <t>特別支援学校に係る学校教育施設等整備事業（補強事業分）に充てた地方債</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3">
      <t>ホキョウ</t>
    </rPh>
    <rPh sb="23" eb="25">
      <t>ジギョウ</t>
    </rPh>
    <rPh sb="25" eb="26">
      <t>ブン</t>
    </rPh>
    <rPh sb="28" eb="29">
      <t>ア</t>
    </rPh>
    <rPh sb="31" eb="34">
      <t>チホウサイ</t>
    </rPh>
    <phoneticPr fontId="3"/>
  </si>
  <si>
    <t>特別支援学校に係る学校教育施設等整備事業（防災機能強化事業分）に</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3">
      <t>ボウサイ</t>
    </rPh>
    <rPh sb="23" eb="25">
      <t>キノウ</t>
    </rPh>
    <rPh sb="25" eb="27">
      <t>キョウカ</t>
    </rPh>
    <rPh sb="27" eb="29">
      <t>ジギョウ</t>
    </rPh>
    <rPh sb="29" eb="30">
      <t>ブン</t>
    </rPh>
    <phoneticPr fontId="3"/>
  </si>
  <si>
    <t>充てた地方債</t>
    <rPh sb="3" eb="6">
      <t>チホウサイ</t>
    </rPh>
    <phoneticPr fontId="5"/>
  </si>
  <si>
    <t>流域下水道事業及び公共下水道事業に係る地方債（12年度以降同意等債に係るもの）　30年度同意等額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4" eb="46">
      <t>ドウイ</t>
    </rPh>
    <rPh sb="46" eb="48">
      <t>トウガク</t>
    </rPh>
    <phoneticPr fontId="3"/>
  </si>
  <si>
    <t>その他の下水道事業に係る地方債　30年度同意等額</t>
    <rPh sb="2" eb="3">
      <t>タ</t>
    </rPh>
    <rPh sb="4" eb="7">
      <t>ゲスイドウ</t>
    </rPh>
    <rPh sb="7" eb="9">
      <t>ジギョウ</t>
    </rPh>
    <rPh sb="10" eb="11">
      <t>カカ</t>
    </rPh>
    <rPh sb="12" eb="15">
      <t>チホウサイ</t>
    </rPh>
    <rPh sb="20" eb="22">
      <t>ドウイ</t>
    </rPh>
    <rPh sb="22" eb="24">
      <t>トウガク</t>
    </rPh>
    <phoneticPr fontId="3"/>
  </si>
  <si>
    <t>下水道事業債臨時措置分　30年度同意等額</t>
    <rPh sb="0" eb="3">
      <t>ゲスイドウ</t>
    </rPh>
    <rPh sb="3" eb="6">
      <t>ジギョウサイ</t>
    </rPh>
    <rPh sb="6" eb="8">
      <t>リンジ</t>
    </rPh>
    <rPh sb="8" eb="10">
      <t>ソチ</t>
    </rPh>
    <rPh sb="10" eb="11">
      <t>ブン</t>
    </rPh>
    <rPh sb="16" eb="18">
      <t>ドウイ</t>
    </rPh>
    <rPh sb="18" eb="20">
      <t>トウガク</t>
    </rPh>
    <phoneticPr fontId="3"/>
  </si>
  <si>
    <t>下水道事業債広域化・共同化分　30年度同意等額</t>
    <rPh sb="0" eb="3">
      <t>ゲスイドウ</t>
    </rPh>
    <rPh sb="3" eb="6">
      <t>ジギョウサイ</t>
    </rPh>
    <rPh sb="6" eb="9">
      <t>コウイキカ</t>
    </rPh>
    <rPh sb="10" eb="12">
      <t>キョウドウ</t>
    </rPh>
    <rPh sb="12" eb="14">
      <t>カブン</t>
    </rPh>
    <rPh sb="19" eb="21">
      <t>ドウイ</t>
    </rPh>
    <rPh sb="21" eb="23">
      <t>トウガク</t>
    </rPh>
    <phoneticPr fontId="3"/>
  </si>
  <si>
    <t>下水道資本費平準化債（下水分）　30年度同意等額</t>
    <rPh sb="0" eb="3">
      <t>ゲスイドウ</t>
    </rPh>
    <rPh sb="3" eb="6">
      <t>シホンヒ</t>
    </rPh>
    <rPh sb="6" eb="9">
      <t>ヘイジュンカ</t>
    </rPh>
    <rPh sb="9" eb="10">
      <t>サイ</t>
    </rPh>
    <rPh sb="11" eb="13">
      <t>ゲスイ</t>
    </rPh>
    <rPh sb="13" eb="14">
      <t>ブン</t>
    </rPh>
    <rPh sb="20" eb="22">
      <t>ドウイ</t>
    </rPh>
    <rPh sb="22" eb="24">
      <t>トウガク</t>
    </rPh>
    <phoneticPr fontId="3"/>
  </si>
  <si>
    <t>下水道資本費平準化債（公防分）　30年度同意等額</t>
    <rPh sb="0" eb="3">
      <t>ゲスイドウ</t>
    </rPh>
    <rPh sb="3" eb="6">
      <t>シホンヒ</t>
    </rPh>
    <rPh sb="6" eb="9">
      <t>ヘイジュンカ</t>
    </rPh>
    <rPh sb="9" eb="10">
      <t>サイ</t>
    </rPh>
    <rPh sb="11" eb="12">
      <t>コウ</t>
    </rPh>
    <rPh sb="12" eb="13">
      <t>ボウ</t>
    </rPh>
    <rPh sb="13" eb="14">
      <t>ブン</t>
    </rPh>
    <rPh sb="20" eb="22">
      <t>ドウイ</t>
    </rPh>
    <rPh sb="22" eb="24">
      <t>トウガク</t>
    </rPh>
    <phoneticPr fontId="3"/>
  </si>
  <si>
    <t>流域下水道事業及び公共下水道事業に係る地方債（公営企業会計適用債）　30年度同意等額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3" eb="25">
      <t>コウエイ</t>
    </rPh>
    <rPh sb="25" eb="27">
      <t>キギョウ</t>
    </rPh>
    <rPh sb="27" eb="29">
      <t>カイケイ</t>
    </rPh>
    <rPh sb="29" eb="31">
      <t>テキヨウ</t>
    </rPh>
    <rPh sb="31" eb="32">
      <t>サイ</t>
    </rPh>
    <rPh sb="38" eb="40">
      <t>ドウイ</t>
    </rPh>
    <rPh sb="40" eb="42">
      <t>トウガク</t>
    </rPh>
    <phoneticPr fontId="3"/>
  </si>
  <si>
    <t>その他の下水道事業に係る地方債（公営企業会計適用債）　30年度同意等額</t>
    <rPh sb="2" eb="3">
      <t>タ</t>
    </rPh>
    <rPh sb="4" eb="7">
      <t>ゲスイドウ</t>
    </rPh>
    <rPh sb="7" eb="9">
      <t>ジギョウ</t>
    </rPh>
    <rPh sb="10" eb="11">
      <t>カカ</t>
    </rPh>
    <rPh sb="12" eb="15">
      <t>チホウサイ</t>
    </rPh>
    <rPh sb="16" eb="18">
      <t>コウエイ</t>
    </rPh>
    <rPh sb="18" eb="20">
      <t>キギョウ</t>
    </rPh>
    <rPh sb="20" eb="22">
      <t>カイケイ</t>
    </rPh>
    <rPh sb="22" eb="24">
      <t>テキヨウ</t>
    </rPh>
    <rPh sb="24" eb="25">
      <t>サイ</t>
    </rPh>
    <rPh sb="31" eb="33">
      <t>ドウイ</t>
    </rPh>
    <rPh sb="33" eb="35">
      <t>トウガク</t>
    </rPh>
    <phoneticPr fontId="3"/>
  </si>
  <si>
    <t>B3040</t>
  </si>
  <si>
    <t>B3046</t>
  </si>
  <si>
    <t>B2994</t>
  </si>
  <si>
    <t>B2995</t>
  </si>
  <si>
    <t>B2996</t>
  </si>
  <si>
    <t>B2997</t>
  </si>
  <si>
    <t>B2998</t>
  </si>
  <si>
    <t>B2999</t>
  </si>
  <si>
    <t>B3000</t>
  </si>
  <si>
    <t>B3002</t>
  </si>
  <si>
    <t>B3003</t>
  </si>
  <si>
    <t>B3004</t>
  </si>
  <si>
    <t>B2991</t>
  </si>
  <si>
    <t>B3047</t>
  </si>
  <si>
    <t>B3048</t>
  </si>
  <si>
    <t>B3049</t>
  </si>
  <si>
    <t>B3057</t>
  </si>
  <si>
    <t>B3058</t>
  </si>
  <si>
    <t>B3059</t>
  </si>
  <si>
    <t>B3060</t>
  </si>
  <si>
    <t>B3061</t>
  </si>
  <si>
    <t>B3062</t>
  </si>
  <si>
    <t>B3010</t>
  </si>
  <si>
    <t>B3011</t>
  </si>
  <si>
    <t>B3030</t>
  </si>
  <si>
    <t>B3035</t>
  </si>
  <si>
    <t>新幹線鉄道整備事業債　30年度同意等額</t>
    <rPh sb="0" eb="3">
      <t>シンカンセン</t>
    </rPh>
    <rPh sb="3" eb="5">
      <t>テツドウ</t>
    </rPh>
    <rPh sb="5" eb="7">
      <t>セイビ</t>
    </rPh>
    <rPh sb="7" eb="10">
      <t>ジギョウサイ</t>
    </rPh>
    <rPh sb="13" eb="15">
      <t>ネンド</t>
    </rPh>
    <rPh sb="15" eb="17">
      <t>ドウイ</t>
    </rPh>
    <rPh sb="17" eb="19">
      <t>トウガク</t>
    </rPh>
    <phoneticPr fontId="3"/>
  </si>
  <si>
    <t>B3069</t>
  </si>
  <si>
    <t>地震防災対策特別措置法に基づき国庫補助率のかさ上げが行われた事業（学校教育施設等整備事業を除く）に充てた地方債　30年度同意等額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</si>
  <si>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30年度同意等額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</si>
  <si>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B3063</t>
  </si>
  <si>
    <t>B3036</t>
  </si>
  <si>
    <t>特別支援学校に係る学校教育施設等整備事業債等（大規模改造（単独）分）に充てた地方債　30年度同意等額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タンドク</t>
    </rPh>
    <rPh sb="32" eb="33">
      <t>ブン</t>
    </rPh>
    <rPh sb="35" eb="36">
      <t>ア</t>
    </rPh>
    <rPh sb="38" eb="41">
      <t>チホウサイ</t>
    </rPh>
    <rPh sb="44" eb="46">
      <t>ネンド</t>
    </rPh>
    <rPh sb="46" eb="48">
      <t>ドウイ</t>
    </rPh>
    <rPh sb="48" eb="50">
      <t>トウガク</t>
    </rPh>
    <phoneticPr fontId="3"/>
  </si>
  <si>
    <t>B3064</t>
  </si>
  <si>
    <t>特別支援学校に係る学校教育施設等整備事業債等（大規模改造（補助）分）に充てた地方債　30年度同意等額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ホジョ</t>
    </rPh>
    <rPh sb="32" eb="33">
      <t>ブン</t>
    </rPh>
    <rPh sb="35" eb="36">
      <t>ア</t>
    </rPh>
    <rPh sb="38" eb="41">
      <t>チホウサイ</t>
    </rPh>
    <rPh sb="44" eb="46">
      <t>ネンド</t>
    </rPh>
    <rPh sb="46" eb="48">
      <t>ドウイ</t>
    </rPh>
    <rPh sb="48" eb="50">
      <t>トウガク</t>
    </rPh>
    <phoneticPr fontId="3"/>
  </si>
  <si>
    <t>B3065</t>
  </si>
  <si>
    <t>特別支援学校に係る学校教育施設等整備事業債等（長寿命化改良（補助）分）に充てた地方債　30年度同意等額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7">
      <t>チョウジュミョウカ</t>
    </rPh>
    <rPh sb="27" eb="29">
      <t>カイリョウ</t>
    </rPh>
    <rPh sb="30" eb="32">
      <t>ホジョ</t>
    </rPh>
    <rPh sb="33" eb="34">
      <t>ブン</t>
    </rPh>
    <rPh sb="36" eb="37">
      <t>ア</t>
    </rPh>
    <rPh sb="39" eb="42">
      <t>チホウサイ</t>
    </rPh>
    <rPh sb="45" eb="47">
      <t>ネンド</t>
    </rPh>
    <rPh sb="47" eb="49">
      <t>ドウイ</t>
    </rPh>
    <rPh sb="49" eb="51">
      <t>トウガク</t>
    </rPh>
    <phoneticPr fontId="3"/>
  </si>
  <si>
    <t>B3066</t>
  </si>
  <si>
    <t>特別支援学校に係る学校教育施設等整備事業債等（補強事業分）に充てた地方債　30年度同意等額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5">
      <t>ホキョウ</t>
    </rPh>
    <rPh sb="25" eb="27">
      <t>ジギョウ</t>
    </rPh>
    <rPh sb="27" eb="28">
      <t>フン</t>
    </rPh>
    <rPh sb="30" eb="31">
      <t>ア</t>
    </rPh>
    <rPh sb="33" eb="36">
      <t>チホウサイ</t>
    </rPh>
    <rPh sb="39" eb="41">
      <t>ネンド</t>
    </rPh>
    <rPh sb="41" eb="43">
      <t>ドウイ</t>
    </rPh>
    <rPh sb="43" eb="45">
      <t>トウガク</t>
    </rPh>
    <phoneticPr fontId="3"/>
  </si>
  <si>
    <t>特別支援学校に係る学校教育施設等整備事業債等（防災機能強化事業分）に充てた地方債　30年度同意等額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5">
      <t>ボウサイ</t>
    </rPh>
    <rPh sb="25" eb="27">
      <t>キノウ</t>
    </rPh>
    <rPh sb="27" eb="29">
      <t>キョウカ</t>
    </rPh>
    <rPh sb="29" eb="31">
      <t>ジギョウ</t>
    </rPh>
    <rPh sb="31" eb="32">
      <t>フン</t>
    </rPh>
    <rPh sb="34" eb="35">
      <t>ア</t>
    </rPh>
    <rPh sb="37" eb="40">
      <t>チホウサイ</t>
    </rPh>
    <rPh sb="43" eb="45">
      <t>ネンド</t>
    </rPh>
    <rPh sb="45" eb="47">
      <t>ドウイ</t>
    </rPh>
    <rPh sb="47" eb="49">
      <t>トウガク</t>
    </rPh>
    <phoneticPr fontId="3"/>
  </si>
  <si>
    <t>B3067</t>
  </si>
  <si>
    <t>B3068</t>
  </si>
  <si>
    <t>B3085</t>
  </si>
  <si>
    <t>B3088</t>
  </si>
  <si>
    <t>並行在来線補助金事業に充てた地方債（新たな設備投資分）　30年度同意等額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</si>
  <si>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並行在来線補助金事業に充てた地方債（JRからの譲渡資産分）　30年度同意等額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</si>
  <si>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B3070</t>
  </si>
  <si>
    <t>地域鉄道補助事業に充てた地方債　30年度同意等額</t>
    <rPh sb="0" eb="2">
      <t>チイキ</t>
    </rPh>
    <rPh sb="2" eb="4">
      <t>テツドウ</t>
    </rPh>
    <rPh sb="4" eb="6">
      <t>ホジョ</t>
    </rPh>
    <rPh sb="6" eb="8">
      <t>ジギョウ</t>
    </rPh>
    <rPh sb="9" eb="10">
      <t>ア</t>
    </rPh>
    <rPh sb="12" eb="15">
      <t>チホウサイ</t>
    </rPh>
    <rPh sb="18" eb="20">
      <t>ネンド</t>
    </rPh>
    <rPh sb="20" eb="22">
      <t>ドウイ</t>
    </rPh>
    <rPh sb="22" eb="24">
      <t>トウガク</t>
    </rPh>
    <phoneticPr fontId="3"/>
  </si>
  <si>
    <t>*</t>
    <phoneticPr fontId="5"/>
  </si>
  <si>
    <t>市町村民税所得割に係る
税源移譲相当額（県費負担教職員分）×0.25</t>
    <rPh sb="0" eb="3">
      <t>シチョウソン</t>
    </rPh>
    <rPh sb="3" eb="4">
      <t>ミン</t>
    </rPh>
    <rPh sb="20" eb="21">
      <t>ケン</t>
    </rPh>
    <rPh sb="21" eb="22">
      <t>ヒ</t>
    </rPh>
    <rPh sb="22" eb="24">
      <t>フタン</t>
    </rPh>
    <rPh sb="24" eb="27">
      <t>キョウショクイン</t>
    </rPh>
    <rPh sb="27" eb="28">
      <t>ブン</t>
    </rPh>
    <phoneticPr fontId="3"/>
  </si>
  <si>
    <t>(ah)</t>
    <phoneticPr fontId="5"/>
  </si>
  <si>
    <t>一般補助施設整備等事業債（沖縄製糖業体制強化対策事業）</t>
    <rPh sb="0" eb="2">
      <t>イッパン</t>
    </rPh>
    <rPh sb="2" eb="4">
      <t>ホジョ</t>
    </rPh>
    <rPh sb="4" eb="6">
      <t>シセツ</t>
    </rPh>
    <rPh sb="6" eb="8">
      <t>セイビ</t>
    </rPh>
    <rPh sb="8" eb="9">
      <t>トウ</t>
    </rPh>
    <rPh sb="9" eb="12">
      <t>ジギョウサイ</t>
    </rPh>
    <rPh sb="13" eb="15">
      <t>オキナワ</t>
    </rPh>
    <rPh sb="15" eb="17">
      <t>セイトウ</t>
    </rPh>
    <rPh sb="17" eb="18">
      <t>ギョウ</t>
    </rPh>
    <rPh sb="18" eb="20">
      <t>タイセイ</t>
    </rPh>
    <rPh sb="20" eb="22">
      <t>キョウカ</t>
    </rPh>
    <rPh sb="22" eb="24">
      <t>タイサク</t>
    </rPh>
    <rPh sb="24" eb="26">
      <t>ジギョウ</t>
    </rPh>
    <phoneticPr fontId="5"/>
  </si>
  <si>
    <t>(ai)</t>
    <phoneticPr fontId="5"/>
  </si>
  <si>
    <t>一般補助施設整備等事業債（地方大学・地域産業創生活用事業）</t>
    <rPh sb="0" eb="2">
      <t>イッパン</t>
    </rPh>
    <rPh sb="2" eb="4">
      <t>ホジョ</t>
    </rPh>
    <rPh sb="4" eb="6">
      <t>シセツ</t>
    </rPh>
    <rPh sb="6" eb="8">
      <t>セイビ</t>
    </rPh>
    <rPh sb="8" eb="9">
      <t>トウ</t>
    </rPh>
    <rPh sb="9" eb="12">
      <t>ジギョウサイ</t>
    </rPh>
    <rPh sb="13" eb="15">
      <t>チホウ</t>
    </rPh>
    <rPh sb="15" eb="17">
      <t>ダイガク</t>
    </rPh>
    <rPh sb="18" eb="20">
      <t>チイキ</t>
    </rPh>
    <rPh sb="20" eb="22">
      <t>サンギョウ</t>
    </rPh>
    <rPh sb="22" eb="24">
      <t>ソウセイ</t>
    </rPh>
    <rPh sb="24" eb="26">
      <t>カツヨウ</t>
    </rPh>
    <rPh sb="26" eb="28">
      <t>ジギョウ</t>
    </rPh>
    <phoneticPr fontId="5"/>
  </si>
  <si>
    <t>(千円未満四捨五入）</t>
    <phoneticPr fontId="5"/>
  </si>
  <si>
    <t>①</t>
    <phoneticPr fontId="5"/>
  </si>
  <si>
    <t>=</t>
    <phoneticPr fontId="5"/>
  </si>
  <si>
    <t>(ｱ)</t>
    <phoneticPr fontId="5"/>
  </si>
  <si>
    <t>②</t>
    <phoneticPr fontId="5"/>
  </si>
  <si>
    <t>(ｲ)</t>
    <phoneticPr fontId="5"/>
  </si>
  <si>
    <t>(aj)</t>
    <phoneticPr fontId="5"/>
  </si>
  <si>
    <t>一般補助施設整備等事業債（文化財保存・活用事業）</t>
    <rPh sb="0" eb="2">
      <t>イッパン</t>
    </rPh>
    <rPh sb="2" eb="4">
      <t>ホジョ</t>
    </rPh>
    <rPh sb="4" eb="6">
      <t>シセツ</t>
    </rPh>
    <rPh sb="6" eb="8">
      <t>セイビ</t>
    </rPh>
    <rPh sb="8" eb="9">
      <t>トウ</t>
    </rPh>
    <rPh sb="9" eb="12">
      <t>ジギョウサイ</t>
    </rPh>
    <phoneticPr fontId="5"/>
  </si>
  <si>
    <t>(国宝重要文化財等保存・活用事業及び史跡等購入事業に限る)</t>
    <rPh sb="1" eb="3">
      <t>コクホウ</t>
    </rPh>
    <rPh sb="3" eb="5">
      <t>ジュウヨウ</t>
    </rPh>
    <rPh sb="5" eb="8">
      <t>ブンカザイ</t>
    </rPh>
    <rPh sb="8" eb="9">
      <t>トウ</t>
    </rPh>
    <rPh sb="9" eb="11">
      <t>ホゾン</t>
    </rPh>
    <rPh sb="12" eb="14">
      <t>カツヨウ</t>
    </rPh>
    <rPh sb="14" eb="16">
      <t>ジギョウ</t>
    </rPh>
    <rPh sb="16" eb="17">
      <t>オヨ</t>
    </rPh>
    <rPh sb="18" eb="21">
      <t>シセキトウ</t>
    </rPh>
    <rPh sb="21" eb="23">
      <t>コウニュウ</t>
    </rPh>
    <rPh sb="23" eb="25">
      <t>ジギョウ</t>
    </rPh>
    <rPh sb="26" eb="27">
      <t>カギ</t>
    </rPh>
    <phoneticPr fontId="3"/>
  </si>
  <si>
    <t>(ak)</t>
    <phoneticPr fontId="5"/>
  </si>
  <si>
    <t>　（カ）が0.420を下回る場合は0.420、
0.500を上回る場合は0.500とする。</t>
    <phoneticPr fontId="3"/>
  </si>
  <si>
    <t>B3148</t>
    <phoneticPr fontId="3"/>
  </si>
  <si>
    <t>B3149</t>
    <phoneticPr fontId="3"/>
  </si>
  <si>
    <t>B3150</t>
    <phoneticPr fontId="3"/>
  </si>
  <si>
    <t>一般補助施設整備事業債　（沖縄製糖業体制強化対策事業）　30年度同意等額</t>
    <rPh sb="0" eb="2">
      <t>イッパン</t>
    </rPh>
    <rPh sb="2" eb="4">
      <t>ホジョ</t>
    </rPh>
    <rPh sb="4" eb="6">
      <t>シセツ</t>
    </rPh>
    <rPh sb="6" eb="8">
      <t>セイビ</t>
    </rPh>
    <rPh sb="8" eb="11">
      <t>ジギョウサイ</t>
    </rPh>
    <rPh sb="13" eb="15">
      <t>オキナワ</t>
    </rPh>
    <rPh sb="15" eb="18">
      <t>セイトウギョウ</t>
    </rPh>
    <rPh sb="18" eb="20">
      <t>タイセイ</t>
    </rPh>
    <rPh sb="20" eb="22">
      <t>キョウカ</t>
    </rPh>
    <rPh sb="22" eb="24">
      <t>タイサク</t>
    </rPh>
    <rPh sb="24" eb="26">
      <t>ジギョウ</t>
    </rPh>
    <rPh sb="30" eb="32">
      <t>ネンド</t>
    </rPh>
    <rPh sb="32" eb="34">
      <t>ドウイ</t>
    </rPh>
    <rPh sb="34" eb="36">
      <t>トウガク</t>
    </rPh>
    <phoneticPr fontId="3"/>
  </si>
  <si>
    <t>一般補助施設整備事業債　（地方大学・地域産業創出事業）　30年度同意等額</t>
    <rPh sb="0" eb="2">
      <t>イッパン</t>
    </rPh>
    <rPh sb="2" eb="4">
      <t>ホジョ</t>
    </rPh>
    <rPh sb="4" eb="6">
      <t>シセツ</t>
    </rPh>
    <rPh sb="6" eb="8">
      <t>セイビ</t>
    </rPh>
    <rPh sb="8" eb="11">
      <t>ジギョウサイ</t>
    </rPh>
    <rPh sb="13" eb="15">
      <t>チホウ</t>
    </rPh>
    <rPh sb="15" eb="17">
      <t>ダイガク</t>
    </rPh>
    <rPh sb="18" eb="20">
      <t>チイキ</t>
    </rPh>
    <rPh sb="20" eb="22">
      <t>サンギョウ</t>
    </rPh>
    <rPh sb="22" eb="24">
      <t>ソウシュツ</t>
    </rPh>
    <rPh sb="24" eb="26">
      <t>ジギョウ</t>
    </rPh>
    <rPh sb="30" eb="32">
      <t>ネンド</t>
    </rPh>
    <rPh sb="32" eb="34">
      <t>ドウイ</t>
    </rPh>
    <rPh sb="34" eb="36">
      <t>トウガク</t>
    </rPh>
    <phoneticPr fontId="3"/>
  </si>
  <si>
    <t>一般補助施設整備事業債　（文化財保存・活用事業(国宝重要文化財等保存・活用事業及び史跡等購入事業に限る)）　30年度同意等額</t>
    <rPh sb="0" eb="2">
      <t>イッパン</t>
    </rPh>
    <rPh sb="2" eb="4">
      <t>ホジョ</t>
    </rPh>
    <rPh sb="4" eb="6">
      <t>シセツ</t>
    </rPh>
    <rPh sb="6" eb="8">
      <t>セイビ</t>
    </rPh>
    <rPh sb="8" eb="11">
      <t>ジギョウサイ</t>
    </rPh>
    <rPh sb="13" eb="16">
      <t>ブンカザイ</t>
    </rPh>
    <rPh sb="16" eb="18">
      <t>ホゾン</t>
    </rPh>
    <rPh sb="19" eb="21">
      <t>カツヨウ</t>
    </rPh>
    <rPh sb="21" eb="23">
      <t>ジギョウ</t>
    </rPh>
    <rPh sb="56" eb="58">
      <t>ネンド</t>
    </rPh>
    <rPh sb="58" eb="60">
      <t>ドウイ</t>
    </rPh>
    <rPh sb="60" eb="62">
      <t>トウガク</t>
    </rPh>
    <phoneticPr fontId="3"/>
  </si>
  <si>
    <t>①</t>
    <phoneticPr fontId="5"/>
  </si>
  <si>
    <t>②</t>
    <phoneticPr fontId="5"/>
  </si>
  <si>
    <t>③</t>
    <phoneticPr fontId="5"/>
  </si>
  <si>
    <t>④</t>
    <phoneticPr fontId="5"/>
  </si>
  <si>
    <t>④</t>
    <phoneticPr fontId="3"/>
  </si>
  <si>
    <t>*</t>
    <phoneticPr fontId="5"/>
  </si>
  <si>
    <t>=</t>
    <phoneticPr fontId="5"/>
  </si>
  <si>
    <t>B3158</t>
    <phoneticPr fontId="3"/>
  </si>
  <si>
    <t>公共事業等債（各種災害関連（離島の防災機能強化・道路）分）　30年度同意等額</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rPh sb="28" eb="29">
      <t>ジュウブン</t>
    </rPh>
    <rPh sb="32" eb="34">
      <t>ネンド</t>
    </rPh>
    <rPh sb="34" eb="36">
      <t>ドウイ</t>
    </rPh>
    <rPh sb="36" eb="37">
      <t>トウ</t>
    </rPh>
    <rPh sb="37" eb="38">
      <t>ガク</t>
    </rPh>
    <phoneticPr fontId="3"/>
  </si>
  <si>
    <t>公債費（減収補填債償還費）</t>
    <rPh sb="0" eb="3">
      <t>コウサイヒ</t>
    </rPh>
    <rPh sb="4" eb="6">
      <t>ゲンシュウ</t>
    </rPh>
    <rPh sb="6" eb="8">
      <t>ホテン</t>
    </rPh>
    <rPh sb="8" eb="9">
      <t>サイ</t>
    </rPh>
    <rPh sb="9" eb="12">
      <t>ショウカンヒ</t>
    </rPh>
    <phoneticPr fontId="3"/>
  </si>
  <si>
    <t>PFI事業に伴う施設整備費相当額　（H30年度算入分）　④</t>
    <rPh sb="3" eb="5">
      <t>ジギョウ</t>
    </rPh>
    <rPh sb="6" eb="7">
      <t>トモナ</t>
    </rPh>
    <rPh sb="8" eb="10">
      <t>シセツ</t>
    </rPh>
    <rPh sb="10" eb="13">
      <t>セイビヒ</t>
    </rPh>
    <rPh sb="13" eb="16">
      <t>ソウトウガク</t>
    </rPh>
    <rPh sb="21" eb="23">
      <t>ネンド</t>
    </rPh>
    <rPh sb="23" eb="25">
      <t>サンニュウ</t>
    </rPh>
    <rPh sb="25" eb="26">
      <t>ブン</t>
    </rPh>
    <phoneticPr fontId="3"/>
  </si>
  <si>
    <t>B2895</t>
  </si>
  <si>
    <t>建築基準法施行令に基づく非構造部材の補強事業（幼稚園及び特別支援学校の特定天井に限る。）に充てた地方債　28年度同意等額</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rPh sb="23" eb="26">
      <t>ヨウチエン</t>
    </rPh>
    <rPh sb="26" eb="27">
      <t>オヨ</t>
    </rPh>
    <rPh sb="28" eb="30">
      <t>トクベツ</t>
    </rPh>
    <rPh sb="30" eb="32">
      <t>シエン</t>
    </rPh>
    <rPh sb="32" eb="34">
      <t>ガッコウ</t>
    </rPh>
    <rPh sb="35" eb="37">
      <t>トクテイ</t>
    </rPh>
    <rPh sb="37" eb="39">
      <t>テンジョウ</t>
    </rPh>
    <rPh sb="40" eb="41">
      <t>カギ</t>
    </rPh>
    <rPh sb="45" eb="46">
      <t>ア</t>
    </rPh>
    <rPh sb="48" eb="51">
      <t>チホウサイ</t>
    </rPh>
    <rPh sb="54" eb="56">
      <t>ネンド</t>
    </rPh>
    <rPh sb="56" eb="58">
      <t>ドウイ</t>
    </rPh>
    <rPh sb="58" eb="60">
      <t>トウガク</t>
    </rPh>
    <phoneticPr fontId="3"/>
  </si>
  <si>
    <t>B2567</t>
  </si>
  <si>
    <t>(ｱ)～(ｽ)</t>
    <phoneticPr fontId="5"/>
  </si>
  <si>
    <t>特別支援学校に係る学校教育施設等整備事業（大規模改造（単独）分）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4">
      <t>ダイキボ</t>
    </rPh>
    <rPh sb="24" eb="26">
      <t>カイゾウ</t>
    </rPh>
    <rPh sb="27" eb="29">
      <t>タンドク</t>
    </rPh>
    <rPh sb="30" eb="31">
      <t>ブン</t>
    </rPh>
    <phoneticPr fontId="3"/>
  </si>
  <si>
    <t>特別支援学校に係る学校教育施設等整備事業（大規模改造（補助）分）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4">
      <t>ダイキボ</t>
    </rPh>
    <rPh sb="24" eb="26">
      <t>カイゾウ</t>
    </rPh>
    <rPh sb="27" eb="29">
      <t>ホジョ</t>
    </rPh>
    <rPh sb="30" eb="31">
      <t>ブン</t>
    </rPh>
    <phoneticPr fontId="3"/>
  </si>
  <si>
    <t>特別支援学校に係る学校教育施設等整備事業（長寿命化改良（補助）分）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5">
      <t>チョウジュミョウカ</t>
    </rPh>
    <rPh sb="25" eb="27">
      <t>カイリョウ</t>
    </rPh>
    <rPh sb="28" eb="30">
      <t>ホジョ</t>
    </rPh>
    <rPh sb="31" eb="32">
      <t>ブン</t>
    </rPh>
    <phoneticPr fontId="3"/>
  </si>
  <si>
    <t>29年度算出資料</t>
    <rPh sb="2" eb="4">
      <t>ネンド</t>
    </rPh>
    <rPh sb="4" eb="6">
      <t>サンシュツ</t>
    </rPh>
    <rPh sb="6" eb="8">
      <t>シリョウ</t>
    </rPh>
    <phoneticPr fontId="5"/>
  </si>
  <si>
    <t>P46(V)欄</t>
    <phoneticPr fontId="3"/>
  </si>
  <si>
    <t>↓消さないこと</t>
    <rPh sb="1" eb="2">
      <t>ケ</t>
    </rPh>
    <phoneticPr fontId="3"/>
  </si>
  <si>
    <t>B2885</t>
  </si>
  <si>
    <t>一般補助施設整備等事業債（農業水路等長寿命化・防災減災事業）</t>
    <rPh sb="0" eb="2">
      <t>イッパン</t>
    </rPh>
    <rPh sb="2" eb="4">
      <t>ホジョ</t>
    </rPh>
    <rPh sb="4" eb="6">
      <t>シセツ</t>
    </rPh>
    <rPh sb="6" eb="8">
      <t>セイビ</t>
    </rPh>
    <rPh sb="8" eb="9">
      <t>トウ</t>
    </rPh>
    <rPh sb="9" eb="12">
      <t>ジギョウサイ</t>
    </rPh>
    <rPh sb="13" eb="15">
      <t>ノウギョウ</t>
    </rPh>
    <rPh sb="15" eb="17">
      <t>スイロ</t>
    </rPh>
    <rPh sb="17" eb="18">
      <t>トウ</t>
    </rPh>
    <rPh sb="18" eb="22">
      <t>チョウジュミョウカ</t>
    </rPh>
    <rPh sb="23" eb="25">
      <t>ボウサイ</t>
    </rPh>
    <rPh sb="25" eb="27">
      <t>ゲンサイ</t>
    </rPh>
    <rPh sb="27" eb="29">
      <t>ジギョウ</t>
    </rPh>
    <phoneticPr fontId="5"/>
  </si>
  <si>
    <t>一般補助施設整備等事業債（農地耕作条件改善事業）</t>
    <rPh sb="0" eb="2">
      <t>イッパン</t>
    </rPh>
    <rPh sb="2" eb="4">
      <t>ホジョ</t>
    </rPh>
    <rPh sb="4" eb="6">
      <t>シセツ</t>
    </rPh>
    <rPh sb="6" eb="8">
      <t>セイビ</t>
    </rPh>
    <rPh sb="8" eb="9">
      <t>トウ</t>
    </rPh>
    <rPh sb="9" eb="12">
      <t>ジギョウサイ</t>
    </rPh>
    <rPh sb="13" eb="15">
      <t>ノウチ</t>
    </rPh>
    <rPh sb="15" eb="17">
      <t>コウサク</t>
    </rPh>
    <rPh sb="17" eb="19">
      <t>ジョウケン</t>
    </rPh>
    <rPh sb="19" eb="21">
      <t>カイゼン</t>
    </rPh>
    <rPh sb="21" eb="23">
      <t>ジギョウ</t>
    </rPh>
    <phoneticPr fontId="5"/>
  </si>
  <si>
    <t>B3804</t>
  </si>
  <si>
    <t>B3805</t>
  </si>
  <si>
    <t>B3806</t>
  </si>
  <si>
    <t>B3807</t>
  </si>
  <si>
    <t>B3808</t>
  </si>
  <si>
    <t>B3809</t>
  </si>
  <si>
    <t>B3812</t>
  </si>
  <si>
    <t>(ﾋ)</t>
    <phoneticPr fontId="14"/>
  </si>
  <si>
    <t>(ﾌ)</t>
    <phoneticPr fontId="14"/>
  </si>
  <si>
    <t>(ﾇ)</t>
    <phoneticPr fontId="5"/>
  </si>
  <si>
    <t>(ﾈ)</t>
    <phoneticPr fontId="5"/>
  </si>
  <si>
    <t>(ｱｱ)</t>
    <phoneticPr fontId="3"/>
  </si>
  <si>
    <t>(ｶ)</t>
    <phoneticPr fontId="3"/>
  </si>
  <si>
    <t>令和</t>
    <rPh sb="0" eb="2">
      <t>レイワ</t>
    </rPh>
    <phoneticPr fontId="3"/>
  </si>
  <si>
    <t>R元年度</t>
    <rPh sb="1" eb="2">
      <t>モト</t>
    </rPh>
    <rPh sb="2" eb="4">
      <t>ネンド</t>
    </rPh>
    <phoneticPr fontId="5"/>
  </si>
  <si>
    <t>R元年度</t>
    <rPh sb="1" eb="2">
      <t>ガン</t>
    </rPh>
    <rPh sb="2" eb="4">
      <t>ネンド</t>
    </rPh>
    <phoneticPr fontId="5"/>
  </si>
  <si>
    <t>地下高速鉄道建設事業等（補助金債元利償還分）　R元年度同意等額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4" eb="25">
      <t>ガン</t>
    </rPh>
    <rPh sb="25" eb="27">
      <t>ネンド</t>
    </rPh>
    <rPh sb="27" eb="29">
      <t>ドウイ</t>
    </rPh>
    <rPh sb="29" eb="31">
      <t>トウガク</t>
    </rPh>
    <phoneticPr fontId="3"/>
  </si>
  <si>
    <t>地下鉄事業再特例債（27年度以降同意等分）　R元年度同意等額</t>
    <rPh sb="0" eb="3">
      <t>チカテツ</t>
    </rPh>
    <rPh sb="3" eb="5">
      <t>ジギョウ</t>
    </rPh>
    <rPh sb="5" eb="6">
      <t>サイ</t>
    </rPh>
    <rPh sb="6" eb="9">
      <t>トクレイサイ</t>
    </rPh>
    <rPh sb="12" eb="14">
      <t>ネンド</t>
    </rPh>
    <rPh sb="14" eb="16">
      <t>イコウ</t>
    </rPh>
    <rPh sb="16" eb="18">
      <t>ドウイ</t>
    </rPh>
    <rPh sb="18" eb="20">
      <t>トウブン</t>
    </rPh>
    <rPh sb="23" eb="24">
      <t>ガン</t>
    </rPh>
    <rPh sb="24" eb="26">
      <t>ネンド</t>
    </rPh>
    <rPh sb="26" eb="28">
      <t>ドウイ</t>
    </rPh>
    <rPh sb="28" eb="30">
      <t>トウガク</t>
    </rPh>
    <phoneticPr fontId="3"/>
  </si>
  <si>
    <t>地下鉄事業出資債　R元年度同意等額</t>
    <rPh sb="0" eb="3">
      <t>チカテツ</t>
    </rPh>
    <rPh sb="3" eb="5">
      <t>ジギョウ</t>
    </rPh>
    <rPh sb="5" eb="8">
      <t>シュッシサイ</t>
    </rPh>
    <rPh sb="10" eb="11">
      <t>ガン</t>
    </rPh>
    <rPh sb="11" eb="13">
      <t>ネンド</t>
    </rPh>
    <rPh sb="13" eb="15">
      <t>ドウイ</t>
    </rPh>
    <rPh sb="15" eb="17">
      <t>トウガク</t>
    </rPh>
    <phoneticPr fontId="3"/>
  </si>
  <si>
    <t>地下鉄等防災・安全対策事業出資債　R元年度同意等額</t>
    <rPh sb="0" eb="3">
      <t>チカテツ</t>
    </rPh>
    <rPh sb="3" eb="4">
      <t>トウ</t>
    </rPh>
    <rPh sb="4" eb="6">
      <t>ボウサイ</t>
    </rPh>
    <rPh sb="7" eb="9">
      <t>アンゼン</t>
    </rPh>
    <rPh sb="9" eb="11">
      <t>タイサク</t>
    </rPh>
    <rPh sb="11" eb="13">
      <t>ジギョウ</t>
    </rPh>
    <rPh sb="13" eb="16">
      <t>シュッシサイ</t>
    </rPh>
    <rPh sb="18" eb="19">
      <t>ガン</t>
    </rPh>
    <rPh sb="19" eb="21">
      <t>ネンド</t>
    </rPh>
    <rPh sb="21" eb="23">
      <t>ドウイ</t>
    </rPh>
    <rPh sb="23" eb="25">
      <t>トウガク</t>
    </rPh>
    <phoneticPr fontId="3"/>
  </si>
  <si>
    <t>一般公共事業債（平成23年度より公共事業等債）</t>
    <rPh sb="0" eb="2">
      <t>イッパン</t>
    </rPh>
    <rPh sb="2" eb="4">
      <t>コウキョウ</t>
    </rPh>
    <rPh sb="4" eb="7">
      <t>ジギョウサイ</t>
    </rPh>
    <rPh sb="8" eb="10">
      <t>ヘイセイ</t>
    </rPh>
    <rPh sb="12" eb="14">
      <t>ネンド</t>
    </rPh>
    <rPh sb="16" eb="18">
      <t>コウキョウ</t>
    </rPh>
    <rPh sb="18" eb="21">
      <t>ジギョウトウ</t>
    </rPh>
    <rPh sb="21" eb="22">
      <t>サイ</t>
    </rPh>
    <phoneticPr fontId="5"/>
  </si>
  <si>
    <t>公共事業等債</t>
    <rPh sb="0" eb="2">
      <t>コウキョウ</t>
    </rPh>
    <rPh sb="2" eb="5">
      <t>ジギョウトウ</t>
    </rPh>
    <rPh sb="5" eb="6">
      <t>サイ</t>
    </rPh>
    <phoneticPr fontId="5"/>
  </si>
  <si>
    <t>（復興特別分・小規模住宅地区改良事業及び都市防災総合推進事業）</t>
  </si>
  <si>
    <t>公共事業等債（復興特別分・街路事業）</t>
    <rPh sb="0" eb="2">
      <t>コウキョウ</t>
    </rPh>
    <rPh sb="2" eb="5">
      <t>ジギョウトウ</t>
    </rPh>
    <rPh sb="5" eb="6">
      <t>サイ</t>
    </rPh>
    <rPh sb="7" eb="12">
      <t>フッコウトクベツブン</t>
    </rPh>
    <rPh sb="13" eb="15">
      <t>ガイロ</t>
    </rPh>
    <rPh sb="15" eb="17">
      <t>ジギョウ</t>
    </rPh>
    <phoneticPr fontId="5"/>
  </si>
  <si>
    <t>R元年度</t>
    <rPh sb="1" eb="4">
      <t>ガンネンド</t>
    </rPh>
    <phoneticPr fontId="5"/>
  </si>
  <si>
    <t>地震防災対策特別措置法に基づき国庫補助率のかさ上げが行われた事業（幼稚園及び特別支援学校の施設整備事業分）に充てた地方債　R元年度同意等額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2" eb="63">
      <t>モト</t>
    </rPh>
    <rPh sb="63" eb="65">
      <t>ネンド</t>
    </rPh>
    <rPh sb="65" eb="67">
      <t>ドウイ</t>
    </rPh>
    <rPh sb="67" eb="69">
      <t>トウガク</t>
    </rPh>
    <phoneticPr fontId="3"/>
  </si>
  <si>
    <t>特別支援学校に係る学校教育施設等整備事業債等（大規模改造（単独）分）に充てた地方債　R元年度同意等額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タンドク</t>
    </rPh>
    <rPh sb="32" eb="33">
      <t>ブン</t>
    </rPh>
    <rPh sb="35" eb="36">
      <t>ア</t>
    </rPh>
    <rPh sb="38" eb="41">
      <t>チホウサイ</t>
    </rPh>
    <rPh sb="43" eb="44">
      <t>モト</t>
    </rPh>
    <rPh sb="44" eb="46">
      <t>ネンド</t>
    </rPh>
    <rPh sb="46" eb="48">
      <t>ドウイ</t>
    </rPh>
    <rPh sb="48" eb="50">
      <t>トウガク</t>
    </rPh>
    <phoneticPr fontId="3"/>
  </si>
  <si>
    <t>特別支援学校に係る学校教育施設等整備事業債等（大規模改造（補助）分）に充てた地方債　R元年度同意等額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ホジョ</t>
    </rPh>
    <rPh sb="32" eb="33">
      <t>ブン</t>
    </rPh>
    <rPh sb="35" eb="36">
      <t>ア</t>
    </rPh>
    <rPh sb="38" eb="41">
      <t>チホウサイ</t>
    </rPh>
    <rPh sb="43" eb="44">
      <t>モト</t>
    </rPh>
    <rPh sb="44" eb="46">
      <t>ネンド</t>
    </rPh>
    <rPh sb="46" eb="48">
      <t>ドウイ</t>
    </rPh>
    <rPh sb="48" eb="50">
      <t>トウガク</t>
    </rPh>
    <phoneticPr fontId="3"/>
  </si>
  <si>
    <t>特別支援学校に係る学校教育施設等整備事業債等（長寿命化改良（補助）分）に充てた地方債　R元年度同意等額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7">
      <t>チョウジュミョウカ</t>
    </rPh>
    <rPh sb="27" eb="29">
      <t>カイリョウ</t>
    </rPh>
    <rPh sb="30" eb="32">
      <t>ホジョ</t>
    </rPh>
    <rPh sb="33" eb="34">
      <t>ブン</t>
    </rPh>
    <rPh sb="36" eb="37">
      <t>ア</t>
    </rPh>
    <rPh sb="39" eb="42">
      <t>チホウサイ</t>
    </rPh>
    <rPh sb="44" eb="45">
      <t>モト</t>
    </rPh>
    <rPh sb="45" eb="47">
      <t>ネンド</t>
    </rPh>
    <rPh sb="47" eb="49">
      <t>ドウイ</t>
    </rPh>
    <rPh sb="49" eb="51">
      <t>トウガク</t>
    </rPh>
    <phoneticPr fontId="3"/>
  </si>
  <si>
    <t>特別支援学校に係る学校教育施設等整備事業債等（補強事業分）に充てた地方債　R元年度同意等額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5">
      <t>ホキョウ</t>
    </rPh>
    <rPh sb="25" eb="27">
      <t>ジギョウ</t>
    </rPh>
    <rPh sb="27" eb="28">
      <t>フン</t>
    </rPh>
    <rPh sb="30" eb="31">
      <t>ア</t>
    </rPh>
    <rPh sb="33" eb="36">
      <t>チホウサイ</t>
    </rPh>
    <rPh sb="38" eb="39">
      <t>モト</t>
    </rPh>
    <rPh sb="39" eb="41">
      <t>ネンド</t>
    </rPh>
    <rPh sb="41" eb="43">
      <t>ドウイ</t>
    </rPh>
    <rPh sb="43" eb="45">
      <t>トウガク</t>
    </rPh>
    <phoneticPr fontId="3"/>
  </si>
  <si>
    <t>特別支援学校に係る学校教育施設等整備事業債等（防災機能強化事業分）に充てた地方債　R元年度同意等額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5">
      <t>ボウサイ</t>
    </rPh>
    <rPh sb="25" eb="27">
      <t>キノウ</t>
    </rPh>
    <rPh sb="27" eb="29">
      <t>キョウカ</t>
    </rPh>
    <rPh sb="29" eb="31">
      <t>ジギョウ</t>
    </rPh>
    <rPh sb="31" eb="32">
      <t>フン</t>
    </rPh>
    <rPh sb="34" eb="35">
      <t>ア</t>
    </rPh>
    <rPh sb="37" eb="40">
      <t>チホウサイ</t>
    </rPh>
    <rPh sb="42" eb="43">
      <t>モト</t>
    </rPh>
    <rPh sb="43" eb="45">
      <t>ネンド</t>
    </rPh>
    <rPh sb="45" eb="47">
      <t>ドウイ</t>
    </rPh>
    <rPh sb="47" eb="49">
      <t>トウガク</t>
    </rPh>
    <phoneticPr fontId="3"/>
  </si>
  <si>
    <t>新幹線鉄道整備事業債　R元年度同意等額</t>
    <rPh sb="0" eb="3">
      <t>シンカンセン</t>
    </rPh>
    <rPh sb="3" eb="5">
      <t>テツドウ</t>
    </rPh>
    <rPh sb="5" eb="7">
      <t>セイビ</t>
    </rPh>
    <rPh sb="7" eb="10">
      <t>ジギョウサイ</t>
    </rPh>
    <rPh sb="12" eb="13">
      <t>モト</t>
    </rPh>
    <rPh sb="13" eb="15">
      <t>ネンド</t>
    </rPh>
    <rPh sb="15" eb="17">
      <t>ドウイ</t>
    </rPh>
    <rPh sb="17" eb="19">
      <t>トウガク</t>
    </rPh>
    <phoneticPr fontId="3"/>
  </si>
  <si>
    <t>地域鉄道補助事業に充てた地方債　R元年度同意等額</t>
    <rPh sb="0" eb="2">
      <t>チイキ</t>
    </rPh>
    <rPh sb="2" eb="4">
      <t>テツドウ</t>
    </rPh>
    <rPh sb="4" eb="6">
      <t>ホジョ</t>
    </rPh>
    <rPh sb="6" eb="8">
      <t>ジギョウ</t>
    </rPh>
    <rPh sb="9" eb="10">
      <t>ア</t>
    </rPh>
    <rPh sb="12" eb="15">
      <t>チホウサイ</t>
    </rPh>
    <rPh sb="17" eb="18">
      <t>モト</t>
    </rPh>
    <rPh sb="18" eb="20">
      <t>ネンド</t>
    </rPh>
    <rPh sb="20" eb="22">
      <t>ドウイ</t>
    </rPh>
    <rPh sb="22" eb="24">
      <t>トウガク</t>
    </rPh>
    <phoneticPr fontId="3"/>
  </si>
  <si>
    <t>並行在来線補助金事業に充てた地方債（JRからの譲渡資産分）　R元年度同意等額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1" eb="32">
      <t>モト</t>
    </rPh>
    <rPh sb="32" eb="34">
      <t>ネンド</t>
    </rPh>
    <rPh sb="34" eb="36">
      <t>ドウイ</t>
    </rPh>
    <rPh sb="36" eb="38">
      <t>トウガク</t>
    </rPh>
    <phoneticPr fontId="3"/>
  </si>
  <si>
    <t>並行在来線補助金事業に充てた地方債（新たな設備投資分）　R元年度同意等額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29" eb="30">
      <t>モト</t>
    </rPh>
    <rPh sb="30" eb="32">
      <t>ネンド</t>
    </rPh>
    <rPh sb="32" eb="34">
      <t>ドウイ</t>
    </rPh>
    <rPh sb="34" eb="36">
      <t>トウガク</t>
    </rPh>
    <phoneticPr fontId="3"/>
  </si>
  <si>
    <t>港湾事業に係る地方債（公債費で算入されているものを除く）　R元年度同意等額</t>
    <rPh sb="0" eb="2">
      <t>コウワン</t>
    </rPh>
    <rPh sb="2" eb="4">
      <t>ジギョウ</t>
    </rPh>
    <rPh sb="5" eb="6">
      <t>カカ</t>
    </rPh>
    <rPh sb="7" eb="10">
      <t>チホウサイ</t>
    </rPh>
    <rPh sb="11" eb="14">
      <t>コウサイヒ</t>
    </rPh>
    <rPh sb="15" eb="17">
      <t>サンニュウ</t>
    </rPh>
    <rPh sb="25" eb="26">
      <t>ノゾ</t>
    </rPh>
    <rPh sb="30" eb="31">
      <t>ガン</t>
    </rPh>
    <rPh sb="31" eb="33">
      <t>ネンド</t>
    </rPh>
    <rPh sb="33" eb="35">
      <t>ドウイ</t>
    </rPh>
    <rPh sb="35" eb="37">
      <t>トウガク</t>
    </rPh>
    <phoneticPr fontId="3"/>
  </si>
  <si>
    <t>漁業事業に係る地方債（公債費で算入されているものを除く）　R元年度同意等額</t>
    <rPh sb="0" eb="2">
      <t>ギョギョウ</t>
    </rPh>
    <rPh sb="2" eb="4">
      <t>ジギョウ</t>
    </rPh>
    <rPh sb="5" eb="6">
      <t>カカ</t>
    </rPh>
    <rPh sb="7" eb="10">
      <t>チホウサイ</t>
    </rPh>
    <rPh sb="11" eb="14">
      <t>コウサイヒ</t>
    </rPh>
    <rPh sb="15" eb="17">
      <t>サンニュウ</t>
    </rPh>
    <rPh sb="25" eb="26">
      <t>ノゾ</t>
    </rPh>
    <rPh sb="30" eb="31">
      <t>ガン</t>
    </rPh>
    <rPh sb="31" eb="33">
      <t>ネンド</t>
    </rPh>
    <rPh sb="33" eb="35">
      <t>ドウイ</t>
    </rPh>
    <rPh sb="35" eb="37">
      <t>トウガク</t>
    </rPh>
    <phoneticPr fontId="3"/>
  </si>
  <si>
    <t>(ﾗ)</t>
    <phoneticPr fontId="3"/>
  </si>
  <si>
    <t>(ﾘ)</t>
    <phoneticPr fontId="3"/>
  </si>
  <si>
    <t>(ﾘ)</t>
    <phoneticPr fontId="3"/>
  </si>
  <si>
    <t>(ｱｽ)</t>
    <phoneticPr fontId="3"/>
  </si>
  <si>
    <t>(ｱｾ)</t>
    <phoneticPr fontId="3"/>
  </si>
  <si>
    <t>清掃事業に係る地方債　（５０％分）　R元年度同意等額</t>
    <rPh sb="0" eb="2">
      <t>セイソウ</t>
    </rPh>
    <rPh sb="2" eb="4">
      <t>ジギョウ</t>
    </rPh>
    <rPh sb="5" eb="6">
      <t>カカ</t>
    </rPh>
    <rPh sb="7" eb="10">
      <t>チホウサイ</t>
    </rPh>
    <rPh sb="15" eb="16">
      <t>ブン</t>
    </rPh>
    <rPh sb="19" eb="20">
      <t>ガン</t>
    </rPh>
    <rPh sb="20" eb="22">
      <t>ネンド</t>
    </rPh>
    <rPh sb="22" eb="24">
      <t>ドウイ</t>
    </rPh>
    <rPh sb="24" eb="26">
      <t>トウガク</t>
    </rPh>
    <phoneticPr fontId="3"/>
  </si>
  <si>
    <t>清掃事業に係る地方債　（３０％分）　R元年度同意等額</t>
    <rPh sb="19" eb="20">
      <t>ガン</t>
    </rPh>
    <phoneticPr fontId="3"/>
  </si>
  <si>
    <t>R元年度（５０％分）</t>
    <rPh sb="1" eb="2">
      <t>ガン</t>
    </rPh>
    <rPh sb="2" eb="4">
      <t>ネンド</t>
    </rPh>
    <rPh sb="8" eb="9">
      <t>ブン</t>
    </rPh>
    <phoneticPr fontId="3"/>
  </si>
  <si>
    <t>R元年度（３０％分）</t>
    <rPh sb="1" eb="2">
      <t>ガン</t>
    </rPh>
    <rPh sb="2" eb="4">
      <t>ネンド</t>
    </rPh>
    <rPh sb="8" eb="9">
      <t>ブン</t>
    </rPh>
    <phoneticPr fontId="3"/>
  </si>
  <si>
    <t>R元年度</t>
    <rPh sb="1" eb="3">
      <t>ガンネン</t>
    </rPh>
    <rPh sb="3" eb="4">
      <t>ド</t>
    </rPh>
    <phoneticPr fontId="10"/>
  </si>
  <si>
    <t>施設整備事業（一般財源化）地域介護・福祉空間整備等施設整備交付金　R元年度同意等額</t>
    <rPh sb="34" eb="35">
      <t>モト</t>
    </rPh>
    <phoneticPr fontId="3"/>
  </si>
  <si>
    <t>(ﾋ)</t>
    <phoneticPr fontId="10"/>
  </si>
  <si>
    <t>(ﾌ)</t>
    <phoneticPr fontId="10"/>
  </si>
  <si>
    <t>(ﾒ)</t>
    <phoneticPr fontId="5"/>
  </si>
  <si>
    <t>(ﾓ)</t>
    <phoneticPr fontId="5"/>
  </si>
  <si>
    <t>B3938</t>
    <phoneticPr fontId="3"/>
  </si>
  <si>
    <t>B3939</t>
    <phoneticPr fontId="3"/>
  </si>
  <si>
    <t>地域活性化事業債　R元年度同意等額</t>
    <rPh sb="0" eb="2">
      <t>チイキ</t>
    </rPh>
    <rPh sb="2" eb="5">
      <t>カッセイカ</t>
    </rPh>
    <rPh sb="5" eb="8">
      <t>ジギョウサイ</t>
    </rPh>
    <rPh sb="10" eb="11">
      <t>モト</t>
    </rPh>
    <rPh sb="11" eb="13">
      <t>ネンド</t>
    </rPh>
    <rPh sb="13" eb="15">
      <t>ドウイ</t>
    </rPh>
    <rPh sb="15" eb="17">
      <t>トウガク</t>
    </rPh>
    <phoneticPr fontId="3"/>
  </si>
  <si>
    <t>地域活性化事業債　R元年度同意等額　※継続分</t>
    <rPh sb="0" eb="2">
      <t>チイキ</t>
    </rPh>
    <rPh sb="2" eb="5">
      <t>カッセイカ</t>
    </rPh>
    <rPh sb="5" eb="8">
      <t>ジギョウサイ</t>
    </rPh>
    <rPh sb="10" eb="11">
      <t>モト</t>
    </rPh>
    <rPh sb="11" eb="13">
      <t>ネンド</t>
    </rPh>
    <rPh sb="13" eb="15">
      <t>ドウイ</t>
    </rPh>
    <rPh sb="15" eb="17">
      <t>トウガク</t>
    </rPh>
    <rPh sb="19" eb="21">
      <t>ケイゾク</t>
    </rPh>
    <rPh sb="21" eb="22">
      <t>ブン</t>
    </rPh>
    <phoneticPr fontId="3"/>
  </si>
  <si>
    <t>(ﾏ)</t>
    <phoneticPr fontId="5"/>
  </si>
  <si>
    <t>地域活性化事業債　（財源対策債分）　R元年度同意等額</t>
    <rPh sb="0" eb="2">
      <t>チイキ</t>
    </rPh>
    <rPh sb="2" eb="5">
      <t>カッセイカ</t>
    </rPh>
    <rPh sb="5" eb="8">
      <t>ジギョウサイ</t>
    </rPh>
    <rPh sb="10" eb="12">
      <t>ザイゲン</t>
    </rPh>
    <rPh sb="12" eb="14">
      <t>タイサク</t>
    </rPh>
    <rPh sb="14" eb="15">
      <t>サイ</t>
    </rPh>
    <rPh sb="15" eb="16">
      <t>ブン</t>
    </rPh>
    <rPh sb="19" eb="20">
      <t>モト</t>
    </rPh>
    <rPh sb="20" eb="22">
      <t>ネンド</t>
    </rPh>
    <rPh sb="22" eb="24">
      <t>ドウイ</t>
    </rPh>
    <rPh sb="24" eb="26">
      <t>トウガク</t>
    </rPh>
    <phoneticPr fontId="3"/>
  </si>
  <si>
    <t>B3940</t>
    <phoneticPr fontId="3"/>
  </si>
  <si>
    <t>(ﾏ)</t>
    <phoneticPr fontId="5"/>
  </si>
  <si>
    <t>一般単独（一般）事業債　（半島振興道路整備事業分）　R元年度同意等額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7" eb="28">
      <t>モト</t>
    </rPh>
    <rPh sb="28" eb="30">
      <t>ネンド</t>
    </rPh>
    <rPh sb="30" eb="32">
      <t>ドウイ</t>
    </rPh>
    <rPh sb="32" eb="34">
      <t>トウガク</t>
    </rPh>
    <phoneticPr fontId="3"/>
  </si>
  <si>
    <t>B3941</t>
    <phoneticPr fontId="3"/>
  </si>
  <si>
    <t>(ﾐ)</t>
    <phoneticPr fontId="5"/>
  </si>
  <si>
    <t>B3943</t>
    <phoneticPr fontId="3"/>
  </si>
  <si>
    <t>B3944</t>
    <phoneticPr fontId="3"/>
  </si>
  <si>
    <t>B3945</t>
    <phoneticPr fontId="3"/>
  </si>
  <si>
    <t>合併特例事業債　（市町村合併推進事業分）　（合併旧法に係る事業分）　R元年度同意等額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5" eb="36">
      <t>モト</t>
    </rPh>
    <rPh sb="36" eb="38">
      <t>ネンド</t>
    </rPh>
    <rPh sb="38" eb="40">
      <t>ドウイ</t>
    </rPh>
    <rPh sb="40" eb="42">
      <t>トウガク</t>
    </rPh>
    <phoneticPr fontId="3"/>
  </si>
  <si>
    <t>合併特例事業債　（市町村合併推進事業分）　（合併新法に係る事業分）　R元年度同意等額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6">
      <t>モト</t>
    </rPh>
    <rPh sb="36" eb="38">
      <t>ネンド</t>
    </rPh>
    <rPh sb="38" eb="40">
      <t>ドウイ</t>
    </rPh>
    <rPh sb="40" eb="42">
      <t>トウガク</t>
    </rPh>
    <phoneticPr fontId="3"/>
  </si>
  <si>
    <t>合併特例事業債　（市町村合併推進事業分）　（合併新法に係る事業分、うち行政コスト合理化事業分）　R元年度同意等額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49" eb="50">
      <t>モト</t>
    </rPh>
    <rPh sb="50" eb="52">
      <t>ネンド</t>
    </rPh>
    <rPh sb="52" eb="54">
      <t>ドウイ</t>
    </rPh>
    <rPh sb="54" eb="56">
      <t>トウガク</t>
    </rPh>
    <phoneticPr fontId="3"/>
  </si>
  <si>
    <t>(ﾌ)</t>
    <phoneticPr fontId="5"/>
  </si>
  <si>
    <t>(ﾏ)</t>
    <phoneticPr fontId="5"/>
  </si>
  <si>
    <t>防災対策事業債　（防災基盤整備事業分のうちデジタル化関連事業等及び津波浸水想定区域移転事業以外）　R元年度同意等額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5" eb="47">
      <t>イガイ</t>
    </rPh>
    <rPh sb="50" eb="51">
      <t>モト</t>
    </rPh>
    <rPh sb="51" eb="53">
      <t>ネンド</t>
    </rPh>
    <rPh sb="53" eb="55">
      <t>ドウイ</t>
    </rPh>
    <rPh sb="55" eb="56">
      <t>トウ</t>
    </rPh>
    <rPh sb="56" eb="57">
      <t>ガク</t>
    </rPh>
    <phoneticPr fontId="3"/>
  </si>
  <si>
    <t>防災対策事業債　（防災基盤整備事業分のうちデジタル化関連事業等及び津波浸水想定区域移転事業）　R元年度同意等額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ツナミ</t>
    </rPh>
    <rPh sb="35" eb="37">
      <t>シンスイ</t>
    </rPh>
    <rPh sb="37" eb="39">
      <t>ソウテイ</t>
    </rPh>
    <rPh sb="39" eb="41">
      <t>クイキ</t>
    </rPh>
    <rPh sb="41" eb="43">
      <t>イテン</t>
    </rPh>
    <rPh sb="43" eb="45">
      <t>ジギョウ</t>
    </rPh>
    <rPh sb="48" eb="49">
      <t>モト</t>
    </rPh>
    <rPh sb="49" eb="51">
      <t>ネンド</t>
    </rPh>
    <rPh sb="51" eb="53">
      <t>ドウイ</t>
    </rPh>
    <rPh sb="53" eb="54">
      <t>トウ</t>
    </rPh>
    <rPh sb="54" eb="55">
      <t>ガク</t>
    </rPh>
    <phoneticPr fontId="3"/>
  </si>
  <si>
    <t>防災対策事業債　（公共施設等耐震化事業分　（従来分）　）　R元年度同意等額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0" eb="31">
      <t>モト</t>
    </rPh>
    <rPh sb="31" eb="33">
      <t>ネンド</t>
    </rPh>
    <rPh sb="33" eb="35">
      <t>ドウイ</t>
    </rPh>
    <rPh sb="35" eb="37">
      <t>トウガク</t>
    </rPh>
    <phoneticPr fontId="3"/>
  </si>
  <si>
    <t>防災対策事業債　（公共施設等耐震化事業分　（Is値0.3未満）　）　R元年度同意等額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5" eb="36">
      <t>モト</t>
    </rPh>
    <rPh sb="36" eb="38">
      <t>ネンド</t>
    </rPh>
    <rPh sb="38" eb="40">
      <t>ドウイ</t>
    </rPh>
    <rPh sb="40" eb="42">
      <t>トウガク</t>
    </rPh>
    <phoneticPr fontId="3"/>
  </si>
  <si>
    <t>B3813</t>
  </si>
  <si>
    <t>B3814</t>
  </si>
  <si>
    <t>B3815</t>
  </si>
  <si>
    <t>B3816</t>
  </si>
  <si>
    <t>(ﾎ)</t>
    <phoneticPr fontId="5"/>
  </si>
  <si>
    <t>(ｱｷ)</t>
    <phoneticPr fontId="5"/>
  </si>
  <si>
    <t>B3935</t>
    <phoneticPr fontId="3"/>
  </si>
  <si>
    <t>B3942</t>
    <phoneticPr fontId="3"/>
  </si>
  <si>
    <t>一般単独（一般）事業債　（施設建替復旧関連事業分）　R元年度同意等額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7" eb="28">
      <t>モト</t>
    </rPh>
    <rPh sb="28" eb="30">
      <t>ネンド</t>
    </rPh>
    <rPh sb="30" eb="32">
      <t>ドウイ</t>
    </rPh>
    <rPh sb="32" eb="34">
      <t>トウガク</t>
    </rPh>
    <phoneticPr fontId="3"/>
  </si>
  <si>
    <t>一般補助施設整備等事業債　（奄美群島振興交付金事業分）　R元年度同意等額</t>
    <rPh sb="0" eb="2">
      <t>イッパン</t>
    </rPh>
    <rPh sb="2" eb="4">
      <t>ホジョ</t>
    </rPh>
    <rPh sb="4" eb="6">
      <t>シセツ</t>
    </rPh>
    <rPh sb="6" eb="9">
      <t>セイビトウ</t>
    </rPh>
    <rPh sb="9" eb="12">
      <t>ジギョウサイ</t>
    </rPh>
    <rPh sb="14" eb="16">
      <t>アマミ</t>
    </rPh>
    <rPh sb="16" eb="17">
      <t>グン</t>
    </rPh>
    <rPh sb="17" eb="18">
      <t>シマ</t>
    </rPh>
    <rPh sb="18" eb="20">
      <t>シンコウ</t>
    </rPh>
    <rPh sb="20" eb="23">
      <t>コウフキン</t>
    </rPh>
    <rPh sb="23" eb="26">
      <t>ジギョウブン</t>
    </rPh>
    <rPh sb="29" eb="30">
      <t>モト</t>
    </rPh>
    <rPh sb="30" eb="32">
      <t>ネンド</t>
    </rPh>
    <rPh sb="32" eb="34">
      <t>ドウイ</t>
    </rPh>
    <rPh sb="34" eb="36">
      <t>トウガク</t>
    </rPh>
    <phoneticPr fontId="3"/>
  </si>
  <si>
    <t>B3937</t>
    <phoneticPr fontId="3"/>
  </si>
  <si>
    <t>B3817</t>
    <phoneticPr fontId="3"/>
  </si>
  <si>
    <t>公共事業等債　（津波避難対策緊急事業分）　R元年度同意等額</t>
    <rPh sb="0" eb="2">
      <t>コウキョウ</t>
    </rPh>
    <rPh sb="2" eb="5">
      <t>ジギョウトウ</t>
    </rPh>
    <rPh sb="5" eb="6">
      <t>サイ</t>
    </rPh>
    <rPh sb="8" eb="10">
      <t>ツナミ</t>
    </rPh>
    <rPh sb="10" eb="12">
      <t>ヒナン</t>
    </rPh>
    <rPh sb="12" eb="14">
      <t>タイサク</t>
    </rPh>
    <rPh sb="14" eb="16">
      <t>キンキュウ</t>
    </rPh>
    <rPh sb="16" eb="19">
      <t>ジギョウブン</t>
    </rPh>
    <rPh sb="22" eb="23">
      <t>モト</t>
    </rPh>
    <rPh sb="23" eb="25">
      <t>ネンド</t>
    </rPh>
    <rPh sb="25" eb="27">
      <t>ドウイ</t>
    </rPh>
    <rPh sb="27" eb="29">
      <t>トウガク</t>
    </rPh>
    <phoneticPr fontId="3"/>
  </si>
  <si>
    <t>R元年度</t>
    <rPh sb="1" eb="2">
      <t>モト</t>
    </rPh>
    <rPh sb="2" eb="3">
      <t>ネン</t>
    </rPh>
    <rPh sb="3" eb="4">
      <t>ド</t>
    </rPh>
    <phoneticPr fontId="5"/>
  </si>
  <si>
    <t>B3833</t>
  </si>
  <si>
    <t>B3834</t>
  </si>
  <si>
    <t>B3835</t>
  </si>
  <si>
    <t>B3885</t>
  </si>
  <si>
    <t>(ｵ)</t>
    <phoneticPr fontId="5"/>
  </si>
  <si>
    <t>(ｶ)</t>
    <phoneticPr fontId="5"/>
  </si>
  <si>
    <t>一般補助施設整備事業債　（まち・ひと・しごと創生交付金事業分）　R元年度同意等額</t>
    <rPh sb="0" eb="2">
      <t>イッパン</t>
    </rPh>
    <rPh sb="2" eb="4">
      <t>ホジョ</t>
    </rPh>
    <rPh sb="4" eb="6">
      <t>シセツ</t>
    </rPh>
    <rPh sb="6" eb="8">
      <t>セイビ</t>
    </rPh>
    <rPh sb="8" eb="11">
      <t>ジギョウサイ</t>
    </rPh>
    <rPh sb="22" eb="24">
      <t>ソウセイ</t>
    </rPh>
    <rPh sb="24" eb="27">
      <t>コウフキン</t>
    </rPh>
    <rPh sb="27" eb="29">
      <t>ジギョウ</t>
    </rPh>
    <rPh sb="29" eb="30">
      <t>ブン</t>
    </rPh>
    <rPh sb="33" eb="34">
      <t>モト</t>
    </rPh>
    <rPh sb="34" eb="36">
      <t>ネンド</t>
    </rPh>
    <rPh sb="36" eb="38">
      <t>ドウイ</t>
    </rPh>
    <rPh sb="38" eb="40">
      <t>トウガク</t>
    </rPh>
    <phoneticPr fontId="3"/>
  </si>
  <si>
    <t>B3886</t>
    <phoneticPr fontId="3"/>
  </si>
  <si>
    <t>B3936</t>
    <phoneticPr fontId="3"/>
  </si>
  <si>
    <t>一般補助施設整備等事業債　（沖縄離島活性化推進事業分）　R元年度同意等額</t>
    <rPh sb="0" eb="2">
      <t>イッパン</t>
    </rPh>
    <rPh sb="2" eb="4">
      <t>ホジョ</t>
    </rPh>
    <rPh sb="4" eb="6">
      <t>シセツ</t>
    </rPh>
    <rPh sb="6" eb="9">
      <t>セイビトウ</t>
    </rPh>
    <rPh sb="9" eb="12">
      <t>ジギョウサイ</t>
    </rPh>
    <rPh sb="14" eb="16">
      <t>オキナワ</t>
    </rPh>
    <rPh sb="16" eb="18">
      <t>リトウ</t>
    </rPh>
    <rPh sb="18" eb="21">
      <t>カッセイカ</t>
    </rPh>
    <rPh sb="21" eb="23">
      <t>スイシン</t>
    </rPh>
    <rPh sb="23" eb="26">
      <t>ジギョウブン</t>
    </rPh>
    <rPh sb="29" eb="30">
      <t>モト</t>
    </rPh>
    <rPh sb="30" eb="32">
      <t>ネンド</t>
    </rPh>
    <rPh sb="32" eb="34">
      <t>ドウイ</t>
    </rPh>
    <rPh sb="34" eb="36">
      <t>トウガク</t>
    </rPh>
    <phoneticPr fontId="3"/>
  </si>
  <si>
    <t>(ｳ)</t>
    <phoneticPr fontId="5"/>
  </si>
  <si>
    <t>(ｴ)</t>
    <phoneticPr fontId="5"/>
  </si>
  <si>
    <t>一般補助施設整備等事業債（沖縄振興特定事業推進事業）</t>
    <rPh sb="0" eb="2">
      <t>イッパン</t>
    </rPh>
    <rPh sb="2" eb="4">
      <t>ホジョ</t>
    </rPh>
    <rPh sb="4" eb="6">
      <t>シセツ</t>
    </rPh>
    <rPh sb="6" eb="8">
      <t>セイビ</t>
    </rPh>
    <rPh sb="8" eb="9">
      <t>トウ</t>
    </rPh>
    <rPh sb="9" eb="12">
      <t>ジギョウサイ</t>
    </rPh>
    <phoneticPr fontId="5"/>
  </si>
  <si>
    <t>一般補助施設整備等事業債（甘味資源作物・砂糖製造業緊急支援事業）</t>
    <rPh sb="0" eb="2">
      <t>イッパン</t>
    </rPh>
    <rPh sb="2" eb="4">
      <t>ホジョ</t>
    </rPh>
    <rPh sb="4" eb="6">
      <t>シセツ</t>
    </rPh>
    <rPh sb="6" eb="8">
      <t>セイビ</t>
    </rPh>
    <rPh sb="8" eb="9">
      <t>トウ</t>
    </rPh>
    <rPh sb="9" eb="12">
      <t>ジギョウサイ</t>
    </rPh>
    <phoneticPr fontId="5"/>
  </si>
  <si>
    <t>一般補助施設整備等事業債（沖縄北部連携促進特別振興事業）</t>
    <rPh sb="0" eb="2">
      <t>イッパン</t>
    </rPh>
    <rPh sb="2" eb="4">
      <t>ホジョ</t>
    </rPh>
    <rPh sb="4" eb="6">
      <t>シセツ</t>
    </rPh>
    <rPh sb="6" eb="8">
      <t>セイビ</t>
    </rPh>
    <rPh sb="8" eb="9">
      <t>トウ</t>
    </rPh>
    <rPh sb="9" eb="12">
      <t>ジギョウサイ</t>
    </rPh>
    <phoneticPr fontId="5"/>
  </si>
  <si>
    <t>一般補助施設整備等事業債（アイヌ政策推進交付金事業）</t>
    <rPh sb="0" eb="2">
      <t>イッパン</t>
    </rPh>
    <rPh sb="2" eb="4">
      <t>ホジョ</t>
    </rPh>
    <rPh sb="4" eb="6">
      <t>シセツ</t>
    </rPh>
    <rPh sb="6" eb="8">
      <t>セイビ</t>
    </rPh>
    <rPh sb="8" eb="9">
      <t>トウ</t>
    </rPh>
    <rPh sb="9" eb="12">
      <t>ジギョウサイ</t>
    </rPh>
    <phoneticPr fontId="5"/>
  </si>
  <si>
    <t>B3887</t>
    <phoneticPr fontId="3"/>
  </si>
  <si>
    <t>一般補助施設整備事業債　（沖縄製糖業体制強化対策事業）　R元年度同意等額</t>
    <rPh sb="0" eb="2">
      <t>イッパン</t>
    </rPh>
    <rPh sb="2" eb="4">
      <t>ホジョ</t>
    </rPh>
    <rPh sb="4" eb="6">
      <t>シセツ</t>
    </rPh>
    <rPh sb="6" eb="8">
      <t>セイビ</t>
    </rPh>
    <rPh sb="8" eb="11">
      <t>ジギョウサイ</t>
    </rPh>
    <rPh sb="13" eb="15">
      <t>オキナワ</t>
    </rPh>
    <rPh sb="15" eb="18">
      <t>セイトウギョウ</t>
    </rPh>
    <rPh sb="18" eb="20">
      <t>タイセイ</t>
    </rPh>
    <rPh sb="20" eb="22">
      <t>キョウカ</t>
    </rPh>
    <rPh sb="22" eb="24">
      <t>タイサク</t>
    </rPh>
    <rPh sb="24" eb="26">
      <t>ジギョウ</t>
    </rPh>
    <rPh sb="29" eb="30">
      <t>モト</t>
    </rPh>
    <rPh sb="30" eb="32">
      <t>ネンド</t>
    </rPh>
    <rPh sb="32" eb="34">
      <t>ドウイ</t>
    </rPh>
    <rPh sb="34" eb="36">
      <t>トウガク</t>
    </rPh>
    <phoneticPr fontId="3"/>
  </si>
  <si>
    <t>一般補助施設整備事業債　（地方大学・地域産業創出事業）　R元年度同意等額</t>
    <rPh sb="0" eb="2">
      <t>イッパン</t>
    </rPh>
    <rPh sb="2" eb="4">
      <t>ホジョ</t>
    </rPh>
    <rPh sb="4" eb="6">
      <t>シセツ</t>
    </rPh>
    <rPh sb="6" eb="8">
      <t>セイビ</t>
    </rPh>
    <rPh sb="8" eb="11">
      <t>ジギョウサイ</t>
    </rPh>
    <rPh sb="13" eb="15">
      <t>チホウ</t>
    </rPh>
    <rPh sb="15" eb="17">
      <t>ダイガク</t>
    </rPh>
    <rPh sb="18" eb="20">
      <t>チイキ</t>
    </rPh>
    <rPh sb="20" eb="22">
      <t>サンギョウ</t>
    </rPh>
    <rPh sb="22" eb="24">
      <t>ソウシュツ</t>
    </rPh>
    <rPh sb="24" eb="26">
      <t>ジギョウ</t>
    </rPh>
    <rPh sb="29" eb="30">
      <t>モト</t>
    </rPh>
    <rPh sb="30" eb="32">
      <t>ネンド</t>
    </rPh>
    <rPh sb="32" eb="34">
      <t>ドウイ</t>
    </rPh>
    <rPh sb="34" eb="36">
      <t>トウガク</t>
    </rPh>
    <phoneticPr fontId="3"/>
  </si>
  <si>
    <t>B3888</t>
    <phoneticPr fontId="3"/>
  </si>
  <si>
    <t>B3889</t>
    <phoneticPr fontId="3"/>
  </si>
  <si>
    <t>一般補助施設整備事業債　（文化財保存・活用事業(国宝重要文化財等保存・活用事業及び史跡等購入事業に限る)）　R元年度同意等額</t>
    <rPh sb="0" eb="2">
      <t>イッパン</t>
    </rPh>
    <rPh sb="2" eb="4">
      <t>ホジョ</t>
    </rPh>
    <rPh sb="4" eb="6">
      <t>シセツ</t>
    </rPh>
    <rPh sb="6" eb="8">
      <t>セイビ</t>
    </rPh>
    <rPh sb="8" eb="11">
      <t>ジギョウサイ</t>
    </rPh>
    <rPh sb="13" eb="16">
      <t>ブンカザイ</t>
    </rPh>
    <rPh sb="16" eb="18">
      <t>ホゾン</t>
    </rPh>
    <rPh sb="19" eb="21">
      <t>カツヨウ</t>
    </rPh>
    <rPh sb="21" eb="23">
      <t>ジギョウ</t>
    </rPh>
    <rPh sb="55" eb="56">
      <t>モト</t>
    </rPh>
    <rPh sb="56" eb="58">
      <t>ネンド</t>
    </rPh>
    <rPh sb="58" eb="60">
      <t>ドウイ</t>
    </rPh>
    <rPh sb="60" eb="62">
      <t>トウガク</t>
    </rPh>
    <phoneticPr fontId="3"/>
  </si>
  <si>
    <t>B3890</t>
  </si>
  <si>
    <t>B3891</t>
  </si>
  <si>
    <t>B3892</t>
  </si>
  <si>
    <t>B3893</t>
  </si>
  <si>
    <t>B3946</t>
    <phoneticPr fontId="3"/>
  </si>
  <si>
    <t>②</t>
    <phoneticPr fontId="5"/>
  </si>
  <si>
    <t>①</t>
    <phoneticPr fontId="5"/>
  </si>
  <si>
    <t>②</t>
    <phoneticPr fontId="5"/>
  </si>
  <si>
    <t>①</t>
    <phoneticPr fontId="5"/>
  </si>
  <si>
    <t>②</t>
    <phoneticPr fontId="5"/>
  </si>
  <si>
    <t>①</t>
    <phoneticPr fontId="5"/>
  </si>
  <si>
    <t>②</t>
    <phoneticPr fontId="10"/>
  </si>
  <si>
    <t>①</t>
    <phoneticPr fontId="10"/>
  </si>
  <si>
    <t>②</t>
    <phoneticPr fontId="10"/>
  </si>
  <si>
    <t>(ﾋ)</t>
    <phoneticPr fontId="10"/>
  </si>
  <si>
    <t>(ﾌ)</t>
    <phoneticPr fontId="10"/>
  </si>
  <si>
    <t>令和元年度</t>
    <rPh sb="0" eb="2">
      <t>レイワ</t>
    </rPh>
    <rPh sb="2" eb="4">
      <t>ガンネン</t>
    </rPh>
    <rPh sb="3" eb="5">
      <t>ネンド</t>
    </rPh>
    <phoneticPr fontId="5"/>
  </si>
  <si>
    <t>病院事業債　機械器具整備事業分　（通常分）　（病院事業建設費等）　令和元年度同意等額</t>
    <rPh sb="0" eb="2">
      <t>ビョウイン</t>
    </rPh>
    <rPh sb="2" eb="5">
      <t>ジギョウサイ</t>
    </rPh>
    <rPh sb="6" eb="8">
      <t>キカイ</t>
    </rPh>
    <rPh sb="8" eb="10">
      <t>キグ</t>
    </rPh>
    <rPh sb="10" eb="12">
      <t>セイビ</t>
    </rPh>
    <rPh sb="17" eb="19">
      <t>ツウジョウ</t>
    </rPh>
    <rPh sb="19" eb="20">
      <t>ブン</t>
    </rPh>
    <rPh sb="23" eb="25">
      <t>ビョウイン</t>
    </rPh>
    <rPh sb="25" eb="27">
      <t>ジギョウ</t>
    </rPh>
    <rPh sb="27" eb="30">
      <t>ケンセツヒ</t>
    </rPh>
    <rPh sb="30" eb="31">
      <t>トウ</t>
    </rPh>
    <rPh sb="33" eb="35">
      <t>レイワ</t>
    </rPh>
    <rPh sb="35" eb="37">
      <t>ガンネン</t>
    </rPh>
    <rPh sb="36" eb="38">
      <t>ネンド</t>
    </rPh>
    <rPh sb="38" eb="40">
      <t>ドウイ</t>
    </rPh>
    <rPh sb="40" eb="42">
      <t>トウガク</t>
    </rPh>
    <phoneticPr fontId="3"/>
  </si>
  <si>
    <t>病院事業債　機械器具整備事業分　（特別分）　（病院事業建設費等）　令和元年度同意等額</t>
    <rPh sb="0" eb="2">
      <t>ビョウイン</t>
    </rPh>
    <rPh sb="2" eb="5">
      <t>ジギョウサイ</t>
    </rPh>
    <rPh sb="6" eb="8">
      <t>キカイ</t>
    </rPh>
    <rPh sb="8" eb="10">
      <t>キグ</t>
    </rPh>
    <rPh sb="10" eb="12">
      <t>セイビ</t>
    </rPh>
    <rPh sb="17" eb="19">
      <t>トクベツ</t>
    </rPh>
    <rPh sb="19" eb="20">
      <t>ブン</t>
    </rPh>
    <rPh sb="20" eb="21">
      <t>ツウブン</t>
    </rPh>
    <rPh sb="23" eb="25">
      <t>ビョウイン</t>
    </rPh>
    <rPh sb="25" eb="27">
      <t>ジギョウ</t>
    </rPh>
    <rPh sb="27" eb="30">
      <t>ケンセツヒ</t>
    </rPh>
    <rPh sb="30" eb="31">
      <t>トウ</t>
    </rPh>
    <rPh sb="36" eb="38">
      <t>ネンド</t>
    </rPh>
    <rPh sb="38" eb="40">
      <t>ドウイ</t>
    </rPh>
    <rPh sb="40" eb="42">
      <t>トウガク</t>
    </rPh>
    <phoneticPr fontId="3"/>
  </si>
  <si>
    <t>病院事業債　機械器具整備事業分　（通常分（～H20））　（災害拠点病院上乗せ）　令和元年度同意等額</t>
    <rPh sb="0" eb="2">
      <t>ビョウイン</t>
    </rPh>
    <rPh sb="2" eb="5">
      <t>ジギョウサイ</t>
    </rPh>
    <rPh sb="6" eb="8">
      <t>キカイ</t>
    </rPh>
    <rPh sb="8" eb="10">
      <t>キグ</t>
    </rPh>
    <rPh sb="17" eb="19">
      <t>ツウジョウ</t>
    </rPh>
    <rPh sb="19" eb="20">
      <t>ブン</t>
    </rPh>
    <rPh sb="29" eb="31">
      <t>サイガイ</t>
    </rPh>
    <rPh sb="31" eb="33">
      <t>キョテン</t>
    </rPh>
    <rPh sb="33" eb="35">
      <t>ビョウイン</t>
    </rPh>
    <rPh sb="35" eb="37">
      <t>ウワノ</t>
    </rPh>
    <rPh sb="43" eb="45">
      <t>ネンド</t>
    </rPh>
    <rPh sb="45" eb="47">
      <t>ドウイ</t>
    </rPh>
    <rPh sb="47" eb="49">
      <t>トウガク</t>
    </rPh>
    <phoneticPr fontId="3"/>
  </si>
  <si>
    <t>病院事業債　機械器具整備事業分　（通常分（H21～））　（災害拠点病院上乗せ）　令和元年度同意等額</t>
    <rPh sb="0" eb="2">
      <t>ビョウイン</t>
    </rPh>
    <rPh sb="2" eb="5">
      <t>ジギョウサイ</t>
    </rPh>
    <rPh sb="6" eb="8">
      <t>キカイ</t>
    </rPh>
    <rPh sb="8" eb="10">
      <t>キグ</t>
    </rPh>
    <rPh sb="10" eb="12">
      <t>セイビ</t>
    </rPh>
    <rPh sb="17" eb="19">
      <t>ツウジョウ</t>
    </rPh>
    <rPh sb="19" eb="20">
      <t>ブン</t>
    </rPh>
    <rPh sb="29" eb="31">
      <t>サイガイ</t>
    </rPh>
    <rPh sb="31" eb="33">
      <t>キョテン</t>
    </rPh>
    <rPh sb="33" eb="35">
      <t>ビョウイン</t>
    </rPh>
    <rPh sb="35" eb="37">
      <t>ウワノ</t>
    </rPh>
    <rPh sb="43" eb="45">
      <t>ネンド</t>
    </rPh>
    <rPh sb="45" eb="47">
      <t>ドウイ</t>
    </rPh>
    <rPh sb="47" eb="49">
      <t>トウガク</t>
    </rPh>
    <phoneticPr fontId="3"/>
  </si>
  <si>
    <t>病院事業債　機械器具整備事業分　（特別分）　（災害拠点病院上乗せ）　令和元年度同意等額</t>
    <rPh sb="0" eb="2">
      <t>ビョウイン</t>
    </rPh>
    <rPh sb="2" eb="5">
      <t>ジギョウサイ</t>
    </rPh>
    <rPh sb="6" eb="8">
      <t>キカイ</t>
    </rPh>
    <rPh sb="8" eb="10">
      <t>キグ</t>
    </rPh>
    <rPh sb="17" eb="19">
      <t>トクベツ</t>
    </rPh>
    <rPh sb="19" eb="20">
      <t>ブン</t>
    </rPh>
    <rPh sb="23" eb="25">
      <t>サイガイ</t>
    </rPh>
    <rPh sb="25" eb="27">
      <t>キョテン</t>
    </rPh>
    <rPh sb="27" eb="29">
      <t>ビョウイン</t>
    </rPh>
    <rPh sb="29" eb="31">
      <t>ウワノ</t>
    </rPh>
    <rPh sb="37" eb="39">
      <t>ネンド</t>
    </rPh>
    <rPh sb="39" eb="41">
      <t>ドウイ</t>
    </rPh>
    <rPh sb="41" eb="43">
      <t>トウガク</t>
    </rPh>
    <phoneticPr fontId="3"/>
  </si>
  <si>
    <t>公立大学附属病院事業債　機械器具整備事業分　（通常分）　令和元年度同意等額</t>
    <rPh sb="0" eb="2">
      <t>コウリツ</t>
    </rPh>
    <rPh sb="2" eb="4">
      <t>ダイガク</t>
    </rPh>
    <rPh sb="4" eb="6">
      <t>フゾク</t>
    </rPh>
    <rPh sb="6" eb="8">
      <t>ビョウイン</t>
    </rPh>
    <rPh sb="8" eb="11">
      <t>ジギョウサイ</t>
    </rPh>
    <rPh sb="12" eb="14">
      <t>キカイ</t>
    </rPh>
    <rPh sb="14" eb="16">
      <t>キグ</t>
    </rPh>
    <rPh sb="16" eb="18">
      <t>セイビ</t>
    </rPh>
    <rPh sb="18" eb="21">
      <t>ジギョウブン</t>
    </rPh>
    <rPh sb="23" eb="25">
      <t>ツウジョウ</t>
    </rPh>
    <rPh sb="25" eb="26">
      <t>ブン</t>
    </rPh>
    <rPh sb="31" eb="33">
      <t>ネンド</t>
    </rPh>
    <rPh sb="33" eb="35">
      <t>ドウイ</t>
    </rPh>
    <rPh sb="35" eb="37">
      <t>トウガク</t>
    </rPh>
    <phoneticPr fontId="3"/>
  </si>
  <si>
    <t>一般会計出資債（上水道事業）　令和元年度同意等額</t>
    <rPh sb="0" eb="2">
      <t>イッパン</t>
    </rPh>
    <rPh sb="2" eb="4">
      <t>カイケイ</t>
    </rPh>
    <rPh sb="4" eb="7">
      <t>シュッシサイ</t>
    </rPh>
    <rPh sb="8" eb="11">
      <t>ジョウスイドウ</t>
    </rPh>
    <rPh sb="11" eb="13">
      <t>ジギョウ</t>
    </rPh>
    <rPh sb="15" eb="17">
      <t>レイワ</t>
    </rPh>
    <rPh sb="17" eb="19">
      <t>ガンネン</t>
    </rPh>
    <rPh sb="18" eb="20">
      <t>ネンド</t>
    </rPh>
    <rPh sb="20" eb="22">
      <t>ドウイ</t>
    </rPh>
    <rPh sb="22" eb="24">
      <t>トウガク</t>
    </rPh>
    <phoneticPr fontId="3"/>
  </si>
  <si>
    <t>一般会計出資債（上水道事業）　令和元年度同意等額　※上水未普及地域解消事業分</t>
    <rPh sb="0" eb="2">
      <t>イッパン</t>
    </rPh>
    <rPh sb="2" eb="4">
      <t>カイケイ</t>
    </rPh>
    <rPh sb="4" eb="7">
      <t>シュッシサイ</t>
    </rPh>
    <rPh sb="8" eb="11">
      <t>ジョウスイドウ</t>
    </rPh>
    <rPh sb="11" eb="13">
      <t>ジギョウ</t>
    </rPh>
    <rPh sb="18" eb="20">
      <t>ネンド</t>
    </rPh>
    <rPh sb="20" eb="22">
      <t>ドウイ</t>
    </rPh>
    <rPh sb="22" eb="24">
      <t>トウガク</t>
    </rPh>
    <phoneticPr fontId="3"/>
  </si>
  <si>
    <t>簡易水道事業債　令和元年度同意等額　※公営企業会計適用分</t>
    <rPh sb="8" eb="10">
      <t>レイワ</t>
    </rPh>
    <rPh sb="10" eb="12">
      <t>ガンネン</t>
    </rPh>
    <phoneticPr fontId="3"/>
  </si>
  <si>
    <t>病院事業一般会計出資債　医療施設整備事業分　（再編・ネットワーク化）　令和元年度同意等額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5" eb="37">
      <t>レイワ</t>
    </rPh>
    <rPh sb="37" eb="39">
      <t>ガンネン</t>
    </rPh>
    <rPh sb="38" eb="40">
      <t>ネンド</t>
    </rPh>
    <rPh sb="40" eb="42">
      <t>ドウイ</t>
    </rPh>
    <rPh sb="42" eb="44">
      <t>トウガク</t>
    </rPh>
    <phoneticPr fontId="3"/>
  </si>
  <si>
    <t>病院事業一般会計出資債　機械器具整備事業分　（再編・ネットワーク化）　令和元年度同意等額</t>
    <rPh sb="0" eb="2">
      <t>ビョウイン</t>
    </rPh>
    <rPh sb="2" eb="4">
      <t>ジギョウ</t>
    </rPh>
    <rPh sb="4" eb="6">
      <t>イッパン</t>
    </rPh>
    <rPh sb="6" eb="8">
      <t>カイケイ</t>
    </rPh>
    <rPh sb="8" eb="11">
      <t>シュッシサイ</t>
    </rPh>
    <rPh sb="12" eb="14">
      <t>キカイ</t>
    </rPh>
    <rPh sb="14" eb="16">
      <t>キグ</t>
    </rPh>
    <rPh sb="16" eb="18">
      <t>セイビ</t>
    </rPh>
    <rPh sb="18" eb="21">
      <t>ジギョウブン</t>
    </rPh>
    <rPh sb="23" eb="25">
      <t>サイヘン</t>
    </rPh>
    <rPh sb="32" eb="33">
      <t>カ</t>
    </rPh>
    <rPh sb="35" eb="37">
      <t>レイワ</t>
    </rPh>
    <rPh sb="37" eb="39">
      <t>ガンネン</t>
    </rPh>
    <rPh sb="38" eb="40">
      <t>ネンド</t>
    </rPh>
    <rPh sb="40" eb="42">
      <t>ドウイ</t>
    </rPh>
    <rPh sb="42" eb="44">
      <t>トウガク</t>
    </rPh>
    <phoneticPr fontId="3"/>
  </si>
  <si>
    <t>病院事業債　医療施設整備事業分　（通常分）　（病院事業建設費等）　令和元年度同意等額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3" eb="37">
      <t>レイワガンネン</t>
    </rPh>
    <rPh sb="37" eb="38">
      <t>ド</t>
    </rPh>
    <rPh sb="38" eb="40">
      <t>ドウイ</t>
    </rPh>
    <rPh sb="40" eb="42">
      <t>トウガク</t>
    </rPh>
    <phoneticPr fontId="3"/>
  </si>
  <si>
    <t>病院事業債　医療施設整備事業分　（特別分）　（病院事業建設費等）　令和元年度同意等額</t>
    <rPh sb="0" eb="2">
      <t>ビョウイン</t>
    </rPh>
    <rPh sb="2" eb="5">
      <t>ジギョウサイ</t>
    </rPh>
    <rPh sb="17" eb="19">
      <t>トクベツ</t>
    </rPh>
    <rPh sb="19" eb="20">
      <t>ブン</t>
    </rPh>
    <rPh sb="20" eb="21">
      <t>ツウブン</t>
    </rPh>
    <rPh sb="23" eb="25">
      <t>ビョウイン</t>
    </rPh>
    <rPh sb="25" eb="27">
      <t>ジギョウ</t>
    </rPh>
    <rPh sb="27" eb="30">
      <t>ケンセツヒ</t>
    </rPh>
    <rPh sb="30" eb="31">
      <t>トウ</t>
    </rPh>
    <rPh sb="33" eb="35">
      <t>レイワ</t>
    </rPh>
    <rPh sb="35" eb="37">
      <t>ガンネン</t>
    </rPh>
    <rPh sb="37" eb="38">
      <t>ド</t>
    </rPh>
    <rPh sb="38" eb="40">
      <t>ドウイ</t>
    </rPh>
    <rPh sb="40" eb="42">
      <t>トウガク</t>
    </rPh>
    <phoneticPr fontId="3"/>
  </si>
  <si>
    <t>病院事業債　医療施設整備事業分　（通常分（～H20））　（災害拠点病院上乗せ）　令和元年度同意等額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0" eb="42">
      <t>レイワ</t>
    </rPh>
    <rPh sb="42" eb="44">
      <t>ガンネン</t>
    </rPh>
    <rPh sb="44" eb="45">
      <t>ド</t>
    </rPh>
    <rPh sb="45" eb="47">
      <t>ドウイ</t>
    </rPh>
    <rPh sb="47" eb="49">
      <t>トウガク</t>
    </rPh>
    <phoneticPr fontId="3"/>
  </si>
  <si>
    <t>病院事業債　医療施設整備事業分　（通常分（H21～））　（災害拠点病院上乗せ）　令和元年度同意等額</t>
    <rPh sb="0" eb="2">
      <t>ビョウイン</t>
    </rPh>
    <rPh sb="2" eb="5">
      <t>ジギョウサイ</t>
    </rPh>
    <rPh sb="10" eb="12">
      <t>セイビ</t>
    </rPh>
    <rPh sb="17" eb="19">
      <t>ツウジョウ</t>
    </rPh>
    <rPh sb="19" eb="20">
      <t>ブン</t>
    </rPh>
    <rPh sb="29" eb="31">
      <t>サイガイ</t>
    </rPh>
    <rPh sb="31" eb="33">
      <t>キョテン</t>
    </rPh>
    <rPh sb="33" eb="35">
      <t>ビョウイン</t>
    </rPh>
    <rPh sb="35" eb="37">
      <t>ウワノ</t>
    </rPh>
    <rPh sb="40" eb="42">
      <t>レイワ</t>
    </rPh>
    <rPh sb="42" eb="44">
      <t>ガンネン</t>
    </rPh>
    <rPh sb="44" eb="45">
      <t>ド</t>
    </rPh>
    <rPh sb="45" eb="47">
      <t>ドウイ</t>
    </rPh>
    <rPh sb="47" eb="49">
      <t>トウガク</t>
    </rPh>
    <phoneticPr fontId="3"/>
  </si>
  <si>
    <t>病院事業債　医療施設整備事業分　（特別分）　（災害拠点病院上乗せ）　令和元年度同意等額</t>
    <rPh sb="0" eb="2">
      <t>ビョウイン</t>
    </rPh>
    <rPh sb="2" eb="5">
      <t>ジギョウサイ</t>
    </rPh>
    <rPh sb="17" eb="19">
      <t>トクベツ</t>
    </rPh>
    <rPh sb="19" eb="20">
      <t>ブン</t>
    </rPh>
    <rPh sb="23" eb="25">
      <t>サイガイ</t>
    </rPh>
    <rPh sb="25" eb="27">
      <t>キョテン</t>
    </rPh>
    <rPh sb="27" eb="29">
      <t>ビョウイン</t>
    </rPh>
    <rPh sb="29" eb="31">
      <t>ウワノ</t>
    </rPh>
    <rPh sb="34" eb="36">
      <t>レイワ</t>
    </rPh>
    <rPh sb="36" eb="38">
      <t>ガンネン</t>
    </rPh>
    <rPh sb="38" eb="39">
      <t>ド</t>
    </rPh>
    <rPh sb="39" eb="41">
      <t>ドウイ</t>
    </rPh>
    <rPh sb="41" eb="43">
      <t>トウガク</t>
    </rPh>
    <phoneticPr fontId="3"/>
  </si>
  <si>
    <t>公立大学附属病院事業債　医療施設整備事業分　（通常分）　令和元年度同意等額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28" eb="30">
      <t>レイワ</t>
    </rPh>
    <rPh sb="30" eb="32">
      <t>ガンネン</t>
    </rPh>
    <rPh sb="32" eb="33">
      <t>ド</t>
    </rPh>
    <rPh sb="33" eb="35">
      <t>ドウイ</t>
    </rPh>
    <rPh sb="35" eb="37">
      <t>トウガク</t>
    </rPh>
    <phoneticPr fontId="3"/>
  </si>
  <si>
    <t>施設整備事業（一般財源化分）消防防災設備整備費補助金　R元年度同意等額</t>
    <rPh sb="0" eb="2">
      <t>シセツ</t>
    </rPh>
    <rPh sb="2" eb="4">
      <t>セイビ</t>
    </rPh>
    <rPh sb="4" eb="6">
      <t>ジギョウ</t>
    </rPh>
    <rPh sb="7" eb="9">
      <t>イッパン</t>
    </rPh>
    <rPh sb="9" eb="11">
      <t>ザイゲン</t>
    </rPh>
    <rPh sb="11" eb="13">
      <t>カブン</t>
    </rPh>
    <rPh sb="14" eb="16">
      <t>ショウボウ</t>
    </rPh>
    <rPh sb="16" eb="18">
      <t>ボウサイ</t>
    </rPh>
    <rPh sb="18" eb="20">
      <t>セツビ</t>
    </rPh>
    <rPh sb="20" eb="23">
      <t>セイビヒ</t>
    </rPh>
    <rPh sb="23" eb="26">
      <t>ホジョキン</t>
    </rPh>
    <rPh sb="28" eb="29">
      <t>ガン</t>
    </rPh>
    <rPh sb="29" eb="31">
      <t>ネンド</t>
    </rPh>
    <rPh sb="31" eb="33">
      <t>ドウイ</t>
    </rPh>
    <rPh sb="33" eb="35">
      <t>トウガク</t>
    </rPh>
    <phoneticPr fontId="3"/>
  </si>
  <si>
    <t>R元年度</t>
    <rPh sb="1" eb="3">
      <t>ガンネン</t>
    </rPh>
    <rPh sb="3" eb="4">
      <t>ド</t>
    </rPh>
    <phoneticPr fontId="5"/>
  </si>
  <si>
    <t>B3644</t>
    <phoneticPr fontId="3"/>
  </si>
  <si>
    <t>流域下水道事業及び公共下水道事業に係る地方債（12年度以降同意等債に係るもの）　R元年度同意等額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1" eb="42">
      <t>ガン</t>
    </rPh>
    <rPh sb="44" eb="46">
      <t>ドウイ</t>
    </rPh>
    <rPh sb="46" eb="48">
      <t>トウガク</t>
    </rPh>
    <phoneticPr fontId="3"/>
  </si>
  <si>
    <t>その他の下水道事業に係る地方債　R元年度同意等額</t>
    <rPh sb="2" eb="3">
      <t>タ</t>
    </rPh>
    <rPh sb="4" eb="7">
      <t>ゲスイドウ</t>
    </rPh>
    <rPh sb="7" eb="9">
      <t>ジギョウ</t>
    </rPh>
    <rPh sb="10" eb="11">
      <t>カカ</t>
    </rPh>
    <rPh sb="12" eb="15">
      <t>チホウサイ</t>
    </rPh>
    <rPh sb="17" eb="18">
      <t>ガン</t>
    </rPh>
    <rPh sb="20" eb="22">
      <t>ドウイ</t>
    </rPh>
    <rPh sb="22" eb="24">
      <t>トウガク</t>
    </rPh>
    <phoneticPr fontId="3"/>
  </si>
  <si>
    <t>下水道事業債臨時措置分　R元年度同意等額</t>
    <rPh sb="0" eb="3">
      <t>ゲスイドウ</t>
    </rPh>
    <rPh sb="3" eb="6">
      <t>ジギョウサイ</t>
    </rPh>
    <rPh sb="6" eb="8">
      <t>リンジ</t>
    </rPh>
    <rPh sb="8" eb="10">
      <t>ソチ</t>
    </rPh>
    <rPh sb="10" eb="11">
      <t>ブン</t>
    </rPh>
    <rPh sb="13" eb="14">
      <t>ガン</t>
    </rPh>
    <rPh sb="16" eb="18">
      <t>ドウイ</t>
    </rPh>
    <rPh sb="18" eb="20">
      <t>トウガク</t>
    </rPh>
    <phoneticPr fontId="3"/>
  </si>
  <si>
    <t>下水道事業債広域化・共同化分　R元年度同意等額</t>
    <rPh sb="0" eb="3">
      <t>ゲスイドウ</t>
    </rPh>
    <rPh sb="3" eb="6">
      <t>ジギョウサイ</t>
    </rPh>
    <rPh sb="6" eb="9">
      <t>コウイキカ</t>
    </rPh>
    <rPh sb="10" eb="12">
      <t>キョウドウ</t>
    </rPh>
    <rPh sb="12" eb="14">
      <t>カブン</t>
    </rPh>
    <rPh sb="16" eb="17">
      <t>ガン</t>
    </rPh>
    <rPh sb="19" eb="21">
      <t>ドウイ</t>
    </rPh>
    <rPh sb="21" eb="23">
      <t>トウガク</t>
    </rPh>
    <phoneticPr fontId="3"/>
  </si>
  <si>
    <t>B3662</t>
    <phoneticPr fontId="3"/>
  </si>
  <si>
    <t>下水道資本費平準化債（下水分）　R元年度同意等額</t>
    <rPh sb="0" eb="3">
      <t>ゲスイドウ</t>
    </rPh>
    <rPh sb="3" eb="6">
      <t>シホンヒ</t>
    </rPh>
    <rPh sb="6" eb="9">
      <t>ヘイジュンカ</t>
    </rPh>
    <rPh sb="9" eb="10">
      <t>サイ</t>
    </rPh>
    <rPh sb="11" eb="13">
      <t>ゲスイ</t>
    </rPh>
    <rPh sb="13" eb="14">
      <t>ブン</t>
    </rPh>
    <rPh sb="17" eb="18">
      <t>ガン</t>
    </rPh>
    <rPh sb="20" eb="22">
      <t>ドウイ</t>
    </rPh>
    <rPh sb="22" eb="24">
      <t>トウガク</t>
    </rPh>
    <phoneticPr fontId="3"/>
  </si>
  <si>
    <t>B3663</t>
  </si>
  <si>
    <t>B3664</t>
  </si>
  <si>
    <t>流域下水道事業及び公共下水道事業に係る地方債（公営企業会計適用債）　R元年度同意等額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3" eb="25">
      <t>コウエイ</t>
    </rPh>
    <rPh sb="25" eb="27">
      <t>キギョウ</t>
    </rPh>
    <rPh sb="27" eb="29">
      <t>カイケイ</t>
    </rPh>
    <rPh sb="29" eb="31">
      <t>テキヨウ</t>
    </rPh>
    <rPh sb="31" eb="32">
      <t>サイ</t>
    </rPh>
    <rPh sb="35" eb="36">
      <t>ガン</t>
    </rPh>
    <rPh sb="38" eb="40">
      <t>ドウイ</t>
    </rPh>
    <rPh sb="40" eb="42">
      <t>トウガク</t>
    </rPh>
    <phoneticPr fontId="3"/>
  </si>
  <si>
    <t>その他の下水道事業に係る地方債（公営企業会計適用債）　R元年度同意等額</t>
    <rPh sb="2" eb="3">
      <t>タ</t>
    </rPh>
    <rPh sb="4" eb="7">
      <t>ゲスイドウ</t>
    </rPh>
    <rPh sb="7" eb="9">
      <t>ジギョウ</t>
    </rPh>
    <rPh sb="10" eb="11">
      <t>カカ</t>
    </rPh>
    <rPh sb="12" eb="15">
      <t>チホウサイ</t>
    </rPh>
    <rPh sb="16" eb="18">
      <t>コウエイ</t>
    </rPh>
    <rPh sb="18" eb="20">
      <t>キギョウ</t>
    </rPh>
    <rPh sb="20" eb="22">
      <t>カイケイ</t>
    </rPh>
    <rPh sb="22" eb="24">
      <t>テキヨウ</t>
    </rPh>
    <rPh sb="24" eb="25">
      <t>サイ</t>
    </rPh>
    <rPh sb="28" eb="29">
      <t>ガン</t>
    </rPh>
    <rPh sb="31" eb="33">
      <t>ドウイ</t>
    </rPh>
    <rPh sb="33" eb="35">
      <t>トウガク</t>
    </rPh>
    <phoneticPr fontId="3"/>
  </si>
  <si>
    <t>B3947</t>
    <phoneticPr fontId="3"/>
  </si>
  <si>
    <t>補正予算債償還費　（11年度以降同意等債に係るもの）　（60.0%分）　R元年度同意等額　※政府</t>
    <rPh sb="33" eb="34">
      <t>ブン</t>
    </rPh>
    <rPh sb="37" eb="38">
      <t>ガン</t>
    </rPh>
    <rPh sb="46" eb="48">
      <t>セイフ</t>
    </rPh>
    <phoneticPr fontId="3"/>
  </si>
  <si>
    <t>補正予算債償還費　（11年度以降同意等債に係るもの）　（50.0%分）　R元年度同意等額　※政府</t>
    <rPh sb="33" eb="34">
      <t>ブン</t>
    </rPh>
    <rPh sb="37" eb="38">
      <t>ガン</t>
    </rPh>
    <rPh sb="46" eb="48">
      <t>セイフ</t>
    </rPh>
    <phoneticPr fontId="3"/>
  </si>
  <si>
    <t>補正予算債償還費　（11年度以降同意等債に係るもの）　（80.0%分）　R元年度同意等額　※民間</t>
    <rPh sb="33" eb="34">
      <t>ブン</t>
    </rPh>
    <rPh sb="37" eb="38">
      <t>ガン</t>
    </rPh>
    <rPh sb="46" eb="48">
      <t>ミンカン</t>
    </rPh>
    <phoneticPr fontId="3"/>
  </si>
  <si>
    <t>補正予算債償還費　（11年度以降同意等債に係るもの）　（60.0%分）　R元年度同意等額　※民間</t>
    <rPh sb="33" eb="34">
      <t>ブン</t>
    </rPh>
    <rPh sb="37" eb="38">
      <t>ガン</t>
    </rPh>
    <rPh sb="46" eb="48">
      <t>ミンカン</t>
    </rPh>
    <phoneticPr fontId="3"/>
  </si>
  <si>
    <t>補正予算債償還費　（11年度以降同意等債に係るもの）　（50.0%分）　R元年度同意等額　※民間</t>
    <rPh sb="33" eb="34">
      <t>ブン</t>
    </rPh>
    <rPh sb="37" eb="38">
      <t>ガン</t>
    </rPh>
    <rPh sb="46" eb="48">
      <t>ミンカン</t>
    </rPh>
    <phoneticPr fontId="3"/>
  </si>
  <si>
    <t>B3974</t>
    <phoneticPr fontId="3"/>
  </si>
  <si>
    <t>減収補塡債償還費　R元年度同意等額</t>
    <rPh sb="10" eb="11">
      <t>ガン</t>
    </rPh>
    <phoneticPr fontId="3"/>
  </si>
  <si>
    <t>B3975</t>
    <phoneticPr fontId="3"/>
  </si>
  <si>
    <t>財源対策債　（公共事業等債分）　R元年度同意等額　※政府</t>
    <rPh sb="11" eb="12">
      <t>トウ</t>
    </rPh>
    <rPh sb="17" eb="18">
      <t>ガン</t>
    </rPh>
    <phoneticPr fontId="3"/>
  </si>
  <si>
    <t>B3976</t>
  </si>
  <si>
    <t>財源対策債　（公共事業等債分）　R元年度同意等額　※民間</t>
    <rPh sb="11" eb="12">
      <t>トウ</t>
    </rPh>
    <rPh sb="17" eb="18">
      <t>ガン</t>
    </rPh>
    <rPh sb="26" eb="28">
      <t>ミンカン</t>
    </rPh>
    <phoneticPr fontId="3"/>
  </si>
  <si>
    <t>B3977</t>
    <phoneticPr fontId="3"/>
  </si>
  <si>
    <t>財源対策債　（学校教育施設等整備事業債分）　R元年度同意等額　※政府</t>
    <rPh sb="23" eb="24">
      <t>ガン</t>
    </rPh>
    <phoneticPr fontId="3"/>
  </si>
  <si>
    <t>B3978</t>
    <phoneticPr fontId="3"/>
  </si>
  <si>
    <t>財源対策債　（学校教育施設等整備事業債分）　R元年度同意等額　※民間</t>
    <rPh sb="23" eb="24">
      <t>ガン</t>
    </rPh>
    <rPh sb="32" eb="34">
      <t>ミンカン</t>
    </rPh>
    <phoneticPr fontId="3"/>
  </si>
  <si>
    <t>B3979</t>
    <phoneticPr fontId="3"/>
  </si>
  <si>
    <t>財源対策債　（一般廃棄物処理事業債分）　R元年度同意等額　※政府</t>
    <rPh sb="7" eb="9">
      <t>イッパン</t>
    </rPh>
    <rPh sb="9" eb="12">
      <t>ハイキブツ</t>
    </rPh>
    <rPh sb="12" eb="14">
      <t>ショリ</t>
    </rPh>
    <rPh sb="21" eb="22">
      <t>ガン</t>
    </rPh>
    <phoneticPr fontId="3"/>
  </si>
  <si>
    <t>B3980</t>
    <phoneticPr fontId="3"/>
  </si>
  <si>
    <t>財源対策債　（一般廃棄物処理事業債分）　R元年度同意等額　※民間</t>
    <rPh sb="7" eb="9">
      <t>イッパン</t>
    </rPh>
    <rPh sb="9" eb="12">
      <t>ハイキブツ</t>
    </rPh>
    <rPh sb="12" eb="14">
      <t>ショリ</t>
    </rPh>
    <rPh sb="21" eb="22">
      <t>ガン</t>
    </rPh>
    <rPh sb="30" eb="32">
      <t>ミンカン</t>
    </rPh>
    <phoneticPr fontId="3"/>
  </si>
  <si>
    <t>B3981</t>
    <phoneticPr fontId="3"/>
  </si>
  <si>
    <t>臨時財政対策債償還費　R元年度同意等額</t>
    <rPh sb="12" eb="13">
      <t>ガン</t>
    </rPh>
    <phoneticPr fontId="3"/>
  </si>
  <si>
    <t>B3982</t>
    <phoneticPr fontId="3"/>
  </si>
  <si>
    <t>東日本大震災全国緊急防災施策等債償還費　（緊急防災・減災）　R元年度同意等額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キンキュウ</t>
    </rPh>
    <rPh sb="23" eb="25">
      <t>ボウサイ</t>
    </rPh>
    <rPh sb="26" eb="28">
      <t>ゲンサイ</t>
    </rPh>
    <rPh sb="31" eb="32">
      <t>ガン</t>
    </rPh>
    <rPh sb="32" eb="34">
      <t>ネンド</t>
    </rPh>
    <rPh sb="34" eb="36">
      <t>ドウイ</t>
    </rPh>
    <rPh sb="36" eb="38">
      <t>トウガク</t>
    </rPh>
    <phoneticPr fontId="3"/>
  </si>
  <si>
    <t>公債費（国土強靭化施策債償還費）</t>
    <rPh sb="0" eb="3">
      <t>コウサイヒ</t>
    </rPh>
    <rPh sb="4" eb="9">
      <t>コクドキョウジンカ</t>
    </rPh>
    <rPh sb="9" eb="10">
      <t>セ</t>
    </rPh>
    <rPh sb="10" eb="11">
      <t>サク</t>
    </rPh>
    <rPh sb="11" eb="12">
      <t>サイ</t>
    </rPh>
    <rPh sb="12" eb="15">
      <t>ショウカンヒ</t>
    </rPh>
    <phoneticPr fontId="3"/>
  </si>
  <si>
    <t>防災・減災・国土強靭化緊急対策事業債償還費（50.0％分）　R元年度同意等額</t>
    <rPh sb="0" eb="2">
      <t>ボウサイ</t>
    </rPh>
    <rPh sb="3" eb="5">
      <t>ゲンサイ</t>
    </rPh>
    <rPh sb="6" eb="8">
      <t>コクド</t>
    </rPh>
    <rPh sb="8" eb="10">
      <t>キョウジン</t>
    </rPh>
    <rPh sb="10" eb="11">
      <t>カ</t>
    </rPh>
    <rPh sb="11" eb="13">
      <t>キンキュウ</t>
    </rPh>
    <rPh sb="13" eb="18">
      <t>タイサクジギョウサイ</t>
    </rPh>
    <rPh sb="18" eb="20">
      <t>ショウカン</t>
    </rPh>
    <rPh sb="20" eb="21">
      <t>ヒ</t>
    </rPh>
    <rPh sb="27" eb="28">
      <t>ブン</t>
    </rPh>
    <rPh sb="31" eb="32">
      <t>ガン</t>
    </rPh>
    <rPh sb="32" eb="34">
      <t>ネンド</t>
    </rPh>
    <rPh sb="34" eb="38">
      <t>ドウイトウガク</t>
    </rPh>
    <phoneticPr fontId="3"/>
  </si>
  <si>
    <t>防災・減災・国土強靭化緊急対策事業債償還費（60.0％分）　R元年度同意等額</t>
    <rPh sb="0" eb="2">
      <t>ボウサイ</t>
    </rPh>
    <rPh sb="3" eb="5">
      <t>ゲンサイ</t>
    </rPh>
    <rPh sb="6" eb="8">
      <t>コクド</t>
    </rPh>
    <rPh sb="8" eb="10">
      <t>キョウジン</t>
    </rPh>
    <rPh sb="10" eb="11">
      <t>カ</t>
    </rPh>
    <rPh sb="11" eb="13">
      <t>キンキュウ</t>
    </rPh>
    <rPh sb="13" eb="18">
      <t>タイサクジギョウサイ</t>
    </rPh>
    <rPh sb="18" eb="20">
      <t>ショウカン</t>
    </rPh>
    <rPh sb="20" eb="21">
      <t>ヒ</t>
    </rPh>
    <rPh sb="27" eb="28">
      <t>ブン</t>
    </rPh>
    <rPh sb="31" eb="32">
      <t>ガン</t>
    </rPh>
    <rPh sb="32" eb="34">
      <t>ネンド</t>
    </rPh>
    <rPh sb="34" eb="38">
      <t>ドウイトウガク</t>
    </rPh>
    <phoneticPr fontId="3"/>
  </si>
  <si>
    <t>緊急自然災害防止対策事業債　R元年度同意等額</t>
    <rPh sb="0" eb="8">
      <t>キンキュウシゼンサイガイボウシ</t>
    </rPh>
    <rPh sb="8" eb="13">
      <t>タイサクジギョウサイ</t>
    </rPh>
    <rPh sb="15" eb="16">
      <t>ガン</t>
    </rPh>
    <rPh sb="16" eb="18">
      <t>ネンド</t>
    </rPh>
    <rPh sb="18" eb="22">
      <t>ドウイトウガク</t>
    </rPh>
    <phoneticPr fontId="3"/>
  </si>
  <si>
    <t>(ｱ)～(ｷ)</t>
    <phoneticPr fontId="5"/>
  </si>
  <si>
    <t>*</t>
    <phoneticPr fontId="5"/>
  </si>
  <si>
    <t>=</t>
    <phoneticPr fontId="5"/>
  </si>
  <si>
    <t>②</t>
    <phoneticPr fontId="5"/>
  </si>
  <si>
    <t>①</t>
    <phoneticPr fontId="5"/>
  </si>
  <si>
    <t>(AD)</t>
    <phoneticPr fontId="5"/>
  </si>
  <si>
    <t>(AE)</t>
    <phoneticPr fontId="5"/>
  </si>
  <si>
    <t>*</t>
    <phoneticPr fontId="5"/>
  </si>
  <si>
    <t>②</t>
    <phoneticPr fontId="5"/>
  </si>
  <si>
    <t>*</t>
    <phoneticPr fontId="5"/>
  </si>
  <si>
    <t>緊急防災・減災</t>
    <phoneticPr fontId="3"/>
  </si>
  <si>
    <t>*</t>
    <phoneticPr fontId="5"/>
  </si>
  <si>
    <t>=</t>
    <phoneticPr fontId="5"/>
  </si>
  <si>
    <t>公債費(国土強靭化施策債償還費)</t>
    <rPh sb="0" eb="3">
      <t>コウサイヒ</t>
    </rPh>
    <rPh sb="4" eb="9">
      <t>コクドキョウジンカ</t>
    </rPh>
    <phoneticPr fontId="5"/>
  </si>
  <si>
    <t>防災・減災・国土強靭化（50%）</t>
    <rPh sb="0" eb="2">
      <t>ボウサイ</t>
    </rPh>
    <rPh sb="3" eb="5">
      <t>ゲンサイ</t>
    </rPh>
    <rPh sb="6" eb="8">
      <t>コクド</t>
    </rPh>
    <rPh sb="8" eb="11">
      <t>キョウジンカ</t>
    </rPh>
    <phoneticPr fontId="3"/>
  </si>
  <si>
    <t>防災・減災・国土強靭化（60%）</t>
    <rPh sb="0" eb="2">
      <t>ボウサイ</t>
    </rPh>
    <rPh sb="3" eb="5">
      <t>ゲンサイ</t>
    </rPh>
    <rPh sb="6" eb="8">
      <t>コクド</t>
    </rPh>
    <rPh sb="8" eb="11">
      <t>キョウジンカ</t>
    </rPh>
    <phoneticPr fontId="3"/>
  </si>
  <si>
    <t>③</t>
    <phoneticPr fontId="3"/>
  </si>
  <si>
    <t>緊急自然災害防止</t>
    <rPh sb="0" eb="8">
      <t>キンキュウシゼンサイガイボウシ</t>
    </rPh>
    <phoneticPr fontId="3"/>
  </si>
  <si>
    <t>=</t>
    <phoneticPr fontId="5"/>
  </si>
  <si>
    <t>*</t>
    <phoneticPr fontId="5"/>
  </si>
  <si>
    <t>(AK)</t>
    <phoneticPr fontId="5"/>
  </si>
  <si>
    <t>*</t>
    <phoneticPr fontId="5"/>
  </si>
  <si>
    <t>=</t>
    <phoneticPr fontId="5"/>
  </si>
  <si>
    <t>(AL)</t>
    <phoneticPr fontId="5"/>
  </si>
  <si>
    <t>(AM)</t>
    <phoneticPr fontId="5"/>
  </si>
  <si>
    <t>(AN)</t>
    <phoneticPr fontId="5"/>
  </si>
  <si>
    <t>(AO)</t>
    <phoneticPr fontId="5"/>
  </si>
  <si>
    <t>(AP)</t>
    <phoneticPr fontId="5"/>
  </si>
  <si>
    <t>(AQ)</t>
    <phoneticPr fontId="5"/>
  </si>
  <si>
    <t>(AR)</t>
    <phoneticPr fontId="5"/>
  </si>
  <si>
    <t>(ｦ)</t>
    <phoneticPr fontId="3"/>
  </si>
  <si>
    <t>(ﾝ)</t>
    <phoneticPr fontId="3"/>
  </si>
  <si>
    <t>(ﾔ)</t>
    <phoneticPr fontId="3"/>
  </si>
  <si>
    <t>*</t>
    <phoneticPr fontId="5"/>
  </si>
  <si>
    <t>(j)</t>
    <phoneticPr fontId="5"/>
  </si>
  <si>
    <t>*</t>
    <phoneticPr fontId="5"/>
  </si>
  <si>
    <t>(ｱｽ)</t>
    <phoneticPr fontId="5"/>
  </si>
  <si>
    <t>(ｱｿ)</t>
    <phoneticPr fontId="5"/>
  </si>
  <si>
    <t>R元年度算出資料</t>
    <rPh sb="1" eb="2">
      <t>ガン</t>
    </rPh>
    <rPh sb="2" eb="4">
      <t>ネンド</t>
    </rPh>
    <rPh sb="4" eb="6">
      <t>サンシュツ</t>
    </rPh>
    <rPh sb="6" eb="8">
      <t>シリョウ</t>
    </rPh>
    <phoneticPr fontId="5"/>
  </si>
  <si>
    <t>P47(V)欄</t>
    <phoneticPr fontId="3"/>
  </si>
  <si>
    <t>(千円未満四捨五入）</t>
    <phoneticPr fontId="5"/>
  </si>
  <si>
    <t>*</t>
    <phoneticPr fontId="5"/>
  </si>
  <si>
    <t>=</t>
    <phoneticPr fontId="5"/>
  </si>
  <si>
    <t>（１４）令和元年度分</t>
    <rPh sb="4" eb="7">
      <t>レイワガン</t>
    </rPh>
    <rPh sb="7" eb="9">
      <t>ネンド</t>
    </rPh>
    <rPh sb="9" eb="10">
      <t>ブン</t>
    </rPh>
    <phoneticPr fontId="5"/>
  </si>
  <si>
    <t>R元年度一本算定</t>
    <rPh sb="1" eb="2">
      <t>ガン</t>
    </rPh>
    <rPh sb="2" eb="4">
      <t>ネンド</t>
    </rPh>
    <rPh sb="4" eb="6">
      <t>イッポン</t>
    </rPh>
    <rPh sb="6" eb="8">
      <t>サンテイ</t>
    </rPh>
    <phoneticPr fontId="5"/>
  </si>
  <si>
    <t>(ｾ)</t>
    <phoneticPr fontId="5"/>
  </si>
  <si>
    <t>(G)</t>
    <phoneticPr fontId="3"/>
  </si>
  <si>
    <t>国土強靭化施策債償還費</t>
    <rPh sb="0" eb="2">
      <t>コクド</t>
    </rPh>
    <rPh sb="2" eb="4">
      <t>キョウジン</t>
    </rPh>
    <rPh sb="4" eb="5">
      <t>カ</t>
    </rPh>
    <rPh sb="5" eb="7">
      <t>セサク</t>
    </rPh>
    <rPh sb="7" eb="8">
      <t>サイ</t>
    </rPh>
    <rPh sb="8" eb="11">
      <t>ショウカンヒ</t>
    </rPh>
    <phoneticPr fontId="5"/>
  </si>
  <si>
    <t>(AR)</t>
    <phoneticPr fontId="3"/>
  </si>
  <si>
    <t>R元：</t>
    <rPh sb="1" eb="2">
      <t>ガン</t>
    </rPh>
    <phoneticPr fontId="3"/>
  </si>
  <si>
    <t>B4540</t>
  </si>
  <si>
    <t>B4541</t>
  </si>
  <si>
    <t>B3794</t>
    <phoneticPr fontId="3"/>
  </si>
  <si>
    <t>B3791</t>
  </si>
  <si>
    <t>B3792</t>
  </si>
  <si>
    <t>B3793</t>
  </si>
  <si>
    <t>B3713</t>
  </si>
  <si>
    <t>B3714</t>
  </si>
  <si>
    <t>B3715</t>
  </si>
  <si>
    <t>B3716</t>
  </si>
  <si>
    <t>B3717</t>
  </si>
  <si>
    <t>B3718</t>
  </si>
  <si>
    <t>B3719</t>
  </si>
  <si>
    <t>B3720</t>
  </si>
  <si>
    <t>B3721</t>
  </si>
  <si>
    <t>B3762</t>
  </si>
  <si>
    <t>B3763</t>
  </si>
  <si>
    <t>B3777</t>
  </si>
  <si>
    <t>B4897</t>
  </si>
  <si>
    <t>B4898</t>
  </si>
  <si>
    <t>B3687</t>
    <phoneticPr fontId="3"/>
  </si>
  <si>
    <t>B3686</t>
    <phoneticPr fontId="3"/>
  </si>
  <si>
    <t>B3685</t>
    <phoneticPr fontId="3"/>
  </si>
  <si>
    <t>B3684</t>
    <phoneticPr fontId="3"/>
  </si>
  <si>
    <t>B3683</t>
    <phoneticPr fontId="3"/>
  </si>
  <si>
    <t>B3682</t>
    <phoneticPr fontId="3"/>
  </si>
  <si>
    <t>B3681</t>
    <phoneticPr fontId="3"/>
  </si>
  <si>
    <t>B3680</t>
    <phoneticPr fontId="3"/>
  </si>
  <si>
    <t>B3679</t>
    <phoneticPr fontId="3"/>
  </si>
  <si>
    <t>B3677</t>
  </si>
  <si>
    <t>B3678</t>
  </si>
  <si>
    <t>B3640</t>
    <phoneticPr fontId="3"/>
  </si>
  <si>
    <t>B3635</t>
  </si>
  <si>
    <t>B3636</t>
  </si>
  <si>
    <t>公共事業等債（高規格幹線道路（高速自動車国道を除く）分）　R元年度同意等額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0" eb="32">
      <t>ガンネン</t>
    </rPh>
    <rPh sb="31" eb="33">
      <t>ネンド</t>
    </rPh>
    <rPh sb="33" eb="35">
      <t>ドウイ</t>
    </rPh>
    <rPh sb="35" eb="36">
      <t>トウ</t>
    </rPh>
    <rPh sb="36" eb="37">
      <t>ガク</t>
    </rPh>
    <phoneticPr fontId="3"/>
  </si>
  <si>
    <t>公共事業等債（復興特別分）　R元年度同意等額</t>
    <rPh sb="15" eb="16">
      <t>ガン</t>
    </rPh>
    <phoneticPr fontId="3"/>
  </si>
  <si>
    <t>公共事業等債（各種災害関連（離島の防災機能強化・道路）分）　R元年度同意等額</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rPh sb="28" eb="29">
      <t>ジュウブン</t>
    </rPh>
    <rPh sb="31" eb="32">
      <t>ガン</t>
    </rPh>
    <rPh sb="32" eb="34">
      <t>ネンド</t>
    </rPh>
    <rPh sb="34" eb="36">
      <t>ドウイ</t>
    </rPh>
    <rPh sb="36" eb="37">
      <t>トウ</t>
    </rPh>
    <rPh sb="37" eb="38">
      <t>ガク</t>
    </rPh>
    <phoneticPr fontId="3"/>
  </si>
  <si>
    <t>公共事業等債（復興特別分・小規模住宅地区改良事業及び都市防災総合推進事業）R元年度同意等額</t>
    <rPh sb="0" eb="2">
      <t>コウキョウ</t>
    </rPh>
    <rPh sb="2" eb="4">
      <t>ジギョウ</t>
    </rPh>
    <rPh sb="4" eb="5">
      <t>トウ</t>
    </rPh>
    <rPh sb="5" eb="6">
      <t>サイ</t>
    </rPh>
    <rPh sb="7" eb="9">
      <t>フッコウ</t>
    </rPh>
    <rPh sb="9" eb="11">
      <t>トクベツ</t>
    </rPh>
    <rPh sb="11" eb="12">
      <t>ブン</t>
    </rPh>
    <rPh sb="13" eb="16">
      <t>ショウキボ</t>
    </rPh>
    <rPh sb="16" eb="18">
      <t>ジュウタク</t>
    </rPh>
    <rPh sb="18" eb="20">
      <t>チク</t>
    </rPh>
    <rPh sb="20" eb="22">
      <t>カイリョウ</t>
    </rPh>
    <rPh sb="22" eb="24">
      <t>ジギョウ</t>
    </rPh>
    <rPh sb="24" eb="25">
      <t>オヨ</t>
    </rPh>
    <rPh sb="26" eb="28">
      <t>トシ</t>
    </rPh>
    <rPh sb="28" eb="30">
      <t>ボウサイ</t>
    </rPh>
    <rPh sb="30" eb="32">
      <t>ソウゴウ</t>
    </rPh>
    <rPh sb="32" eb="34">
      <t>スイシン</t>
    </rPh>
    <rPh sb="34" eb="36">
      <t>ジギョウ</t>
    </rPh>
    <rPh sb="38" eb="41">
      <t>ガンネンド</t>
    </rPh>
    <rPh sb="41" eb="43">
      <t>ドウイ</t>
    </rPh>
    <rPh sb="43" eb="44">
      <t>トウ</t>
    </rPh>
    <rPh sb="44" eb="45">
      <t>ガク</t>
    </rPh>
    <phoneticPr fontId="3"/>
  </si>
  <si>
    <t>公共事業等債（復興特別分・街路事業）R元年度同意等額</t>
    <rPh sb="0" eb="2">
      <t>コウキョウ</t>
    </rPh>
    <rPh sb="2" eb="4">
      <t>ジギョウ</t>
    </rPh>
    <rPh sb="4" eb="6">
      <t>トウサイ</t>
    </rPh>
    <rPh sb="7" eb="9">
      <t>フッコウ</t>
    </rPh>
    <rPh sb="9" eb="11">
      <t>トクベツ</t>
    </rPh>
    <rPh sb="11" eb="12">
      <t>ブン</t>
    </rPh>
    <rPh sb="13" eb="15">
      <t>ガイロ</t>
    </rPh>
    <rPh sb="15" eb="17">
      <t>ジギョウ</t>
    </rPh>
    <rPh sb="19" eb="22">
      <t>ガンネンド</t>
    </rPh>
    <rPh sb="22" eb="24">
      <t>ドウイ</t>
    </rPh>
    <rPh sb="24" eb="25">
      <t>トウ</t>
    </rPh>
    <rPh sb="25" eb="26">
      <t>ガク</t>
    </rPh>
    <phoneticPr fontId="3"/>
  </si>
  <si>
    <t>学校教育施設等整備事業債（義務教育施設整備事業債）　（大規模改造（単独）分）　R元年度同意等額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3" eb="35">
      <t>タンドク</t>
    </rPh>
    <rPh sb="36" eb="37">
      <t>ブン</t>
    </rPh>
    <rPh sb="41" eb="43">
      <t>ネンド</t>
    </rPh>
    <rPh sb="43" eb="45">
      <t>ドウイ</t>
    </rPh>
    <rPh sb="45" eb="47">
      <t>トウガク</t>
    </rPh>
    <phoneticPr fontId="3"/>
  </si>
  <si>
    <t>学校教育施設等整備事業債（義務教育施設整備事業債）　（大規模改造（補助）分）　R元年度同意等額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3" eb="35">
      <t>ホジョ</t>
    </rPh>
    <rPh sb="36" eb="37">
      <t>ブン</t>
    </rPh>
    <rPh sb="41" eb="43">
      <t>ネンド</t>
    </rPh>
    <rPh sb="43" eb="45">
      <t>ドウイ</t>
    </rPh>
    <rPh sb="45" eb="47">
      <t>トウガク</t>
    </rPh>
    <phoneticPr fontId="3"/>
  </si>
  <si>
    <t>地震防災対策特別措置法に基づき国庫補助率のかさ上げが行われた事業（Is値0.3未満）に充てた学校教育施設等整備事業債　R元年度同意等額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</si>
  <si>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R元年度同意等額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</si>
  <si>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学校教育施設等整備事業債（義務教育施設整備事業債）　（補強事業（補助）分）　R元同意等額</t>
    <rPh sb="27" eb="29">
      <t>ホキョウ</t>
    </rPh>
    <rPh sb="29" eb="31">
      <t>ジギョウ</t>
    </rPh>
    <rPh sb="32" eb="34">
      <t>ホジョ</t>
    </rPh>
    <rPh sb="40" eb="42">
      <t>ドウイ</t>
    </rPh>
    <phoneticPr fontId="5"/>
  </si>
  <si>
    <t>学校教育施設等整備事業債（義務教育施設整備事業債）　（防災機能強化事業（補助）分）　R元同意等額</t>
    <rPh sb="27" eb="29">
      <t>ボウサイ</t>
    </rPh>
    <rPh sb="29" eb="31">
      <t>キノウ</t>
    </rPh>
    <rPh sb="31" eb="33">
      <t>キョウカ</t>
    </rPh>
    <rPh sb="33" eb="35">
      <t>ジギョウ</t>
    </rPh>
    <rPh sb="36" eb="38">
      <t>ホジョ</t>
    </rPh>
    <rPh sb="44" eb="46">
      <t>ドウイ</t>
    </rPh>
    <phoneticPr fontId="5"/>
  </si>
  <si>
    <t>学校教育施設等整備事業債（義務教育施設整備事業債）（建物分）　R元年度同意等額</t>
    <rPh sb="0" eb="2">
      <t>ガッコウ</t>
    </rPh>
    <rPh sb="2" eb="4">
      <t>キョウイク</t>
    </rPh>
    <rPh sb="4" eb="7">
      <t>シセツナド</t>
    </rPh>
    <rPh sb="7" eb="9">
      <t>セイビ</t>
    </rPh>
    <rPh sb="9" eb="11">
      <t>ジギョウ</t>
    </rPh>
    <rPh sb="11" eb="12">
      <t>サイ</t>
    </rPh>
    <rPh sb="13" eb="15">
      <t>ギム</t>
    </rPh>
    <rPh sb="15" eb="17">
      <t>キョウイク</t>
    </rPh>
    <rPh sb="17" eb="19">
      <t>シセツ</t>
    </rPh>
    <rPh sb="19" eb="21">
      <t>セイビ</t>
    </rPh>
    <rPh sb="21" eb="23">
      <t>ジギョウ</t>
    </rPh>
    <rPh sb="23" eb="24">
      <t>サイ</t>
    </rPh>
    <rPh sb="32" eb="33">
      <t>ガン</t>
    </rPh>
    <rPh sb="33" eb="35">
      <t>ネンド</t>
    </rPh>
    <rPh sb="35" eb="37">
      <t>ドウイ</t>
    </rPh>
    <phoneticPr fontId="5"/>
  </si>
  <si>
    <t>学校教育施設等整備事業債（義務教育施設整備事業債）（大規模改造等（単独）分）　R元年度同意等額</t>
    <rPh sb="0" eb="2">
      <t>ガッコウ</t>
    </rPh>
    <rPh sb="2" eb="4">
      <t>キョウイク</t>
    </rPh>
    <rPh sb="4" eb="7">
      <t>シセツナド</t>
    </rPh>
    <rPh sb="7" eb="9">
      <t>セイビ</t>
    </rPh>
    <rPh sb="9" eb="11">
      <t>ジギョウ</t>
    </rPh>
    <rPh sb="11" eb="12">
      <t>サイ</t>
    </rPh>
    <rPh sb="13" eb="15">
      <t>ギム</t>
    </rPh>
    <rPh sb="15" eb="17">
      <t>キョウイク</t>
    </rPh>
    <rPh sb="17" eb="19">
      <t>シセツ</t>
    </rPh>
    <rPh sb="19" eb="21">
      <t>セイビ</t>
    </rPh>
    <rPh sb="21" eb="23">
      <t>ジギョウ</t>
    </rPh>
    <rPh sb="23" eb="24">
      <t>サイ</t>
    </rPh>
    <rPh sb="28" eb="29">
      <t>ブン</t>
    </rPh>
    <rPh sb="33" eb="35">
      <t>タンドク</t>
    </rPh>
    <rPh sb="43" eb="45">
      <t>ドウイ</t>
    </rPh>
    <phoneticPr fontId="5"/>
  </si>
  <si>
    <t>学校教育施設等整備事業債（義務教育施設整備事業債）（大規模改造等（補助）分）　R元年度同意等額</t>
    <rPh sb="0" eb="2">
      <t>ガッコウ</t>
    </rPh>
    <rPh sb="2" eb="4">
      <t>キョウイク</t>
    </rPh>
    <rPh sb="4" eb="7">
      <t>シセツナド</t>
    </rPh>
    <rPh sb="7" eb="9">
      <t>セイビ</t>
    </rPh>
    <rPh sb="9" eb="11">
      <t>ジギョウ</t>
    </rPh>
    <rPh sb="11" eb="12">
      <t>サイ</t>
    </rPh>
    <rPh sb="13" eb="15">
      <t>ギム</t>
    </rPh>
    <rPh sb="15" eb="17">
      <t>キョウイク</t>
    </rPh>
    <rPh sb="17" eb="19">
      <t>シセツ</t>
    </rPh>
    <rPh sb="19" eb="21">
      <t>セイビ</t>
    </rPh>
    <rPh sb="21" eb="23">
      <t>ジギョウ</t>
    </rPh>
    <rPh sb="23" eb="24">
      <t>サイ</t>
    </rPh>
    <rPh sb="28" eb="29">
      <t>ブン</t>
    </rPh>
    <rPh sb="33" eb="35">
      <t>ホジョ</t>
    </rPh>
    <rPh sb="43" eb="45">
      <t>ドウイ</t>
    </rPh>
    <phoneticPr fontId="5"/>
  </si>
  <si>
    <t>学校教育施設等整備事業債（義務教育施設整備事業債）（補強事業（補助）分）　R元年度同意等額</t>
    <rPh sb="26" eb="28">
      <t>ホキョウ</t>
    </rPh>
    <rPh sb="28" eb="30">
      <t>ジギョウ</t>
    </rPh>
    <rPh sb="31" eb="33">
      <t>ホジョ</t>
    </rPh>
    <rPh sb="41" eb="43">
      <t>ドウイ</t>
    </rPh>
    <phoneticPr fontId="5"/>
  </si>
  <si>
    <t>学校教育施設等整備事業債（義務教育施設整備事業債）（防災機能強化事業（補助）分）　R元年度同意等額</t>
    <rPh sb="26" eb="28">
      <t>ボウサイ</t>
    </rPh>
    <rPh sb="28" eb="30">
      <t>キノウ</t>
    </rPh>
    <rPh sb="30" eb="32">
      <t>キョウカ</t>
    </rPh>
    <rPh sb="32" eb="34">
      <t>ジギョウ</t>
    </rPh>
    <rPh sb="35" eb="37">
      <t>ホジョ</t>
    </rPh>
    <rPh sb="45" eb="47">
      <t>ドウイ</t>
    </rPh>
    <phoneticPr fontId="5"/>
  </si>
  <si>
    <t>学校教育施設等整備事業債（義務教育施設整備事業債）　（建物分）　R元年度同意等額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3" eb="34">
      <t>ガン</t>
    </rPh>
    <rPh sb="34" eb="36">
      <t>ネンド</t>
    </rPh>
    <rPh sb="36" eb="38">
      <t>ドウイ</t>
    </rPh>
    <rPh sb="38" eb="40">
      <t>トウガク</t>
    </rPh>
    <phoneticPr fontId="3"/>
  </si>
  <si>
    <t>B3632</t>
  </si>
  <si>
    <t>B3633</t>
  </si>
  <si>
    <t>B3634</t>
  </si>
  <si>
    <t>B3642</t>
  </si>
  <si>
    <t>B3643</t>
  </si>
  <si>
    <t>B3641</t>
  </si>
  <si>
    <t>B3688</t>
  </si>
  <si>
    <t>B3689</t>
  </si>
  <si>
    <t>B3690</t>
  </si>
  <si>
    <t>B3691</t>
  </si>
  <si>
    <t>B3692</t>
  </si>
  <si>
    <t>B3693</t>
  </si>
  <si>
    <t>B3694</t>
  </si>
  <si>
    <t>B3695</t>
  </si>
  <si>
    <t>B3696</t>
  </si>
  <si>
    <t>B3697</t>
  </si>
  <si>
    <t>B3700</t>
  </si>
  <si>
    <t>B3712</t>
  </si>
  <si>
    <t>一般補助施設整備等事業債　（沖縄振興特別推進交付金事業分）　R元年度同意等額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1" eb="32">
      <t>ガン</t>
    </rPh>
    <rPh sb="32" eb="34">
      <t>ネンド</t>
    </rPh>
    <rPh sb="34" eb="36">
      <t>ドウイ</t>
    </rPh>
    <rPh sb="36" eb="38">
      <t>トウガク</t>
    </rPh>
    <phoneticPr fontId="3"/>
  </si>
  <si>
    <t>B3698</t>
  </si>
  <si>
    <t>B3699</t>
  </si>
  <si>
    <t>地震防災対策特別措置法に基づき国庫補助率のかさ上げが行われた事業（Is値0.3未満）に充てた学校教育施設等整備事業債　Ｒ元同意等額</t>
    <rPh sb="60" eb="61">
      <t>モト</t>
    </rPh>
    <rPh sb="61" eb="63">
      <t>ドウイ</t>
    </rPh>
    <phoneticPr fontId="3"/>
  </si>
  <si>
    <t>地震防災対策特別措置法に基づき国庫補助率のかさ上げが行われた事業（Is値0.3以上）に充てた学校教育施設等整備事業債　Ｒ元同意等額</t>
    <rPh sb="60" eb="61">
      <t>モト</t>
    </rPh>
    <rPh sb="61" eb="63">
      <t>ドウイ</t>
    </rPh>
    <phoneticPr fontId="3"/>
  </si>
  <si>
    <t>別ファイル「00_○○県_交付税算定業務支援システムデータ」の各市町村のデータを貼り付け</t>
    <rPh sb="0" eb="1">
      <t>ベツ</t>
    </rPh>
    <rPh sb="11" eb="12">
      <t>ケン</t>
    </rPh>
    <rPh sb="13" eb="16">
      <t>コウフゼイ</t>
    </rPh>
    <rPh sb="16" eb="18">
      <t>サンテイ</t>
    </rPh>
    <rPh sb="18" eb="20">
      <t>ギョウム</t>
    </rPh>
    <rPh sb="20" eb="22">
      <t>シエン</t>
    </rPh>
    <rPh sb="31" eb="32">
      <t>カク</t>
    </rPh>
    <rPh sb="32" eb="35">
      <t>シチョウソン</t>
    </rPh>
    <rPh sb="40" eb="41">
      <t>ハ</t>
    </rPh>
    <rPh sb="42" eb="43">
      <t>ツ</t>
    </rPh>
    <phoneticPr fontId="3"/>
  </si>
  <si>
    <t>作業要領</t>
    <rPh sb="0" eb="2">
      <t>サギョウ</t>
    </rPh>
    <rPh sb="2" eb="4">
      <t>ヨウリョウ</t>
    </rPh>
    <phoneticPr fontId="3"/>
  </si>
  <si>
    <r>
      <t>１．「総括表」シートの「区分」について、</t>
    </r>
    <r>
      <rPr>
        <u/>
        <sz val="11"/>
        <rFont val="ＭＳ ゴシック"/>
        <family val="3"/>
        <charset val="128"/>
      </rPr>
      <t>①市場公募都市、②その他の市町村のいずれかを選択</t>
    </r>
    <r>
      <rPr>
        <sz val="11"/>
        <rFont val="ＭＳ ゴシック"/>
        <family val="3"/>
        <charset val="128"/>
      </rPr>
      <t>してください。</t>
    </r>
    <phoneticPr fontId="3"/>
  </si>
  <si>
    <r>
      <t>４．</t>
    </r>
    <r>
      <rPr>
        <u/>
        <sz val="11"/>
        <color theme="1"/>
        <rFont val="ＭＳ ゴシック"/>
        <family val="3"/>
        <charset val="128"/>
      </rPr>
      <t>港湾費（港湾及び漁港）に係る測定単位がない団体</t>
    </r>
    <r>
      <rPr>
        <sz val="11"/>
        <color theme="1"/>
        <rFont val="ＭＳ ゴシック"/>
        <family val="3"/>
        <charset val="128"/>
      </rPr>
      <t xml:space="preserve">は、「港湾費（港湾及び漁港）」の数値を削除するとともに、「その他の土木費」（港湾は１及び２、漁港は３及び４）に数値を計上してください。
</t>
    </r>
    <phoneticPr fontId="3"/>
  </si>
  <si>
    <r>
      <t>３．データが転記されない項目も含まれるため、それらの項目については</t>
    </r>
    <r>
      <rPr>
        <u/>
        <sz val="11"/>
        <rFont val="ＭＳ ゴシック"/>
        <family val="3"/>
        <charset val="128"/>
      </rPr>
      <t>直接入力</t>
    </r>
    <r>
      <rPr>
        <sz val="11"/>
        <rFont val="ＭＳ ゴシック"/>
        <family val="3"/>
        <charset val="128"/>
      </rPr>
      <t>してください。</t>
    </r>
    <rPh sb="6" eb="8">
      <t>テンキ</t>
    </rPh>
    <rPh sb="12" eb="14">
      <t>コウモク</t>
    </rPh>
    <rPh sb="15" eb="16">
      <t>フク</t>
    </rPh>
    <rPh sb="26" eb="28">
      <t>コウモク</t>
    </rPh>
    <rPh sb="33" eb="35">
      <t>チョクセツ</t>
    </rPh>
    <rPh sb="35" eb="37">
      <t>ニュウリョク</t>
    </rPh>
    <phoneticPr fontId="3"/>
  </si>
  <si>
    <t>(ｱ)～(ﾘ)</t>
    <phoneticPr fontId="5"/>
  </si>
  <si>
    <t>地下鉄事業再特例債（27年度以降同意等分）</t>
    <rPh sb="0" eb="3">
      <t>チカテツ</t>
    </rPh>
    <rPh sb="3" eb="5">
      <t>ジギョウ</t>
    </rPh>
    <rPh sb="5" eb="6">
      <t>サイ</t>
    </rPh>
    <rPh sb="6" eb="9">
      <t>トクレイサイ</t>
    </rPh>
    <rPh sb="12" eb="14">
      <t>ネンド</t>
    </rPh>
    <rPh sb="14" eb="16">
      <t>イコウ</t>
    </rPh>
    <rPh sb="16" eb="18">
      <t>ドウイ</t>
    </rPh>
    <rPh sb="18" eb="20">
      <t>トウブン</t>
    </rPh>
    <phoneticPr fontId="5"/>
  </si>
  <si>
    <t>（復興特別分・土地区画整理事業及び市街地再開発事業）</t>
    <rPh sb="1" eb="3">
      <t>フッコウ</t>
    </rPh>
    <rPh sb="3" eb="5">
      <t>トクベツ</t>
    </rPh>
    <rPh sb="5" eb="6">
      <t>ブン</t>
    </rPh>
    <rPh sb="7" eb="9">
      <t>トチ</t>
    </rPh>
    <rPh sb="9" eb="11">
      <t>クカク</t>
    </rPh>
    <rPh sb="11" eb="13">
      <t>セイリ</t>
    </rPh>
    <rPh sb="13" eb="15">
      <t>ジギョウ</t>
    </rPh>
    <rPh sb="15" eb="16">
      <t>オヨ</t>
    </rPh>
    <rPh sb="17" eb="20">
      <t>シガイチ</t>
    </rPh>
    <rPh sb="20" eb="23">
      <t>サイカイハツ</t>
    </rPh>
    <rPh sb="23" eb="25">
      <t>ジギョウ</t>
    </rPh>
    <phoneticPr fontId="3"/>
  </si>
  <si>
    <t>(a)～(z)</t>
    <phoneticPr fontId="5"/>
  </si>
  <si>
    <t>(ｱ)～(ﾑ)</t>
    <phoneticPr fontId="5"/>
  </si>
  <si>
    <t>(ｱ)～(ﾌ)</t>
    <phoneticPr fontId="5"/>
  </si>
  <si>
    <t>R元基準財政収入額</t>
    <rPh sb="1" eb="2">
      <t>モト</t>
    </rPh>
    <rPh sb="2" eb="4">
      <t>キジュン</t>
    </rPh>
    <rPh sb="4" eb="6">
      <t>ザイセイ</t>
    </rPh>
    <rPh sb="6" eb="9">
      <t>シュウニュウガク</t>
    </rPh>
    <phoneticPr fontId="3"/>
  </si>
  <si>
    <t>R元基準財政需要額</t>
    <rPh sb="1" eb="2">
      <t>モト</t>
    </rPh>
    <rPh sb="2" eb="4">
      <t>キジュン</t>
    </rPh>
    <rPh sb="4" eb="6">
      <t>ザイセイ</t>
    </rPh>
    <rPh sb="6" eb="9">
      <t>ジュヨウガク</t>
    </rPh>
    <phoneticPr fontId="3"/>
  </si>
  <si>
    <t>(航空機燃料譲与税及び</t>
    <rPh sb="1" eb="4">
      <t>コウクウキ</t>
    </rPh>
    <rPh sb="4" eb="6">
      <t>ネンリョウ</t>
    </rPh>
    <rPh sb="6" eb="9">
      <t>ジョウヨゼイ</t>
    </rPh>
    <rPh sb="9" eb="10">
      <t>オヨ</t>
    </rPh>
    <phoneticPr fontId="3"/>
  </si>
  <si>
    <t>森林環境譲与税を除く)</t>
    <rPh sb="0" eb="7">
      <t>シンリンカンキョウジョウヨゼイ</t>
    </rPh>
    <rPh sb="8" eb="9">
      <t>ノゾ</t>
    </rPh>
    <phoneticPr fontId="3"/>
  </si>
  <si>
    <t>×100/75</t>
    <phoneticPr fontId="3"/>
  </si>
  <si>
    <t>国土強靭化施策債償還費</t>
    <phoneticPr fontId="5"/>
  </si>
  <si>
    <t>B8223</t>
    <phoneticPr fontId="3"/>
  </si>
  <si>
    <t>B8224</t>
    <phoneticPr fontId="3"/>
  </si>
  <si>
    <t>　うち流域関連公共下水道事業（狭義の下水道分）　18年度同意等額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</si>
  <si>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18年度同意等額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</si>
  <si>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B8421</t>
    <phoneticPr fontId="3"/>
  </si>
  <si>
    <t>B8422</t>
    <phoneticPr fontId="3"/>
  </si>
  <si>
    <t>　うち流域関連公共下水道事業（狭義の下水道分）　19年度同意等額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</si>
  <si>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19年度同意等額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</si>
  <si>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B8817</t>
    <phoneticPr fontId="3"/>
  </si>
  <si>
    <t>B8818</t>
    <phoneticPr fontId="3"/>
  </si>
  <si>
    <t>　うち流域関連公共下水道事業（狭義の下水道分）　20年度同意等額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</si>
  <si>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20年度同意等額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</si>
  <si>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B9261</t>
    <phoneticPr fontId="3"/>
  </si>
  <si>
    <t>B9262</t>
    <phoneticPr fontId="3"/>
  </si>
  <si>
    <t>　うち流域関連公共下水道事業（狭義の下水道分）　21年度同意等額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</si>
  <si>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21年度同意等額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</si>
  <si>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B9576</t>
    <phoneticPr fontId="3"/>
  </si>
  <si>
    <t>B9577</t>
    <phoneticPr fontId="3"/>
  </si>
  <si>
    <t>　うち流域関連公共下水道事業（狭義の下水道分）　22年度同意等額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</si>
  <si>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22年度同意等額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</si>
  <si>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B9898</t>
    <phoneticPr fontId="3"/>
  </si>
  <si>
    <t>B9899</t>
    <phoneticPr fontId="3"/>
  </si>
  <si>
    <t>　うち流域関連公共下水道事業（狭義の下水道分）　23年度同意等額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</si>
  <si>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23年度同意等額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</si>
  <si>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B0337</t>
    <phoneticPr fontId="3"/>
  </si>
  <si>
    <t>B0338</t>
    <phoneticPr fontId="3"/>
  </si>
  <si>
    <t>　うち流域関連公共下水道事業（狭義の下水道分）　24年度同意等額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</si>
  <si>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24年度同意等額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</si>
  <si>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B0650</t>
    <phoneticPr fontId="3"/>
  </si>
  <si>
    <t>B0662</t>
    <phoneticPr fontId="3"/>
  </si>
  <si>
    <t>　うち流域関連公共下水道事業（狭義の下水道分）　25年度同意等額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</si>
  <si>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25年度同意等額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</si>
  <si>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B1186</t>
    <phoneticPr fontId="3"/>
  </si>
  <si>
    <t>B1187</t>
    <phoneticPr fontId="3"/>
  </si>
  <si>
    <t>　うち流域関連公共下水道事業（狭義の下水道分）　26年度同意等額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</si>
  <si>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26年度同意等額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</si>
  <si>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B2211</t>
    <phoneticPr fontId="3"/>
  </si>
  <si>
    <t>B2213</t>
    <phoneticPr fontId="3"/>
  </si>
  <si>
    <t>　うち流域関連公共下水道事業（狭義の下水道分）　27年度同意等額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</si>
  <si>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27年度同意等額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</si>
  <si>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B2548</t>
    <phoneticPr fontId="3"/>
  </si>
  <si>
    <t>B2549</t>
    <phoneticPr fontId="3"/>
  </si>
  <si>
    <t>　うち流域関連公共下水道事業（狭義の下水道分）　28年度同意等額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</si>
  <si>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28年度同意等額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</si>
  <si>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B2814</t>
    <phoneticPr fontId="3"/>
  </si>
  <si>
    <t>B2815</t>
    <phoneticPr fontId="3"/>
  </si>
  <si>
    <t>　うち流域関連公共下水道事業（狭義の下水道分）　29年度同意等額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</si>
  <si>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29年度同意等額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</si>
  <si>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B2992</t>
    <phoneticPr fontId="3"/>
  </si>
  <si>
    <t>B2993</t>
    <phoneticPr fontId="3"/>
  </si>
  <si>
    <t>　うち流域関連公共下水道事業（狭義の下水道分）　30年度同意等額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</si>
  <si>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30年度同意等額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</si>
  <si>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B3645</t>
    <phoneticPr fontId="3"/>
  </si>
  <si>
    <t>B3646</t>
    <phoneticPr fontId="3"/>
  </si>
  <si>
    <t>　うち流域関連公共下水道事業（狭義の下水道分）　R元年度同意等額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5" eb="26">
      <t>モト</t>
    </rPh>
    <rPh sb="26" eb="28">
      <t>ネンド</t>
    </rPh>
    <rPh sb="28" eb="30">
      <t>ドウイ</t>
    </rPh>
    <rPh sb="30" eb="32">
      <t>トウガク</t>
    </rPh>
    <phoneticPr fontId="3"/>
  </si>
  <si>
    <t>　うち流域関連公共下水道事業（上記以外分）　R元年度同意等額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3" eb="24">
      <t>モト</t>
    </rPh>
    <rPh sb="24" eb="26">
      <t>ネンド</t>
    </rPh>
    <rPh sb="26" eb="28">
      <t>ドウイ</t>
    </rPh>
    <rPh sb="28" eb="30">
      <t>トウガク</t>
    </rPh>
    <phoneticPr fontId="3"/>
  </si>
  <si>
    <t>（広域化推進事業分）</t>
    <rPh sb="1" eb="9">
      <t>コウイキカスイシンジギョウブン</t>
    </rPh>
    <phoneticPr fontId="3"/>
  </si>
  <si>
    <t>B5006</t>
    <phoneticPr fontId="3"/>
  </si>
  <si>
    <t>一般会計出資債（上水道事業）　令和元年度同意等額　※広域化推進事業分</t>
    <rPh sb="0" eb="2">
      <t>イッパン</t>
    </rPh>
    <rPh sb="2" eb="4">
      <t>カイケイ</t>
    </rPh>
    <rPh sb="4" eb="7">
      <t>シュッシサイ</t>
    </rPh>
    <rPh sb="8" eb="11">
      <t>ジョウスイドウ</t>
    </rPh>
    <rPh sb="11" eb="13">
      <t>ジギョウ</t>
    </rPh>
    <rPh sb="18" eb="20">
      <t>ネンド</t>
    </rPh>
    <rPh sb="20" eb="22">
      <t>ドウイ</t>
    </rPh>
    <rPh sb="22" eb="24">
      <t>トウガク</t>
    </rPh>
    <rPh sb="26" eb="29">
      <t>コウイキカ</t>
    </rPh>
    <rPh sb="29" eb="31">
      <t>スイシン</t>
    </rPh>
    <rPh sb="31" eb="33">
      <t>ジギョウ</t>
    </rPh>
    <rPh sb="33" eb="34">
      <t>ブン</t>
    </rPh>
    <phoneticPr fontId="3"/>
  </si>
  <si>
    <t>B3788</t>
    <phoneticPr fontId="3"/>
  </si>
  <si>
    <t>B3790</t>
    <phoneticPr fontId="3"/>
  </si>
  <si>
    <t>B2509</t>
    <phoneticPr fontId="3"/>
  </si>
  <si>
    <t>B2510</t>
    <phoneticPr fontId="3"/>
  </si>
  <si>
    <t>B2570</t>
    <phoneticPr fontId="3"/>
  </si>
  <si>
    <t>B2571</t>
    <phoneticPr fontId="3"/>
  </si>
  <si>
    <t>B2837</t>
    <phoneticPr fontId="3"/>
  </si>
  <si>
    <t>B2838</t>
    <phoneticPr fontId="3"/>
  </si>
  <si>
    <t>B3041</t>
    <phoneticPr fontId="3"/>
  </si>
  <si>
    <t>B3045</t>
    <phoneticPr fontId="3"/>
  </si>
  <si>
    <t>B3665</t>
    <phoneticPr fontId="3"/>
  </si>
  <si>
    <t>B3666</t>
    <phoneticPr fontId="3"/>
  </si>
  <si>
    <t>　うち流域関連公共下水道事業（上記以外分）R元年度同意等額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2" eb="23">
      <t>モト</t>
    </rPh>
    <rPh sb="23" eb="25">
      <t>ネンド</t>
    </rPh>
    <rPh sb="25" eb="27">
      <t>ドウイ</t>
    </rPh>
    <rPh sb="27" eb="29">
      <t>トウガク</t>
    </rPh>
    <phoneticPr fontId="3"/>
  </si>
  <si>
    <t>(k)</t>
  </si>
  <si>
    <t>(ﾒ)～(ﾓ)</t>
    <phoneticPr fontId="5"/>
  </si>
  <si>
    <t>下水道資本費平準化債（公防分）　R元年度同意等額</t>
    <rPh sb="0" eb="3">
      <t>ゲスイドウ</t>
    </rPh>
    <rPh sb="3" eb="6">
      <t>シホンヒ</t>
    </rPh>
    <rPh sb="6" eb="9">
      <t>ヘイジュンカ</t>
    </rPh>
    <rPh sb="9" eb="10">
      <t>サイ</t>
    </rPh>
    <rPh sb="11" eb="12">
      <t>コウ</t>
    </rPh>
    <rPh sb="12" eb="13">
      <t>ボウ</t>
    </rPh>
    <rPh sb="13" eb="14">
      <t>ブン</t>
    </rPh>
    <rPh sb="17" eb="18">
      <t>ガン</t>
    </rPh>
    <rPh sb="20" eb="22">
      <t>ドウイ</t>
    </rPh>
    <rPh sb="22" eb="24">
      <t>トウガク</t>
    </rPh>
    <phoneticPr fontId="3"/>
  </si>
  <si>
    <t>公立大学附属病院事業債　医療施設整備事業分　15年度同意等額</t>
    <rPh sb="0" eb="2">
      <t>コウリツ</t>
    </rPh>
    <rPh sb="2" eb="4">
      <t>ダイガク</t>
    </rPh>
    <rPh sb="4" eb="6">
      <t>フゾク</t>
    </rPh>
    <rPh sb="6" eb="8">
      <t>ビョウイン</t>
    </rPh>
    <rPh sb="8" eb="11">
      <t>ジギョウサイ</t>
    </rPh>
    <rPh sb="24" eb="26">
      <t>ネンド</t>
    </rPh>
    <rPh sb="26" eb="28">
      <t>ドウイ</t>
    </rPh>
    <rPh sb="28" eb="30">
      <t>トウガク</t>
    </rPh>
    <phoneticPr fontId="3"/>
  </si>
  <si>
    <t>公立大学附属病院事業債　医療施設整備事業分　16年度同意等額</t>
    <rPh sb="0" eb="2">
      <t>コウリツ</t>
    </rPh>
    <rPh sb="2" eb="4">
      <t>ダイガク</t>
    </rPh>
    <rPh sb="4" eb="6">
      <t>フゾク</t>
    </rPh>
    <rPh sb="6" eb="8">
      <t>ビョウイン</t>
    </rPh>
    <rPh sb="8" eb="11">
      <t>ジギョウサイ</t>
    </rPh>
    <rPh sb="24" eb="26">
      <t>ネンド</t>
    </rPh>
    <rPh sb="26" eb="28">
      <t>ドウイ</t>
    </rPh>
    <rPh sb="28" eb="30">
      <t>トウガク</t>
    </rPh>
    <phoneticPr fontId="3"/>
  </si>
  <si>
    <t>公立大学附属病院事業債　医療施設整備事業分　17年度同意等額</t>
    <rPh sb="0" eb="2">
      <t>コウリツ</t>
    </rPh>
    <rPh sb="2" eb="4">
      <t>ダイガク</t>
    </rPh>
    <rPh sb="4" eb="6">
      <t>フゾク</t>
    </rPh>
    <rPh sb="6" eb="8">
      <t>ビョウイン</t>
    </rPh>
    <rPh sb="8" eb="11">
      <t>ジギョウサイ</t>
    </rPh>
    <rPh sb="24" eb="26">
      <t>ネンド</t>
    </rPh>
    <rPh sb="26" eb="28">
      <t>ドウイ</t>
    </rPh>
    <rPh sb="28" eb="30">
      <t>トウガク</t>
    </rPh>
    <phoneticPr fontId="3"/>
  </si>
  <si>
    <t>公立大学附属病院事業債　医療施設整備事業分　18年度同意等額</t>
    <rPh sb="0" eb="2">
      <t>コウリツ</t>
    </rPh>
    <rPh sb="2" eb="4">
      <t>ダイガク</t>
    </rPh>
    <rPh sb="4" eb="6">
      <t>フゾク</t>
    </rPh>
    <rPh sb="6" eb="8">
      <t>ビョウイン</t>
    </rPh>
    <rPh sb="8" eb="11">
      <t>ジギョウサイ</t>
    </rPh>
    <rPh sb="24" eb="26">
      <t>ネンド</t>
    </rPh>
    <rPh sb="26" eb="28">
      <t>ドウイ</t>
    </rPh>
    <rPh sb="28" eb="30">
      <t>トウガク</t>
    </rPh>
    <phoneticPr fontId="3"/>
  </si>
  <si>
    <t>公立大学附属病院事業債　医療施設整備事業分　19年度同意等額</t>
    <rPh sb="0" eb="2">
      <t>コウリツ</t>
    </rPh>
    <rPh sb="2" eb="4">
      <t>ダイガク</t>
    </rPh>
    <rPh sb="4" eb="6">
      <t>フゾク</t>
    </rPh>
    <rPh sb="6" eb="8">
      <t>ビョウイン</t>
    </rPh>
    <rPh sb="8" eb="11">
      <t>ジギョウサイ</t>
    </rPh>
    <rPh sb="24" eb="26">
      <t>ネンド</t>
    </rPh>
    <rPh sb="26" eb="28">
      <t>ドウイ</t>
    </rPh>
    <rPh sb="28" eb="30">
      <t>トウガク</t>
    </rPh>
    <phoneticPr fontId="3"/>
  </si>
  <si>
    <t>公立大学附属病院事業債　医療施設整備事業分　20年度同意等額</t>
    <rPh sb="0" eb="2">
      <t>コウリツ</t>
    </rPh>
    <rPh sb="2" eb="4">
      <t>ダイガク</t>
    </rPh>
    <rPh sb="4" eb="6">
      <t>フゾク</t>
    </rPh>
    <rPh sb="6" eb="8">
      <t>ビョウイン</t>
    </rPh>
    <rPh sb="8" eb="11">
      <t>ジギョウサイ</t>
    </rPh>
    <rPh sb="24" eb="26">
      <t>ネンド</t>
    </rPh>
    <rPh sb="26" eb="28">
      <t>ドウイ</t>
    </rPh>
    <rPh sb="28" eb="30">
      <t>トウガク</t>
    </rPh>
    <phoneticPr fontId="3"/>
  </si>
  <si>
    <t>公立大学附属病院事業債　医療施設整備事業分　21年度同意等額</t>
    <rPh sb="0" eb="2">
      <t>コウリツ</t>
    </rPh>
    <rPh sb="2" eb="4">
      <t>ダイガク</t>
    </rPh>
    <rPh sb="4" eb="6">
      <t>フゾク</t>
    </rPh>
    <rPh sb="6" eb="8">
      <t>ビョウイン</t>
    </rPh>
    <rPh sb="8" eb="11">
      <t>ジギョウサイ</t>
    </rPh>
    <rPh sb="24" eb="26">
      <t>ネンド</t>
    </rPh>
    <rPh sb="26" eb="28">
      <t>ドウイ</t>
    </rPh>
    <rPh sb="28" eb="30">
      <t>トウガク</t>
    </rPh>
    <phoneticPr fontId="3"/>
  </si>
  <si>
    <t>公立大学附属病院事業債　医療施設整備事業分　22年度同意等額</t>
    <rPh sb="0" eb="2">
      <t>コウリツ</t>
    </rPh>
    <rPh sb="2" eb="4">
      <t>ダイガク</t>
    </rPh>
    <rPh sb="4" eb="6">
      <t>フゾク</t>
    </rPh>
    <rPh sb="6" eb="8">
      <t>ビョウイン</t>
    </rPh>
    <rPh sb="8" eb="11">
      <t>ジギョウサイ</t>
    </rPh>
    <rPh sb="24" eb="26">
      <t>ネンド</t>
    </rPh>
    <rPh sb="26" eb="28">
      <t>ドウイ</t>
    </rPh>
    <rPh sb="28" eb="30">
      <t>トウガク</t>
    </rPh>
    <phoneticPr fontId="3"/>
  </si>
  <si>
    <t>公立大学附属病院事業債　医療施設整備事業分　23年度同意等額</t>
    <rPh sb="0" eb="2">
      <t>コウリツ</t>
    </rPh>
    <rPh sb="2" eb="4">
      <t>ダイガク</t>
    </rPh>
    <rPh sb="4" eb="6">
      <t>フゾク</t>
    </rPh>
    <rPh sb="6" eb="8">
      <t>ビョウイン</t>
    </rPh>
    <rPh sb="8" eb="11">
      <t>ジギョウサイ</t>
    </rPh>
    <rPh sb="24" eb="26">
      <t>ネンド</t>
    </rPh>
    <rPh sb="26" eb="28">
      <t>ドウイ</t>
    </rPh>
    <rPh sb="28" eb="30">
      <t>トウガク</t>
    </rPh>
    <phoneticPr fontId="3"/>
  </si>
  <si>
    <t>公立大学附属病院事業債　医療施設整備事業分　24年度同意等額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4" eb="26">
      <t>ネンド</t>
    </rPh>
    <rPh sb="26" eb="28">
      <t>ドウイ</t>
    </rPh>
    <rPh sb="28" eb="30">
      <t>トウガク</t>
    </rPh>
    <phoneticPr fontId="3"/>
  </si>
  <si>
    <t>公債費(臨時財政対策債償還費)</t>
    <rPh sb="0" eb="2">
      <t>コウサイ</t>
    </rPh>
    <rPh sb="2" eb="3">
      <t>ヒ</t>
    </rPh>
    <phoneticPr fontId="5"/>
  </si>
  <si>
    <t>R２年度</t>
    <rPh sb="2" eb="4">
      <t>ネンド</t>
    </rPh>
    <rPh sb="3" eb="4">
      <t>ド</t>
    </rPh>
    <phoneticPr fontId="5"/>
  </si>
  <si>
    <t>(ｷ)</t>
    <phoneticPr fontId="3"/>
  </si>
  <si>
    <t>地下高速鉄道建設事業等（補助金債元利償還分）　R2年度同意等額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</si>
  <si>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地下鉄事業再特例債（27年度以降同意等分）　R2年度同意等額</t>
    <rPh sb="0" eb="3">
      <t>チカテツ</t>
    </rPh>
    <rPh sb="3" eb="5">
      <t>ジギョウ</t>
    </rPh>
    <rPh sb="5" eb="6">
      <t>サイ</t>
    </rPh>
    <rPh sb="6" eb="9">
      <t>トクレイサイ</t>
    </rPh>
    <rPh sb="12" eb="14">
      <t>ネンド</t>
    </rPh>
    <rPh sb="14" eb="16">
      <t>イコウ</t>
    </rPh>
    <rPh sb="16" eb="18">
      <t>ドウイ</t>
    </rPh>
    <rPh sb="18" eb="20">
      <t>トウブン</t>
    </rPh>
    <rPh sb="24" eb="26">
      <t>ネンド</t>
    </rPh>
    <rPh sb="26" eb="28">
      <t>ドウイ</t>
    </rPh>
    <rPh sb="28" eb="30">
      <t>トウガク</t>
    </rPh>
    <phoneticPr fontId="3"/>
  </si>
  <si>
    <t>地下鉄事業出資債　R2年度同意等額</t>
    <rPh sb="0" eb="3">
      <t>チカテツ</t>
    </rPh>
    <rPh sb="3" eb="5">
      <t>ジギョウ</t>
    </rPh>
    <rPh sb="5" eb="8">
      <t>シュッシサイ</t>
    </rPh>
    <rPh sb="11" eb="13">
      <t>ネンド</t>
    </rPh>
    <rPh sb="13" eb="15">
      <t>ドウイ</t>
    </rPh>
    <rPh sb="15" eb="17">
      <t>トウガク</t>
    </rPh>
    <phoneticPr fontId="3"/>
  </si>
  <si>
    <t>地下鉄等防災・安全対策事業出資債　R2年度同意等額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</si>
  <si>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公共事業等債（復興特別分・小規模住宅地区改良事業及び都市防災総合推進事業）R2年度同意等額</t>
    <rPh sb="0" eb="2">
      <t>コウキョウ</t>
    </rPh>
    <rPh sb="2" eb="4">
      <t>ジギョウ</t>
    </rPh>
    <rPh sb="4" eb="5">
      <t>トウ</t>
    </rPh>
    <rPh sb="5" eb="6">
      <t>サイ</t>
    </rPh>
    <rPh sb="7" eb="9">
      <t>フッコウ</t>
    </rPh>
    <rPh sb="9" eb="11">
      <t>トクベツ</t>
    </rPh>
    <rPh sb="11" eb="12">
      <t>ブン</t>
    </rPh>
    <rPh sb="13" eb="16">
      <t>ショウキボ</t>
    </rPh>
    <rPh sb="16" eb="18">
      <t>ジュウタク</t>
    </rPh>
    <rPh sb="18" eb="20">
      <t>チク</t>
    </rPh>
    <rPh sb="20" eb="22">
      <t>カイリョウ</t>
    </rPh>
    <rPh sb="22" eb="24">
      <t>ジギョウ</t>
    </rPh>
    <rPh sb="24" eb="25">
      <t>オヨ</t>
    </rPh>
    <rPh sb="26" eb="28">
      <t>トシ</t>
    </rPh>
    <rPh sb="28" eb="30">
      <t>ボウサイ</t>
    </rPh>
    <rPh sb="30" eb="32">
      <t>ソウゴウ</t>
    </rPh>
    <rPh sb="32" eb="34">
      <t>スイシン</t>
    </rPh>
    <rPh sb="34" eb="36">
      <t>ジギョウ</t>
    </rPh>
    <rPh sb="39" eb="41">
      <t>ネンド</t>
    </rPh>
    <rPh sb="41" eb="43">
      <t>ドウイ</t>
    </rPh>
    <rPh sb="43" eb="44">
      <t>トウ</t>
    </rPh>
    <rPh sb="44" eb="45">
      <t>ガク</t>
    </rPh>
    <phoneticPr fontId="3"/>
  </si>
  <si>
    <t>公共事業等債（復興特別分・街路事業）R2年度同意等額</t>
    <rPh sb="0" eb="2">
      <t>コウキョウ</t>
    </rPh>
    <rPh sb="2" eb="4">
      <t>ジギョウ</t>
    </rPh>
    <rPh sb="4" eb="6">
      <t>トウサイ</t>
    </rPh>
    <rPh sb="7" eb="9">
      <t>フッコウ</t>
    </rPh>
    <rPh sb="9" eb="11">
      <t>トクベツ</t>
    </rPh>
    <rPh sb="11" eb="12">
      <t>ブン</t>
    </rPh>
    <rPh sb="13" eb="15">
      <t>ガイロ</t>
    </rPh>
    <rPh sb="15" eb="17">
      <t>ジギョウ</t>
    </rPh>
    <rPh sb="20" eb="22">
      <t>ネンド</t>
    </rPh>
    <rPh sb="22" eb="24">
      <t>ドウイ</t>
    </rPh>
    <rPh sb="24" eb="25">
      <t>トウ</t>
    </rPh>
    <rPh sb="25" eb="26">
      <t>ガク</t>
    </rPh>
    <phoneticPr fontId="3"/>
  </si>
  <si>
    <t>B4375</t>
  </si>
  <si>
    <t>R2年度</t>
    <rPh sb="2" eb="4">
      <t>ネンド</t>
    </rPh>
    <phoneticPr fontId="5"/>
  </si>
  <si>
    <t>公共事業等債（復興特別分・土地区画整理事業及び市街地再開発事業）　R2年度同意等額</t>
    <rPh sb="35" eb="37">
      <t>ネンド</t>
    </rPh>
    <rPh sb="37" eb="39">
      <t>ドウイ</t>
    </rPh>
    <rPh sb="39" eb="41">
      <t>トウガク</t>
    </rPh>
    <phoneticPr fontId="3"/>
  </si>
  <si>
    <t>R2年度（５０％分）</t>
    <rPh sb="2" eb="4">
      <t>ネンド</t>
    </rPh>
    <rPh sb="8" eb="9">
      <t>ブン</t>
    </rPh>
    <phoneticPr fontId="3"/>
  </si>
  <si>
    <t>R2年度（３０％分）</t>
    <rPh sb="2" eb="4">
      <t>ネンド</t>
    </rPh>
    <rPh sb="8" eb="9">
      <t>ブン</t>
    </rPh>
    <phoneticPr fontId="3"/>
  </si>
  <si>
    <t xml:space="preserve">  第５、１、（２）に該当する事業で、平成3年度から平成13年度までに許可を受けた（平成14年度に</t>
    <rPh sb="30" eb="32">
      <t>ネンド</t>
    </rPh>
    <rPh sb="35" eb="37">
      <t>キョカ</t>
    </rPh>
    <rPh sb="38" eb="39">
      <t>ウ</t>
    </rPh>
    <phoneticPr fontId="3"/>
  </si>
  <si>
    <t xml:space="preserve">  第５、１、（２）に該当する事業で、平成１４年度に許可を受けた（平成13年度以前に基本設計等</t>
    <rPh sb="26" eb="28">
      <t>キョカ</t>
    </rPh>
    <rPh sb="29" eb="30">
      <t>ウ</t>
    </rPh>
    <phoneticPr fontId="3"/>
  </si>
  <si>
    <t>令和２年度</t>
    <rPh sb="0" eb="2">
      <t>レイワ</t>
    </rPh>
    <rPh sb="3" eb="5">
      <t>ネンド</t>
    </rPh>
    <rPh sb="4" eb="5">
      <t>ガンネン</t>
    </rPh>
    <phoneticPr fontId="5"/>
  </si>
  <si>
    <t>(g)</t>
  </si>
  <si>
    <t>病院事業債　医療施設整備事業分　（通常分）　（病院事業建設費等）　令和２年度同意等額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3" eb="35">
      <t>レイワ</t>
    </rPh>
    <rPh sb="36" eb="38">
      <t>ネンド</t>
    </rPh>
    <rPh sb="37" eb="38">
      <t>ド</t>
    </rPh>
    <rPh sb="38" eb="40">
      <t>ドウイ</t>
    </rPh>
    <rPh sb="40" eb="42">
      <t>トウガク</t>
    </rPh>
    <phoneticPr fontId="3"/>
  </si>
  <si>
    <t>病院事業債　医療施設整備事業分　（特別分）　（病院事業建設費等）　令和２年度同意等額</t>
    <rPh sb="0" eb="2">
      <t>ビョウイン</t>
    </rPh>
    <rPh sb="2" eb="5">
      <t>ジギョウサイ</t>
    </rPh>
    <rPh sb="17" eb="19">
      <t>トクベツ</t>
    </rPh>
    <rPh sb="19" eb="20">
      <t>ブン</t>
    </rPh>
    <rPh sb="20" eb="21">
      <t>ツウブン</t>
    </rPh>
    <rPh sb="23" eb="25">
      <t>ビョウイン</t>
    </rPh>
    <rPh sb="25" eb="27">
      <t>ジギョウ</t>
    </rPh>
    <rPh sb="27" eb="30">
      <t>ケンセツヒ</t>
    </rPh>
    <rPh sb="30" eb="31">
      <t>トウ</t>
    </rPh>
    <rPh sb="33" eb="35">
      <t>レイワ</t>
    </rPh>
    <rPh sb="36" eb="38">
      <t>ネンド</t>
    </rPh>
    <rPh sb="37" eb="38">
      <t>ド</t>
    </rPh>
    <rPh sb="38" eb="40">
      <t>ドウイ</t>
    </rPh>
    <rPh sb="40" eb="42">
      <t>トウガク</t>
    </rPh>
    <phoneticPr fontId="3"/>
  </si>
  <si>
    <t>病院事業債　医療施設整備事業分　（通常分（～H20））　（災害拠点病院上乗せ）　令和２年度同意等額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0" eb="42">
      <t>レイワ</t>
    </rPh>
    <rPh sb="43" eb="45">
      <t>ネンド</t>
    </rPh>
    <rPh sb="44" eb="45">
      <t>ド</t>
    </rPh>
    <rPh sb="45" eb="47">
      <t>ドウイ</t>
    </rPh>
    <rPh sb="47" eb="49">
      <t>トウガク</t>
    </rPh>
    <phoneticPr fontId="3"/>
  </si>
  <si>
    <t>病院事業債　医療施設整備事業分　（通常分（H21～））　（災害拠点病院上乗せ）　令和２年度同意等額</t>
    <rPh sb="0" eb="2">
      <t>ビョウイン</t>
    </rPh>
    <rPh sb="2" eb="5">
      <t>ジギョウサイ</t>
    </rPh>
    <rPh sb="10" eb="12">
      <t>セイビ</t>
    </rPh>
    <rPh sb="17" eb="19">
      <t>ツウジョウ</t>
    </rPh>
    <rPh sb="19" eb="20">
      <t>ブン</t>
    </rPh>
    <rPh sb="29" eb="31">
      <t>サイガイ</t>
    </rPh>
    <rPh sb="31" eb="33">
      <t>キョテン</t>
    </rPh>
    <rPh sb="33" eb="35">
      <t>ビョウイン</t>
    </rPh>
    <rPh sb="35" eb="37">
      <t>ウワノ</t>
    </rPh>
    <rPh sb="40" eb="42">
      <t>レイワ</t>
    </rPh>
    <rPh sb="43" eb="45">
      <t>ネンド</t>
    </rPh>
    <rPh sb="44" eb="45">
      <t>ド</t>
    </rPh>
    <rPh sb="45" eb="47">
      <t>ドウイ</t>
    </rPh>
    <rPh sb="47" eb="49">
      <t>トウガク</t>
    </rPh>
    <phoneticPr fontId="3"/>
  </si>
  <si>
    <t>病院事業債　医療施設整備事業分　（特別分）　（災害拠点病院上乗せ）　令和２年度同意等額</t>
    <rPh sb="0" eb="2">
      <t>ビョウイン</t>
    </rPh>
    <rPh sb="2" eb="5">
      <t>ジギョウサイ</t>
    </rPh>
    <rPh sb="17" eb="19">
      <t>トクベツ</t>
    </rPh>
    <rPh sb="19" eb="20">
      <t>ブン</t>
    </rPh>
    <rPh sb="23" eb="25">
      <t>サイガイ</t>
    </rPh>
    <rPh sb="25" eb="27">
      <t>キョテン</t>
    </rPh>
    <rPh sb="27" eb="29">
      <t>ビョウイン</t>
    </rPh>
    <rPh sb="29" eb="31">
      <t>ウワノ</t>
    </rPh>
    <rPh sb="34" eb="36">
      <t>レイワ</t>
    </rPh>
    <rPh sb="37" eb="39">
      <t>ネンド</t>
    </rPh>
    <rPh sb="38" eb="39">
      <t>ド</t>
    </rPh>
    <rPh sb="39" eb="41">
      <t>ドウイ</t>
    </rPh>
    <rPh sb="41" eb="43">
      <t>トウガク</t>
    </rPh>
    <phoneticPr fontId="3"/>
  </si>
  <si>
    <t>公立大学附属病院事業債　医療施設整備事業分　（通常分）　令和２年度同意等額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28" eb="30">
      <t>レイワ</t>
    </rPh>
    <rPh sb="31" eb="33">
      <t>ネンド</t>
    </rPh>
    <rPh sb="32" eb="33">
      <t>ド</t>
    </rPh>
    <rPh sb="33" eb="35">
      <t>ドウイ</t>
    </rPh>
    <rPh sb="35" eb="37">
      <t>トウガク</t>
    </rPh>
    <phoneticPr fontId="3"/>
  </si>
  <si>
    <t>病院事業債　機械器具整備事業分　（通常分）　（病院事業建設費等）　令和２年度同意等額</t>
    <rPh sb="0" eb="2">
      <t>ビョウイン</t>
    </rPh>
    <rPh sb="2" eb="5">
      <t>ジギョウサイ</t>
    </rPh>
    <rPh sb="6" eb="8">
      <t>キカイ</t>
    </rPh>
    <rPh sb="8" eb="10">
      <t>キグ</t>
    </rPh>
    <rPh sb="10" eb="12">
      <t>セイビ</t>
    </rPh>
    <rPh sb="17" eb="19">
      <t>ツウジョウ</t>
    </rPh>
    <rPh sb="19" eb="20">
      <t>ブン</t>
    </rPh>
    <rPh sb="23" eb="25">
      <t>ビョウイン</t>
    </rPh>
    <rPh sb="25" eb="27">
      <t>ジギョウ</t>
    </rPh>
    <rPh sb="27" eb="30">
      <t>ケンセツヒ</t>
    </rPh>
    <rPh sb="30" eb="31">
      <t>トウ</t>
    </rPh>
    <rPh sb="33" eb="35">
      <t>レイワ</t>
    </rPh>
    <rPh sb="36" eb="38">
      <t>ネンド</t>
    </rPh>
    <rPh sb="37" eb="38">
      <t>ガンネン</t>
    </rPh>
    <rPh sb="38" eb="40">
      <t>ドウイ</t>
    </rPh>
    <rPh sb="40" eb="42">
      <t>トウガク</t>
    </rPh>
    <phoneticPr fontId="3"/>
  </si>
  <si>
    <t>病院事業債　機械器具整備事業分　（特別分）　（病院事業建設費等）　令和２年度同意等額</t>
    <rPh sb="0" eb="2">
      <t>ビョウイン</t>
    </rPh>
    <rPh sb="2" eb="5">
      <t>ジギョウサイ</t>
    </rPh>
    <rPh sb="6" eb="8">
      <t>キカイ</t>
    </rPh>
    <rPh sb="8" eb="10">
      <t>キグ</t>
    </rPh>
    <rPh sb="10" eb="12">
      <t>セイビ</t>
    </rPh>
    <rPh sb="17" eb="19">
      <t>トクベツ</t>
    </rPh>
    <rPh sb="19" eb="20">
      <t>ブン</t>
    </rPh>
    <rPh sb="20" eb="21">
      <t>ツウブン</t>
    </rPh>
    <rPh sb="23" eb="25">
      <t>ビョウイン</t>
    </rPh>
    <rPh sb="25" eb="27">
      <t>ジギョウ</t>
    </rPh>
    <rPh sb="27" eb="30">
      <t>ケンセツヒ</t>
    </rPh>
    <rPh sb="30" eb="31">
      <t>トウ</t>
    </rPh>
    <rPh sb="36" eb="38">
      <t>ネンド</t>
    </rPh>
    <rPh sb="38" eb="40">
      <t>ドウイ</t>
    </rPh>
    <rPh sb="40" eb="42">
      <t>トウガク</t>
    </rPh>
    <phoneticPr fontId="3"/>
  </si>
  <si>
    <t>病院事業債　機械器具整備事業分　（通常分（～H20））　（災害拠点病院上乗せ）　令和２年度同意等額</t>
    <rPh sb="0" eb="2">
      <t>ビョウイン</t>
    </rPh>
    <rPh sb="2" eb="5">
      <t>ジギョウサイ</t>
    </rPh>
    <rPh sb="6" eb="8">
      <t>キカイ</t>
    </rPh>
    <rPh sb="8" eb="10">
      <t>キグ</t>
    </rPh>
    <rPh sb="17" eb="19">
      <t>ツウジョウ</t>
    </rPh>
    <rPh sb="19" eb="20">
      <t>ブン</t>
    </rPh>
    <rPh sb="29" eb="31">
      <t>サイガイ</t>
    </rPh>
    <rPh sb="31" eb="33">
      <t>キョテン</t>
    </rPh>
    <rPh sb="33" eb="35">
      <t>ビョウイン</t>
    </rPh>
    <rPh sb="35" eb="37">
      <t>ウワノ</t>
    </rPh>
    <rPh sb="43" eb="45">
      <t>ネンド</t>
    </rPh>
    <rPh sb="45" eb="47">
      <t>ドウイ</t>
    </rPh>
    <rPh sb="47" eb="49">
      <t>トウガク</t>
    </rPh>
    <phoneticPr fontId="3"/>
  </si>
  <si>
    <t>病院事業債　機械器具整備事業分　（通常分（H21～））　（災害拠点病院上乗せ）　令和２年度同意等額</t>
    <rPh sb="0" eb="2">
      <t>ビョウイン</t>
    </rPh>
    <rPh sb="2" eb="5">
      <t>ジギョウサイ</t>
    </rPh>
    <rPh sb="6" eb="8">
      <t>キカイ</t>
    </rPh>
    <rPh sb="8" eb="10">
      <t>キグ</t>
    </rPh>
    <rPh sb="10" eb="12">
      <t>セイビ</t>
    </rPh>
    <rPh sb="17" eb="19">
      <t>ツウジョウ</t>
    </rPh>
    <rPh sb="19" eb="20">
      <t>ブン</t>
    </rPh>
    <rPh sb="29" eb="31">
      <t>サイガイ</t>
    </rPh>
    <rPh sb="31" eb="33">
      <t>キョテン</t>
    </rPh>
    <rPh sb="33" eb="35">
      <t>ビョウイン</t>
    </rPh>
    <rPh sb="35" eb="37">
      <t>ウワノ</t>
    </rPh>
    <rPh sb="43" eb="45">
      <t>ネンド</t>
    </rPh>
    <rPh sb="45" eb="47">
      <t>ドウイ</t>
    </rPh>
    <rPh sb="47" eb="49">
      <t>トウガク</t>
    </rPh>
    <phoneticPr fontId="3"/>
  </si>
  <si>
    <t>病院事業債　機械器具整備事業分　（特別分）　（災害拠点病院上乗せ）　令和２年度同意等額</t>
    <rPh sb="0" eb="2">
      <t>ビョウイン</t>
    </rPh>
    <rPh sb="2" eb="5">
      <t>ジギョウサイ</t>
    </rPh>
    <rPh sb="6" eb="8">
      <t>キカイ</t>
    </rPh>
    <rPh sb="8" eb="10">
      <t>キグ</t>
    </rPh>
    <rPh sb="17" eb="19">
      <t>トクベツ</t>
    </rPh>
    <rPh sb="19" eb="20">
      <t>ブン</t>
    </rPh>
    <rPh sb="23" eb="25">
      <t>サイガイ</t>
    </rPh>
    <rPh sb="25" eb="27">
      <t>キョテン</t>
    </rPh>
    <rPh sb="27" eb="29">
      <t>ビョウイン</t>
    </rPh>
    <rPh sb="29" eb="31">
      <t>ウワノ</t>
    </rPh>
    <rPh sb="37" eb="39">
      <t>ネンド</t>
    </rPh>
    <rPh sb="39" eb="41">
      <t>ドウイ</t>
    </rPh>
    <rPh sb="41" eb="43">
      <t>トウガク</t>
    </rPh>
    <phoneticPr fontId="3"/>
  </si>
  <si>
    <t>公立大学附属病院事業債　機械器具整備事業分　（通常分）　令和２年度同意等額</t>
    <rPh sb="0" eb="2">
      <t>コウリツ</t>
    </rPh>
    <rPh sb="2" eb="4">
      <t>ダイガク</t>
    </rPh>
    <rPh sb="4" eb="6">
      <t>フゾク</t>
    </rPh>
    <rPh sb="6" eb="8">
      <t>ビョウイン</t>
    </rPh>
    <rPh sb="8" eb="11">
      <t>ジギョウサイ</t>
    </rPh>
    <rPh sb="12" eb="14">
      <t>キカイ</t>
    </rPh>
    <rPh sb="14" eb="16">
      <t>キグ</t>
    </rPh>
    <rPh sb="16" eb="18">
      <t>セイビ</t>
    </rPh>
    <rPh sb="18" eb="21">
      <t>ジギョウブン</t>
    </rPh>
    <rPh sb="23" eb="25">
      <t>ツウジョウ</t>
    </rPh>
    <rPh sb="25" eb="26">
      <t>ブン</t>
    </rPh>
    <rPh sb="31" eb="33">
      <t>ネンド</t>
    </rPh>
    <rPh sb="33" eb="35">
      <t>ドウイ</t>
    </rPh>
    <rPh sb="35" eb="37">
      <t>トウガク</t>
    </rPh>
    <phoneticPr fontId="3"/>
  </si>
  <si>
    <t>病院事業一般会計出資債　医療施設整備事業分　（再編・ネットワーク化）　令和２年度同意等額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5" eb="37">
      <t>レイワ</t>
    </rPh>
    <rPh sb="38" eb="40">
      <t>ネンド</t>
    </rPh>
    <rPh sb="40" eb="42">
      <t>ドウイ</t>
    </rPh>
    <rPh sb="42" eb="44">
      <t>トウガク</t>
    </rPh>
    <phoneticPr fontId="3"/>
  </si>
  <si>
    <t>病院事業一般会計出資債　機械器具整備事業分　（再編・ネットワーク化）　令和２年度同意等額</t>
    <rPh sb="0" eb="2">
      <t>ビョウイン</t>
    </rPh>
    <rPh sb="2" eb="4">
      <t>ジギョウ</t>
    </rPh>
    <rPh sb="4" eb="6">
      <t>イッパン</t>
    </rPh>
    <rPh sb="6" eb="8">
      <t>カイケイ</t>
    </rPh>
    <rPh sb="8" eb="11">
      <t>シュッシサイ</t>
    </rPh>
    <rPh sb="12" eb="14">
      <t>キカイ</t>
    </rPh>
    <rPh sb="14" eb="16">
      <t>キグ</t>
    </rPh>
    <rPh sb="16" eb="18">
      <t>セイビ</t>
    </rPh>
    <rPh sb="18" eb="21">
      <t>ジギョウブン</t>
    </rPh>
    <rPh sb="23" eb="25">
      <t>サイヘン</t>
    </rPh>
    <rPh sb="32" eb="33">
      <t>カ</t>
    </rPh>
    <rPh sb="35" eb="37">
      <t>レイワ</t>
    </rPh>
    <rPh sb="38" eb="40">
      <t>ネンド</t>
    </rPh>
    <rPh sb="39" eb="40">
      <t>ガンネン</t>
    </rPh>
    <rPh sb="40" eb="42">
      <t>ドウイ</t>
    </rPh>
    <rPh sb="42" eb="44">
      <t>トウガク</t>
    </rPh>
    <phoneticPr fontId="3"/>
  </si>
  <si>
    <t>一般会計出資債（上水道事業）　令和２年度同意等額</t>
    <rPh sb="0" eb="2">
      <t>イッパン</t>
    </rPh>
    <rPh sb="2" eb="4">
      <t>カイケイ</t>
    </rPh>
    <rPh sb="4" eb="7">
      <t>シュッシサイ</t>
    </rPh>
    <rPh sb="8" eb="11">
      <t>ジョウスイドウ</t>
    </rPh>
    <rPh sb="11" eb="13">
      <t>ジギョウ</t>
    </rPh>
    <rPh sb="15" eb="17">
      <t>レイワ</t>
    </rPh>
    <rPh sb="18" eb="20">
      <t>ネンド</t>
    </rPh>
    <rPh sb="19" eb="20">
      <t>ガンネン</t>
    </rPh>
    <rPh sb="20" eb="22">
      <t>ドウイ</t>
    </rPh>
    <rPh sb="22" eb="24">
      <t>トウガク</t>
    </rPh>
    <phoneticPr fontId="3"/>
  </si>
  <si>
    <t>一般会計出資債（上水道事業）　令和２年度同意等額　※上水未普及地域解消事業分</t>
    <rPh sb="0" eb="2">
      <t>イッパン</t>
    </rPh>
    <rPh sb="2" eb="4">
      <t>カイケイ</t>
    </rPh>
    <rPh sb="4" eb="7">
      <t>シュッシサイ</t>
    </rPh>
    <rPh sb="8" eb="11">
      <t>ジョウスイドウ</t>
    </rPh>
    <rPh sb="11" eb="13">
      <t>ジギョウ</t>
    </rPh>
    <rPh sb="18" eb="20">
      <t>ネンド</t>
    </rPh>
    <rPh sb="20" eb="22">
      <t>ドウイ</t>
    </rPh>
    <rPh sb="22" eb="24">
      <t>トウガク</t>
    </rPh>
    <phoneticPr fontId="3"/>
  </si>
  <si>
    <t>一般会計出資債（上水道事業）　令和２年度同意等額　※上水災害・安全対策事業分</t>
    <rPh sb="0" eb="2">
      <t>イッパン</t>
    </rPh>
    <rPh sb="2" eb="4">
      <t>カイケイ</t>
    </rPh>
    <rPh sb="4" eb="7">
      <t>シュッシサイ</t>
    </rPh>
    <rPh sb="8" eb="11">
      <t>ジョウスイドウ</t>
    </rPh>
    <rPh sb="11" eb="13">
      <t>ジギョウ</t>
    </rPh>
    <rPh sb="18" eb="20">
      <t>ネンド</t>
    </rPh>
    <rPh sb="20" eb="22">
      <t>ドウイ</t>
    </rPh>
    <rPh sb="22" eb="24">
      <t>トウガク</t>
    </rPh>
    <rPh sb="28" eb="30">
      <t>サイガイ</t>
    </rPh>
    <phoneticPr fontId="3"/>
  </si>
  <si>
    <t>一般会計出資債（上水道事業）　令和２年度同意等額　※広域化推進事業分</t>
    <rPh sb="0" eb="2">
      <t>イッパン</t>
    </rPh>
    <rPh sb="2" eb="4">
      <t>カイケイ</t>
    </rPh>
    <rPh sb="4" eb="7">
      <t>シュッシサイ</t>
    </rPh>
    <rPh sb="8" eb="11">
      <t>ジョウスイドウ</t>
    </rPh>
    <rPh sb="11" eb="13">
      <t>ジギョウ</t>
    </rPh>
    <rPh sb="18" eb="20">
      <t>ネンド</t>
    </rPh>
    <rPh sb="20" eb="22">
      <t>ドウイ</t>
    </rPh>
    <rPh sb="22" eb="24">
      <t>トウガク</t>
    </rPh>
    <rPh sb="26" eb="29">
      <t>コウイキカ</t>
    </rPh>
    <rPh sb="29" eb="31">
      <t>スイシン</t>
    </rPh>
    <rPh sb="31" eb="33">
      <t>ジギョウ</t>
    </rPh>
    <rPh sb="33" eb="34">
      <t>ブン</t>
    </rPh>
    <phoneticPr fontId="3"/>
  </si>
  <si>
    <t>簡易水道事業債　令和２年度同意等額　※公営企業会計適用分</t>
    <rPh sb="8" eb="10">
      <t>レイワ</t>
    </rPh>
    <rPh sb="11" eb="13">
      <t>ネンド</t>
    </rPh>
    <phoneticPr fontId="3"/>
  </si>
  <si>
    <t>R2年度</t>
    <rPh sb="2" eb="4">
      <t>ネンド</t>
    </rPh>
    <rPh sb="3" eb="4">
      <t>ド</t>
    </rPh>
    <phoneticPr fontId="10"/>
  </si>
  <si>
    <t>公共事業等債　（機構営）　R2年度同意等額</t>
    <phoneticPr fontId="3"/>
  </si>
  <si>
    <t>公共事業等債　（都道府県営・農業農村）　R2年度同意等額（継続事業分に限る）</t>
    <rPh sb="8" eb="12">
      <t>トドウフケン</t>
    </rPh>
    <rPh sb="12" eb="13">
      <t>エイ</t>
    </rPh>
    <rPh sb="14" eb="16">
      <t>ノウギョウ</t>
    </rPh>
    <rPh sb="16" eb="18">
      <t>ノウソン</t>
    </rPh>
    <rPh sb="22" eb="24">
      <t>ネンド</t>
    </rPh>
    <phoneticPr fontId="3"/>
  </si>
  <si>
    <t>公共事業等債　（都道府県営・災害関連）　R2年度同意等額（継続事業分に限る）</t>
    <rPh sb="8" eb="12">
      <t>トドウフケン</t>
    </rPh>
    <rPh sb="12" eb="13">
      <t>エイ</t>
    </rPh>
    <rPh sb="14" eb="16">
      <t>サイガイ</t>
    </rPh>
    <rPh sb="16" eb="18">
      <t>カンレン</t>
    </rPh>
    <rPh sb="22" eb="24">
      <t>ネンド</t>
    </rPh>
    <phoneticPr fontId="3"/>
  </si>
  <si>
    <t>公共事業等債　（国営・農業農村）　R2年度同意等額</t>
    <rPh sb="8" eb="10">
      <t>コクエイ</t>
    </rPh>
    <rPh sb="11" eb="13">
      <t>ノウギョウ</t>
    </rPh>
    <rPh sb="13" eb="15">
      <t>ノウソン</t>
    </rPh>
    <rPh sb="19" eb="21">
      <t>ネンド</t>
    </rPh>
    <rPh sb="21" eb="23">
      <t>ドウイ</t>
    </rPh>
    <rPh sb="23" eb="25">
      <t>トウガク</t>
    </rPh>
    <phoneticPr fontId="3"/>
  </si>
  <si>
    <t>公共事業等債　（国営・災害関連）　R2年度同意等額</t>
    <rPh sb="8" eb="10">
      <t>コクエイ</t>
    </rPh>
    <rPh sb="11" eb="13">
      <t>サイガイ</t>
    </rPh>
    <rPh sb="13" eb="15">
      <t>カンレン</t>
    </rPh>
    <rPh sb="19" eb="21">
      <t>ネンド</t>
    </rPh>
    <rPh sb="21" eb="23">
      <t>ドウイ</t>
    </rPh>
    <rPh sb="23" eb="25">
      <t>トウガク</t>
    </rPh>
    <phoneticPr fontId="3"/>
  </si>
  <si>
    <t>一般補助施設整備等事業債　（農地耕作条件改善事業）　R2年度同意等額</t>
    <phoneticPr fontId="3"/>
  </si>
  <si>
    <t>一般補助施設整備等事業債　（農業水路等長寿命化・防災減災事業）　R2年度同意等額</t>
    <rPh sb="14" eb="16">
      <t>ノウギョウ</t>
    </rPh>
    <rPh sb="16" eb="18">
      <t>スイロ</t>
    </rPh>
    <rPh sb="18" eb="19">
      <t>トウ</t>
    </rPh>
    <rPh sb="19" eb="23">
      <t>チョウジュミョウカ</t>
    </rPh>
    <rPh sb="24" eb="26">
      <t>ボウサイ</t>
    </rPh>
    <rPh sb="26" eb="28">
      <t>ゲンサイ</t>
    </rPh>
    <phoneticPr fontId="3"/>
  </si>
  <si>
    <t>(ｻ)</t>
    <phoneticPr fontId="3"/>
  </si>
  <si>
    <t>(ｽ)</t>
    <phoneticPr fontId="3"/>
  </si>
  <si>
    <t>R2年度</t>
    <rPh sb="2" eb="3">
      <t>ネン</t>
    </rPh>
    <rPh sb="3" eb="4">
      <t>ド</t>
    </rPh>
    <phoneticPr fontId="5"/>
  </si>
  <si>
    <t>公共事業等債（復興特別分）　R2年度同意等額</t>
    <phoneticPr fontId="3"/>
  </si>
  <si>
    <t>公共事業等債（高規格幹線道路（高速自動車国道を除く）分）　R2年度同意等額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</si>
  <si>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公共事業等債（各種災害関連（離島の防災機能強化・道路）分）　R2年度同意等額</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rPh sb="28" eb="29">
      <t>ジュウブン</t>
    </rPh>
    <rPh sb="32" eb="34">
      <t>ネンド</t>
    </rPh>
    <rPh sb="34" eb="36">
      <t>ドウイ</t>
    </rPh>
    <rPh sb="36" eb="37">
      <t>トウ</t>
    </rPh>
    <rPh sb="37" eb="38">
      <t>ガク</t>
    </rPh>
    <phoneticPr fontId="3"/>
  </si>
  <si>
    <t>学校教育施設等整備事業債（義務教育施設整備事業債）　（建物分）　R2年度同意等額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</si>
  <si>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（大規模改造（単独）分）　R2年度同意等額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3" eb="35">
      <t>タンドク</t>
    </rPh>
    <rPh sb="36" eb="37">
      <t>ブン</t>
    </rPh>
    <rPh sb="41" eb="43">
      <t>ネンド</t>
    </rPh>
    <rPh sb="43" eb="45">
      <t>ドウイ</t>
    </rPh>
    <rPh sb="45" eb="47">
      <t>トウガク</t>
    </rPh>
    <phoneticPr fontId="3"/>
  </si>
  <si>
    <t>学校教育施設等整備事業債（義務教育施設整備事業債）　（大規模改造（補助）分）　R2年度同意等額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3" eb="35">
      <t>ホジョ</t>
    </rPh>
    <rPh sb="36" eb="37">
      <t>ブン</t>
    </rPh>
    <rPh sb="41" eb="43">
      <t>ネンド</t>
    </rPh>
    <rPh sb="43" eb="45">
      <t>ドウイ</t>
    </rPh>
    <rPh sb="45" eb="47">
      <t>トウガク</t>
    </rPh>
    <phoneticPr fontId="3"/>
  </si>
  <si>
    <t>地震防災対策特別措置法に基づき国庫補助率のかさ上げが行われた事業（Is値0.3未満）に充てた学校教育施設等整備事業債　R2年度同意等額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</si>
  <si>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R2年度同意等額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</si>
  <si>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学校教育施設等整備事業債（義務教育施設整備事業債）　（補強事業（補助）分）　R2同意等額</t>
    <rPh sb="27" eb="29">
      <t>ホキョウ</t>
    </rPh>
    <rPh sb="29" eb="31">
      <t>ジギョウ</t>
    </rPh>
    <rPh sb="32" eb="34">
      <t>ホジョ</t>
    </rPh>
    <rPh sb="40" eb="42">
      <t>ドウイ</t>
    </rPh>
    <phoneticPr fontId="5"/>
  </si>
  <si>
    <t>学校教育施設等整備事業債（義務教育施設整備事業債）　（防災機能強化事業（補助）分）　R2同意等額</t>
    <rPh sb="27" eb="29">
      <t>ボウサイ</t>
    </rPh>
    <rPh sb="29" eb="31">
      <t>キノウ</t>
    </rPh>
    <rPh sb="31" eb="33">
      <t>キョウカ</t>
    </rPh>
    <rPh sb="33" eb="35">
      <t>ジギョウ</t>
    </rPh>
    <rPh sb="36" eb="38">
      <t>ホジョ</t>
    </rPh>
    <rPh sb="44" eb="46">
      <t>ドウイ</t>
    </rPh>
    <phoneticPr fontId="5"/>
  </si>
  <si>
    <t>学校教育施設等整備事業債（情報通信ネットワーク分）　R2同意等額</t>
  </si>
  <si>
    <t>情報通信</t>
    <phoneticPr fontId="3"/>
  </si>
  <si>
    <t>ネットワーク分</t>
    <phoneticPr fontId="3"/>
  </si>
  <si>
    <t>(ｳｱ)</t>
  </si>
  <si>
    <t>(ｳｲ)</t>
  </si>
  <si>
    <t>(ｳｳ)</t>
  </si>
  <si>
    <t>(ｳｴ)</t>
  </si>
  <si>
    <t>(ｳｵ)</t>
  </si>
  <si>
    <t>(ｳｶ)</t>
  </si>
  <si>
    <t>(ｳｷ)</t>
  </si>
  <si>
    <t>(ｳｸ)</t>
  </si>
  <si>
    <t>(ｳｹ)</t>
  </si>
  <si>
    <t>(ｳｺ)</t>
  </si>
  <si>
    <t>(ｳｻ)</t>
  </si>
  <si>
    <t>(ｳｼ)</t>
  </si>
  <si>
    <t>(ｳｽ)</t>
  </si>
  <si>
    <t>(ｳｾ)</t>
  </si>
  <si>
    <t>(ｳｿ)</t>
  </si>
  <si>
    <t>(ｳﾀ)</t>
  </si>
  <si>
    <t>(ｳﾁ)</t>
  </si>
  <si>
    <t>(ｳﾂ)</t>
  </si>
  <si>
    <t>(ｳﾃ)</t>
  </si>
  <si>
    <t>(ｳﾄ)</t>
  </si>
  <si>
    <t>(ｳﾅ)</t>
  </si>
  <si>
    <t>(ｳﾆ)</t>
  </si>
  <si>
    <t>(ｳﾇ)</t>
  </si>
  <si>
    <t>(ｳﾈ)</t>
  </si>
  <si>
    <t>(ｳﾉ)</t>
  </si>
  <si>
    <t>(ｳﾊ)</t>
  </si>
  <si>
    <t>(ｳﾋ)</t>
  </si>
  <si>
    <t>(ｳﾌ)</t>
  </si>
  <si>
    <t>(ｳﾍ)</t>
  </si>
  <si>
    <t>(ﾍ)</t>
    <phoneticPr fontId="14"/>
  </si>
  <si>
    <t>(ﾎ)</t>
    <phoneticPr fontId="14"/>
  </si>
  <si>
    <t>(ｳﾎ)</t>
  </si>
  <si>
    <t>(ｳﾏ)</t>
  </si>
  <si>
    <t>(ｳﾐ)</t>
  </si>
  <si>
    <t>(ｳﾑ)</t>
  </si>
  <si>
    <t>(ｳﾒ)</t>
  </si>
  <si>
    <t>施設整備事業（一般財源化分）次世代育成支援対策施設整備交付金　令和２年度同意等額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1" eb="33">
      <t>レイワ</t>
    </rPh>
    <rPh sb="34" eb="36">
      <t>ネンド</t>
    </rPh>
    <rPh sb="36" eb="38">
      <t>ドウイ</t>
    </rPh>
    <rPh sb="38" eb="40">
      <t>トウガク</t>
    </rPh>
    <phoneticPr fontId="3"/>
  </si>
  <si>
    <t>施設整備事業（一般財源化分）社会福祉施設等施設整備補助金・負担金　令和２年度同意等額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3" eb="35">
      <t>レイワ</t>
    </rPh>
    <rPh sb="36" eb="38">
      <t>ネンド</t>
    </rPh>
    <rPh sb="38" eb="40">
      <t>ドウイ</t>
    </rPh>
    <rPh sb="40" eb="42">
      <t>トウガク</t>
    </rPh>
    <phoneticPr fontId="3"/>
  </si>
  <si>
    <t>一般単独事業債（児童相談所整備事業）　令和２年度同意等額</t>
    <rPh sb="0" eb="2">
      <t>イッパン</t>
    </rPh>
    <rPh sb="2" eb="4">
      <t>タンドク</t>
    </rPh>
    <rPh sb="4" eb="7">
      <t>ジギョウサイ</t>
    </rPh>
    <rPh sb="8" eb="10">
      <t>ジドウ</t>
    </rPh>
    <rPh sb="10" eb="13">
      <t>ソウダンショ</t>
    </rPh>
    <rPh sb="13" eb="15">
      <t>セイビ</t>
    </rPh>
    <rPh sb="15" eb="17">
      <t>ジギョウ</t>
    </rPh>
    <phoneticPr fontId="3"/>
  </si>
  <si>
    <t>一般補助施設整備等事業債（児童相談所一時保護施設整備事業）　令和２年度同意等額</t>
    <rPh sb="0" eb="2">
      <t>イッパン</t>
    </rPh>
    <rPh sb="2" eb="4">
      <t>ホジョ</t>
    </rPh>
    <rPh sb="4" eb="6">
      <t>シセツ</t>
    </rPh>
    <rPh sb="6" eb="9">
      <t>セイビナド</t>
    </rPh>
    <rPh sb="9" eb="11">
      <t>ジギョウ</t>
    </rPh>
    <rPh sb="11" eb="12">
      <t>サイ</t>
    </rPh>
    <rPh sb="13" eb="15">
      <t>ジドウ</t>
    </rPh>
    <rPh sb="15" eb="18">
      <t>ソウダンショ</t>
    </rPh>
    <rPh sb="18" eb="20">
      <t>イチジ</t>
    </rPh>
    <rPh sb="20" eb="22">
      <t>ホゴ</t>
    </rPh>
    <rPh sb="22" eb="24">
      <t>シセツ</t>
    </rPh>
    <rPh sb="24" eb="26">
      <t>セイビ</t>
    </rPh>
    <rPh sb="26" eb="28">
      <t>ジギョウ</t>
    </rPh>
    <phoneticPr fontId="5"/>
  </si>
  <si>
    <t>(ﾍ)</t>
    <phoneticPr fontId="10"/>
  </si>
  <si>
    <t>(ﾎ)</t>
    <phoneticPr fontId="10"/>
  </si>
  <si>
    <t>一般単独事業債（児童相談所整備事業）</t>
    <rPh sb="0" eb="2">
      <t>イッパン</t>
    </rPh>
    <rPh sb="2" eb="4">
      <t>タンドク</t>
    </rPh>
    <rPh sb="4" eb="6">
      <t>ジギョウ</t>
    </rPh>
    <rPh sb="6" eb="7">
      <t>サイ</t>
    </rPh>
    <rPh sb="8" eb="10">
      <t>ジドウ</t>
    </rPh>
    <rPh sb="10" eb="13">
      <t>ソウダンショ</t>
    </rPh>
    <rPh sb="13" eb="15">
      <t>セイビ</t>
    </rPh>
    <rPh sb="15" eb="17">
      <t>ジギョウ</t>
    </rPh>
    <phoneticPr fontId="5"/>
  </si>
  <si>
    <t>一般補助施設整備等事業債（児童相談所一時保護施設整備事業）</t>
    <rPh sb="0" eb="2">
      <t>イッパン</t>
    </rPh>
    <rPh sb="2" eb="4">
      <t>ホジョ</t>
    </rPh>
    <rPh sb="4" eb="6">
      <t>シセツ</t>
    </rPh>
    <rPh sb="6" eb="8">
      <t>セイビ</t>
    </rPh>
    <rPh sb="8" eb="9">
      <t>トウ</t>
    </rPh>
    <rPh sb="9" eb="11">
      <t>ジギョウ</t>
    </rPh>
    <rPh sb="11" eb="12">
      <t>サイ</t>
    </rPh>
    <rPh sb="13" eb="15">
      <t>ジドウ</t>
    </rPh>
    <rPh sb="15" eb="18">
      <t>ソウダンショ</t>
    </rPh>
    <rPh sb="18" eb="20">
      <t>イチジ</t>
    </rPh>
    <rPh sb="20" eb="22">
      <t>ホゴ</t>
    </rPh>
    <rPh sb="22" eb="24">
      <t>シセツ</t>
    </rPh>
    <rPh sb="24" eb="26">
      <t>セイビ</t>
    </rPh>
    <rPh sb="26" eb="28">
      <t>ジギョウ</t>
    </rPh>
    <phoneticPr fontId="5"/>
  </si>
  <si>
    <t>(a)～(d)</t>
    <phoneticPr fontId="5"/>
  </si>
  <si>
    <t>(ｱｲ)</t>
    <phoneticPr fontId="3"/>
  </si>
  <si>
    <t>(ｱｳ)</t>
    <phoneticPr fontId="3"/>
  </si>
  <si>
    <t>(ｱｴ)</t>
    <phoneticPr fontId="3"/>
  </si>
  <si>
    <t>②</t>
    <phoneticPr fontId="3"/>
  </si>
  <si>
    <t>③</t>
    <phoneticPr fontId="3"/>
  </si>
  <si>
    <t>公共</t>
    <rPh sb="0" eb="2">
      <t>コウキョウ</t>
    </rPh>
    <phoneticPr fontId="3"/>
  </si>
  <si>
    <t>特定</t>
    <rPh sb="0" eb="2">
      <t>トクテイ</t>
    </rPh>
    <phoneticPr fontId="3"/>
  </si>
  <si>
    <t>公共・合</t>
    <rPh sb="0" eb="2">
      <t>コウキョウ</t>
    </rPh>
    <rPh sb="3" eb="4">
      <t>ゴウ</t>
    </rPh>
    <phoneticPr fontId="3"/>
  </si>
  <si>
    <t>公共・分</t>
    <rPh sb="0" eb="2">
      <t>コウキョウ</t>
    </rPh>
    <rPh sb="3" eb="4">
      <t>ブン</t>
    </rPh>
    <phoneticPr fontId="3"/>
  </si>
  <si>
    <t>特定・合分</t>
    <rPh sb="0" eb="2">
      <t>トクテイ</t>
    </rPh>
    <rPh sb="3" eb="4">
      <t>ゴウ</t>
    </rPh>
    <rPh sb="4" eb="5">
      <t>ブン</t>
    </rPh>
    <phoneticPr fontId="3"/>
  </si>
  <si>
    <t>（１５）令和２年度分</t>
    <rPh sb="4" eb="6">
      <t>レイワ</t>
    </rPh>
    <rPh sb="7" eb="9">
      <t>ネンド</t>
    </rPh>
    <rPh sb="9" eb="10">
      <t>ブン</t>
    </rPh>
    <phoneticPr fontId="5"/>
  </si>
  <si>
    <t>R2年度一本算定</t>
    <rPh sb="2" eb="4">
      <t>ネンド</t>
    </rPh>
    <rPh sb="4" eb="6">
      <t>イッポン</t>
    </rPh>
    <rPh sb="6" eb="8">
      <t>サンテイ</t>
    </rPh>
    <phoneticPr fontId="5"/>
  </si>
  <si>
    <t>R2年度算出資料</t>
    <rPh sb="2" eb="4">
      <t>ネンド</t>
    </rPh>
    <rPh sb="4" eb="6">
      <t>サンシュツ</t>
    </rPh>
    <rPh sb="6" eb="8">
      <t>シリョウ</t>
    </rPh>
    <phoneticPr fontId="5"/>
  </si>
  <si>
    <t>流域下水道事業及び公共下水道事業に係る地方債（12年度以降同意等債に係るもの）　R2年度同意等額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3">
      <t>トウサイ</t>
    </rPh>
    <rPh sb="34" eb="35">
      <t>カカ</t>
    </rPh>
    <rPh sb="44" eb="46">
      <t>ドウイ</t>
    </rPh>
    <rPh sb="46" eb="48">
      <t>トウガク</t>
    </rPh>
    <phoneticPr fontId="3"/>
  </si>
  <si>
    <t>　うち流域関連公共下水道事業（狭義の下水道分）　R2年度同意等額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</si>
  <si>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R2年度同意等額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</si>
  <si>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その他の下水道事業に係る地方債　R2年度同意等額</t>
    <rPh sb="2" eb="3">
      <t>タ</t>
    </rPh>
    <rPh sb="4" eb="7">
      <t>ゲスイドウ</t>
    </rPh>
    <rPh sb="7" eb="9">
      <t>ジギョウ</t>
    </rPh>
    <rPh sb="10" eb="11">
      <t>カカ</t>
    </rPh>
    <rPh sb="12" eb="15">
      <t>チホウサイ</t>
    </rPh>
    <rPh sb="20" eb="22">
      <t>ドウイ</t>
    </rPh>
    <rPh sb="22" eb="24">
      <t>トウガク</t>
    </rPh>
    <phoneticPr fontId="3"/>
  </si>
  <si>
    <t>下水道事業債臨時措置分　R2年度同意等額</t>
    <rPh sb="0" eb="3">
      <t>ゲスイドウ</t>
    </rPh>
    <rPh sb="3" eb="6">
      <t>ジギョウサイ</t>
    </rPh>
    <rPh sb="6" eb="8">
      <t>リンジ</t>
    </rPh>
    <rPh sb="8" eb="10">
      <t>ソチ</t>
    </rPh>
    <rPh sb="10" eb="11">
      <t>ブン</t>
    </rPh>
    <rPh sb="16" eb="18">
      <t>ドウイ</t>
    </rPh>
    <rPh sb="18" eb="20">
      <t>トウガク</t>
    </rPh>
    <phoneticPr fontId="3"/>
  </si>
  <si>
    <t>下水道事業債広域化・共同化分　R2年度同意等額</t>
    <rPh sb="0" eb="3">
      <t>ゲスイドウ</t>
    </rPh>
    <rPh sb="3" eb="6">
      <t>ジギョウサイ</t>
    </rPh>
    <rPh sb="6" eb="9">
      <t>コウイキカ</t>
    </rPh>
    <rPh sb="10" eb="12">
      <t>キョウドウ</t>
    </rPh>
    <rPh sb="12" eb="14">
      <t>カブン</t>
    </rPh>
    <rPh sb="19" eb="21">
      <t>ドウイ</t>
    </rPh>
    <rPh sb="21" eb="23">
      <t>トウガク</t>
    </rPh>
    <phoneticPr fontId="3"/>
  </si>
  <si>
    <t>下水道資本費平準化債（下水分）　R2年度同意等額</t>
    <rPh sb="0" eb="3">
      <t>ゲスイドウ</t>
    </rPh>
    <rPh sb="3" eb="6">
      <t>シホンヒ</t>
    </rPh>
    <rPh sb="6" eb="9">
      <t>ヘイジュンカ</t>
    </rPh>
    <rPh sb="9" eb="10">
      <t>サイ</t>
    </rPh>
    <rPh sb="11" eb="13">
      <t>ゲスイ</t>
    </rPh>
    <rPh sb="13" eb="14">
      <t>ブン</t>
    </rPh>
    <rPh sb="20" eb="22">
      <t>ドウイ</t>
    </rPh>
    <rPh sb="22" eb="24">
      <t>トウガク</t>
    </rPh>
    <phoneticPr fontId="3"/>
  </si>
  <si>
    <t>下水道資本費平準化債（公防分）　R2年度同意等額</t>
    <rPh sb="0" eb="3">
      <t>ゲスイドウ</t>
    </rPh>
    <rPh sb="3" eb="6">
      <t>シホンヒ</t>
    </rPh>
    <rPh sb="6" eb="9">
      <t>ヘイジュンカ</t>
    </rPh>
    <rPh sb="9" eb="10">
      <t>サイ</t>
    </rPh>
    <rPh sb="11" eb="12">
      <t>コウ</t>
    </rPh>
    <rPh sb="12" eb="13">
      <t>ボウ</t>
    </rPh>
    <rPh sb="13" eb="14">
      <t>ブン</t>
    </rPh>
    <rPh sb="20" eb="22">
      <t>ドウイ</t>
    </rPh>
    <rPh sb="22" eb="24">
      <t>トウガク</t>
    </rPh>
    <phoneticPr fontId="3"/>
  </si>
  <si>
    <t>流域下水道事業及び公共下水道事業に係る地方債（公営企業会計適用債）　R2年度同意等額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3" eb="25">
      <t>コウエイ</t>
    </rPh>
    <rPh sb="25" eb="27">
      <t>キギョウ</t>
    </rPh>
    <rPh sb="27" eb="29">
      <t>カイケイ</t>
    </rPh>
    <rPh sb="29" eb="31">
      <t>テキヨウ</t>
    </rPh>
    <rPh sb="31" eb="32">
      <t>サイ</t>
    </rPh>
    <rPh sb="38" eb="40">
      <t>ドウイ</t>
    </rPh>
    <rPh sb="40" eb="42">
      <t>トウガク</t>
    </rPh>
    <phoneticPr fontId="3"/>
  </si>
  <si>
    <t>　うち流域関連公共下水道事業（上記以外分）R2年度同意等額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3" eb="25">
      <t>ネンド</t>
    </rPh>
    <rPh sb="25" eb="27">
      <t>ドウイ</t>
    </rPh>
    <rPh sb="27" eb="29">
      <t>トウガク</t>
    </rPh>
    <phoneticPr fontId="3"/>
  </si>
  <si>
    <t>その他の下水道事業に係る地方債（公営企業会計適用債）　R2年度同意等額</t>
    <rPh sb="2" eb="3">
      <t>タ</t>
    </rPh>
    <rPh sb="4" eb="7">
      <t>ゲスイドウ</t>
    </rPh>
    <rPh sb="7" eb="9">
      <t>ジギョウ</t>
    </rPh>
    <rPh sb="10" eb="11">
      <t>カカ</t>
    </rPh>
    <rPh sb="12" eb="15">
      <t>チホウサイ</t>
    </rPh>
    <rPh sb="16" eb="18">
      <t>コウエイ</t>
    </rPh>
    <rPh sb="18" eb="20">
      <t>キギョウ</t>
    </rPh>
    <rPh sb="20" eb="22">
      <t>カイケイ</t>
    </rPh>
    <rPh sb="22" eb="24">
      <t>テキヨウ</t>
    </rPh>
    <rPh sb="24" eb="25">
      <t>サイ</t>
    </rPh>
    <rPh sb="31" eb="33">
      <t>ドウイ</t>
    </rPh>
    <rPh sb="33" eb="35">
      <t>トウガク</t>
    </rPh>
    <phoneticPr fontId="3"/>
  </si>
  <si>
    <t>　うち公共下水道事業債広域化・共同化分　R2年度同意等額</t>
    <rPh sb="3" eb="5">
      <t>コウキョウ</t>
    </rPh>
    <rPh sb="5" eb="8">
      <t>ゲスイドウ</t>
    </rPh>
    <rPh sb="8" eb="11">
      <t>ジギョウサイ</t>
    </rPh>
    <rPh sb="11" eb="14">
      <t>コウイキカ</t>
    </rPh>
    <rPh sb="15" eb="18">
      <t>キョウドウカ</t>
    </rPh>
    <rPh sb="18" eb="19">
      <t>ブン</t>
    </rPh>
    <rPh sb="22" eb="24">
      <t>ネンド</t>
    </rPh>
    <rPh sb="24" eb="26">
      <t>ドウイ</t>
    </rPh>
    <rPh sb="26" eb="28">
      <t>トウガク</t>
    </rPh>
    <phoneticPr fontId="3"/>
  </si>
  <si>
    <t>　うち特定環境保全公共下水道等広域化・共同化分　R2年度同意等額</t>
    <rPh sb="3" eb="5">
      <t>トクテイ</t>
    </rPh>
    <rPh sb="5" eb="7">
      <t>カンキョウ</t>
    </rPh>
    <rPh sb="7" eb="9">
      <t>ホゼン</t>
    </rPh>
    <rPh sb="9" eb="11">
      <t>コウキョウ</t>
    </rPh>
    <rPh sb="11" eb="14">
      <t>ゲスイドウ</t>
    </rPh>
    <rPh sb="14" eb="15">
      <t>トウ</t>
    </rPh>
    <rPh sb="15" eb="18">
      <t>コウイキカ</t>
    </rPh>
    <rPh sb="19" eb="22">
      <t>キョウドウカ</t>
    </rPh>
    <rPh sb="22" eb="23">
      <t>ブン</t>
    </rPh>
    <rPh sb="26" eb="28">
      <t>ネンド</t>
    </rPh>
    <rPh sb="28" eb="30">
      <t>ドウイ</t>
    </rPh>
    <rPh sb="30" eb="32">
      <t>トウガク</t>
    </rPh>
    <phoneticPr fontId="3"/>
  </si>
  <si>
    <t>防災対策事業債　（公共施設等耐震化事業分　（従来分）　）　R2年度同意等額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</si>
  <si>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R2年度同意等額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</si>
  <si>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防災対策事業債　（防災基盤整備事業分のうちデジタル化関連事業等及び浸水想定等区域移転事業以外）　R2年度同意等額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シンスイ</t>
    </rPh>
    <rPh sb="35" eb="37">
      <t>ソウテイ</t>
    </rPh>
    <rPh sb="37" eb="38">
      <t>トウ</t>
    </rPh>
    <rPh sb="38" eb="40">
      <t>クイキ</t>
    </rPh>
    <rPh sb="40" eb="42">
      <t>イテン</t>
    </rPh>
    <rPh sb="42" eb="44">
      <t>ジギョウ</t>
    </rPh>
    <rPh sb="44" eb="46">
      <t>イガイ</t>
    </rPh>
    <rPh sb="50" eb="52">
      <t>ネンド</t>
    </rPh>
    <rPh sb="52" eb="54">
      <t>ドウイ</t>
    </rPh>
    <rPh sb="54" eb="55">
      <t>トウ</t>
    </rPh>
    <rPh sb="55" eb="56">
      <t>ガク</t>
    </rPh>
    <phoneticPr fontId="3"/>
  </si>
  <si>
    <t>防災対策事業債　（防災基盤整備事業分のうちデジタル化関連事業等及び浸水想定等区域移転事業）　R2年度同意等額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シンスイ</t>
    </rPh>
    <rPh sb="35" eb="37">
      <t>ソウテイ</t>
    </rPh>
    <rPh sb="37" eb="38">
      <t>トウ</t>
    </rPh>
    <rPh sb="38" eb="40">
      <t>クイキ</t>
    </rPh>
    <rPh sb="40" eb="42">
      <t>イテン</t>
    </rPh>
    <rPh sb="42" eb="44">
      <t>ジギョウ</t>
    </rPh>
    <rPh sb="48" eb="50">
      <t>ネンド</t>
    </rPh>
    <rPh sb="50" eb="52">
      <t>ドウイ</t>
    </rPh>
    <rPh sb="52" eb="53">
      <t>トウ</t>
    </rPh>
    <rPh sb="53" eb="54">
      <t>ガク</t>
    </rPh>
    <phoneticPr fontId="3"/>
  </si>
  <si>
    <t>B5106</t>
  </si>
  <si>
    <t>B5107</t>
  </si>
  <si>
    <t>B5108</t>
  </si>
  <si>
    <t>B5109</t>
  </si>
  <si>
    <t>公共事業等債　（津波避難対策緊急事業分）　R2年度同意等額</t>
    <rPh sb="0" eb="2">
      <t>コウキョウ</t>
    </rPh>
    <rPh sb="2" eb="5">
      <t>ジギョウトウ</t>
    </rPh>
    <rPh sb="5" eb="6">
      <t>サイ</t>
    </rPh>
    <rPh sb="8" eb="10">
      <t>ツナミ</t>
    </rPh>
    <rPh sb="10" eb="12">
      <t>ヒナン</t>
    </rPh>
    <rPh sb="12" eb="14">
      <t>タイサク</t>
    </rPh>
    <rPh sb="14" eb="16">
      <t>キンキュウ</t>
    </rPh>
    <rPh sb="16" eb="19">
      <t>ジギョウブン</t>
    </rPh>
    <rPh sb="23" eb="25">
      <t>ネンド</t>
    </rPh>
    <rPh sb="25" eb="27">
      <t>ドウイ</t>
    </rPh>
    <rPh sb="27" eb="29">
      <t>トウガク</t>
    </rPh>
    <phoneticPr fontId="3"/>
  </si>
  <si>
    <t>B5110</t>
  </si>
  <si>
    <t>公共施設等適正管理推進事業債（長寿命化、転用、立地適正化、ユニバーサルデザイン化事業分（義務教育施設の大規模改造事業分を除く））　30年度同意等額</t>
    <rPh sb="0" eb="2">
      <t>コウキョウ</t>
    </rPh>
    <rPh sb="2" eb="4">
      <t>シセツ</t>
    </rPh>
    <rPh sb="4" eb="5">
      <t>トウ</t>
    </rPh>
    <rPh sb="5" eb="7">
      <t>テキセイ</t>
    </rPh>
    <rPh sb="7" eb="9">
      <t>カンリ</t>
    </rPh>
    <rPh sb="9" eb="11">
      <t>スイシン</t>
    </rPh>
    <rPh sb="11" eb="14">
      <t>ジギョウサイ</t>
    </rPh>
    <rPh sb="15" eb="19">
      <t>チョウジュミョウカ</t>
    </rPh>
    <rPh sb="20" eb="22">
      <t>テンヨウ</t>
    </rPh>
    <rPh sb="23" eb="25">
      <t>リッチ</t>
    </rPh>
    <rPh sb="25" eb="28">
      <t>テキセイカ</t>
    </rPh>
    <rPh sb="39" eb="40">
      <t>カ</t>
    </rPh>
    <rPh sb="40" eb="42">
      <t>ジギョウ</t>
    </rPh>
    <rPh sb="42" eb="43">
      <t>ブン</t>
    </rPh>
    <rPh sb="60" eb="61">
      <t>ノゾ</t>
    </rPh>
    <rPh sb="67" eb="69">
      <t>ネンド</t>
    </rPh>
    <rPh sb="69" eb="71">
      <t>ドウイ</t>
    </rPh>
    <rPh sb="71" eb="72">
      <t>ナド</t>
    </rPh>
    <rPh sb="72" eb="73">
      <t>ガク</t>
    </rPh>
    <phoneticPr fontId="6"/>
  </si>
  <si>
    <t>公共施設等適正管理推進事業債（長寿命化、ユニバーサルデザイン化事業分（義務教育施設の大規模改造事業分））　30年度同意等額</t>
    <rPh sb="0" eb="2">
      <t>コウキョウ</t>
    </rPh>
    <rPh sb="2" eb="4">
      <t>シセツ</t>
    </rPh>
    <rPh sb="4" eb="5">
      <t>トウ</t>
    </rPh>
    <rPh sb="5" eb="7">
      <t>テキセイ</t>
    </rPh>
    <rPh sb="7" eb="9">
      <t>カンリ</t>
    </rPh>
    <rPh sb="9" eb="11">
      <t>スイシン</t>
    </rPh>
    <rPh sb="11" eb="14">
      <t>ジギョウサイ</t>
    </rPh>
    <rPh sb="15" eb="16">
      <t>チョウ</t>
    </rPh>
    <rPh sb="16" eb="19">
      <t>ジュミョウカ</t>
    </rPh>
    <rPh sb="30" eb="31">
      <t>カ</t>
    </rPh>
    <rPh sb="31" eb="33">
      <t>ジギョウ</t>
    </rPh>
    <rPh sb="33" eb="34">
      <t>ブン</t>
    </rPh>
    <rPh sb="35" eb="37">
      <t>ギム</t>
    </rPh>
    <rPh sb="37" eb="39">
      <t>キョウイク</t>
    </rPh>
    <rPh sb="39" eb="41">
      <t>シセツ</t>
    </rPh>
    <rPh sb="42" eb="45">
      <t>ダイキボ</t>
    </rPh>
    <rPh sb="45" eb="47">
      <t>カイゾウ</t>
    </rPh>
    <rPh sb="47" eb="49">
      <t>ジギョウ</t>
    </rPh>
    <rPh sb="49" eb="50">
      <t>ブン</t>
    </rPh>
    <rPh sb="55" eb="57">
      <t>ネンド</t>
    </rPh>
    <rPh sb="57" eb="59">
      <t>ドウイ</t>
    </rPh>
    <rPh sb="59" eb="60">
      <t>ナド</t>
    </rPh>
    <rPh sb="60" eb="61">
      <t>ガク</t>
    </rPh>
    <phoneticPr fontId="6"/>
  </si>
  <si>
    <t>公共施設等適正管理推進事業債（市町村役場緊急保全事業分）　30年度同意等額</t>
    <rPh sb="0" eb="2">
      <t>コウキョウ</t>
    </rPh>
    <rPh sb="2" eb="4">
      <t>シセツ</t>
    </rPh>
    <rPh sb="4" eb="5">
      <t>トウ</t>
    </rPh>
    <rPh sb="5" eb="7">
      <t>テキセイ</t>
    </rPh>
    <rPh sb="7" eb="9">
      <t>カンリ</t>
    </rPh>
    <rPh sb="9" eb="11">
      <t>スイシン</t>
    </rPh>
    <rPh sb="11" eb="14">
      <t>ジギョウサイ</t>
    </rPh>
    <rPh sb="15" eb="18">
      <t>シチョウソン</t>
    </rPh>
    <rPh sb="18" eb="20">
      <t>ヤクバ</t>
    </rPh>
    <rPh sb="20" eb="22">
      <t>キンキュウ</t>
    </rPh>
    <rPh sb="22" eb="24">
      <t>ホゼン</t>
    </rPh>
    <rPh sb="24" eb="26">
      <t>ジギョウ</t>
    </rPh>
    <rPh sb="26" eb="27">
      <t>ブン</t>
    </rPh>
    <rPh sb="31" eb="33">
      <t>ネンド</t>
    </rPh>
    <rPh sb="33" eb="35">
      <t>ドウイ</t>
    </rPh>
    <rPh sb="35" eb="36">
      <t>ナド</t>
    </rPh>
    <rPh sb="36" eb="37">
      <t>ガク</t>
    </rPh>
    <phoneticPr fontId="6"/>
  </si>
  <si>
    <t>公共施設等適正管理推進事業債（長寿命化、転用、立地適正化、ユニバーサルデザイン化事業分（義務教育施設の大規模改造事業分を除く））　R元年度同意等額</t>
    <rPh sb="0" eb="2">
      <t>コウキョウ</t>
    </rPh>
    <rPh sb="2" eb="4">
      <t>シセツ</t>
    </rPh>
    <rPh sb="4" eb="5">
      <t>トウ</t>
    </rPh>
    <rPh sb="5" eb="7">
      <t>テキセイ</t>
    </rPh>
    <rPh sb="7" eb="9">
      <t>カンリ</t>
    </rPh>
    <rPh sb="9" eb="11">
      <t>スイシン</t>
    </rPh>
    <rPh sb="11" eb="14">
      <t>ジギョウサイ</t>
    </rPh>
    <rPh sb="15" eb="19">
      <t>チョウジュミョウカ</t>
    </rPh>
    <rPh sb="20" eb="22">
      <t>テンヨウ</t>
    </rPh>
    <rPh sb="23" eb="25">
      <t>リッチ</t>
    </rPh>
    <rPh sb="25" eb="28">
      <t>テキセイカ</t>
    </rPh>
    <rPh sb="39" eb="40">
      <t>カ</t>
    </rPh>
    <rPh sb="40" eb="42">
      <t>ジギョウ</t>
    </rPh>
    <rPh sb="42" eb="43">
      <t>ブン</t>
    </rPh>
    <rPh sb="60" eb="61">
      <t>ノゾ</t>
    </rPh>
    <rPh sb="66" eb="67">
      <t>モト</t>
    </rPh>
    <rPh sb="67" eb="69">
      <t>ネンド</t>
    </rPh>
    <rPh sb="69" eb="71">
      <t>ドウイ</t>
    </rPh>
    <rPh sb="71" eb="72">
      <t>ナド</t>
    </rPh>
    <rPh sb="72" eb="73">
      <t>ガク</t>
    </rPh>
    <phoneticPr fontId="6"/>
  </si>
  <si>
    <t>公共施設等適正管理推進事業債（長寿命化、ユニバーサルデザイン化事業分（義務教育施設の大規模改造事業分））　R元年度同意等額</t>
    <rPh sb="0" eb="2">
      <t>コウキョウ</t>
    </rPh>
    <rPh sb="2" eb="4">
      <t>シセツ</t>
    </rPh>
    <rPh sb="4" eb="5">
      <t>トウ</t>
    </rPh>
    <rPh sb="5" eb="7">
      <t>テキセイ</t>
    </rPh>
    <rPh sb="7" eb="9">
      <t>カンリ</t>
    </rPh>
    <rPh sb="9" eb="11">
      <t>スイシン</t>
    </rPh>
    <rPh sb="11" eb="14">
      <t>ジギョウサイ</t>
    </rPh>
    <rPh sb="15" eb="16">
      <t>チョウ</t>
    </rPh>
    <rPh sb="16" eb="19">
      <t>ジュミョウカ</t>
    </rPh>
    <rPh sb="30" eb="31">
      <t>カ</t>
    </rPh>
    <rPh sb="31" eb="33">
      <t>ジギョウ</t>
    </rPh>
    <rPh sb="33" eb="34">
      <t>ブン</t>
    </rPh>
    <rPh sb="35" eb="37">
      <t>ギム</t>
    </rPh>
    <rPh sb="37" eb="39">
      <t>キョウイク</t>
    </rPh>
    <rPh sb="39" eb="41">
      <t>シセツ</t>
    </rPh>
    <rPh sb="42" eb="45">
      <t>ダイキボ</t>
    </rPh>
    <rPh sb="45" eb="47">
      <t>カイゾウ</t>
    </rPh>
    <rPh sb="47" eb="49">
      <t>ジギョウ</t>
    </rPh>
    <rPh sb="49" eb="50">
      <t>ブン</t>
    </rPh>
    <rPh sb="54" eb="55">
      <t>モト</t>
    </rPh>
    <rPh sb="55" eb="57">
      <t>ネンド</t>
    </rPh>
    <rPh sb="57" eb="59">
      <t>ドウイ</t>
    </rPh>
    <rPh sb="59" eb="60">
      <t>ナド</t>
    </rPh>
    <rPh sb="60" eb="61">
      <t>ガク</t>
    </rPh>
    <phoneticPr fontId="6"/>
  </si>
  <si>
    <t>公共施設等適正管理推進事業債（市町村役場緊急保全事業分）　R元年度同意等額</t>
    <rPh sb="0" eb="2">
      <t>コウキョウ</t>
    </rPh>
    <rPh sb="2" eb="4">
      <t>シセツ</t>
    </rPh>
    <rPh sb="4" eb="5">
      <t>トウ</t>
    </rPh>
    <rPh sb="5" eb="7">
      <t>テキセイ</t>
    </rPh>
    <rPh sb="7" eb="9">
      <t>カンリ</t>
    </rPh>
    <rPh sb="9" eb="11">
      <t>スイシン</t>
    </rPh>
    <rPh sb="11" eb="14">
      <t>ジギョウサイ</t>
    </rPh>
    <rPh sb="15" eb="18">
      <t>シチョウソン</t>
    </rPh>
    <rPh sb="18" eb="20">
      <t>ヤクバ</t>
    </rPh>
    <rPh sb="20" eb="22">
      <t>キンキュウ</t>
    </rPh>
    <rPh sb="22" eb="24">
      <t>ホゼン</t>
    </rPh>
    <rPh sb="24" eb="26">
      <t>ジギョウ</t>
    </rPh>
    <rPh sb="26" eb="27">
      <t>ブン</t>
    </rPh>
    <rPh sb="30" eb="31">
      <t>モト</t>
    </rPh>
    <rPh sb="31" eb="33">
      <t>ネンド</t>
    </rPh>
    <rPh sb="33" eb="35">
      <t>ドウイ</t>
    </rPh>
    <rPh sb="35" eb="36">
      <t>ナド</t>
    </rPh>
    <rPh sb="36" eb="37">
      <t>ガク</t>
    </rPh>
    <phoneticPr fontId="6"/>
  </si>
  <si>
    <t>公共施設等適正管理推進事業債（長寿命化、転用、立地適正化、ユニバーサルデザイン化事業分（義務教育施設の大規模改造事業分を除く））　R2年度同意等額</t>
    <rPh sb="0" eb="2">
      <t>コウキョウ</t>
    </rPh>
    <rPh sb="2" eb="4">
      <t>シセツ</t>
    </rPh>
    <rPh sb="4" eb="5">
      <t>トウ</t>
    </rPh>
    <rPh sb="5" eb="7">
      <t>テキセイ</t>
    </rPh>
    <rPh sb="7" eb="9">
      <t>カンリ</t>
    </rPh>
    <rPh sb="9" eb="11">
      <t>スイシン</t>
    </rPh>
    <rPh sb="11" eb="14">
      <t>ジギョウサイ</t>
    </rPh>
    <rPh sb="15" eb="19">
      <t>チョウジュミョウカ</t>
    </rPh>
    <rPh sb="20" eb="22">
      <t>テンヨウ</t>
    </rPh>
    <rPh sb="23" eb="25">
      <t>リッチ</t>
    </rPh>
    <rPh sb="25" eb="28">
      <t>テキセイカ</t>
    </rPh>
    <rPh sb="39" eb="40">
      <t>カ</t>
    </rPh>
    <rPh sb="40" eb="42">
      <t>ジギョウ</t>
    </rPh>
    <rPh sb="42" eb="43">
      <t>ブン</t>
    </rPh>
    <rPh sb="60" eb="61">
      <t>ノゾ</t>
    </rPh>
    <rPh sb="67" eb="69">
      <t>ネンド</t>
    </rPh>
    <rPh sb="69" eb="71">
      <t>ドウイ</t>
    </rPh>
    <rPh sb="71" eb="72">
      <t>ナド</t>
    </rPh>
    <rPh sb="72" eb="73">
      <t>ガク</t>
    </rPh>
    <phoneticPr fontId="6"/>
  </si>
  <si>
    <t>公共施設等適正管理推進事業債（長寿命化、ユニバーサルデザイン化事業分（義務教育施設の大規模改造事業分））　R2年度同意等額</t>
    <rPh sb="0" eb="2">
      <t>コウキョウ</t>
    </rPh>
    <rPh sb="2" eb="4">
      <t>シセツ</t>
    </rPh>
    <rPh sb="4" eb="5">
      <t>トウ</t>
    </rPh>
    <rPh sb="5" eb="7">
      <t>テキセイ</t>
    </rPh>
    <rPh sb="7" eb="9">
      <t>カンリ</t>
    </rPh>
    <rPh sb="9" eb="11">
      <t>スイシン</t>
    </rPh>
    <rPh sb="11" eb="14">
      <t>ジギョウサイ</t>
    </rPh>
    <rPh sb="15" eb="16">
      <t>チョウ</t>
    </rPh>
    <rPh sb="16" eb="19">
      <t>ジュミョウカ</t>
    </rPh>
    <rPh sb="30" eb="31">
      <t>カ</t>
    </rPh>
    <rPh sb="31" eb="33">
      <t>ジギョウ</t>
    </rPh>
    <rPh sb="33" eb="34">
      <t>ブン</t>
    </rPh>
    <rPh sb="35" eb="37">
      <t>ギム</t>
    </rPh>
    <rPh sb="37" eb="39">
      <t>キョウイク</t>
    </rPh>
    <rPh sb="39" eb="41">
      <t>シセツ</t>
    </rPh>
    <rPh sb="42" eb="45">
      <t>ダイキボ</t>
    </rPh>
    <rPh sb="45" eb="47">
      <t>カイゾウ</t>
    </rPh>
    <rPh sb="47" eb="49">
      <t>ジギョウ</t>
    </rPh>
    <rPh sb="49" eb="50">
      <t>ブン</t>
    </rPh>
    <rPh sb="55" eb="57">
      <t>ネンド</t>
    </rPh>
    <rPh sb="57" eb="59">
      <t>ドウイ</t>
    </rPh>
    <rPh sb="59" eb="60">
      <t>ナド</t>
    </rPh>
    <rPh sb="60" eb="61">
      <t>ガク</t>
    </rPh>
    <phoneticPr fontId="6"/>
  </si>
  <si>
    <t>公共施設等適正管理推進事業債（市町村役場緊急保全事業分）　R2年度同意等額</t>
    <rPh sb="0" eb="2">
      <t>コウキョウ</t>
    </rPh>
    <rPh sb="2" eb="4">
      <t>シセツ</t>
    </rPh>
    <rPh sb="4" eb="5">
      <t>トウ</t>
    </rPh>
    <rPh sb="5" eb="7">
      <t>テキセイ</t>
    </rPh>
    <rPh sb="7" eb="9">
      <t>カンリ</t>
    </rPh>
    <rPh sb="9" eb="11">
      <t>スイシン</t>
    </rPh>
    <rPh sb="11" eb="14">
      <t>ジギョウサイ</t>
    </rPh>
    <rPh sb="15" eb="18">
      <t>シチョウソン</t>
    </rPh>
    <rPh sb="18" eb="20">
      <t>ヤクバ</t>
    </rPh>
    <rPh sb="20" eb="22">
      <t>キンキュウ</t>
    </rPh>
    <rPh sb="22" eb="24">
      <t>ホゼン</t>
    </rPh>
    <rPh sb="24" eb="26">
      <t>ジギョウ</t>
    </rPh>
    <rPh sb="26" eb="27">
      <t>ブン</t>
    </rPh>
    <rPh sb="31" eb="33">
      <t>ネンド</t>
    </rPh>
    <rPh sb="33" eb="35">
      <t>ドウイ</t>
    </rPh>
    <rPh sb="35" eb="36">
      <t>ナド</t>
    </rPh>
    <rPh sb="36" eb="37">
      <t>ガク</t>
    </rPh>
    <phoneticPr fontId="6"/>
  </si>
  <si>
    <t>公共施設等適正管理推進事業債（集約化・複合化事業分）　R2年度同意等額</t>
    <rPh sb="0" eb="2">
      <t>コウキョウ</t>
    </rPh>
    <rPh sb="2" eb="5">
      <t>シセツトウ</t>
    </rPh>
    <rPh sb="5" eb="7">
      <t>テキセイ</t>
    </rPh>
    <rPh sb="7" eb="9">
      <t>カンリ</t>
    </rPh>
    <rPh sb="9" eb="11">
      <t>スイシン</t>
    </rPh>
    <rPh sb="11" eb="14">
      <t>ジギョウサイ</t>
    </rPh>
    <rPh sb="15" eb="18">
      <t>シュウヤクカ</t>
    </rPh>
    <rPh sb="19" eb="22">
      <t>フクゴウカ</t>
    </rPh>
    <rPh sb="22" eb="25">
      <t>ジギョウブン</t>
    </rPh>
    <rPh sb="29" eb="31">
      <t>ネンド</t>
    </rPh>
    <rPh sb="31" eb="33">
      <t>ドウイ</t>
    </rPh>
    <rPh sb="33" eb="35">
      <t>トウガク</t>
    </rPh>
    <phoneticPr fontId="3"/>
  </si>
  <si>
    <t>公共施設等適正管理推進事業債（集約化・複合化事業分）　R元年度同意等額</t>
    <rPh sb="0" eb="2">
      <t>コウキョウ</t>
    </rPh>
    <rPh sb="2" eb="5">
      <t>シセツトウ</t>
    </rPh>
    <rPh sb="5" eb="7">
      <t>テキセイ</t>
    </rPh>
    <rPh sb="7" eb="9">
      <t>カンリ</t>
    </rPh>
    <rPh sb="9" eb="11">
      <t>スイシン</t>
    </rPh>
    <rPh sb="11" eb="14">
      <t>ジギョウサイ</t>
    </rPh>
    <rPh sb="15" eb="18">
      <t>シュウヤクカ</t>
    </rPh>
    <rPh sb="19" eb="22">
      <t>フクゴウカ</t>
    </rPh>
    <rPh sb="22" eb="25">
      <t>ジギョウブン</t>
    </rPh>
    <rPh sb="28" eb="29">
      <t>モト</t>
    </rPh>
    <rPh sb="29" eb="31">
      <t>ネンド</t>
    </rPh>
    <rPh sb="31" eb="33">
      <t>ドウイ</t>
    </rPh>
    <rPh sb="33" eb="35">
      <t>トウガク</t>
    </rPh>
    <phoneticPr fontId="3"/>
  </si>
  <si>
    <t>公共施設等適正管理推進事業債（集約化・複合化事業分）　29年度同意等額</t>
    <rPh sb="0" eb="2">
      <t>コウキョウ</t>
    </rPh>
    <rPh sb="2" eb="5">
      <t>シセツトウ</t>
    </rPh>
    <rPh sb="5" eb="7">
      <t>テキセイ</t>
    </rPh>
    <rPh sb="7" eb="9">
      <t>カンリ</t>
    </rPh>
    <rPh sb="9" eb="11">
      <t>スイシン</t>
    </rPh>
    <rPh sb="11" eb="14">
      <t>ジギョウサイ</t>
    </rPh>
    <rPh sb="15" eb="18">
      <t>シュウヤクカ</t>
    </rPh>
    <rPh sb="19" eb="22">
      <t>フクゴウカ</t>
    </rPh>
    <rPh sb="22" eb="25">
      <t>ジギョウブン</t>
    </rPh>
    <rPh sb="29" eb="31">
      <t>ネンド</t>
    </rPh>
    <rPh sb="31" eb="33">
      <t>ドウイ</t>
    </rPh>
    <rPh sb="33" eb="35">
      <t>トウガク</t>
    </rPh>
    <phoneticPr fontId="3"/>
  </si>
  <si>
    <t>公共施設等適正管理推進事業債（長寿命化、転用、立地適正化、市町村役場緊急保全事業分）　29年度同意等額</t>
    <rPh sb="0" eb="2">
      <t>コウキョウ</t>
    </rPh>
    <rPh sb="2" eb="5">
      <t>シセツトウ</t>
    </rPh>
    <rPh sb="5" eb="7">
      <t>テキセイ</t>
    </rPh>
    <rPh sb="7" eb="9">
      <t>カンリ</t>
    </rPh>
    <rPh sb="9" eb="11">
      <t>スイシン</t>
    </rPh>
    <rPh sb="11" eb="14">
      <t>ジギョウサイ</t>
    </rPh>
    <rPh sb="15" eb="19">
      <t>チョウジュミョウカ</t>
    </rPh>
    <rPh sb="20" eb="22">
      <t>テンヨウ</t>
    </rPh>
    <rPh sb="23" eb="25">
      <t>リッチ</t>
    </rPh>
    <rPh sb="25" eb="28">
      <t>テキセイカ</t>
    </rPh>
    <rPh sb="29" eb="32">
      <t>シチョウソン</t>
    </rPh>
    <rPh sb="32" eb="34">
      <t>ヤクバ</t>
    </rPh>
    <rPh sb="34" eb="36">
      <t>キンキュウ</t>
    </rPh>
    <rPh sb="36" eb="38">
      <t>ホゼン</t>
    </rPh>
    <rPh sb="38" eb="41">
      <t>ジギョウブン</t>
    </rPh>
    <rPh sb="45" eb="47">
      <t>ネンド</t>
    </rPh>
    <rPh sb="47" eb="49">
      <t>ドウイ</t>
    </rPh>
    <rPh sb="49" eb="51">
      <t>トウガク</t>
    </rPh>
    <phoneticPr fontId="3"/>
  </si>
  <si>
    <t>公共施設等適正管理推進事業債（集約化・複合化事業分）　30年度同意等額</t>
    <rPh sb="0" eb="2">
      <t>コウキョウ</t>
    </rPh>
    <rPh sb="2" eb="5">
      <t>シセツトウ</t>
    </rPh>
    <rPh sb="5" eb="7">
      <t>テキセイ</t>
    </rPh>
    <rPh sb="7" eb="9">
      <t>カンリ</t>
    </rPh>
    <rPh sb="9" eb="11">
      <t>スイシン</t>
    </rPh>
    <rPh sb="11" eb="14">
      <t>ジギョウサイ</t>
    </rPh>
    <rPh sb="15" eb="18">
      <t>シュウヤクカ</t>
    </rPh>
    <rPh sb="19" eb="22">
      <t>フクゴウカ</t>
    </rPh>
    <rPh sb="22" eb="25">
      <t>ジギョウブン</t>
    </rPh>
    <rPh sb="29" eb="31">
      <t>ネンド</t>
    </rPh>
    <rPh sb="31" eb="33">
      <t>ドウイ</t>
    </rPh>
    <rPh sb="33" eb="35">
      <t>トウガク</t>
    </rPh>
    <phoneticPr fontId="3"/>
  </si>
  <si>
    <t>B5111</t>
  </si>
  <si>
    <t>B5112</t>
  </si>
  <si>
    <t>B5113</t>
  </si>
  <si>
    <t>B5114</t>
  </si>
  <si>
    <t>一般補助施設整備事業債　（まち・ひと・しごと創生交付金事業分）　R2年度同意等額</t>
    <rPh sb="0" eb="2">
      <t>イッパン</t>
    </rPh>
    <rPh sb="2" eb="4">
      <t>ホジョ</t>
    </rPh>
    <rPh sb="4" eb="6">
      <t>シセツ</t>
    </rPh>
    <rPh sb="6" eb="8">
      <t>セイビ</t>
    </rPh>
    <rPh sb="8" eb="11">
      <t>ジギョウサイ</t>
    </rPh>
    <rPh sb="22" eb="24">
      <t>ソウセイ</t>
    </rPh>
    <rPh sb="24" eb="27">
      <t>コウフキン</t>
    </rPh>
    <rPh sb="27" eb="29">
      <t>ジギョウ</t>
    </rPh>
    <rPh sb="29" eb="30">
      <t>ブン</t>
    </rPh>
    <rPh sb="34" eb="36">
      <t>ネンド</t>
    </rPh>
    <rPh sb="36" eb="38">
      <t>ドウイ</t>
    </rPh>
    <rPh sb="38" eb="40">
      <t>トウガク</t>
    </rPh>
    <phoneticPr fontId="3"/>
  </si>
  <si>
    <t>B5115</t>
  </si>
  <si>
    <t>一般補助施設整備事業債　（沖縄製糖業体制強化対策事業）　R2年度同意等額</t>
    <rPh sb="0" eb="2">
      <t>イッパン</t>
    </rPh>
    <rPh sb="2" eb="4">
      <t>ホジョ</t>
    </rPh>
    <rPh sb="4" eb="6">
      <t>シセツ</t>
    </rPh>
    <rPh sb="6" eb="8">
      <t>セイビ</t>
    </rPh>
    <rPh sb="8" eb="11">
      <t>ジギョウサイ</t>
    </rPh>
    <rPh sb="13" eb="15">
      <t>オキナワ</t>
    </rPh>
    <rPh sb="15" eb="18">
      <t>セイトウギョウ</t>
    </rPh>
    <rPh sb="18" eb="20">
      <t>タイセイ</t>
    </rPh>
    <rPh sb="20" eb="22">
      <t>キョウカ</t>
    </rPh>
    <rPh sb="22" eb="24">
      <t>タイサク</t>
    </rPh>
    <rPh sb="24" eb="26">
      <t>ジギョウ</t>
    </rPh>
    <rPh sb="30" eb="32">
      <t>ネンド</t>
    </rPh>
    <rPh sb="32" eb="34">
      <t>ドウイ</t>
    </rPh>
    <rPh sb="34" eb="36">
      <t>トウガク</t>
    </rPh>
    <phoneticPr fontId="3"/>
  </si>
  <si>
    <t>B5116</t>
  </si>
  <si>
    <t>一般補助施設整備事業債　（地方大学・地域産業創出事業）　R2年度同意等額</t>
    <rPh sb="0" eb="2">
      <t>イッパン</t>
    </rPh>
    <rPh sb="2" eb="4">
      <t>ホジョ</t>
    </rPh>
    <rPh sb="4" eb="6">
      <t>シセツ</t>
    </rPh>
    <rPh sb="6" eb="8">
      <t>セイビ</t>
    </rPh>
    <rPh sb="8" eb="11">
      <t>ジギョウサイ</t>
    </rPh>
    <rPh sb="13" eb="15">
      <t>チホウ</t>
    </rPh>
    <rPh sb="15" eb="17">
      <t>ダイガク</t>
    </rPh>
    <rPh sb="18" eb="20">
      <t>チイキ</t>
    </rPh>
    <rPh sb="20" eb="22">
      <t>サンギョウ</t>
    </rPh>
    <rPh sb="22" eb="24">
      <t>ソウシュツ</t>
    </rPh>
    <rPh sb="24" eb="26">
      <t>ジギョウ</t>
    </rPh>
    <rPh sb="30" eb="32">
      <t>ネンド</t>
    </rPh>
    <rPh sb="32" eb="34">
      <t>ドウイ</t>
    </rPh>
    <rPh sb="34" eb="36">
      <t>トウガク</t>
    </rPh>
    <phoneticPr fontId="3"/>
  </si>
  <si>
    <t>B5117</t>
  </si>
  <si>
    <t>B5118</t>
  </si>
  <si>
    <t>一般補助施設整備事業債　（文化財保存・活用事業(国宝重要文化財等保存・活用事業及び史跡等購入事業に限る)）　R2年度同意等額</t>
    <rPh sb="0" eb="2">
      <t>イッパン</t>
    </rPh>
    <rPh sb="2" eb="4">
      <t>ホジョ</t>
    </rPh>
    <rPh sb="4" eb="6">
      <t>シセツ</t>
    </rPh>
    <rPh sb="6" eb="8">
      <t>セイビ</t>
    </rPh>
    <rPh sb="8" eb="11">
      <t>ジギョウサイ</t>
    </rPh>
    <rPh sb="13" eb="16">
      <t>ブンカザイ</t>
    </rPh>
    <rPh sb="16" eb="18">
      <t>ホゾン</t>
    </rPh>
    <rPh sb="19" eb="21">
      <t>カツヨウ</t>
    </rPh>
    <rPh sb="21" eb="23">
      <t>ジギョウ</t>
    </rPh>
    <rPh sb="56" eb="58">
      <t>ネンド</t>
    </rPh>
    <rPh sb="58" eb="60">
      <t>ドウイ</t>
    </rPh>
    <rPh sb="60" eb="62">
      <t>トウガク</t>
    </rPh>
    <phoneticPr fontId="3"/>
  </si>
  <si>
    <t>B5119</t>
  </si>
  <si>
    <t>B5120</t>
  </si>
  <si>
    <t>B5121</t>
  </si>
  <si>
    <t>B5122</t>
  </si>
  <si>
    <t>一般補助施設整備等事業債（甘味資源作物・砂糖製造業緊急支援事業）　R2年度同意等額</t>
    <rPh sb="0" eb="2">
      <t>イッパン</t>
    </rPh>
    <rPh sb="2" eb="4">
      <t>ホジョ</t>
    </rPh>
    <rPh sb="4" eb="6">
      <t>シセツ</t>
    </rPh>
    <rPh sb="6" eb="9">
      <t>セイビナド</t>
    </rPh>
    <rPh sb="9" eb="11">
      <t>ジギョウ</t>
    </rPh>
    <rPh sb="11" eb="12">
      <t>サイ</t>
    </rPh>
    <rPh sb="13" eb="17">
      <t>カンミシゲン</t>
    </rPh>
    <rPh sb="17" eb="19">
      <t>サクモツ</t>
    </rPh>
    <rPh sb="20" eb="25">
      <t>サトウセイゾウギョウ</t>
    </rPh>
    <rPh sb="25" eb="27">
      <t>キンキュウ</t>
    </rPh>
    <rPh sb="27" eb="29">
      <t>シエン</t>
    </rPh>
    <rPh sb="29" eb="31">
      <t>ジギョウ</t>
    </rPh>
    <rPh sb="35" eb="37">
      <t>ネンド</t>
    </rPh>
    <rPh sb="37" eb="39">
      <t>ドウイ</t>
    </rPh>
    <rPh sb="39" eb="40">
      <t>トウ</t>
    </rPh>
    <rPh sb="40" eb="41">
      <t>ガク</t>
    </rPh>
    <phoneticPr fontId="5"/>
  </si>
  <si>
    <t>一般補助施設整備等事業債（沖縄振興特定事業推進事業）　R2年度同意等額</t>
    <rPh sb="0" eb="2">
      <t>イッパン</t>
    </rPh>
    <rPh sb="2" eb="4">
      <t>ホジョ</t>
    </rPh>
    <rPh sb="4" eb="6">
      <t>シセツ</t>
    </rPh>
    <rPh sb="6" eb="9">
      <t>セイビナド</t>
    </rPh>
    <rPh sb="9" eb="11">
      <t>ジギョウ</t>
    </rPh>
    <rPh sb="11" eb="12">
      <t>サイ</t>
    </rPh>
    <rPh sb="13" eb="15">
      <t>オキナワ</t>
    </rPh>
    <rPh sb="15" eb="17">
      <t>シンコウ</t>
    </rPh>
    <rPh sb="17" eb="19">
      <t>トクテイ</t>
    </rPh>
    <rPh sb="19" eb="21">
      <t>ジギョウ</t>
    </rPh>
    <rPh sb="21" eb="23">
      <t>スイシン</t>
    </rPh>
    <rPh sb="23" eb="25">
      <t>ジギョウ</t>
    </rPh>
    <rPh sb="29" eb="31">
      <t>ネンド</t>
    </rPh>
    <rPh sb="31" eb="33">
      <t>ドウイ</t>
    </rPh>
    <rPh sb="33" eb="34">
      <t>トウ</t>
    </rPh>
    <rPh sb="34" eb="35">
      <t>ガク</t>
    </rPh>
    <phoneticPr fontId="5"/>
  </si>
  <si>
    <t>一般補助施設整備等事業債（沖縄北部連携促進特別振興事業）　R2年度同意等額</t>
    <rPh sb="0" eb="2">
      <t>イッパン</t>
    </rPh>
    <rPh sb="2" eb="4">
      <t>ホジョ</t>
    </rPh>
    <rPh sb="4" eb="6">
      <t>シセツ</t>
    </rPh>
    <rPh sb="6" eb="9">
      <t>セイビナド</t>
    </rPh>
    <rPh sb="9" eb="11">
      <t>ジギョウ</t>
    </rPh>
    <rPh sb="11" eb="12">
      <t>サイ</t>
    </rPh>
    <rPh sb="13" eb="15">
      <t>オキナワ</t>
    </rPh>
    <rPh sb="15" eb="17">
      <t>ホクブ</t>
    </rPh>
    <rPh sb="17" eb="19">
      <t>レンケイ</t>
    </rPh>
    <rPh sb="19" eb="21">
      <t>ソクシン</t>
    </rPh>
    <rPh sb="21" eb="23">
      <t>トクベツ</t>
    </rPh>
    <rPh sb="23" eb="25">
      <t>シンコウ</t>
    </rPh>
    <rPh sb="25" eb="27">
      <t>ジギョウ</t>
    </rPh>
    <rPh sb="31" eb="33">
      <t>ネンド</t>
    </rPh>
    <rPh sb="33" eb="35">
      <t>ドウイ</t>
    </rPh>
    <rPh sb="35" eb="36">
      <t>トウ</t>
    </rPh>
    <rPh sb="36" eb="37">
      <t>ガク</t>
    </rPh>
    <phoneticPr fontId="5"/>
  </si>
  <si>
    <t>一般補助施設整備等事業債（アイヌ政策推進交付金事業）　R2年度同意等額</t>
    <rPh sb="0" eb="2">
      <t>イッパン</t>
    </rPh>
    <rPh sb="2" eb="4">
      <t>ホジョ</t>
    </rPh>
    <rPh sb="4" eb="6">
      <t>シセツ</t>
    </rPh>
    <rPh sb="6" eb="9">
      <t>セイビナド</t>
    </rPh>
    <rPh sb="9" eb="11">
      <t>ジギョウ</t>
    </rPh>
    <rPh sb="11" eb="12">
      <t>サイ</t>
    </rPh>
    <rPh sb="16" eb="18">
      <t>セイサク</t>
    </rPh>
    <rPh sb="18" eb="20">
      <t>スイシン</t>
    </rPh>
    <rPh sb="20" eb="23">
      <t>コウフキン</t>
    </rPh>
    <rPh sb="23" eb="25">
      <t>ジギョウ</t>
    </rPh>
    <rPh sb="29" eb="31">
      <t>ネンド</t>
    </rPh>
    <rPh sb="31" eb="33">
      <t>ドウイ</t>
    </rPh>
    <rPh sb="33" eb="34">
      <t>トウ</t>
    </rPh>
    <rPh sb="34" eb="35">
      <t>ガク</t>
    </rPh>
    <phoneticPr fontId="5"/>
  </si>
  <si>
    <t>一般補助施設整備等事業債（甘味資源作物・砂糖製造業緊急支援事業）　R元年度同意等額</t>
    <rPh sb="0" eb="2">
      <t>イッパン</t>
    </rPh>
    <rPh sb="2" eb="4">
      <t>ホジョ</t>
    </rPh>
    <rPh sb="4" eb="6">
      <t>シセツ</t>
    </rPh>
    <rPh sb="6" eb="9">
      <t>セイビナド</t>
    </rPh>
    <rPh sb="9" eb="11">
      <t>ジギョウ</t>
    </rPh>
    <rPh sb="11" eb="12">
      <t>サイ</t>
    </rPh>
    <rPh sb="13" eb="17">
      <t>カンミシゲン</t>
    </rPh>
    <rPh sb="17" eb="19">
      <t>サクモツ</t>
    </rPh>
    <rPh sb="20" eb="25">
      <t>サトウセイゾウギョウ</t>
    </rPh>
    <rPh sb="25" eb="27">
      <t>キンキュウ</t>
    </rPh>
    <rPh sb="27" eb="29">
      <t>シエン</t>
    </rPh>
    <rPh sb="29" eb="31">
      <t>ジギョウ</t>
    </rPh>
    <rPh sb="34" eb="35">
      <t>モト</t>
    </rPh>
    <rPh sb="37" eb="39">
      <t>ドウイ</t>
    </rPh>
    <rPh sb="39" eb="40">
      <t>トウ</t>
    </rPh>
    <rPh sb="40" eb="41">
      <t>ガク</t>
    </rPh>
    <phoneticPr fontId="5"/>
  </si>
  <si>
    <t>一般補助施設整備等事業債（沖縄振興特定事業推進事業）　R元年度同意等額</t>
    <rPh sb="0" eb="2">
      <t>イッパン</t>
    </rPh>
    <rPh sb="2" eb="4">
      <t>ホジョ</t>
    </rPh>
    <rPh sb="4" eb="6">
      <t>シセツ</t>
    </rPh>
    <rPh sb="6" eb="9">
      <t>セイビナド</t>
    </rPh>
    <rPh sb="9" eb="11">
      <t>ジギョウ</t>
    </rPh>
    <rPh sb="11" eb="12">
      <t>サイ</t>
    </rPh>
    <rPh sb="13" eb="15">
      <t>オキナワ</t>
    </rPh>
    <rPh sb="15" eb="17">
      <t>シンコウ</t>
    </rPh>
    <rPh sb="17" eb="19">
      <t>トクテイ</t>
    </rPh>
    <rPh sb="19" eb="21">
      <t>ジギョウ</t>
    </rPh>
    <rPh sb="21" eb="23">
      <t>スイシン</t>
    </rPh>
    <rPh sb="23" eb="25">
      <t>ジギョウ</t>
    </rPh>
    <rPh sb="28" eb="29">
      <t>モト</t>
    </rPh>
    <rPh sb="31" eb="33">
      <t>ドウイ</t>
    </rPh>
    <rPh sb="33" eb="34">
      <t>トウ</t>
    </rPh>
    <rPh sb="34" eb="35">
      <t>ガク</t>
    </rPh>
    <phoneticPr fontId="5"/>
  </si>
  <si>
    <t>一般補助施設整備等事業債（沖縄北部連携促進特別振興事業）　R元年度同意等額</t>
    <rPh sb="0" eb="2">
      <t>イッパン</t>
    </rPh>
    <rPh sb="2" eb="4">
      <t>ホジョ</t>
    </rPh>
    <rPh sb="4" eb="6">
      <t>シセツ</t>
    </rPh>
    <rPh sb="6" eb="9">
      <t>セイビナド</t>
    </rPh>
    <rPh sb="9" eb="11">
      <t>ジギョウ</t>
    </rPh>
    <rPh sb="11" eb="12">
      <t>サイ</t>
    </rPh>
    <rPh sb="13" eb="15">
      <t>オキナワ</t>
    </rPh>
    <rPh sb="15" eb="17">
      <t>ホクブ</t>
    </rPh>
    <rPh sb="17" eb="19">
      <t>レンケイ</t>
    </rPh>
    <rPh sb="19" eb="21">
      <t>ソクシン</t>
    </rPh>
    <rPh sb="21" eb="23">
      <t>トクベツ</t>
    </rPh>
    <rPh sb="23" eb="25">
      <t>シンコウ</t>
    </rPh>
    <rPh sb="25" eb="27">
      <t>ジギョウ</t>
    </rPh>
    <rPh sb="30" eb="31">
      <t>モト</t>
    </rPh>
    <rPh sb="33" eb="35">
      <t>ドウイ</t>
    </rPh>
    <rPh sb="35" eb="36">
      <t>トウ</t>
    </rPh>
    <rPh sb="36" eb="37">
      <t>ガク</t>
    </rPh>
    <phoneticPr fontId="5"/>
  </si>
  <si>
    <t>一般補助施設整備等事業債（アイヌ政策推進交付金事業）　R元年度同意等額</t>
    <rPh sb="0" eb="2">
      <t>イッパン</t>
    </rPh>
    <rPh sb="2" eb="4">
      <t>ホジョ</t>
    </rPh>
    <rPh sb="4" eb="6">
      <t>シセツ</t>
    </rPh>
    <rPh sb="6" eb="9">
      <t>セイビナド</t>
    </rPh>
    <rPh sb="9" eb="11">
      <t>ジギョウ</t>
    </rPh>
    <rPh sb="11" eb="12">
      <t>サイ</t>
    </rPh>
    <rPh sb="16" eb="18">
      <t>セイサク</t>
    </rPh>
    <rPh sb="18" eb="20">
      <t>スイシン</t>
    </rPh>
    <rPh sb="20" eb="23">
      <t>コウフキン</t>
    </rPh>
    <rPh sb="23" eb="25">
      <t>ジギョウ</t>
    </rPh>
    <rPh sb="28" eb="29">
      <t>モト</t>
    </rPh>
    <rPh sb="31" eb="33">
      <t>ドウイ</t>
    </rPh>
    <rPh sb="33" eb="34">
      <t>トウ</t>
    </rPh>
    <rPh sb="34" eb="35">
      <t>ガク</t>
    </rPh>
    <phoneticPr fontId="5"/>
  </si>
  <si>
    <t>PFI事業に伴う施設整備費相当額　（R2年度算入分）　①</t>
    <rPh sb="3" eb="5">
      <t>ジギョウ</t>
    </rPh>
    <rPh sb="6" eb="7">
      <t>トモナ</t>
    </rPh>
    <rPh sb="8" eb="10">
      <t>シセツ</t>
    </rPh>
    <rPh sb="10" eb="13">
      <t>セイビヒ</t>
    </rPh>
    <rPh sb="13" eb="16">
      <t>ソウトウガク</t>
    </rPh>
    <rPh sb="20" eb="22">
      <t>ネンド</t>
    </rPh>
    <rPh sb="22" eb="24">
      <t>サンニュウ</t>
    </rPh>
    <rPh sb="24" eb="25">
      <t>ブン</t>
    </rPh>
    <phoneticPr fontId="3"/>
  </si>
  <si>
    <t>PFI事業に伴う施設整備費相当額　（R2年度算入分）　②</t>
    <rPh sb="3" eb="5">
      <t>ジギョウ</t>
    </rPh>
    <rPh sb="6" eb="7">
      <t>トモナ</t>
    </rPh>
    <rPh sb="8" eb="10">
      <t>シセツ</t>
    </rPh>
    <rPh sb="10" eb="13">
      <t>セイビヒ</t>
    </rPh>
    <rPh sb="13" eb="16">
      <t>ソウトウガク</t>
    </rPh>
    <rPh sb="20" eb="22">
      <t>ネンド</t>
    </rPh>
    <rPh sb="22" eb="24">
      <t>サンニュウ</t>
    </rPh>
    <rPh sb="24" eb="25">
      <t>ブン</t>
    </rPh>
    <phoneticPr fontId="3"/>
  </si>
  <si>
    <t>PFI事業に伴う施設整備費相当額　（R元年度算入分）　①</t>
    <rPh sb="3" eb="5">
      <t>ジギョウ</t>
    </rPh>
    <rPh sb="6" eb="7">
      <t>トモナ</t>
    </rPh>
    <rPh sb="8" eb="10">
      <t>シセツ</t>
    </rPh>
    <rPh sb="10" eb="13">
      <t>セイビヒ</t>
    </rPh>
    <rPh sb="13" eb="16">
      <t>ソウトウガク</t>
    </rPh>
    <rPh sb="19" eb="20">
      <t>モト</t>
    </rPh>
    <rPh sb="20" eb="22">
      <t>ネンド</t>
    </rPh>
    <rPh sb="22" eb="24">
      <t>サンニュウ</t>
    </rPh>
    <rPh sb="24" eb="25">
      <t>ブン</t>
    </rPh>
    <phoneticPr fontId="3"/>
  </si>
  <si>
    <t>PFI事業に伴う施設整備費相当額　（R元年度算入分）　②</t>
    <rPh sb="3" eb="5">
      <t>ジギョウ</t>
    </rPh>
    <rPh sb="6" eb="7">
      <t>トモナ</t>
    </rPh>
    <rPh sb="8" eb="10">
      <t>シセツ</t>
    </rPh>
    <rPh sb="10" eb="13">
      <t>セイビヒ</t>
    </rPh>
    <rPh sb="13" eb="16">
      <t>ソウトウガク</t>
    </rPh>
    <rPh sb="19" eb="22">
      <t>ガンネンド</t>
    </rPh>
    <rPh sb="22" eb="24">
      <t>サンニュウ</t>
    </rPh>
    <rPh sb="24" eb="25">
      <t>ブン</t>
    </rPh>
    <phoneticPr fontId="3"/>
  </si>
  <si>
    <t>PFI事業に伴う施設整備費相当額　（R元年度算入分）　③</t>
    <rPh sb="3" eb="5">
      <t>ジギョウ</t>
    </rPh>
    <rPh sb="6" eb="7">
      <t>トモナ</t>
    </rPh>
    <rPh sb="8" eb="10">
      <t>シセツ</t>
    </rPh>
    <rPh sb="10" eb="13">
      <t>セイビヒ</t>
    </rPh>
    <rPh sb="13" eb="16">
      <t>ソウトウガク</t>
    </rPh>
    <rPh sb="19" eb="22">
      <t>ガンネンド</t>
    </rPh>
    <rPh sb="22" eb="24">
      <t>サンニュウ</t>
    </rPh>
    <rPh sb="24" eb="25">
      <t>ブン</t>
    </rPh>
    <phoneticPr fontId="3"/>
  </si>
  <si>
    <t>B3899</t>
  </si>
  <si>
    <t>B3900</t>
  </si>
  <si>
    <t>PFI事業に伴う施設整備費相当額　（R3年度算入分）　①</t>
    <rPh sb="3" eb="5">
      <t>ジギョウ</t>
    </rPh>
    <rPh sb="6" eb="7">
      <t>トモナ</t>
    </rPh>
    <rPh sb="8" eb="10">
      <t>シセツ</t>
    </rPh>
    <rPh sb="10" eb="13">
      <t>セイビヒ</t>
    </rPh>
    <rPh sb="13" eb="16">
      <t>ソウトウガク</t>
    </rPh>
    <rPh sb="20" eb="22">
      <t>ネンド</t>
    </rPh>
    <rPh sb="22" eb="24">
      <t>サンニュウ</t>
    </rPh>
    <rPh sb="24" eb="25">
      <t>ブン</t>
    </rPh>
    <phoneticPr fontId="3"/>
  </si>
  <si>
    <t>PFI事業に伴う施設整備費相当額　（R3年度算入分）　②</t>
    <rPh sb="3" eb="5">
      <t>ジギョウ</t>
    </rPh>
    <rPh sb="6" eb="7">
      <t>トモナ</t>
    </rPh>
    <rPh sb="8" eb="10">
      <t>シセツ</t>
    </rPh>
    <rPh sb="10" eb="13">
      <t>セイビヒ</t>
    </rPh>
    <rPh sb="13" eb="16">
      <t>ソウトウガク</t>
    </rPh>
    <rPh sb="20" eb="22">
      <t>ネンド</t>
    </rPh>
    <rPh sb="22" eb="24">
      <t>サンニュウ</t>
    </rPh>
    <rPh sb="24" eb="25">
      <t>ブン</t>
    </rPh>
    <phoneticPr fontId="3"/>
  </si>
  <si>
    <t>PFI事業に伴う施設整備費相当額　（R3年度算入分）　③</t>
    <rPh sb="3" eb="5">
      <t>ジギョウ</t>
    </rPh>
    <rPh sb="6" eb="7">
      <t>トモナ</t>
    </rPh>
    <rPh sb="8" eb="10">
      <t>シセツ</t>
    </rPh>
    <rPh sb="10" eb="13">
      <t>セイビヒ</t>
    </rPh>
    <rPh sb="13" eb="16">
      <t>ソウトウガク</t>
    </rPh>
    <rPh sb="20" eb="22">
      <t>ネンド</t>
    </rPh>
    <rPh sb="22" eb="24">
      <t>サンニュウ</t>
    </rPh>
    <rPh sb="24" eb="25">
      <t>ブン</t>
    </rPh>
    <phoneticPr fontId="3"/>
  </si>
  <si>
    <t>PFI事業に伴う施設整備費相当額　（R3年度算入分）　④</t>
    <rPh sb="3" eb="5">
      <t>ジギョウ</t>
    </rPh>
    <rPh sb="6" eb="7">
      <t>トモナ</t>
    </rPh>
    <rPh sb="8" eb="10">
      <t>シセツ</t>
    </rPh>
    <rPh sb="10" eb="13">
      <t>セイビヒ</t>
    </rPh>
    <rPh sb="13" eb="16">
      <t>ソウトウガク</t>
    </rPh>
    <rPh sb="20" eb="22">
      <t>ネンド</t>
    </rPh>
    <rPh sb="22" eb="24">
      <t>サンニュウ</t>
    </rPh>
    <rPh sb="24" eb="25">
      <t>ブン</t>
    </rPh>
    <phoneticPr fontId="3"/>
  </si>
  <si>
    <t>B5128</t>
  </si>
  <si>
    <t>B5129</t>
  </si>
  <si>
    <t>B5130</t>
  </si>
  <si>
    <t>B5131</t>
  </si>
  <si>
    <t>一般補助施設整備等事業債　（沖縄振興特別推進交付金事業分）　R2年度同意等額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2" eb="34">
      <t>ネンド</t>
    </rPh>
    <rPh sb="34" eb="36">
      <t>ドウイ</t>
    </rPh>
    <rPh sb="36" eb="38">
      <t>トウガク</t>
    </rPh>
    <phoneticPr fontId="3"/>
  </si>
  <si>
    <t>B5132</t>
  </si>
  <si>
    <t>一般補助施設整備等事業債　（沖縄離島活性化推進事業分）　R2年度同意等額</t>
    <rPh sb="0" eb="2">
      <t>イッパン</t>
    </rPh>
    <rPh sb="2" eb="4">
      <t>ホジョ</t>
    </rPh>
    <rPh sb="4" eb="6">
      <t>シセツ</t>
    </rPh>
    <rPh sb="6" eb="9">
      <t>セイビトウ</t>
    </rPh>
    <rPh sb="9" eb="12">
      <t>ジギョウサイ</t>
    </rPh>
    <rPh sb="14" eb="16">
      <t>オキナワ</t>
    </rPh>
    <rPh sb="16" eb="18">
      <t>リトウ</t>
    </rPh>
    <rPh sb="18" eb="21">
      <t>カッセイカ</t>
    </rPh>
    <rPh sb="21" eb="23">
      <t>スイシン</t>
    </rPh>
    <rPh sb="23" eb="26">
      <t>ジギョウブン</t>
    </rPh>
    <rPh sb="30" eb="32">
      <t>ネンド</t>
    </rPh>
    <rPh sb="32" eb="34">
      <t>ドウイ</t>
    </rPh>
    <rPh sb="34" eb="36">
      <t>トウガク</t>
    </rPh>
    <phoneticPr fontId="3"/>
  </si>
  <si>
    <t>B5133</t>
  </si>
  <si>
    <t>一般補助施設整備等事業債　（奄美群島振興交付金事業分）　R2年度同意等額</t>
    <rPh sb="0" eb="2">
      <t>イッパン</t>
    </rPh>
    <rPh sb="2" eb="4">
      <t>ホジョ</t>
    </rPh>
    <rPh sb="4" eb="6">
      <t>シセツ</t>
    </rPh>
    <rPh sb="6" eb="9">
      <t>セイビトウ</t>
    </rPh>
    <rPh sb="9" eb="12">
      <t>ジギョウサイ</t>
    </rPh>
    <rPh sb="14" eb="16">
      <t>アマミ</t>
    </rPh>
    <rPh sb="16" eb="17">
      <t>グン</t>
    </rPh>
    <rPh sb="17" eb="18">
      <t>シマ</t>
    </rPh>
    <rPh sb="18" eb="20">
      <t>シンコウ</t>
    </rPh>
    <rPh sb="20" eb="23">
      <t>コウフキン</t>
    </rPh>
    <rPh sb="23" eb="26">
      <t>ジギョウブン</t>
    </rPh>
    <rPh sb="30" eb="32">
      <t>ネンド</t>
    </rPh>
    <rPh sb="32" eb="34">
      <t>ドウイ</t>
    </rPh>
    <rPh sb="34" eb="36">
      <t>トウガク</t>
    </rPh>
    <phoneticPr fontId="3"/>
  </si>
  <si>
    <t>B5134</t>
  </si>
  <si>
    <t>地域活性化事業債　R2年度同意等額</t>
    <rPh sb="0" eb="2">
      <t>チイキ</t>
    </rPh>
    <rPh sb="2" eb="5">
      <t>カッセイカ</t>
    </rPh>
    <rPh sb="5" eb="8">
      <t>ジギョウサイ</t>
    </rPh>
    <rPh sb="11" eb="13">
      <t>ネンド</t>
    </rPh>
    <rPh sb="13" eb="15">
      <t>ドウイ</t>
    </rPh>
    <rPh sb="15" eb="17">
      <t>トウガク</t>
    </rPh>
    <phoneticPr fontId="3"/>
  </si>
  <si>
    <t>地域活性化事業債　R2年度同意等額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</si>
  <si>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B5135</t>
  </si>
  <si>
    <t>B5136</t>
  </si>
  <si>
    <t>地域活性化事業債　（財源対策債分）　R2年度同意等額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</si>
  <si>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B5137</t>
  </si>
  <si>
    <t>一般単独（一般）事業債　（半島振興道路整備事業分）　R2年度同意等額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</si>
  <si>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B5138</t>
  </si>
  <si>
    <t>一般単独（一般）事業債　（施設建替復旧関連事業分）　R2年度同意等額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8" eb="30">
      <t>ネンド</t>
    </rPh>
    <rPh sb="30" eb="32">
      <t>ドウイ</t>
    </rPh>
    <rPh sb="32" eb="34">
      <t>トウガク</t>
    </rPh>
    <phoneticPr fontId="3"/>
  </si>
  <si>
    <t>B5139</t>
  </si>
  <si>
    <t>合併特例事業債　（市町村合併推進事業分）　（合併旧法に係る事業分）　R2年度同意等額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</si>
  <si>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R2年度同意等額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</si>
  <si>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R2年度同意等額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</si>
  <si>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B5140</t>
  </si>
  <si>
    <t>B5141</t>
  </si>
  <si>
    <t>B5142</t>
  </si>
  <si>
    <t>B5144</t>
  </si>
  <si>
    <t>公共事業等　（河川事業分、指定都市のみ）　23年度同意等額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</si>
  <si>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公共事業等　（河川事業分、指定都市のみ）　24年度同意等額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</si>
  <si>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公共事業等　（河川事業分、指定都市のみ）　25年度同意等額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</si>
  <si>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公共事業等　（河川事業分、指定都市のみ）　26年度同意等額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</si>
  <si>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公共事業等　（河川事業分、指定都市のみ）　27年度同意等額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</si>
  <si>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公共事業等　（河川事業分、指定都市のみ）　28年度同意等額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</si>
  <si>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公共事業等　（河川事業分、指定都市のみ）　29年度同意等額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</si>
  <si>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公共事業等　（河川事業分、指定都市のみ）　30年度同意等額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</si>
  <si>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公共事業等　（河川事業分、指定都市のみ）　R元年度同意等額</t>
    <rPh sb="0" eb="2">
      <t>コウキョウ</t>
    </rPh>
    <rPh sb="2" eb="4">
      <t>ジギョウ</t>
    </rPh>
    <rPh sb="4" eb="5">
      <t>トウ</t>
    </rPh>
    <rPh sb="7" eb="9">
      <t>カセン</t>
    </rPh>
    <rPh sb="9" eb="12">
      <t>ジギョウブン</t>
    </rPh>
    <rPh sb="13" eb="15">
      <t>シテイ</t>
    </rPh>
    <rPh sb="15" eb="17">
      <t>トシ</t>
    </rPh>
    <rPh sb="22" eb="23">
      <t>モト</t>
    </rPh>
    <rPh sb="23" eb="25">
      <t>ネンド</t>
    </rPh>
    <rPh sb="25" eb="27">
      <t>ドウイ</t>
    </rPh>
    <rPh sb="27" eb="29">
      <t>トウガク</t>
    </rPh>
    <phoneticPr fontId="3"/>
  </si>
  <si>
    <t>公共事業等　（河川事業分、指定都市のみ）　R2年度同意等額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</si>
  <si>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緊急浚渫推進事業債　R2年度同意等額</t>
    <rPh sb="0" eb="2">
      <t>キンキュウ</t>
    </rPh>
    <rPh sb="2" eb="4">
      <t>シュンセツ</t>
    </rPh>
    <rPh sb="4" eb="6">
      <t>スイシン</t>
    </rPh>
    <rPh sb="6" eb="8">
      <t>ジギョウ</t>
    </rPh>
    <rPh sb="8" eb="9">
      <t>サイ</t>
    </rPh>
    <rPh sb="12" eb="14">
      <t>ネンド</t>
    </rPh>
    <rPh sb="14" eb="16">
      <t>ドウイ</t>
    </rPh>
    <rPh sb="16" eb="18">
      <t>トウガク</t>
    </rPh>
    <phoneticPr fontId="3"/>
  </si>
  <si>
    <t>B5145</t>
    <phoneticPr fontId="3"/>
  </si>
  <si>
    <t>(ｱ)～(ﾒ)</t>
    <phoneticPr fontId="5"/>
  </si>
  <si>
    <t>R2年度以降は「特に推進すべきもの」及び「浸水想定等区域移転事業」以外))</t>
    <rPh sb="2" eb="4">
      <t>ネンド</t>
    </rPh>
    <rPh sb="4" eb="6">
      <t>イコウ</t>
    </rPh>
    <rPh sb="8" eb="9">
      <t>トク</t>
    </rPh>
    <rPh sb="10" eb="12">
      <t>スイシン</t>
    </rPh>
    <rPh sb="18" eb="19">
      <t>オヨ</t>
    </rPh>
    <rPh sb="21" eb="23">
      <t>シンスイ</t>
    </rPh>
    <rPh sb="23" eb="25">
      <t>ソウテイ</t>
    </rPh>
    <rPh sb="25" eb="26">
      <t>トウ</t>
    </rPh>
    <rPh sb="26" eb="28">
      <t>クイキ</t>
    </rPh>
    <rPh sb="28" eb="30">
      <t>イテン</t>
    </rPh>
    <rPh sb="30" eb="32">
      <t>ジギョウ</t>
    </rPh>
    <rPh sb="33" eb="35">
      <t>イガイ</t>
    </rPh>
    <phoneticPr fontId="3"/>
  </si>
  <si>
    <t>26年度以降は「特に推進すべきもの」及び「津波浸水想定区域移転事業」以外、</t>
    <rPh sb="2" eb="4">
      <t>ネンド</t>
    </rPh>
    <rPh sb="4" eb="6">
      <t>イコウ</t>
    </rPh>
    <rPh sb="8" eb="9">
      <t>トク</t>
    </rPh>
    <rPh sb="10" eb="12">
      <t>スイシン</t>
    </rPh>
    <rPh sb="18" eb="19">
      <t>オヨ</t>
    </rPh>
    <rPh sb="21" eb="23">
      <t>ツナミ</t>
    </rPh>
    <rPh sb="23" eb="25">
      <t>シンスイ</t>
    </rPh>
    <rPh sb="25" eb="27">
      <t>ソウテイ</t>
    </rPh>
    <rPh sb="27" eb="29">
      <t>クイキ</t>
    </rPh>
    <rPh sb="29" eb="31">
      <t>イテン</t>
    </rPh>
    <rPh sb="31" eb="33">
      <t>ジギョウ</t>
    </rPh>
    <rPh sb="34" eb="36">
      <t>イガイ</t>
    </rPh>
    <phoneticPr fontId="3"/>
  </si>
  <si>
    <t>特に推進すべきもの及び浸水想定等区域移転事業))</t>
    <rPh sb="0" eb="1">
      <t>トク</t>
    </rPh>
    <rPh sb="2" eb="4">
      <t>スイシン</t>
    </rPh>
    <rPh sb="9" eb="10">
      <t>オヨ</t>
    </rPh>
    <rPh sb="11" eb="13">
      <t>シンスイ</t>
    </rPh>
    <rPh sb="13" eb="15">
      <t>ソウテイ</t>
    </rPh>
    <rPh sb="15" eb="16">
      <t>トウ</t>
    </rPh>
    <rPh sb="16" eb="18">
      <t>クイキ</t>
    </rPh>
    <rPh sb="18" eb="20">
      <t>イテン</t>
    </rPh>
    <rPh sb="20" eb="22">
      <t>ジギョウ</t>
    </rPh>
    <phoneticPr fontId="3"/>
  </si>
  <si>
    <t>B5054</t>
  </si>
  <si>
    <t>B5055</t>
  </si>
  <si>
    <t>B5056</t>
  </si>
  <si>
    <t>B5057</t>
  </si>
  <si>
    <t>B5058</t>
  </si>
  <si>
    <t>B5059</t>
  </si>
  <si>
    <t>B5060</t>
  </si>
  <si>
    <t>B5061</t>
  </si>
  <si>
    <t>B5062</t>
  </si>
  <si>
    <t>B5063</t>
  </si>
  <si>
    <t>B5064</t>
  </si>
  <si>
    <t>B5065</t>
  </si>
  <si>
    <t>B5066</t>
  </si>
  <si>
    <t>B5067</t>
  </si>
  <si>
    <t>B5068</t>
  </si>
  <si>
    <t>B5069</t>
  </si>
  <si>
    <t>学校教育施設等整備事業債</t>
    <phoneticPr fontId="3"/>
  </si>
  <si>
    <t>B5070</t>
  </si>
  <si>
    <t>R2年度</t>
  </si>
  <si>
    <t>(ｱ)～(ｹ)</t>
    <phoneticPr fontId="5"/>
  </si>
  <si>
    <t>19年度算入</t>
    <rPh sb="2" eb="4">
      <t>ネンド</t>
    </rPh>
    <rPh sb="4" eb="6">
      <t>サンニュウ</t>
    </rPh>
    <phoneticPr fontId="5"/>
  </si>
  <si>
    <t>20年度算入</t>
    <rPh sb="2" eb="4">
      <t>ネンド</t>
    </rPh>
    <phoneticPr fontId="5"/>
  </si>
  <si>
    <t>21年度算入</t>
    <rPh sb="2" eb="4">
      <t>ネンド</t>
    </rPh>
    <phoneticPr fontId="5"/>
  </si>
  <si>
    <t>22年度算入</t>
    <rPh sb="2" eb="4">
      <t>ネンド</t>
    </rPh>
    <phoneticPr fontId="5"/>
  </si>
  <si>
    <t>23年度算入</t>
    <rPh sb="2" eb="4">
      <t>ネンド</t>
    </rPh>
    <phoneticPr fontId="5"/>
  </si>
  <si>
    <t>24年度算入</t>
    <rPh sb="2" eb="4">
      <t>ネンド</t>
    </rPh>
    <phoneticPr fontId="5"/>
  </si>
  <si>
    <t>25年度算入</t>
    <rPh sb="2" eb="4">
      <t>ネンド</t>
    </rPh>
    <phoneticPr fontId="5"/>
  </si>
  <si>
    <t>26年度算入</t>
    <rPh sb="2" eb="4">
      <t>ネンド</t>
    </rPh>
    <phoneticPr fontId="5"/>
  </si>
  <si>
    <t>27年度算入</t>
    <rPh sb="2" eb="4">
      <t>ネンド</t>
    </rPh>
    <phoneticPr fontId="5"/>
  </si>
  <si>
    <t>28年度算入</t>
    <rPh sb="2" eb="4">
      <t>ネンド</t>
    </rPh>
    <phoneticPr fontId="5"/>
  </si>
  <si>
    <t>29年度算入</t>
    <rPh sb="2" eb="4">
      <t>ネンド</t>
    </rPh>
    <phoneticPr fontId="5"/>
  </si>
  <si>
    <t>30年度算入</t>
    <rPh sb="2" eb="4">
      <t>ネンド</t>
    </rPh>
    <phoneticPr fontId="5"/>
  </si>
  <si>
    <t>R元年度算入</t>
    <rPh sb="1" eb="2">
      <t>ガン</t>
    </rPh>
    <rPh sb="2" eb="4">
      <t>ネンド</t>
    </rPh>
    <phoneticPr fontId="5"/>
  </si>
  <si>
    <t>R2年度算入</t>
    <rPh sb="2" eb="4">
      <t>ネンド</t>
    </rPh>
    <phoneticPr fontId="5"/>
  </si>
  <si>
    <t>R3年度算入</t>
    <rPh sb="2" eb="4">
      <t>ネンド</t>
    </rPh>
    <phoneticPr fontId="5"/>
  </si>
  <si>
    <t>附表３のβ</t>
    <rPh sb="0" eb="2">
      <t>フヒョウ</t>
    </rPh>
    <phoneticPr fontId="5"/>
  </si>
  <si>
    <t>熊本地震に係る歳入欠かん債においては、財政力係数に算入率を乗じた結果（小数点第３位未満四捨五入）が0.75を下回る場合は、財政力係数に1.000、算入率に0.75を手入力する。</t>
    <phoneticPr fontId="3"/>
  </si>
  <si>
    <t>災害対策債のうち、平成28年熊本地震、平成30年７月豪雨、令和元年台風第15号、令和元年第19号及び令和２年７月豪雨による災害に係る災害廃棄物処理対策、平成28年熊本地震及び平成30年７月豪雨による災害に係る中小企業等グループ施設等復旧整備対策並びに令和２年７月豪雨による災害に係るなりわい再建支援事業に係る災害対策債のみ。</t>
    <rPh sb="0" eb="2">
      <t>サイガイ</t>
    </rPh>
    <rPh sb="2" eb="4">
      <t>タイサク</t>
    </rPh>
    <rPh sb="4" eb="5">
      <t>サイ</t>
    </rPh>
    <phoneticPr fontId="2"/>
  </si>
  <si>
    <t>R2基準財政収入額</t>
    <rPh sb="2" eb="4">
      <t>キジュン</t>
    </rPh>
    <rPh sb="4" eb="6">
      <t>ザイセイ</t>
    </rPh>
    <rPh sb="6" eb="9">
      <t>シュウニュウガク</t>
    </rPh>
    <phoneticPr fontId="3"/>
  </si>
  <si>
    <t>R2基準財政需要額</t>
    <rPh sb="2" eb="4">
      <t>キジュン</t>
    </rPh>
    <rPh sb="4" eb="6">
      <t>ザイセイ</t>
    </rPh>
    <rPh sb="6" eb="9">
      <t>ジュヨウガク</t>
    </rPh>
    <phoneticPr fontId="3"/>
  </si>
  <si>
    <t>(ｳ)欄の額</t>
    <rPh sb="3" eb="4">
      <t>ラン</t>
    </rPh>
    <rPh sb="5" eb="6">
      <t>ガク</t>
    </rPh>
    <phoneticPr fontId="5"/>
  </si>
  <si>
    <t>緊急浚渫推進事業債</t>
    <rPh sb="0" eb="9">
      <t>キンキュウシュンセツスイシンジギョウサイ</t>
    </rPh>
    <phoneticPr fontId="5"/>
  </si>
  <si>
    <t>(a)～(h)</t>
    <phoneticPr fontId="5"/>
  </si>
  <si>
    <t>R２年度</t>
    <rPh sb="2" eb="4">
      <t>ネンド</t>
    </rPh>
    <phoneticPr fontId="5"/>
  </si>
  <si>
    <t>※17年度許可債についてはその他の市町村の</t>
    <phoneticPr fontId="5"/>
  </si>
  <si>
    <t>特別支援学校に係る学校教育施設等整備事業（情報通信ネットワーク</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0">
      <t>ジギョウ</t>
    </rPh>
    <rPh sb="21" eb="23">
      <t>ジョウホウ</t>
    </rPh>
    <rPh sb="23" eb="25">
      <t>ツウシン</t>
    </rPh>
    <phoneticPr fontId="3"/>
  </si>
  <si>
    <t>整備事業分）に充てた地方債</t>
    <rPh sb="7" eb="8">
      <t>ア</t>
    </rPh>
    <rPh sb="10" eb="13">
      <t>チホウサイ</t>
    </rPh>
    <phoneticPr fontId="3"/>
  </si>
  <si>
    <t>地震防災対策特別措置法に基づき国庫補助率のかさ上げが行われた事業（学校教育施設等整備事業を除く）に充てた地方債　R元年度同意等額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7" eb="58">
      <t>モト</t>
    </rPh>
    <rPh sb="58" eb="60">
      <t>ネンド</t>
    </rPh>
    <rPh sb="60" eb="62">
      <t>ドウイ</t>
    </rPh>
    <rPh sb="62" eb="64">
      <t>トウガク</t>
    </rPh>
    <phoneticPr fontId="3"/>
  </si>
  <si>
    <t>地震防災対策特別措置法に基づき国庫補助率のかさ上げが行われた事業（学校教育施設等整備事業を除く）に充てた地方債　R２年度同意等額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</si>
  <si>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R２年度同意等額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</si>
  <si>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特別支援学校に係る学校教育施設等整備事業債等（大規模改造（単独）分）に充てた地方債　R２年度同意等額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タンドク</t>
    </rPh>
    <rPh sb="32" eb="33">
      <t>ブン</t>
    </rPh>
    <rPh sb="35" eb="36">
      <t>ア</t>
    </rPh>
    <rPh sb="38" eb="41">
      <t>チホウサイ</t>
    </rPh>
    <rPh sb="44" eb="46">
      <t>ネンド</t>
    </rPh>
    <rPh sb="46" eb="48">
      <t>ドウイ</t>
    </rPh>
    <rPh sb="48" eb="50">
      <t>トウガク</t>
    </rPh>
    <phoneticPr fontId="3"/>
  </si>
  <si>
    <t>特別支援学校に係る学校教育施設等整備事業債等（大規模改造（補助）分）に充てた地方債　R２年度同意等額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ホジョ</t>
    </rPh>
    <rPh sb="32" eb="33">
      <t>ブン</t>
    </rPh>
    <rPh sb="35" eb="36">
      <t>ア</t>
    </rPh>
    <rPh sb="38" eb="41">
      <t>チホウサイ</t>
    </rPh>
    <rPh sb="44" eb="46">
      <t>ネンド</t>
    </rPh>
    <rPh sb="46" eb="48">
      <t>ドウイ</t>
    </rPh>
    <rPh sb="48" eb="50">
      <t>トウガク</t>
    </rPh>
    <phoneticPr fontId="3"/>
  </si>
  <si>
    <t>特別支援学校に係る学校教育施設等整備事業債等（長寿命化改良（補助）分）に充てた地方債　R２年度同意等額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7">
      <t>チョウジュミョウカ</t>
    </rPh>
    <rPh sb="27" eb="29">
      <t>カイリョウ</t>
    </rPh>
    <rPh sb="30" eb="32">
      <t>ホジョ</t>
    </rPh>
    <rPh sb="33" eb="34">
      <t>ブン</t>
    </rPh>
    <rPh sb="36" eb="37">
      <t>ア</t>
    </rPh>
    <rPh sb="39" eb="42">
      <t>チホウサイ</t>
    </rPh>
    <rPh sb="45" eb="47">
      <t>ネンド</t>
    </rPh>
    <rPh sb="47" eb="49">
      <t>ドウイ</t>
    </rPh>
    <rPh sb="49" eb="51">
      <t>トウガク</t>
    </rPh>
    <phoneticPr fontId="3"/>
  </si>
  <si>
    <t>特別支援学校に係る学校教育施設等整備事業債等（補強事業分）に充てた地方債　R２年度同意等額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5">
      <t>ホキョウ</t>
    </rPh>
    <rPh sb="25" eb="27">
      <t>ジギョウ</t>
    </rPh>
    <rPh sb="27" eb="28">
      <t>フン</t>
    </rPh>
    <rPh sb="30" eb="31">
      <t>ア</t>
    </rPh>
    <rPh sb="33" eb="36">
      <t>チホウサイ</t>
    </rPh>
    <rPh sb="39" eb="41">
      <t>ネンド</t>
    </rPh>
    <rPh sb="41" eb="43">
      <t>ドウイ</t>
    </rPh>
    <rPh sb="43" eb="45">
      <t>トウガク</t>
    </rPh>
    <phoneticPr fontId="3"/>
  </si>
  <si>
    <t>特別支援学校に係る学校教育施設等整備事業債等（防災機能強化事業分）に充てた地方債　R２年度同意等額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5">
      <t>ボウサイ</t>
    </rPh>
    <rPh sb="25" eb="27">
      <t>キノウ</t>
    </rPh>
    <rPh sb="27" eb="29">
      <t>キョウカ</t>
    </rPh>
    <rPh sb="29" eb="31">
      <t>ジギョウ</t>
    </rPh>
    <rPh sb="31" eb="32">
      <t>フン</t>
    </rPh>
    <rPh sb="34" eb="35">
      <t>ア</t>
    </rPh>
    <rPh sb="37" eb="40">
      <t>チホウサイ</t>
    </rPh>
    <rPh sb="43" eb="45">
      <t>ネンド</t>
    </rPh>
    <rPh sb="45" eb="47">
      <t>ドウイ</t>
    </rPh>
    <rPh sb="47" eb="49">
      <t>トウガク</t>
    </rPh>
    <phoneticPr fontId="3"/>
  </si>
  <si>
    <t>特別支援学校に係る学校教育施設等整備事業債等（情報通信ネットワーク整備事業分）に充てた地方債　R２年度同意等額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7">
      <t>ジョウホウツウシン</t>
    </rPh>
    <rPh sb="33" eb="35">
      <t>セイビ</t>
    </rPh>
    <rPh sb="35" eb="37">
      <t>ジギョウ</t>
    </rPh>
    <rPh sb="37" eb="38">
      <t>フン</t>
    </rPh>
    <rPh sb="40" eb="41">
      <t>ア</t>
    </rPh>
    <rPh sb="43" eb="46">
      <t>チホウサイ</t>
    </rPh>
    <rPh sb="49" eb="51">
      <t>ネンド</t>
    </rPh>
    <rPh sb="51" eb="53">
      <t>ドウイ</t>
    </rPh>
    <rPh sb="53" eb="55">
      <t>トウガク</t>
    </rPh>
    <phoneticPr fontId="3"/>
  </si>
  <si>
    <t>新幹線鉄道整備事業債　R２年度同意等額</t>
    <rPh sb="0" eb="3">
      <t>シンカンセン</t>
    </rPh>
    <rPh sb="3" eb="5">
      <t>テツドウ</t>
    </rPh>
    <rPh sb="5" eb="7">
      <t>セイビ</t>
    </rPh>
    <rPh sb="7" eb="10">
      <t>ジギョウサイ</t>
    </rPh>
    <rPh sb="13" eb="15">
      <t>ネンド</t>
    </rPh>
    <rPh sb="15" eb="17">
      <t>ドウイ</t>
    </rPh>
    <rPh sb="17" eb="19">
      <t>トウガク</t>
    </rPh>
    <phoneticPr fontId="3"/>
  </si>
  <si>
    <t>地域鉄道補助事業に充てた地方債　R２年度同意等額</t>
    <rPh sb="0" eb="2">
      <t>チイキ</t>
    </rPh>
    <rPh sb="2" eb="4">
      <t>テツドウ</t>
    </rPh>
    <rPh sb="4" eb="6">
      <t>ホジョ</t>
    </rPh>
    <rPh sb="6" eb="8">
      <t>ジギョウ</t>
    </rPh>
    <rPh sb="9" eb="10">
      <t>ア</t>
    </rPh>
    <rPh sb="12" eb="15">
      <t>チホウサイ</t>
    </rPh>
    <rPh sb="18" eb="20">
      <t>ネンド</t>
    </rPh>
    <rPh sb="20" eb="22">
      <t>ドウイ</t>
    </rPh>
    <rPh sb="22" eb="24">
      <t>トウガク</t>
    </rPh>
    <phoneticPr fontId="3"/>
  </si>
  <si>
    <t>並行在来線補助金事業に充てた地方債（JRからの譲渡資産分）　R２年度同意等額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</si>
  <si>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並行在来線補助金事業に充てた地方債（新たな設備投資分）　R２年度同意等額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</si>
  <si>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(ｱ)～(ﾊ)</t>
    <phoneticPr fontId="5"/>
  </si>
  <si>
    <t>R元基準財政収入額</t>
    <rPh sb="2" eb="4">
      <t>キジュン</t>
    </rPh>
    <rPh sb="4" eb="6">
      <t>ザイセイ</t>
    </rPh>
    <rPh sb="6" eb="9">
      <t>シュウニュウガク</t>
    </rPh>
    <phoneticPr fontId="3"/>
  </si>
  <si>
    <t>R元基準財政需要額</t>
    <rPh sb="2" eb="4">
      <t>キジュン</t>
    </rPh>
    <rPh sb="4" eb="6">
      <t>ザイセイ</t>
    </rPh>
    <rPh sb="6" eb="9">
      <t>ジュヨウガク</t>
    </rPh>
    <phoneticPr fontId="3"/>
  </si>
  <si>
    <t>R2：</t>
    <phoneticPr fontId="3"/>
  </si>
  <si>
    <t>補正予算債償還費　（11年度以降同意等債に係るもの）　（80.0%分）　R2年度同意等額　※政府</t>
    <rPh sb="33" eb="34">
      <t>ブン</t>
    </rPh>
    <rPh sb="46" eb="48">
      <t>セイフ</t>
    </rPh>
    <phoneticPr fontId="3"/>
  </si>
  <si>
    <t>補正予算債償還費　（11年度以降同意等債に係るもの）　（60.0%分）　R2年度同意等額　※政府</t>
    <rPh sb="33" eb="34">
      <t>ブン</t>
    </rPh>
    <rPh sb="46" eb="48">
      <t>セイフ</t>
    </rPh>
    <phoneticPr fontId="3"/>
  </si>
  <si>
    <t>補正予算債償還費　（11年度以降同意等債に係るもの）　（50.0%分）　R2年度同意等額　※政府</t>
    <rPh sb="33" eb="34">
      <t>ブン</t>
    </rPh>
    <rPh sb="46" eb="48">
      <t>セイフ</t>
    </rPh>
    <phoneticPr fontId="3"/>
  </si>
  <si>
    <t>補正予算債償還費　（11年度以降同意等債に係るもの）　（80.0%分）　R2年度同意等額　※民間</t>
    <rPh sb="33" eb="34">
      <t>ブン</t>
    </rPh>
    <rPh sb="46" eb="48">
      <t>ミンカン</t>
    </rPh>
    <phoneticPr fontId="3"/>
  </si>
  <si>
    <t>補正予算債償還費　（11年度以降同意等債に係るもの）　（60.0%分）　R2年度同意等額　※民間</t>
    <rPh sb="33" eb="34">
      <t>ブン</t>
    </rPh>
    <rPh sb="46" eb="48">
      <t>ミンカン</t>
    </rPh>
    <phoneticPr fontId="3"/>
  </si>
  <si>
    <t>補正予算債償還費　（11年度以降同意等債に係るもの）　（50.0%分）　R2年度同意等額　※民間</t>
    <rPh sb="33" eb="34">
      <t>ブン</t>
    </rPh>
    <rPh sb="46" eb="48">
      <t>ミンカン</t>
    </rPh>
    <phoneticPr fontId="3"/>
  </si>
  <si>
    <t>財源対策債　（公共事業等債分）　R2年度同意等額　※政府</t>
    <rPh sb="11" eb="12">
      <t>トウ</t>
    </rPh>
    <phoneticPr fontId="3"/>
  </si>
  <si>
    <t>財源対策債　（公共事業等債分）　R2年度同意等額　※民間</t>
    <rPh sb="11" eb="12">
      <t>トウ</t>
    </rPh>
    <rPh sb="26" eb="28">
      <t>ミンカン</t>
    </rPh>
    <phoneticPr fontId="3"/>
  </si>
  <si>
    <t>財源対策債　（学校教育施設等整備事業債分）　R2年度同意等額　※政府</t>
    <phoneticPr fontId="3"/>
  </si>
  <si>
    <t>財源対策債　（学校教育施設等整備事業債分）　R2年度同意等額　※民間</t>
    <rPh sb="32" eb="34">
      <t>ミンカン</t>
    </rPh>
    <phoneticPr fontId="3"/>
  </si>
  <si>
    <t>財源対策債　（一般廃棄物処理事業債分）　R2年度同意等額　※政府</t>
    <rPh sb="7" eb="9">
      <t>イッパン</t>
    </rPh>
    <rPh sb="9" eb="12">
      <t>ハイキブツ</t>
    </rPh>
    <rPh sb="12" eb="14">
      <t>ショリ</t>
    </rPh>
    <phoneticPr fontId="3"/>
  </si>
  <si>
    <t>財源対策債　（一般廃棄物処理事業債分）　R2年度同意等額　※民間</t>
    <rPh sb="7" eb="9">
      <t>イッパン</t>
    </rPh>
    <rPh sb="9" eb="12">
      <t>ハイキブツ</t>
    </rPh>
    <rPh sb="12" eb="14">
      <t>ショリ</t>
    </rPh>
    <rPh sb="30" eb="32">
      <t>ミンカン</t>
    </rPh>
    <phoneticPr fontId="3"/>
  </si>
  <si>
    <t>臨時財政対策債償還費　R2年度同意等額</t>
    <phoneticPr fontId="3"/>
  </si>
  <si>
    <t>東日本大震災全国緊急防災施策等債償還費　（緊急防災・減災）　R2年度同意等額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キンキュウ</t>
    </rPh>
    <rPh sb="23" eb="25">
      <t>ボウサイ</t>
    </rPh>
    <rPh sb="26" eb="28">
      <t>ゲンサイ</t>
    </rPh>
    <rPh sb="32" eb="34">
      <t>ネンド</t>
    </rPh>
    <rPh sb="34" eb="36">
      <t>ドウイ</t>
    </rPh>
    <rPh sb="36" eb="38">
      <t>トウガク</t>
    </rPh>
    <phoneticPr fontId="3"/>
  </si>
  <si>
    <t>防災・減災・国土強靭化緊急対策事業債償還費（50.0％分）　R2年度同意等額</t>
    <rPh sb="0" eb="2">
      <t>ボウサイ</t>
    </rPh>
    <rPh sb="3" eb="5">
      <t>ゲンサイ</t>
    </rPh>
    <rPh sb="6" eb="8">
      <t>コクド</t>
    </rPh>
    <rPh sb="8" eb="10">
      <t>キョウジン</t>
    </rPh>
    <rPh sb="10" eb="11">
      <t>カ</t>
    </rPh>
    <rPh sb="11" eb="13">
      <t>キンキュウ</t>
    </rPh>
    <rPh sb="13" eb="18">
      <t>タイサクジギョウサイ</t>
    </rPh>
    <rPh sb="18" eb="20">
      <t>ショウカン</t>
    </rPh>
    <rPh sb="20" eb="21">
      <t>ヒ</t>
    </rPh>
    <rPh sb="27" eb="28">
      <t>ブン</t>
    </rPh>
    <rPh sb="32" eb="34">
      <t>ネンド</t>
    </rPh>
    <rPh sb="34" eb="38">
      <t>ドウイトウガク</t>
    </rPh>
    <phoneticPr fontId="3"/>
  </si>
  <si>
    <t>防災・減災・国土強靭化緊急対策事業債償還費（60.0％分）　R2年度同意等額</t>
    <rPh sb="0" eb="2">
      <t>ボウサイ</t>
    </rPh>
    <rPh sb="3" eb="5">
      <t>ゲンサイ</t>
    </rPh>
    <rPh sb="6" eb="8">
      <t>コクド</t>
    </rPh>
    <rPh sb="8" eb="10">
      <t>キョウジン</t>
    </rPh>
    <rPh sb="10" eb="11">
      <t>カ</t>
    </rPh>
    <rPh sb="11" eb="13">
      <t>キンキュウ</t>
    </rPh>
    <rPh sb="13" eb="18">
      <t>タイサクジギョウサイ</t>
    </rPh>
    <rPh sb="18" eb="20">
      <t>ショウカン</t>
    </rPh>
    <rPh sb="20" eb="21">
      <t>ヒ</t>
    </rPh>
    <rPh sb="27" eb="28">
      <t>ブン</t>
    </rPh>
    <rPh sb="32" eb="34">
      <t>ネンド</t>
    </rPh>
    <rPh sb="34" eb="38">
      <t>ドウイトウガク</t>
    </rPh>
    <phoneticPr fontId="3"/>
  </si>
  <si>
    <t>緊急自然災害防止対策事業債　R2年度同意等額</t>
    <rPh sb="0" eb="8">
      <t>キンキュウシゼンサイガイボウシ</t>
    </rPh>
    <rPh sb="8" eb="13">
      <t>タイサクジギョウサイ</t>
    </rPh>
    <rPh sb="16" eb="18">
      <t>ネンド</t>
    </rPh>
    <rPh sb="18" eb="22">
      <t>ドウイトウガク</t>
    </rPh>
    <phoneticPr fontId="3"/>
  </si>
  <si>
    <t>施設整備事業（一般財源化分）消防防災設備整備費補助金　R２年度同意等額</t>
    <phoneticPr fontId="3"/>
  </si>
  <si>
    <t>港湾事業に係る地方債（公債費で算入されているものを除く）　R２年度同意等額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</si>
  <si>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R２年度同意等額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</si>
  <si>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B4555</t>
  </si>
  <si>
    <t>B4556</t>
  </si>
  <si>
    <t>B4733</t>
  </si>
  <si>
    <t>B4734</t>
  </si>
  <si>
    <t>B4910</t>
  </si>
  <si>
    <t>B4911</t>
  </si>
  <si>
    <t>B7441</t>
  </si>
  <si>
    <t>B7442</t>
  </si>
  <si>
    <t>B7767</t>
  </si>
  <si>
    <t>B7768</t>
  </si>
  <si>
    <t>B8409</t>
  </si>
  <si>
    <t>B8410</t>
  </si>
  <si>
    <t>B8806</t>
  </si>
  <si>
    <t>B8807</t>
  </si>
  <si>
    <t>B9250</t>
  </si>
  <si>
    <t>B9251</t>
  </si>
  <si>
    <t>B9565</t>
  </si>
  <si>
    <t>B9566</t>
  </si>
  <si>
    <t>B9891</t>
  </si>
  <si>
    <t>B9892</t>
  </si>
  <si>
    <t>B0329</t>
  </si>
  <si>
    <t>B0330</t>
  </si>
  <si>
    <t>B0636</t>
  </si>
  <si>
    <t>B0637</t>
  </si>
  <si>
    <t>B1167</t>
  </si>
  <si>
    <t>B1171</t>
  </si>
  <si>
    <t>B2442</t>
  </si>
  <si>
    <t>B2443</t>
  </si>
  <si>
    <t>B2540</t>
  </si>
  <si>
    <t>B2541</t>
  </si>
  <si>
    <t>B2811</t>
  </si>
  <si>
    <t>B2812</t>
  </si>
  <si>
    <t>B5033</t>
  </si>
  <si>
    <t>B5034</t>
  </si>
  <si>
    <t>B5035</t>
  </si>
  <si>
    <t>B5036</t>
  </si>
  <si>
    <t>B5037</t>
  </si>
  <si>
    <t>B5038</t>
  </si>
  <si>
    <t>B5039</t>
  </si>
  <si>
    <t>B5040</t>
  </si>
  <si>
    <t>B5041</t>
  </si>
  <si>
    <t>施設整備事業（一般財源化）地域介護・福祉空間整備等施設整備交付金　R２年度同意等額</t>
    <phoneticPr fontId="3"/>
  </si>
  <si>
    <t>B5095</t>
  </si>
  <si>
    <t>B7851</t>
  </si>
  <si>
    <t>B7852</t>
  </si>
  <si>
    <t>清掃事業に係る地方債　（３０％分）　18年度同意等額</t>
  </si>
  <si>
    <t>B8493</t>
  </si>
  <si>
    <t>B8494</t>
  </si>
  <si>
    <t>清掃事業に係る地方債　（３０％分）　19年度同意等額</t>
  </si>
  <si>
    <t>B8896</t>
  </si>
  <si>
    <t>B8897</t>
  </si>
  <si>
    <t>清掃事業に係る地方債　（３０％分）　20年度同意等額</t>
  </si>
  <si>
    <t>B9340</t>
  </si>
  <si>
    <t>B9341</t>
  </si>
  <si>
    <t>清掃事業に係る地方債　（３０％分）　21年度同意等額</t>
  </si>
  <si>
    <t>B9650</t>
  </si>
  <si>
    <t>B9651</t>
  </si>
  <si>
    <t>清掃事業に係る地方債　（３０％分）　22年度同意等額</t>
  </si>
  <si>
    <t>B9965</t>
  </si>
  <si>
    <t>B9966</t>
  </si>
  <si>
    <t>清掃事業に係る地方債　（３０％分）　23年度同意等額</t>
  </si>
  <si>
    <t>B0576</t>
  </si>
  <si>
    <t>B0577</t>
  </si>
  <si>
    <t>清掃事業に係る地方債　（３０％分）　24年度同意等額</t>
  </si>
  <si>
    <t>B0781</t>
  </si>
  <si>
    <t>B0782</t>
  </si>
  <si>
    <t>清掃事業に係る地方債　（３０％分）　25年度同意等額</t>
  </si>
  <si>
    <t>B1787</t>
  </si>
  <si>
    <t>B1788</t>
  </si>
  <si>
    <t>清掃事業に係る地方債　（３０％分）　26年度同意等額</t>
  </si>
  <si>
    <t>B2283</t>
  </si>
  <si>
    <t>B2284</t>
  </si>
  <si>
    <t>清掃事業に係る地方債　（３０％分）　27年度同意等額</t>
  </si>
  <si>
    <t>B2631</t>
  </si>
  <si>
    <t>B2632</t>
  </si>
  <si>
    <t>清掃事業に係る地方債　（３０％分）　28年度同意等額</t>
  </si>
  <si>
    <t>B2942</t>
  </si>
  <si>
    <t>B2943</t>
  </si>
  <si>
    <t>清掃事業に係る地方債　（３０％分）　29年度同意等額</t>
  </si>
  <si>
    <t>清掃事業に係る地方債　（３０％分）　30年度同意等額</t>
  </si>
  <si>
    <t>清掃事業に係る地方債　（５０％分）　R２年度同意等額</t>
    <rPh sb="0" eb="2">
      <t>セイソウ</t>
    </rPh>
    <rPh sb="2" eb="4">
      <t>ジギョウ</t>
    </rPh>
    <rPh sb="5" eb="6">
      <t>カカ</t>
    </rPh>
    <rPh sb="7" eb="10">
      <t>チホウサイ</t>
    </rPh>
    <rPh sb="15" eb="16">
      <t>ブン</t>
    </rPh>
    <rPh sb="20" eb="22">
      <t>ネンド</t>
    </rPh>
    <rPh sb="22" eb="24">
      <t>ドウイ</t>
    </rPh>
    <rPh sb="24" eb="26">
      <t>トウガク</t>
    </rPh>
    <phoneticPr fontId="3"/>
  </si>
  <si>
    <t>清掃事業に係る地方債　（３０％分）　R２年度同意等額</t>
    <phoneticPr fontId="3"/>
  </si>
  <si>
    <t>B5096</t>
  </si>
  <si>
    <t>B5097</t>
  </si>
  <si>
    <t>B4477</t>
  </si>
  <si>
    <t>B4638</t>
  </si>
  <si>
    <t>B4816</t>
  </si>
  <si>
    <t>B7006</t>
  </si>
  <si>
    <t>B7558</t>
  </si>
  <si>
    <t>B7871</t>
  </si>
  <si>
    <t>B8504</t>
  </si>
  <si>
    <t>B8946</t>
  </si>
  <si>
    <t>B9350</t>
  </si>
  <si>
    <t>B9664</t>
  </si>
  <si>
    <t>B9976</t>
  </si>
  <si>
    <t>B0488</t>
  </si>
  <si>
    <t>B4478</t>
  </si>
  <si>
    <t>B4639</t>
  </si>
  <si>
    <t>B4817</t>
  </si>
  <si>
    <t>B7007</t>
  </si>
  <si>
    <t>B7559</t>
  </si>
  <si>
    <t>B7872</t>
  </si>
  <si>
    <t>B8505</t>
  </si>
  <si>
    <t>B8947</t>
  </si>
  <si>
    <t>B9351</t>
  </si>
  <si>
    <t>B9665</t>
  </si>
  <si>
    <t>B9977</t>
  </si>
  <si>
    <t>B0489</t>
  </si>
  <si>
    <t>B5029</t>
  </si>
  <si>
    <t>B5030</t>
  </si>
  <si>
    <t>B5031</t>
  </si>
  <si>
    <t>B5032</t>
  </si>
  <si>
    <t>B5214</t>
  </si>
  <si>
    <t>B5215</t>
  </si>
  <si>
    <t>B5216</t>
  </si>
  <si>
    <t>B5217</t>
  </si>
  <si>
    <t>B5218</t>
  </si>
  <si>
    <t>B5219</t>
  </si>
  <si>
    <t>B5220</t>
  </si>
  <si>
    <t>B5221</t>
  </si>
  <si>
    <t>B5222</t>
  </si>
  <si>
    <t>B5223</t>
  </si>
  <si>
    <t>B5224</t>
  </si>
  <si>
    <t>B5225</t>
  </si>
  <si>
    <t>B5226</t>
  </si>
  <si>
    <t>B5228</t>
  </si>
  <si>
    <t>B5229</t>
  </si>
  <si>
    <t>B5230</t>
  </si>
  <si>
    <t>B5231</t>
  </si>
  <si>
    <t>B5234</t>
  </si>
  <si>
    <t>B5235</t>
  </si>
  <si>
    <t>B5236</t>
  </si>
  <si>
    <t>B5237</t>
  </si>
  <si>
    <t>B5238</t>
  </si>
  <si>
    <t>B5239</t>
  </si>
  <si>
    <t>B5240</t>
  </si>
  <si>
    <t>B5241</t>
  </si>
  <si>
    <t>B5242</t>
  </si>
  <si>
    <t>B5243</t>
  </si>
  <si>
    <t>B5244</t>
  </si>
  <si>
    <t>B5245</t>
  </si>
  <si>
    <t>B5246</t>
  </si>
  <si>
    <t>B5247</t>
  </si>
  <si>
    <t>B5248</t>
  </si>
  <si>
    <t>B5042</t>
  </si>
  <si>
    <t>B5043</t>
  </si>
  <si>
    <t>B5044</t>
  </si>
  <si>
    <t>B5045</t>
  </si>
  <si>
    <t>B5046</t>
  </si>
  <si>
    <t>B5047</t>
  </si>
  <si>
    <t>B5048</t>
  </si>
  <si>
    <t>B5049</t>
  </si>
  <si>
    <t>B5050</t>
  </si>
  <si>
    <t>B5051</t>
  </si>
  <si>
    <t>B5052</t>
  </si>
  <si>
    <t>B5053</t>
  </si>
  <si>
    <t>B5072</t>
  </si>
  <si>
    <t>B5073</t>
  </si>
  <si>
    <t>B5074</t>
  </si>
  <si>
    <t>B5075</t>
  </si>
  <si>
    <t>B5076</t>
  </si>
  <si>
    <t>B5077</t>
  </si>
  <si>
    <t>B5078</t>
  </si>
  <si>
    <t>B5079</t>
  </si>
  <si>
    <t>B5080</t>
  </si>
  <si>
    <t>B5081</t>
  </si>
  <si>
    <t>B5082</t>
  </si>
  <si>
    <t>B5083</t>
  </si>
  <si>
    <t>B5084</t>
  </si>
  <si>
    <t>B5085</t>
  </si>
  <si>
    <t>B5086</t>
  </si>
  <si>
    <t>B5087</t>
  </si>
  <si>
    <t>B5088</t>
  </si>
  <si>
    <t>B5089</t>
  </si>
  <si>
    <t>B5090</t>
  </si>
  <si>
    <t>B5091</t>
  </si>
  <si>
    <t>B5092</t>
  </si>
  <si>
    <t>B5093</t>
  </si>
  <si>
    <t>B5094</t>
  </si>
  <si>
    <t>B5098</t>
  </si>
  <si>
    <t>B5099</t>
  </si>
  <si>
    <t>B5100</t>
  </si>
  <si>
    <t>B5101</t>
  </si>
  <si>
    <t>B5102</t>
  </si>
  <si>
    <t>B5103</t>
  </si>
  <si>
    <t>B5104</t>
  </si>
  <si>
    <t>B5146</t>
  </si>
  <si>
    <t>B5147</t>
  </si>
  <si>
    <t>B5148</t>
  </si>
  <si>
    <t>B5149</t>
  </si>
  <si>
    <t>B5150</t>
  </si>
  <si>
    <t>B5151</t>
  </si>
  <si>
    <t>B5156</t>
  </si>
  <si>
    <t>B5157</t>
  </si>
  <si>
    <t>B5158</t>
  </si>
  <si>
    <t>B5159</t>
  </si>
  <si>
    <t>B5160</t>
  </si>
  <si>
    <t>B5161</t>
  </si>
  <si>
    <t>B5162</t>
  </si>
  <si>
    <t>B5163</t>
  </si>
  <si>
    <t>B5164</t>
  </si>
  <si>
    <t>B5165</t>
  </si>
  <si>
    <t>B5166</t>
  </si>
  <si>
    <t>地方税減収補塡債　　R2同意等額（政府）（従来分75.0％分）</t>
    <rPh sb="17" eb="19">
      <t>セイフ</t>
    </rPh>
    <rPh sb="21" eb="23">
      <t>ジュウライ</t>
    </rPh>
    <rPh sb="23" eb="24">
      <t>ブン</t>
    </rPh>
    <rPh sb="29" eb="30">
      <t>ブン</t>
    </rPh>
    <phoneticPr fontId="5"/>
  </si>
  <si>
    <t>地方税減収補塡債　　R2同意等額（民間）（従来分75.0％分）</t>
    <rPh sb="17" eb="19">
      <t>ミンカン</t>
    </rPh>
    <rPh sb="21" eb="23">
      <t>ジュウライ</t>
    </rPh>
    <rPh sb="23" eb="24">
      <t>ブン</t>
    </rPh>
    <phoneticPr fontId="5"/>
  </si>
  <si>
    <t>地方税減収補塡債　　R2同意等額（政府）（拡充分75.0％分）</t>
    <rPh sb="17" eb="19">
      <t>セイフ</t>
    </rPh>
    <rPh sb="21" eb="24">
      <t>カクジュウブン</t>
    </rPh>
    <phoneticPr fontId="5"/>
  </si>
  <si>
    <t>地方税減収補塡債　　R2同意等額（民間）（拡充分75.0％分）</t>
    <rPh sb="21" eb="24">
      <t>カクジュウブン</t>
    </rPh>
    <phoneticPr fontId="5"/>
  </si>
  <si>
    <t>地方税減収補塡債　　R2同意等額（政府）（拡充分100.0％分）</t>
    <rPh sb="17" eb="19">
      <t>セイフ</t>
    </rPh>
    <rPh sb="21" eb="23">
      <t>カクジュウ</t>
    </rPh>
    <rPh sb="23" eb="24">
      <t>ブン</t>
    </rPh>
    <phoneticPr fontId="5"/>
  </si>
  <si>
    <t>地方税減収補塡債　　R2同意等額（民間）（拡充分100.0％分）</t>
    <rPh sb="17" eb="19">
      <t>ミンカン</t>
    </rPh>
    <rPh sb="21" eb="24">
      <t>カクジュウブン</t>
    </rPh>
    <phoneticPr fontId="5"/>
  </si>
  <si>
    <t>B5152</t>
  </si>
  <si>
    <t>B5153</t>
  </si>
  <si>
    <t>B5154</t>
  </si>
  <si>
    <t>B5155</t>
  </si>
  <si>
    <t>B5275</t>
  </si>
  <si>
    <t>B5276</t>
  </si>
  <si>
    <t>政府・従来分
(75.0%)</t>
    <rPh sb="0" eb="2">
      <t>セイフ</t>
    </rPh>
    <rPh sb="3" eb="5">
      <t>ジュウライ</t>
    </rPh>
    <rPh sb="5" eb="6">
      <t>ブン</t>
    </rPh>
    <phoneticPr fontId="3"/>
  </si>
  <si>
    <t>民間・従来分
(75.0%)</t>
    <rPh sb="0" eb="2">
      <t>ミンカン</t>
    </rPh>
    <rPh sb="3" eb="5">
      <t>ジュウライ</t>
    </rPh>
    <rPh sb="5" eb="6">
      <t>ブン</t>
    </rPh>
    <phoneticPr fontId="3"/>
  </si>
  <si>
    <t>政府・拡充分
(75.0%)</t>
    <phoneticPr fontId="3"/>
  </si>
  <si>
    <t>民間・拡充分
(75.0%)</t>
    <rPh sb="0" eb="2">
      <t>ミンカン</t>
    </rPh>
    <rPh sb="3" eb="6">
      <t>カクジュウブン</t>
    </rPh>
    <phoneticPr fontId="3"/>
  </si>
  <si>
    <t>政府・拡充分
(100.0%)</t>
    <rPh sb="0" eb="2">
      <t>セイフ</t>
    </rPh>
    <rPh sb="3" eb="6">
      <t>カクジュウブン</t>
    </rPh>
    <phoneticPr fontId="3"/>
  </si>
  <si>
    <t>高等学校に係る学校教育施設等整備事業債（情報通信ネットワーク分）　R2同意等額</t>
    <rPh sb="0" eb="2">
      <t>コウトウ</t>
    </rPh>
    <rPh sb="2" eb="4">
      <t>ガッコウ</t>
    </rPh>
    <phoneticPr fontId="3"/>
  </si>
  <si>
    <t>(ｱ)～(ｻ)</t>
    <phoneticPr fontId="5"/>
  </si>
  <si>
    <t>(ｱ)～(ﾀ)</t>
    <phoneticPr fontId="5"/>
  </si>
  <si>
    <t>(a)～(x)</t>
    <phoneticPr fontId="5"/>
  </si>
  <si>
    <t>(a)+(b)+(c)</t>
    <phoneticPr fontId="5"/>
  </si>
  <si>
    <t>R元年度</t>
    <rPh sb="1" eb="4">
      <t>ガンネンド</t>
    </rPh>
    <phoneticPr fontId="10"/>
  </si>
  <si>
    <t>R2年度</t>
    <rPh sb="2" eb="4">
      <t>ネンド</t>
    </rPh>
    <phoneticPr fontId="10"/>
  </si>
  <si>
    <t>R元年度</t>
    <rPh sb="2" eb="4">
      <t>ネンド</t>
    </rPh>
    <phoneticPr fontId="5"/>
  </si>
  <si>
    <t>R元年度</t>
    <rPh sb="2" eb="3">
      <t>ネン</t>
    </rPh>
    <rPh sb="3" eb="4">
      <t>ド</t>
    </rPh>
    <phoneticPr fontId="5"/>
  </si>
  <si>
    <t>特に推進すべきもの及び津波浸水想定区域移転事業、R2年度以降は</t>
    <rPh sb="0" eb="1">
      <t>トク</t>
    </rPh>
    <rPh sb="2" eb="4">
      <t>スイシン</t>
    </rPh>
    <rPh sb="9" eb="10">
      <t>オヨ</t>
    </rPh>
    <rPh sb="11" eb="13">
      <t>ツナミ</t>
    </rPh>
    <rPh sb="13" eb="15">
      <t>シンスイ</t>
    </rPh>
    <rPh sb="15" eb="17">
      <t>ソウテイ</t>
    </rPh>
    <rPh sb="17" eb="19">
      <t>クイキ</t>
    </rPh>
    <rPh sb="19" eb="21">
      <t>イテン</t>
    </rPh>
    <rPh sb="21" eb="23">
      <t>ジギョウ</t>
    </rPh>
    <rPh sb="26" eb="28">
      <t>ネンド</t>
    </rPh>
    <rPh sb="28" eb="30">
      <t>イコウ</t>
    </rPh>
    <phoneticPr fontId="3"/>
  </si>
  <si>
    <r>
      <rPr>
        <sz val="11"/>
        <color theme="1"/>
        <rFont val="ＭＳ Ｐゴシック"/>
        <family val="3"/>
        <charset val="128"/>
      </rPr>
      <t>②</t>
    </r>
    <r>
      <rPr>
        <sz val="11"/>
        <color theme="1"/>
        <rFont val="ＭＳ 明朝"/>
        <family val="1"/>
        <charset val="128"/>
      </rPr>
      <t>　歳入欠かん債同意等額</t>
    </r>
    <rPh sb="2" eb="4">
      <t>サイニュウ</t>
    </rPh>
    <rPh sb="4" eb="5">
      <t>ケツ</t>
    </rPh>
    <rPh sb="7" eb="8">
      <t>サイ</t>
    </rPh>
    <rPh sb="8" eb="10">
      <t>ドウイ</t>
    </rPh>
    <rPh sb="10" eb="12">
      <t>トウガク</t>
    </rPh>
    <phoneticPr fontId="3"/>
  </si>
  <si>
    <r>
      <rPr>
        <sz val="11"/>
        <color theme="1"/>
        <rFont val="ＭＳ Ｐゴシック"/>
        <family val="3"/>
        <charset val="128"/>
      </rPr>
      <t>①　②</t>
    </r>
    <r>
      <rPr>
        <sz val="11"/>
        <color theme="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3"/>
  </si>
  <si>
    <r>
      <rPr>
        <sz val="11"/>
        <color theme="1"/>
        <rFont val="ＭＳ Ｐゴシック"/>
        <family val="3"/>
        <charset val="128"/>
      </rPr>
      <t>⑧</t>
    </r>
    <r>
      <rPr>
        <sz val="11"/>
        <color theme="1"/>
        <rFont val="ＭＳ 明朝"/>
        <family val="1"/>
        <charset val="128"/>
      </rPr>
      <t>は小数点以下３位未満四捨五入</t>
    </r>
    <rPh sb="2" eb="5">
      <t>ショウスウテン</t>
    </rPh>
    <rPh sb="5" eb="7">
      <t>イカ</t>
    </rPh>
    <rPh sb="8" eb="9">
      <t>イ</t>
    </rPh>
    <rPh sb="9" eb="11">
      <t>ミマン</t>
    </rPh>
    <rPh sb="11" eb="15">
      <t>シシャゴニュウ</t>
    </rPh>
    <phoneticPr fontId="3"/>
  </si>
  <si>
    <t>譲与税計(R元までは地方法人特別譲与税を除く)</t>
    <rPh sb="0" eb="3">
      <t>ジョウヨゼイ</t>
    </rPh>
    <rPh sb="3" eb="4">
      <t>ケイ</t>
    </rPh>
    <phoneticPr fontId="3"/>
  </si>
  <si>
    <t>(</t>
    <phoneticPr fontId="3"/>
  </si>
  <si>
    <t>)</t>
    <phoneticPr fontId="3"/>
  </si>
  <si>
    <t>ｱ</t>
    <phoneticPr fontId="3"/>
  </si>
  <si>
    <t>ｲ</t>
    <phoneticPr fontId="3"/>
  </si>
  <si>
    <t>ｳ</t>
    <phoneticPr fontId="3"/>
  </si>
  <si>
    <t>ｴ</t>
    <phoneticPr fontId="3"/>
  </si>
  <si>
    <t>(ｵ)</t>
    <phoneticPr fontId="3"/>
  </si>
  <si>
    <t>(ｶ)</t>
    <phoneticPr fontId="3"/>
  </si>
  <si>
    <t>(ｷ)</t>
    <phoneticPr fontId="3"/>
  </si>
  <si>
    <t>(ｸ)</t>
    <phoneticPr fontId="3"/>
  </si>
  <si>
    <t>(ｹ)</t>
    <phoneticPr fontId="3"/>
  </si>
  <si>
    <t>(ｺ)</t>
    <phoneticPr fontId="3"/>
  </si>
  <si>
    <t>(ｻ)</t>
    <phoneticPr fontId="3"/>
  </si>
  <si>
    <t>R3年度</t>
    <rPh sb="2" eb="4">
      <t>ネンド</t>
    </rPh>
    <phoneticPr fontId="5"/>
  </si>
  <si>
    <t>市場公募都市</t>
  </si>
  <si>
    <t>その他の市町村</t>
  </si>
  <si>
    <t>（補助・障害）分</t>
    <rPh sb="1" eb="3">
      <t>ホジョ</t>
    </rPh>
    <rPh sb="4" eb="6">
      <t>ショウガイ</t>
    </rPh>
    <rPh sb="7" eb="8">
      <t>ブン</t>
    </rPh>
    <phoneticPr fontId="3"/>
  </si>
  <si>
    <t>（補助・障害以外）分</t>
    <rPh sb="1" eb="3">
      <t>ホジョ</t>
    </rPh>
    <rPh sb="4" eb="6">
      <t>ショウガイ</t>
    </rPh>
    <rPh sb="6" eb="8">
      <t>イガイ</t>
    </rPh>
    <rPh sb="9" eb="10">
      <t>ブン</t>
    </rPh>
    <phoneticPr fontId="3"/>
  </si>
  <si>
    <t>(ｳﾓ)</t>
  </si>
  <si>
    <t>(ｳﾓ)</t>
    <phoneticPr fontId="3"/>
  </si>
  <si>
    <t>(ｳﾔ)</t>
  </si>
  <si>
    <t>(ｳﾔ)</t>
    <phoneticPr fontId="3"/>
  </si>
  <si>
    <t>(ｳﾕ)</t>
  </si>
  <si>
    <t>(ｳﾕ)</t>
    <phoneticPr fontId="3"/>
  </si>
  <si>
    <t>(ｳﾖ)</t>
  </si>
  <si>
    <t>(ｳﾖ)</t>
    <phoneticPr fontId="3"/>
  </si>
  <si>
    <t>(ｳﾗ)</t>
  </si>
  <si>
    <t>(ｳﾗ)</t>
    <phoneticPr fontId="3"/>
  </si>
  <si>
    <t>(ｳﾘ)</t>
    <phoneticPr fontId="3"/>
  </si>
  <si>
    <t>(ｳﾙ)</t>
    <phoneticPr fontId="3"/>
  </si>
  <si>
    <t>(ﾏ)</t>
    <phoneticPr fontId="14"/>
  </si>
  <si>
    <t>(ﾐ)</t>
    <phoneticPr fontId="14"/>
  </si>
  <si>
    <t>施設整備事業債（一般財源化分）</t>
    <rPh sb="0" eb="2">
      <t>シセツ</t>
    </rPh>
    <rPh sb="2" eb="4">
      <t>セイビ</t>
    </rPh>
    <rPh sb="4" eb="7">
      <t>ジギョウサイ</t>
    </rPh>
    <rPh sb="8" eb="10">
      <t>イッパン</t>
    </rPh>
    <rPh sb="10" eb="14">
      <t>ザイゲンカブン</t>
    </rPh>
    <phoneticPr fontId="5"/>
  </si>
  <si>
    <t>(ｱ)～(ｳﾗ)</t>
    <phoneticPr fontId="5"/>
  </si>
  <si>
    <t>学校教育施設等整備事業債（義務教育施設整備事業債）　（建物分）　R3年度同意等額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29">
      <t>タテモノ</t>
    </rPh>
    <rPh sb="29" eb="30">
      <t>ブン</t>
    </rPh>
    <rPh sb="34" eb="36">
      <t>ネンド</t>
    </rPh>
    <rPh sb="36" eb="38">
      <t>ドウイ</t>
    </rPh>
    <rPh sb="38" eb="40">
      <t>トウガク</t>
    </rPh>
    <phoneticPr fontId="3"/>
  </si>
  <si>
    <t>学校教育施設等整備事業債（義務教育施設整備事業債）　（大規模改造（単独）分）　R3年度同意等額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3" eb="35">
      <t>タンドク</t>
    </rPh>
    <rPh sb="36" eb="37">
      <t>ブン</t>
    </rPh>
    <rPh sb="41" eb="43">
      <t>ネンド</t>
    </rPh>
    <rPh sb="43" eb="45">
      <t>ドウイ</t>
    </rPh>
    <rPh sb="45" eb="47">
      <t>トウガク</t>
    </rPh>
    <phoneticPr fontId="3"/>
  </si>
  <si>
    <t>地震防災対策特別措置法に基づき国庫補助率のかさ上げが行われた事業（Is値0.3未満）に充てた学校教育施設等整備事業債　R3年度同意等額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ミマン</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</si>
  <si>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地震防災対策特別措置法に基づき国庫補助率のかさ上げが行われた事業（Is値0.3以上）に充てた学校教育施設等整備事業債　R3年度同意等額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5" eb="36">
      <t>アタイ</t>
    </rPh>
    <rPh sb="39" eb="41">
      <t>イジョウ</t>
    </rPh>
    <rPh sb="43" eb="44">
      <t>ア</t>
    </rPh>
    <rPh sb="46" eb="48">
      <t>ガッコウ</t>
    </rPh>
    <rPh sb="48" eb="50">
      <t>キョウイク</t>
    </rPh>
    <rPh sb="50" eb="53">
      <t>シセツトウ</t>
    </rPh>
    <rPh sb="53" eb="55">
      <t>セイビ</t>
    </rPh>
    <rPh sb="55" eb="57">
      <t>ジギョウ</t>
    </rPh>
    <rPh sb="57" eb="58">
      <t>サイ</t>
    </rPh>
    <rPh sb="61" eb="63">
      <t>ネンド</t>
    </rPh>
    <rPh sb="63" eb="65">
      <t>ドウイ</t>
    </rPh>
    <rPh sb="65" eb="67">
      <t>トウガク</t>
    </rPh>
    <phoneticPr fontId="3"/>
  </si>
  <si>
    <t>学校教育施設等整備事業債（義務教育施設整備事業債）　（補強事業（補助）分）　R3同意等額</t>
    <rPh sb="27" eb="29">
      <t>ホキョウ</t>
    </rPh>
    <rPh sb="29" eb="31">
      <t>ジギョウ</t>
    </rPh>
    <rPh sb="32" eb="34">
      <t>ホジョ</t>
    </rPh>
    <rPh sb="40" eb="42">
      <t>ドウイ</t>
    </rPh>
    <phoneticPr fontId="5"/>
  </si>
  <si>
    <t>学校教育施設等整備事業債（義務教育施設整備事業債）　（防災機能強化事業（補助）分）　R3同意等額</t>
    <rPh sb="27" eb="29">
      <t>ボウサイ</t>
    </rPh>
    <rPh sb="29" eb="31">
      <t>キノウ</t>
    </rPh>
    <rPh sb="31" eb="33">
      <t>キョウカ</t>
    </rPh>
    <rPh sb="33" eb="35">
      <t>ジギョウ</t>
    </rPh>
    <rPh sb="36" eb="38">
      <t>ホジョ</t>
    </rPh>
    <rPh sb="44" eb="46">
      <t>ドウイ</t>
    </rPh>
    <phoneticPr fontId="5"/>
  </si>
  <si>
    <t>学校教育施設等整備事業債（義務教育施設整備事業債）　（大規模改造（（補助・障害児等対策施設整備工事以外）分）　R3年度同意等額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4" eb="36">
      <t>ホジョ</t>
    </rPh>
    <rPh sb="37" eb="39">
      <t>ショウガイ</t>
    </rPh>
    <rPh sb="39" eb="40">
      <t>ジ</t>
    </rPh>
    <rPh sb="40" eb="41">
      <t>ナド</t>
    </rPh>
    <rPh sb="41" eb="43">
      <t>タイサク</t>
    </rPh>
    <rPh sb="43" eb="45">
      <t>シセツ</t>
    </rPh>
    <rPh sb="45" eb="47">
      <t>セイビ</t>
    </rPh>
    <rPh sb="47" eb="49">
      <t>コウジ</t>
    </rPh>
    <rPh sb="49" eb="51">
      <t>イガイ</t>
    </rPh>
    <rPh sb="52" eb="53">
      <t>ブン</t>
    </rPh>
    <rPh sb="57" eb="59">
      <t>ネンド</t>
    </rPh>
    <rPh sb="59" eb="61">
      <t>ドウイ</t>
    </rPh>
    <rPh sb="61" eb="63">
      <t>トウガク</t>
    </rPh>
    <phoneticPr fontId="3"/>
  </si>
  <si>
    <t>学校教育施設等整備事業債（義務教育施設整備事業債）　（大規模改造（（補助・障害児等対策施設整備工事）分）　R3年度同意等額</t>
    <rPh sb="0" eb="2">
      <t>ガッコウ</t>
    </rPh>
    <rPh sb="2" eb="4">
      <t>キョウイク</t>
    </rPh>
    <rPh sb="4" eb="7">
      <t>シセツトウ</t>
    </rPh>
    <rPh sb="7" eb="9">
      <t>セイビ</t>
    </rPh>
    <rPh sb="9" eb="12">
      <t>ジギョウサイ</t>
    </rPh>
    <rPh sb="13" eb="15">
      <t>ギム</t>
    </rPh>
    <rPh sb="15" eb="17">
      <t>キョウイク</t>
    </rPh>
    <rPh sb="17" eb="19">
      <t>シセツ</t>
    </rPh>
    <rPh sb="19" eb="21">
      <t>セイビ</t>
    </rPh>
    <rPh sb="21" eb="24">
      <t>ジギョウサイ</t>
    </rPh>
    <rPh sb="27" eb="30">
      <t>ダイキボ</t>
    </rPh>
    <rPh sb="30" eb="32">
      <t>カイゾウ</t>
    </rPh>
    <rPh sb="34" eb="36">
      <t>ホジョ</t>
    </rPh>
    <rPh sb="37" eb="39">
      <t>ショウガイ</t>
    </rPh>
    <rPh sb="39" eb="40">
      <t>ジ</t>
    </rPh>
    <rPh sb="40" eb="41">
      <t>ナド</t>
    </rPh>
    <rPh sb="41" eb="43">
      <t>タイサク</t>
    </rPh>
    <rPh sb="43" eb="45">
      <t>シセツ</t>
    </rPh>
    <rPh sb="45" eb="47">
      <t>セイビ</t>
    </rPh>
    <rPh sb="47" eb="49">
      <t>コウジ</t>
    </rPh>
    <rPh sb="50" eb="51">
      <t>ブン</t>
    </rPh>
    <rPh sb="55" eb="57">
      <t>ネンド</t>
    </rPh>
    <rPh sb="57" eb="59">
      <t>ドウイ</t>
    </rPh>
    <rPh sb="59" eb="61">
      <t>トウガク</t>
    </rPh>
    <phoneticPr fontId="3"/>
  </si>
  <si>
    <t>(ｳﾚ)</t>
    <phoneticPr fontId="3"/>
  </si>
  <si>
    <t>(ｳﾛ)</t>
    <phoneticPr fontId="3"/>
  </si>
  <si>
    <t>(ｳﾜ)</t>
    <phoneticPr fontId="3"/>
  </si>
  <si>
    <t>(ｳﾝ)</t>
    <phoneticPr fontId="3"/>
  </si>
  <si>
    <t>(ｴｴ)</t>
    <phoneticPr fontId="3"/>
  </si>
  <si>
    <t>(ｴｲ)</t>
    <phoneticPr fontId="3"/>
  </si>
  <si>
    <t>(ｴｳ)</t>
    <phoneticPr fontId="3"/>
  </si>
  <si>
    <t>(ｴｵ)</t>
    <phoneticPr fontId="3"/>
  </si>
  <si>
    <t>(ｴｶ)</t>
    <phoneticPr fontId="3"/>
  </si>
  <si>
    <t>(ｴｷ)</t>
    <phoneticPr fontId="3"/>
  </si>
  <si>
    <t>(ｴｸ)</t>
    <phoneticPr fontId="3"/>
  </si>
  <si>
    <t>(ｴｹ)</t>
    <phoneticPr fontId="3"/>
  </si>
  <si>
    <t>(ｴｺ)</t>
    <phoneticPr fontId="3"/>
  </si>
  <si>
    <t>(ｴｻ)</t>
    <phoneticPr fontId="3"/>
  </si>
  <si>
    <t>(ｴｼ)</t>
    <phoneticPr fontId="3"/>
  </si>
  <si>
    <t>(ｱ)～(ｴｼ)</t>
    <phoneticPr fontId="5"/>
  </si>
  <si>
    <t>(ﾏ)</t>
    <phoneticPr fontId="3"/>
  </si>
  <si>
    <t>(ﾐ)</t>
    <phoneticPr fontId="3"/>
  </si>
  <si>
    <t>児童急増地域包括市町村等の昭和46年度から平成10年度までにおける学校用地分に係るR3年度末地方債残高</t>
    <rPh sb="0" eb="2">
      <t>ジドウ</t>
    </rPh>
    <rPh sb="2" eb="4">
      <t>キュウゾウ</t>
    </rPh>
    <rPh sb="4" eb="6">
      <t>チイキ</t>
    </rPh>
    <rPh sb="6" eb="8">
      <t>ホウカツ</t>
    </rPh>
    <rPh sb="8" eb="11">
      <t>シチョウソン</t>
    </rPh>
    <rPh sb="11" eb="12">
      <t>トウ</t>
    </rPh>
    <rPh sb="13" eb="15">
      <t>ショウワ</t>
    </rPh>
    <rPh sb="17" eb="19">
      <t>ネンド</t>
    </rPh>
    <rPh sb="25" eb="27">
      <t>ネンド</t>
    </rPh>
    <rPh sb="33" eb="35">
      <t>ガッコウ</t>
    </rPh>
    <rPh sb="35" eb="37">
      <t>ヨウチ</t>
    </rPh>
    <rPh sb="37" eb="38">
      <t>ブン</t>
    </rPh>
    <rPh sb="39" eb="40">
      <t>カカ</t>
    </rPh>
    <rPh sb="43" eb="45">
      <t>ネンド</t>
    </rPh>
    <rPh sb="45" eb="46">
      <t>マツ</t>
    </rPh>
    <rPh sb="46" eb="49">
      <t>チホウサイ</t>
    </rPh>
    <rPh sb="49" eb="51">
      <t>ザンダカ</t>
    </rPh>
    <phoneticPr fontId="5"/>
  </si>
  <si>
    <t>独立行政法人都市再生機構等の立替施行に係る立替金に係るR4年度上期の初日における未償還元金</t>
    <rPh sb="25" eb="26">
      <t>カカ</t>
    </rPh>
    <rPh sb="29" eb="31">
      <t>ネンド</t>
    </rPh>
    <rPh sb="31" eb="33">
      <t>カミキ</t>
    </rPh>
    <rPh sb="34" eb="36">
      <t>ショジツ</t>
    </rPh>
    <rPh sb="40" eb="43">
      <t>ミショウカン</t>
    </rPh>
    <rPh sb="43" eb="45">
      <t>ガンキン</t>
    </rPh>
    <phoneticPr fontId="5"/>
  </si>
  <si>
    <t>建物分（３年度以前及び６年度～11年度許可債）に係るR3年度末地方債残高</t>
    <rPh sb="0" eb="2">
      <t>タテモノ</t>
    </rPh>
    <rPh sb="2" eb="3">
      <t>ブン</t>
    </rPh>
    <rPh sb="5" eb="7">
      <t>ネンド</t>
    </rPh>
    <rPh sb="7" eb="9">
      <t>イゼン</t>
    </rPh>
    <rPh sb="9" eb="10">
      <t>オヨ</t>
    </rPh>
    <rPh sb="12" eb="14">
      <t>ネンド</t>
    </rPh>
    <rPh sb="17" eb="19">
      <t>ネンド</t>
    </rPh>
    <rPh sb="19" eb="21">
      <t>キョカ</t>
    </rPh>
    <rPh sb="21" eb="22">
      <t>サイ</t>
    </rPh>
    <rPh sb="24" eb="25">
      <t>カカ</t>
    </rPh>
    <rPh sb="28" eb="31">
      <t>ネンドマツ</t>
    </rPh>
    <rPh sb="31" eb="34">
      <t>チホウサイ</t>
    </rPh>
    <rPh sb="34" eb="36">
      <t>ザンダカ</t>
    </rPh>
    <phoneticPr fontId="5"/>
  </si>
  <si>
    <t>建物分（４年度及び５年度許可債）等に係るR3年度末地方債残高</t>
    <rPh sb="0" eb="2">
      <t>タテモノ</t>
    </rPh>
    <rPh sb="2" eb="3">
      <t>ブン</t>
    </rPh>
    <rPh sb="5" eb="7">
      <t>ネンド</t>
    </rPh>
    <rPh sb="7" eb="8">
      <t>オヨ</t>
    </rPh>
    <rPh sb="10" eb="12">
      <t>ネンド</t>
    </rPh>
    <rPh sb="12" eb="14">
      <t>キョカ</t>
    </rPh>
    <rPh sb="14" eb="15">
      <t>サイ</t>
    </rPh>
    <rPh sb="16" eb="17">
      <t>トウ</t>
    </rPh>
    <rPh sb="18" eb="19">
      <t>カカ</t>
    </rPh>
    <rPh sb="22" eb="25">
      <t>ネンドマツ</t>
    </rPh>
    <rPh sb="25" eb="28">
      <t>チホウサイ</t>
    </rPh>
    <rPh sb="28" eb="30">
      <t>ザンダカ</t>
    </rPh>
    <phoneticPr fontId="5"/>
  </si>
  <si>
    <t>学校プール分（３年度以前及び６年度～11年度許可債）に係るR3年度末地方債残高</t>
    <rPh sb="0" eb="2">
      <t>ガッコウ</t>
    </rPh>
    <rPh sb="5" eb="6">
      <t>ブン</t>
    </rPh>
    <rPh sb="8" eb="10">
      <t>ネンド</t>
    </rPh>
    <rPh sb="10" eb="12">
      <t>イゼン</t>
    </rPh>
    <rPh sb="12" eb="13">
      <t>オヨ</t>
    </rPh>
    <rPh sb="15" eb="17">
      <t>ネンド</t>
    </rPh>
    <rPh sb="20" eb="22">
      <t>ネンド</t>
    </rPh>
    <rPh sb="22" eb="24">
      <t>キョカ</t>
    </rPh>
    <rPh sb="24" eb="25">
      <t>サイ</t>
    </rPh>
    <rPh sb="27" eb="28">
      <t>カカ</t>
    </rPh>
    <rPh sb="31" eb="34">
      <t>ネンドマツ</t>
    </rPh>
    <rPh sb="34" eb="37">
      <t>チホウサイ</t>
    </rPh>
    <rPh sb="37" eb="39">
      <t>ザンダカ</t>
    </rPh>
    <phoneticPr fontId="5"/>
  </si>
  <si>
    <t>R３年度</t>
    <rPh sb="2" eb="4">
      <t>ネンド</t>
    </rPh>
    <rPh sb="3" eb="4">
      <t>ド</t>
    </rPh>
    <phoneticPr fontId="5"/>
  </si>
  <si>
    <t>施設整備事業（一般財源化分）消防防災設備整備費補助金　R３年度同意等額</t>
    <phoneticPr fontId="3"/>
  </si>
  <si>
    <t>補正予算債償還費　（11年度以降同意等債に係るもの）　（60.0%分）　R3年度同意等額　※政府</t>
    <rPh sb="33" eb="34">
      <t>ブン</t>
    </rPh>
    <rPh sb="46" eb="48">
      <t>セイフ</t>
    </rPh>
    <phoneticPr fontId="3"/>
  </si>
  <si>
    <t>補正予算債償還費　（11年度以降同意等債に係るもの）　（50.0%分）　R3年度同意等額　※政府</t>
    <rPh sb="33" eb="34">
      <t>ブン</t>
    </rPh>
    <rPh sb="46" eb="48">
      <t>セイフ</t>
    </rPh>
    <phoneticPr fontId="3"/>
  </si>
  <si>
    <t>補正予算債償還費　（11年度以降同意等債に係るもの）　（60.0%分）　R3年度同意等額　※民間</t>
    <rPh sb="33" eb="34">
      <t>ブン</t>
    </rPh>
    <rPh sb="46" eb="48">
      <t>ミンカン</t>
    </rPh>
    <phoneticPr fontId="3"/>
  </si>
  <si>
    <t>補正予算債償還費　（11年度以降同意等債に係るもの）　（50.0%分）　R3年度同意等額　※民間</t>
    <rPh sb="33" eb="34">
      <t>ブン</t>
    </rPh>
    <rPh sb="46" eb="48">
      <t>ミンカン</t>
    </rPh>
    <phoneticPr fontId="3"/>
  </si>
  <si>
    <t>R3年度</t>
    <rPh sb="2" eb="4">
      <t>ネンド</t>
    </rPh>
    <phoneticPr fontId="10"/>
  </si>
  <si>
    <t>(ﾏ)</t>
    <phoneticPr fontId="3"/>
  </si>
  <si>
    <t>(ﾐ)</t>
    <phoneticPr fontId="10"/>
  </si>
  <si>
    <t>(ｳ)</t>
    <phoneticPr fontId="3"/>
  </si>
  <si>
    <t>(ｴ)</t>
    <phoneticPr fontId="10"/>
  </si>
  <si>
    <t>施設整備事業（一般財源化分）次世代育成支援対策施設整備交付金　令和３年度同意等額</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1" eb="33">
      <t>レイワ</t>
    </rPh>
    <rPh sb="34" eb="36">
      <t>ネンド</t>
    </rPh>
    <rPh sb="36" eb="38">
      <t>ドウイ</t>
    </rPh>
    <rPh sb="38" eb="40">
      <t>トウガク</t>
    </rPh>
    <phoneticPr fontId="3"/>
  </si>
  <si>
    <t>施設整備事業（一般財源化分）社会福祉施設等施設整備補助金・負担金　令和３年度同意等額</t>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3" eb="35">
      <t>レイワ</t>
    </rPh>
    <rPh sb="36" eb="38">
      <t>ネンド</t>
    </rPh>
    <rPh sb="38" eb="40">
      <t>ドウイ</t>
    </rPh>
    <rPh sb="40" eb="42">
      <t>トウガク</t>
    </rPh>
    <phoneticPr fontId="3"/>
  </si>
  <si>
    <t>一般単独事業債（児童相談所整備事業）　令和３年度同意等額</t>
    <rPh sb="0" eb="2">
      <t>イッパン</t>
    </rPh>
    <rPh sb="2" eb="4">
      <t>タンドク</t>
    </rPh>
    <rPh sb="4" eb="7">
      <t>ジギョウサイ</t>
    </rPh>
    <rPh sb="8" eb="10">
      <t>ジドウ</t>
    </rPh>
    <rPh sb="10" eb="13">
      <t>ソウダンショ</t>
    </rPh>
    <rPh sb="13" eb="15">
      <t>セイビ</t>
    </rPh>
    <rPh sb="15" eb="17">
      <t>ジギョウ</t>
    </rPh>
    <phoneticPr fontId="3"/>
  </si>
  <si>
    <t>一般補助施設整備等事業債（児童相談所一時保護施設整備事業）　令和３年度同意等額</t>
    <rPh sb="0" eb="2">
      <t>イッパン</t>
    </rPh>
    <rPh sb="2" eb="4">
      <t>ホジョ</t>
    </rPh>
    <rPh sb="4" eb="6">
      <t>シセツ</t>
    </rPh>
    <rPh sb="6" eb="9">
      <t>セイビナド</t>
    </rPh>
    <rPh sb="9" eb="11">
      <t>ジギョウ</t>
    </rPh>
    <rPh sb="11" eb="12">
      <t>サイ</t>
    </rPh>
    <rPh sb="13" eb="15">
      <t>ジドウ</t>
    </rPh>
    <rPh sb="15" eb="18">
      <t>ソウダンショ</t>
    </rPh>
    <rPh sb="18" eb="20">
      <t>イチジ</t>
    </rPh>
    <rPh sb="20" eb="22">
      <t>ホゴ</t>
    </rPh>
    <rPh sb="22" eb="24">
      <t>シセツ</t>
    </rPh>
    <rPh sb="24" eb="26">
      <t>セイビ</t>
    </rPh>
    <rPh sb="26" eb="28">
      <t>ジギョウ</t>
    </rPh>
    <phoneticPr fontId="5"/>
  </si>
  <si>
    <t>(ｴ)</t>
    <phoneticPr fontId="3"/>
  </si>
  <si>
    <t>(ﾛ)</t>
    <phoneticPr fontId="3"/>
  </si>
  <si>
    <t>民間・拡充分
(100.0%)</t>
    <rPh sb="0" eb="2">
      <t>ミンカン</t>
    </rPh>
    <rPh sb="3" eb="6">
      <t>カクジュウブン</t>
    </rPh>
    <phoneticPr fontId="3"/>
  </si>
  <si>
    <t>減収補塡債償還費　R3年度同意等額</t>
    <phoneticPr fontId="3"/>
  </si>
  <si>
    <t>(ｲｼ)</t>
    <phoneticPr fontId="3"/>
  </si>
  <si>
    <t>(ｲﾀ)</t>
    <phoneticPr fontId="3"/>
  </si>
  <si>
    <t>(ｲﾁ)</t>
    <phoneticPr fontId="3"/>
  </si>
  <si>
    <t>(ｲﾂ)</t>
    <phoneticPr fontId="3"/>
  </si>
  <si>
    <t>財源対策債　（公共事業等債分）　R3年度同意等額　※政府</t>
    <rPh sb="11" eb="12">
      <t>トウ</t>
    </rPh>
    <phoneticPr fontId="3"/>
  </si>
  <si>
    <t>財源対策債　（公共事業等債分）　R3年度同意等額　※民間</t>
    <rPh sb="11" eb="12">
      <t>トウ</t>
    </rPh>
    <rPh sb="26" eb="28">
      <t>ミンカン</t>
    </rPh>
    <phoneticPr fontId="3"/>
  </si>
  <si>
    <t>財源対策債　（学校教育施設等整備事業債分）　R3年度同意等額　※政府</t>
    <phoneticPr fontId="3"/>
  </si>
  <si>
    <t>財源対策債　（学校教育施設等整備事業債分）　R3年度同意等額　※民間</t>
    <rPh sb="32" eb="34">
      <t>ミンカン</t>
    </rPh>
    <phoneticPr fontId="3"/>
  </si>
  <si>
    <t>財源対策債　（一般廃棄物処理事業債分）　R3年度同意等額　※政府</t>
    <rPh sb="7" eb="9">
      <t>イッパン</t>
    </rPh>
    <rPh sb="9" eb="12">
      <t>ハイキブツ</t>
    </rPh>
    <rPh sb="12" eb="14">
      <t>ショリ</t>
    </rPh>
    <phoneticPr fontId="3"/>
  </si>
  <si>
    <t>財源対策債　（一般廃棄物処理事業債分）　R3年度同意等額　※民間</t>
    <rPh sb="7" eb="9">
      <t>イッパン</t>
    </rPh>
    <rPh sb="9" eb="12">
      <t>ハイキブツ</t>
    </rPh>
    <rPh sb="12" eb="14">
      <t>ショリ</t>
    </rPh>
    <rPh sb="30" eb="32">
      <t>ミンカン</t>
    </rPh>
    <phoneticPr fontId="3"/>
  </si>
  <si>
    <t>臨時財政対策債償還費　R3年度同意等額</t>
    <phoneticPr fontId="3"/>
  </si>
  <si>
    <t>東日本大震災全国緊急防災施策等債償還費　（緊急防災・減災）　R3年度同意等額</t>
    <rPh sb="0" eb="3">
      <t>ヒガシニホン</t>
    </rPh>
    <rPh sb="3" eb="6">
      <t>ダイシンサイ</t>
    </rPh>
    <rPh sb="6" eb="8">
      <t>ゼンコク</t>
    </rPh>
    <rPh sb="8" eb="10">
      <t>キンキュウ</t>
    </rPh>
    <rPh sb="10" eb="12">
      <t>ボウサイ</t>
    </rPh>
    <rPh sb="12" eb="14">
      <t>セサク</t>
    </rPh>
    <rPh sb="14" eb="16">
      <t>トウサイ</t>
    </rPh>
    <rPh sb="16" eb="19">
      <t>ショウカンヒ</t>
    </rPh>
    <rPh sb="21" eb="23">
      <t>キンキュウ</t>
    </rPh>
    <rPh sb="23" eb="25">
      <t>ボウサイ</t>
    </rPh>
    <rPh sb="26" eb="28">
      <t>ゲンサイ</t>
    </rPh>
    <rPh sb="32" eb="34">
      <t>ネンド</t>
    </rPh>
    <rPh sb="34" eb="36">
      <t>ドウイ</t>
    </rPh>
    <rPh sb="36" eb="38">
      <t>トウガク</t>
    </rPh>
    <phoneticPr fontId="3"/>
  </si>
  <si>
    <t>防災・減災・国土強靭化緊急対策事業債償還費（50.0％分）　R3年度同意等額</t>
    <rPh sb="0" eb="2">
      <t>ボウサイ</t>
    </rPh>
    <rPh sb="3" eb="5">
      <t>ゲンサイ</t>
    </rPh>
    <rPh sb="6" eb="8">
      <t>コクド</t>
    </rPh>
    <rPh sb="8" eb="10">
      <t>キョウジン</t>
    </rPh>
    <rPh sb="10" eb="11">
      <t>カ</t>
    </rPh>
    <rPh sb="11" eb="13">
      <t>キンキュウ</t>
    </rPh>
    <rPh sb="13" eb="18">
      <t>タイサクジギョウサイ</t>
    </rPh>
    <rPh sb="18" eb="20">
      <t>ショウカン</t>
    </rPh>
    <rPh sb="20" eb="21">
      <t>ヒ</t>
    </rPh>
    <rPh sb="27" eb="28">
      <t>ブン</t>
    </rPh>
    <rPh sb="32" eb="34">
      <t>ネンド</t>
    </rPh>
    <rPh sb="34" eb="38">
      <t>ドウイトウガク</t>
    </rPh>
    <phoneticPr fontId="3"/>
  </si>
  <si>
    <t>防災・減災・国土強靭化緊急対策事業債償還費（60.0％分）　R3年度同意等額</t>
    <rPh sb="0" eb="2">
      <t>ボウサイ</t>
    </rPh>
    <rPh sb="3" eb="5">
      <t>ゲンサイ</t>
    </rPh>
    <rPh sb="6" eb="8">
      <t>コクド</t>
    </rPh>
    <rPh sb="8" eb="10">
      <t>キョウジン</t>
    </rPh>
    <rPh sb="10" eb="11">
      <t>カ</t>
    </rPh>
    <rPh sb="11" eb="13">
      <t>キンキュウ</t>
    </rPh>
    <rPh sb="13" eb="18">
      <t>タイサクジギョウサイ</t>
    </rPh>
    <rPh sb="18" eb="20">
      <t>ショウカン</t>
    </rPh>
    <rPh sb="20" eb="21">
      <t>ヒ</t>
    </rPh>
    <rPh sb="27" eb="28">
      <t>ブン</t>
    </rPh>
    <rPh sb="32" eb="34">
      <t>ネンド</t>
    </rPh>
    <rPh sb="34" eb="38">
      <t>ドウイトウガク</t>
    </rPh>
    <phoneticPr fontId="3"/>
  </si>
  <si>
    <t>緊急自然災害防止対策事業債　R3年度同意等額</t>
    <rPh sb="0" eb="8">
      <t>キンキュウシゼンサイガイボウシ</t>
    </rPh>
    <rPh sb="8" eb="13">
      <t>タイサクジギョウサイ</t>
    </rPh>
    <rPh sb="16" eb="18">
      <t>ネンド</t>
    </rPh>
    <rPh sb="18" eb="22">
      <t>ドウイトウガク</t>
    </rPh>
    <phoneticPr fontId="3"/>
  </si>
  <si>
    <t>　うち流域関連公共下水道事業（狭義の下水道分）　R3年度同意等額</t>
    <rPh sb="3" eb="5">
      <t>リュウイキ</t>
    </rPh>
    <rPh sb="5" eb="7">
      <t>カンレン</t>
    </rPh>
    <rPh sb="7" eb="9">
      <t>コウキョウ</t>
    </rPh>
    <rPh sb="9" eb="12">
      <t>ゲスイドウ</t>
    </rPh>
    <rPh sb="12" eb="14">
      <t>ジギョウ</t>
    </rPh>
    <rPh sb="15" eb="17">
      <t>キョウギ</t>
    </rPh>
    <rPh sb="18" eb="21">
      <t>ゲスイドウ</t>
    </rPh>
    <rPh sb="21" eb="22">
      <t>ブン</t>
    </rPh>
    <rPh sb="26" eb="28">
      <t>ネンド</t>
    </rPh>
    <rPh sb="28" eb="30">
      <t>ドウイ</t>
    </rPh>
    <rPh sb="30" eb="32">
      <t>トウガク</t>
    </rPh>
    <phoneticPr fontId="3"/>
  </si>
  <si>
    <t>　うち流域関連公共下水道事業（上記以外分）　R3年度同意等額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4" eb="26">
      <t>ネンド</t>
    </rPh>
    <rPh sb="26" eb="28">
      <t>ドウイ</t>
    </rPh>
    <rPh sb="28" eb="30">
      <t>トウガク</t>
    </rPh>
    <phoneticPr fontId="3"/>
  </si>
  <si>
    <t>その他の下水道事業に係る地方債　R3年度同意等額</t>
    <rPh sb="2" eb="3">
      <t>タ</t>
    </rPh>
    <rPh sb="4" eb="7">
      <t>ゲスイドウ</t>
    </rPh>
    <rPh sb="7" eb="9">
      <t>ジギョウ</t>
    </rPh>
    <rPh sb="10" eb="11">
      <t>カカ</t>
    </rPh>
    <rPh sb="12" eb="15">
      <t>チホウサイ</t>
    </rPh>
    <rPh sb="20" eb="22">
      <t>ドウイ</t>
    </rPh>
    <rPh sb="22" eb="24">
      <t>トウガク</t>
    </rPh>
    <phoneticPr fontId="3"/>
  </si>
  <si>
    <t>下水道事業債臨時措置分　R3年度同意等額</t>
    <rPh sb="0" eb="3">
      <t>ゲスイドウ</t>
    </rPh>
    <rPh sb="3" eb="6">
      <t>ジギョウサイ</t>
    </rPh>
    <rPh sb="6" eb="8">
      <t>リンジ</t>
    </rPh>
    <rPh sb="8" eb="10">
      <t>ソチ</t>
    </rPh>
    <rPh sb="10" eb="11">
      <t>ブン</t>
    </rPh>
    <rPh sb="16" eb="18">
      <t>ドウイ</t>
    </rPh>
    <rPh sb="18" eb="20">
      <t>トウガク</t>
    </rPh>
    <phoneticPr fontId="3"/>
  </si>
  <si>
    <t>下水道事業債広域化・共同化分　R3年度同意等額</t>
    <rPh sb="0" eb="3">
      <t>ゲスイドウ</t>
    </rPh>
    <rPh sb="3" eb="6">
      <t>ジギョウサイ</t>
    </rPh>
    <rPh sb="6" eb="9">
      <t>コウイキカ</t>
    </rPh>
    <rPh sb="10" eb="12">
      <t>キョウドウ</t>
    </rPh>
    <rPh sb="12" eb="14">
      <t>カブン</t>
    </rPh>
    <rPh sb="19" eb="21">
      <t>ドウイ</t>
    </rPh>
    <rPh sb="21" eb="23">
      <t>トウガク</t>
    </rPh>
    <phoneticPr fontId="3"/>
  </si>
  <si>
    <t>　うち公共下水道事業債広域化・共同化分　R3年度同意等額</t>
    <rPh sb="3" eb="5">
      <t>コウキョウ</t>
    </rPh>
    <rPh sb="5" eb="8">
      <t>ゲスイドウ</t>
    </rPh>
    <rPh sb="8" eb="11">
      <t>ジギョウサイ</t>
    </rPh>
    <rPh sb="11" eb="14">
      <t>コウイキカ</t>
    </rPh>
    <rPh sb="15" eb="18">
      <t>キョウドウカ</t>
    </rPh>
    <rPh sb="18" eb="19">
      <t>ブン</t>
    </rPh>
    <rPh sb="22" eb="24">
      <t>ネンド</t>
    </rPh>
    <rPh sb="24" eb="26">
      <t>ドウイ</t>
    </rPh>
    <rPh sb="26" eb="28">
      <t>トウガク</t>
    </rPh>
    <phoneticPr fontId="3"/>
  </si>
  <si>
    <t>　うち特定環境保全公共下水道等広域化・共同化分　R3年度同意等額</t>
    <rPh sb="3" eb="5">
      <t>トクテイ</t>
    </rPh>
    <rPh sb="5" eb="7">
      <t>カンキョウ</t>
    </rPh>
    <rPh sb="7" eb="9">
      <t>ホゼン</t>
    </rPh>
    <rPh sb="9" eb="11">
      <t>コウキョウ</t>
    </rPh>
    <rPh sb="11" eb="14">
      <t>ゲスイドウ</t>
    </rPh>
    <rPh sb="14" eb="15">
      <t>トウ</t>
    </rPh>
    <rPh sb="15" eb="18">
      <t>コウイキカ</t>
    </rPh>
    <rPh sb="19" eb="22">
      <t>キョウドウカ</t>
    </rPh>
    <rPh sb="22" eb="23">
      <t>ブン</t>
    </rPh>
    <rPh sb="26" eb="28">
      <t>ネンド</t>
    </rPh>
    <rPh sb="28" eb="30">
      <t>ドウイ</t>
    </rPh>
    <rPh sb="30" eb="32">
      <t>トウガク</t>
    </rPh>
    <phoneticPr fontId="3"/>
  </si>
  <si>
    <t>下水道資本費平準化債（下水分）　R3年度同意等額</t>
    <rPh sb="0" eb="3">
      <t>ゲスイドウ</t>
    </rPh>
    <rPh sb="3" eb="6">
      <t>シホンヒ</t>
    </rPh>
    <rPh sb="6" eb="9">
      <t>ヘイジュンカ</t>
    </rPh>
    <rPh sb="9" eb="10">
      <t>サイ</t>
    </rPh>
    <rPh sb="11" eb="13">
      <t>ゲスイ</t>
    </rPh>
    <rPh sb="13" eb="14">
      <t>ブン</t>
    </rPh>
    <rPh sb="20" eb="22">
      <t>ドウイ</t>
    </rPh>
    <rPh sb="22" eb="24">
      <t>トウガク</t>
    </rPh>
    <phoneticPr fontId="3"/>
  </si>
  <si>
    <t>下水道資本費平準化債（公防分）　R3年度同意等額</t>
    <rPh sb="0" eb="3">
      <t>ゲスイドウ</t>
    </rPh>
    <rPh sb="3" eb="6">
      <t>シホンヒ</t>
    </rPh>
    <rPh sb="6" eb="9">
      <t>ヘイジュンカ</t>
    </rPh>
    <rPh sb="9" eb="10">
      <t>サイ</t>
    </rPh>
    <rPh sb="11" eb="12">
      <t>コウ</t>
    </rPh>
    <rPh sb="12" eb="13">
      <t>ボウ</t>
    </rPh>
    <rPh sb="13" eb="14">
      <t>ブン</t>
    </rPh>
    <rPh sb="20" eb="22">
      <t>ドウイ</t>
    </rPh>
    <rPh sb="22" eb="24">
      <t>トウガク</t>
    </rPh>
    <phoneticPr fontId="3"/>
  </si>
  <si>
    <t>流域下水道事業及び公共下水道事業に係る地方債（公営企業会計適用債）　R3年度同意等額</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3" eb="25">
      <t>コウエイ</t>
    </rPh>
    <rPh sb="25" eb="27">
      <t>キギョウ</t>
    </rPh>
    <rPh sb="27" eb="29">
      <t>カイケイ</t>
    </rPh>
    <rPh sb="29" eb="31">
      <t>テキヨウ</t>
    </rPh>
    <rPh sb="31" eb="32">
      <t>サイ</t>
    </rPh>
    <rPh sb="38" eb="40">
      <t>ドウイ</t>
    </rPh>
    <rPh sb="40" eb="42">
      <t>トウガク</t>
    </rPh>
    <phoneticPr fontId="3"/>
  </si>
  <si>
    <t>　うち流域関連公共下水道事業（上記以外分）R3年度同意等額</t>
    <rPh sb="3" eb="5">
      <t>リュウイキ</t>
    </rPh>
    <rPh sb="5" eb="7">
      <t>カンレン</t>
    </rPh>
    <rPh sb="7" eb="9">
      <t>コウキョウ</t>
    </rPh>
    <rPh sb="9" eb="12">
      <t>ゲスイドウ</t>
    </rPh>
    <rPh sb="12" eb="14">
      <t>ジギョウ</t>
    </rPh>
    <rPh sb="15" eb="17">
      <t>ジョウキ</t>
    </rPh>
    <rPh sb="17" eb="19">
      <t>イガイ</t>
    </rPh>
    <rPh sb="19" eb="20">
      <t>ブン</t>
    </rPh>
    <rPh sb="23" eb="25">
      <t>ネンド</t>
    </rPh>
    <rPh sb="25" eb="27">
      <t>ドウイ</t>
    </rPh>
    <rPh sb="27" eb="29">
      <t>トウガク</t>
    </rPh>
    <phoneticPr fontId="3"/>
  </si>
  <si>
    <t>その他の下水道事業に係る地方債（公営企業会計適用債）　R3年度同意等額</t>
    <rPh sb="2" eb="3">
      <t>タ</t>
    </rPh>
    <rPh sb="4" eb="7">
      <t>ゲスイドウ</t>
    </rPh>
    <rPh sb="7" eb="9">
      <t>ジギョウ</t>
    </rPh>
    <rPh sb="10" eb="11">
      <t>カカ</t>
    </rPh>
    <rPh sb="12" eb="15">
      <t>チホウサイ</t>
    </rPh>
    <rPh sb="16" eb="18">
      <t>コウエイ</t>
    </rPh>
    <rPh sb="18" eb="20">
      <t>キギョウ</t>
    </rPh>
    <rPh sb="20" eb="22">
      <t>カイケイ</t>
    </rPh>
    <rPh sb="22" eb="24">
      <t>テキヨウ</t>
    </rPh>
    <rPh sb="24" eb="25">
      <t>サイ</t>
    </rPh>
    <rPh sb="31" eb="33">
      <t>ドウイ</t>
    </rPh>
    <rPh sb="33" eb="35">
      <t>トウガク</t>
    </rPh>
    <phoneticPr fontId="3"/>
  </si>
  <si>
    <t>下水道事業債（旧公害防止対策事業分）　R3年度同意等額</t>
    <rPh sb="0" eb="3">
      <t>ゲスイドウ</t>
    </rPh>
    <rPh sb="3" eb="6">
      <t>ジギョウサイ</t>
    </rPh>
    <rPh sb="7" eb="12">
      <t>キュウコウガイボウシ</t>
    </rPh>
    <rPh sb="12" eb="16">
      <t>タイサクジギョウ</t>
    </rPh>
    <rPh sb="16" eb="17">
      <t>ブン</t>
    </rPh>
    <rPh sb="23" eb="25">
      <t>ドウイ</t>
    </rPh>
    <rPh sb="25" eb="27">
      <t>トウガク</t>
    </rPh>
    <phoneticPr fontId="3"/>
  </si>
  <si>
    <t>港湾事業に係る地方債（公債費で算入されているものを除く）　R３年度同意等額</t>
    <rPh sb="0" eb="2">
      <t>コウワン</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</si>
  <si>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漁業事業に係る地方債（公債費で算入されているものを除く）　R３年度同意等額</t>
    <rPh sb="0" eb="2">
      <t>ギョギョウ</t>
    </rPh>
    <rPh sb="2" eb="4">
      <t>ジギョウ</t>
    </rPh>
    <rPh sb="5" eb="6">
      <t>カカ</t>
    </rPh>
    <rPh sb="7" eb="10">
      <t>チホウサイ</t>
    </rPh>
    <rPh sb="11" eb="14">
      <t>コウサイヒ</t>
    </rPh>
    <rPh sb="15" eb="17">
      <t>サンニュウ</t>
    </rPh>
    <rPh sb="25" eb="26">
      <t>ノゾ</t>
    </rPh>
    <rPh sb="31" eb="33">
      <t>ネンド</t>
    </rPh>
    <rPh sb="33" eb="35">
      <t>ドウイ</t>
    </rPh>
    <rPh sb="35" eb="37">
      <t>トウガク</t>
    </rPh>
    <phoneticPr fontId="3"/>
  </si>
  <si>
    <t>14年度</t>
    <rPh sb="2" eb="4">
      <t>ネンド</t>
    </rPh>
    <phoneticPr fontId="0"/>
  </si>
  <si>
    <t>15年度</t>
    <rPh sb="2" eb="4">
      <t>ネンド</t>
    </rPh>
    <phoneticPr fontId="0"/>
  </si>
  <si>
    <t>16年度</t>
    <rPh sb="2" eb="4">
      <t>ネンド</t>
    </rPh>
    <phoneticPr fontId="0"/>
  </si>
  <si>
    <t>17年度</t>
    <rPh sb="2" eb="4">
      <t>ネンド</t>
    </rPh>
    <phoneticPr fontId="0"/>
  </si>
  <si>
    <t>18年度</t>
    <rPh sb="2" eb="4">
      <t>ネンド</t>
    </rPh>
    <phoneticPr fontId="0"/>
  </si>
  <si>
    <t>19年度</t>
    <rPh sb="2" eb="4">
      <t>ネンド</t>
    </rPh>
    <phoneticPr fontId="0"/>
  </si>
  <si>
    <t>20年度</t>
    <rPh sb="2" eb="4">
      <t>ネンド</t>
    </rPh>
    <phoneticPr fontId="0"/>
  </si>
  <si>
    <t>21年度</t>
    <rPh sb="2" eb="4">
      <t>ネンド</t>
    </rPh>
    <phoneticPr fontId="0"/>
  </si>
  <si>
    <t>22年度</t>
    <rPh sb="2" eb="4">
      <t>ネンド</t>
    </rPh>
    <phoneticPr fontId="0"/>
  </si>
  <si>
    <t>23年度</t>
    <rPh sb="2" eb="4">
      <t>ネンド</t>
    </rPh>
    <phoneticPr fontId="0"/>
  </si>
  <si>
    <t>24年度</t>
    <rPh sb="2" eb="4">
      <t>ネンド</t>
    </rPh>
    <phoneticPr fontId="0"/>
  </si>
  <si>
    <t>25年度</t>
    <rPh sb="2" eb="4">
      <t>ネンド</t>
    </rPh>
    <phoneticPr fontId="0"/>
  </si>
  <si>
    <t>26年度</t>
    <rPh sb="2" eb="4">
      <t>ネンド</t>
    </rPh>
    <phoneticPr fontId="0"/>
  </si>
  <si>
    <t>27年度</t>
    <rPh sb="2" eb="4">
      <t>ネンド</t>
    </rPh>
    <phoneticPr fontId="0"/>
  </si>
  <si>
    <t>28年度</t>
    <rPh sb="2" eb="4">
      <t>ネンド</t>
    </rPh>
    <phoneticPr fontId="0"/>
  </si>
  <si>
    <t>29年度</t>
    <rPh sb="2" eb="4">
      <t>ネンド</t>
    </rPh>
    <phoneticPr fontId="0"/>
  </si>
  <si>
    <t>30年度</t>
    <rPh sb="2" eb="4">
      <t>ネンド</t>
    </rPh>
    <phoneticPr fontId="0"/>
  </si>
  <si>
    <t>R元年度</t>
    <rPh sb="1" eb="2">
      <t>ガン</t>
    </rPh>
    <rPh sb="2" eb="4">
      <t>ネンド</t>
    </rPh>
    <phoneticPr fontId="0"/>
  </si>
  <si>
    <t>R2年度</t>
    <rPh sb="2" eb="4">
      <t>ネンド</t>
    </rPh>
    <phoneticPr fontId="0"/>
  </si>
  <si>
    <t>R3年度</t>
    <rPh sb="2" eb="4">
      <t>ネンド</t>
    </rPh>
    <phoneticPr fontId="0"/>
  </si>
  <si>
    <t>P46（9）ζ</t>
    <phoneticPr fontId="3"/>
  </si>
  <si>
    <t>P46（12）</t>
    <phoneticPr fontId="3"/>
  </si>
  <si>
    <r>
      <t>３　令和</t>
    </r>
    <r>
      <rPr>
        <sz val="11"/>
        <color rgb="FFFF0000"/>
        <rFont val="ＭＳ ゴシック"/>
        <family val="3"/>
        <charset val="128"/>
      </rPr>
      <t>４</t>
    </r>
    <r>
      <rPr>
        <sz val="11"/>
        <color theme="1"/>
        <rFont val="ＭＳ ゴシック"/>
        <family val="3"/>
        <charset val="128"/>
      </rPr>
      <t>年度算定に用いる合流管比率</t>
    </r>
    <rPh sb="2" eb="4">
      <t>レイワ</t>
    </rPh>
    <rPh sb="5" eb="7">
      <t>ネンド</t>
    </rPh>
    <rPh sb="7" eb="9">
      <t>サンテイ</t>
    </rPh>
    <rPh sb="10" eb="11">
      <t>モチ</t>
    </rPh>
    <rPh sb="13" eb="15">
      <t>ゴウリュウ</t>
    </rPh>
    <rPh sb="15" eb="16">
      <t>クダ</t>
    </rPh>
    <rPh sb="16" eb="18">
      <t>ヒリツ</t>
    </rPh>
    <phoneticPr fontId="3"/>
  </si>
  <si>
    <r>
      <t>２　令和</t>
    </r>
    <r>
      <rPr>
        <sz val="11"/>
        <color rgb="FFFF0000"/>
        <rFont val="ＭＳ ゴシック"/>
        <family val="3"/>
        <charset val="128"/>
      </rPr>
      <t>４</t>
    </r>
    <r>
      <rPr>
        <sz val="11"/>
        <color theme="1"/>
        <rFont val="ＭＳ ゴシック"/>
        <family val="3"/>
        <charset val="128"/>
      </rPr>
      <t>年度算定に用いる公共下水道処理区域内人口密度</t>
    </r>
    <rPh sb="2" eb="4">
      <t>レイワ</t>
    </rPh>
    <rPh sb="5" eb="7">
      <t>ネンド</t>
    </rPh>
    <rPh sb="7" eb="9">
      <t>サンテイ</t>
    </rPh>
    <rPh sb="10" eb="11">
      <t>モチ</t>
    </rPh>
    <rPh sb="13" eb="15">
      <t>コウキョウ</t>
    </rPh>
    <rPh sb="15" eb="18">
      <t>ゲスイドウ</t>
    </rPh>
    <rPh sb="18" eb="20">
      <t>ショリ</t>
    </rPh>
    <rPh sb="20" eb="23">
      <t>クイキナイ</t>
    </rPh>
    <rPh sb="23" eb="25">
      <t>ジンコウ</t>
    </rPh>
    <rPh sb="25" eb="27">
      <t>ミツド</t>
    </rPh>
    <phoneticPr fontId="3"/>
  </si>
  <si>
    <r>
      <t>　　　○令和</t>
    </r>
    <r>
      <rPr>
        <sz val="11"/>
        <color rgb="FFFF0000"/>
        <rFont val="ＭＳ ゴシック"/>
        <family val="3"/>
        <charset val="128"/>
      </rPr>
      <t>２</t>
    </r>
    <r>
      <rPr>
        <sz val="11"/>
        <color theme="1"/>
        <rFont val="ＭＳ ゴシック"/>
        <family val="3"/>
        <charset val="128"/>
      </rPr>
      <t>年度地方公営企業決算状況調査の数値を記入すること。</t>
    </r>
    <rPh sb="4" eb="6">
      <t>レイワ</t>
    </rPh>
    <rPh sb="7" eb="9">
      <t>ネンド</t>
    </rPh>
    <rPh sb="9" eb="11">
      <t>チホウ</t>
    </rPh>
    <rPh sb="11" eb="13">
      <t>コウエイ</t>
    </rPh>
    <rPh sb="13" eb="15">
      <t>キギョウ</t>
    </rPh>
    <rPh sb="15" eb="17">
      <t>ケッサン</t>
    </rPh>
    <rPh sb="17" eb="19">
      <t>ジョウキョウ</t>
    </rPh>
    <rPh sb="19" eb="21">
      <t>チョウサ</t>
    </rPh>
    <rPh sb="22" eb="24">
      <t>スウチ</t>
    </rPh>
    <rPh sb="25" eb="27">
      <t>キニュウ</t>
    </rPh>
    <phoneticPr fontId="3"/>
  </si>
  <si>
    <t>流域下水道事業に係る地方債（12年度以降同意等債に係るもの）　R3年度同意等額</t>
    <rPh sb="0" eb="2">
      <t>リュウイキ</t>
    </rPh>
    <rPh sb="2" eb="5">
      <t>ゲスイドウ</t>
    </rPh>
    <rPh sb="5" eb="7">
      <t>ジギョウ</t>
    </rPh>
    <rPh sb="8" eb="9">
      <t>カカ</t>
    </rPh>
    <rPh sb="10" eb="13">
      <t>チホウサイ</t>
    </rPh>
    <rPh sb="16" eb="18">
      <t>ネンド</t>
    </rPh>
    <rPh sb="18" eb="20">
      <t>イコウ</t>
    </rPh>
    <rPh sb="20" eb="22">
      <t>ドウイ</t>
    </rPh>
    <rPh sb="22" eb="24">
      <t>トウサイ</t>
    </rPh>
    <rPh sb="25" eb="26">
      <t>カカ</t>
    </rPh>
    <rPh sb="35" eb="37">
      <t>ドウイ</t>
    </rPh>
    <rPh sb="37" eb="39">
      <t>トウガク</t>
    </rPh>
    <phoneticPr fontId="3"/>
  </si>
  <si>
    <t>公共下水道事業に係る地方債（12年度以降同意等債に係るもの）　R3年度同意等額</t>
    <rPh sb="0" eb="2">
      <t>コウキョウ</t>
    </rPh>
    <rPh sb="2" eb="5">
      <t>ゲスイドウ</t>
    </rPh>
    <rPh sb="5" eb="7">
      <t>ジギョウ</t>
    </rPh>
    <rPh sb="8" eb="9">
      <t>カカ</t>
    </rPh>
    <rPh sb="10" eb="13">
      <t>チホウサイ</t>
    </rPh>
    <rPh sb="16" eb="18">
      <t>ネンド</t>
    </rPh>
    <rPh sb="18" eb="20">
      <t>イコウ</t>
    </rPh>
    <rPh sb="20" eb="22">
      <t>ドウイ</t>
    </rPh>
    <rPh sb="22" eb="24">
      <t>トウサイ</t>
    </rPh>
    <rPh sb="25" eb="26">
      <t>カカ</t>
    </rPh>
    <rPh sb="35" eb="37">
      <t>ドウイ</t>
    </rPh>
    <rPh sb="37" eb="39">
      <t>トウガク</t>
    </rPh>
    <phoneticPr fontId="3"/>
  </si>
  <si>
    <t>(ｱｵ)</t>
    <phoneticPr fontId="3"/>
  </si>
  <si>
    <t>(ｱｶ)</t>
    <phoneticPr fontId="3"/>
  </si>
  <si>
    <t>(ｱｷ)</t>
    <phoneticPr fontId="3"/>
  </si>
  <si>
    <t>(ｱｸ)</t>
    <phoneticPr fontId="3"/>
  </si>
  <si>
    <t>(ﾜ)+(ｱｲ)+(ｱｳ)+(ｱｴ)+(ｱｵ)+(ｱｶ)</t>
    <phoneticPr fontId="5"/>
  </si>
  <si>
    <t>(ｱﾅ)</t>
    <phoneticPr fontId="5"/>
  </si>
  <si>
    <t>(ｱﾆ)</t>
    <phoneticPr fontId="5"/>
  </si>
  <si>
    <t>(ｱﾇ)</t>
    <phoneticPr fontId="5"/>
  </si>
  <si>
    <t>(ｱﾈ)</t>
    <phoneticPr fontId="5"/>
  </si>
  <si>
    <t>R3年度算出資料</t>
    <rPh sb="2" eb="4">
      <t>ネンド</t>
    </rPh>
    <rPh sb="4" eb="6">
      <t>サンシュツ</t>
    </rPh>
    <rPh sb="6" eb="8">
      <t>シリョウ</t>
    </rPh>
    <phoneticPr fontId="5"/>
  </si>
  <si>
    <t>P49(50)欄</t>
    <phoneticPr fontId="3"/>
  </si>
  <si>
    <t>P50(56)欄</t>
    <phoneticPr fontId="3"/>
  </si>
  <si>
    <t>（１６）令和３年度分</t>
    <rPh sb="4" eb="6">
      <t>レイワ</t>
    </rPh>
    <rPh sb="7" eb="9">
      <t>ネンド</t>
    </rPh>
    <rPh sb="9" eb="10">
      <t>ブン</t>
    </rPh>
    <phoneticPr fontId="5"/>
  </si>
  <si>
    <t>下水道事業（旧公害防止対策事業分）に係る地方債</t>
    <rPh sb="0" eb="3">
      <t>ゲスイドウ</t>
    </rPh>
    <rPh sb="3" eb="5">
      <t>ジギョウ</t>
    </rPh>
    <rPh sb="6" eb="13">
      <t>キュウコウガイボウシタイサク</t>
    </rPh>
    <rPh sb="13" eb="15">
      <t>ジギョウ</t>
    </rPh>
    <rPh sb="15" eb="16">
      <t>ブン</t>
    </rPh>
    <rPh sb="18" eb="19">
      <t>カカ</t>
    </rPh>
    <rPh sb="20" eb="23">
      <t>チホウサイ</t>
    </rPh>
    <phoneticPr fontId="5"/>
  </si>
  <si>
    <t>B5315</t>
    <phoneticPr fontId="3"/>
  </si>
  <si>
    <t>B5316</t>
    <phoneticPr fontId="3"/>
  </si>
  <si>
    <t>令和３年度</t>
    <rPh sb="0" eb="2">
      <t>レイワ</t>
    </rPh>
    <rPh sb="3" eb="5">
      <t>ネンド</t>
    </rPh>
    <rPh sb="4" eb="5">
      <t>ガンネン</t>
    </rPh>
    <phoneticPr fontId="5"/>
  </si>
  <si>
    <t>ﾝ</t>
    <phoneticPr fontId="3"/>
  </si>
  <si>
    <r>
      <t>に係る令和</t>
    </r>
    <r>
      <rPr>
        <sz val="11"/>
        <color rgb="FFFF0000"/>
        <rFont val="ＭＳ Ｐゴシック"/>
        <family val="3"/>
        <charset val="128"/>
      </rPr>
      <t>３</t>
    </r>
    <r>
      <rPr>
        <sz val="11"/>
        <rFont val="ＭＳ Ｐゴシック"/>
        <family val="3"/>
        <charset val="128"/>
      </rPr>
      <t>年度末地方債残高</t>
    </r>
    <phoneticPr fontId="3"/>
  </si>
  <si>
    <t>病院事業債　医療施設整備事業分　（通常分）　（病院事業建設費等）　令和３年度同意等額</t>
    <rPh sb="0" eb="2">
      <t>ビョウイン</t>
    </rPh>
    <rPh sb="2" eb="5">
      <t>ジギョウサイ</t>
    </rPh>
    <rPh sb="17" eb="19">
      <t>ツウジョウ</t>
    </rPh>
    <rPh sb="19" eb="20">
      <t>ブン</t>
    </rPh>
    <rPh sb="23" eb="25">
      <t>ビョウイン</t>
    </rPh>
    <rPh sb="25" eb="27">
      <t>ジギョウ</t>
    </rPh>
    <rPh sb="27" eb="30">
      <t>ケンセツヒ</t>
    </rPh>
    <rPh sb="30" eb="31">
      <t>トウ</t>
    </rPh>
    <rPh sb="33" eb="35">
      <t>レイワ</t>
    </rPh>
    <rPh sb="36" eb="38">
      <t>ネンド</t>
    </rPh>
    <rPh sb="37" eb="38">
      <t>ド</t>
    </rPh>
    <rPh sb="38" eb="40">
      <t>ドウイ</t>
    </rPh>
    <rPh sb="40" eb="42">
      <t>トウガク</t>
    </rPh>
    <phoneticPr fontId="3"/>
  </si>
  <si>
    <t>病院事業債　医療施設整備事業分　（特別分）　（病院事業建設費等）　令和３年度同意等額</t>
    <rPh sb="0" eb="2">
      <t>ビョウイン</t>
    </rPh>
    <rPh sb="2" eb="5">
      <t>ジギョウサイ</t>
    </rPh>
    <rPh sb="17" eb="19">
      <t>トクベツ</t>
    </rPh>
    <rPh sb="19" eb="20">
      <t>ブン</t>
    </rPh>
    <rPh sb="20" eb="21">
      <t>ツウブン</t>
    </rPh>
    <rPh sb="23" eb="25">
      <t>ビョウイン</t>
    </rPh>
    <rPh sb="25" eb="27">
      <t>ジギョウ</t>
    </rPh>
    <rPh sb="27" eb="30">
      <t>ケンセツヒ</t>
    </rPh>
    <rPh sb="30" eb="31">
      <t>トウ</t>
    </rPh>
    <rPh sb="33" eb="35">
      <t>レイワ</t>
    </rPh>
    <rPh sb="36" eb="38">
      <t>ネンド</t>
    </rPh>
    <rPh sb="37" eb="38">
      <t>ド</t>
    </rPh>
    <rPh sb="38" eb="40">
      <t>ドウイ</t>
    </rPh>
    <rPh sb="40" eb="42">
      <t>トウガク</t>
    </rPh>
    <phoneticPr fontId="3"/>
  </si>
  <si>
    <t>病院事業債　医療施設整備事業分　（通常分（～H20））　（災害拠点病院上乗せ）　令和３年度同意等額</t>
    <rPh sb="0" eb="2">
      <t>ビョウイン</t>
    </rPh>
    <rPh sb="2" eb="5">
      <t>ジギョウサイ</t>
    </rPh>
    <rPh sb="17" eb="19">
      <t>ツウジョウ</t>
    </rPh>
    <rPh sb="19" eb="20">
      <t>ブン</t>
    </rPh>
    <rPh sb="29" eb="31">
      <t>サイガイ</t>
    </rPh>
    <rPh sb="31" eb="33">
      <t>キョテン</t>
    </rPh>
    <rPh sb="33" eb="35">
      <t>ビョウイン</t>
    </rPh>
    <rPh sb="35" eb="37">
      <t>ウワノ</t>
    </rPh>
    <rPh sb="40" eb="42">
      <t>レイワ</t>
    </rPh>
    <rPh sb="43" eb="45">
      <t>ネンド</t>
    </rPh>
    <rPh sb="44" eb="45">
      <t>ド</t>
    </rPh>
    <rPh sb="45" eb="47">
      <t>ドウイ</t>
    </rPh>
    <rPh sb="47" eb="49">
      <t>トウガク</t>
    </rPh>
    <phoneticPr fontId="3"/>
  </si>
  <si>
    <t>病院事業債　医療施設整備事業分　（通常分（H21～））　（災害拠点病院上乗せ）　令和３年度同意等額</t>
    <rPh sb="0" eb="2">
      <t>ビョウイン</t>
    </rPh>
    <rPh sb="2" eb="5">
      <t>ジギョウサイ</t>
    </rPh>
    <rPh sb="10" eb="12">
      <t>セイビ</t>
    </rPh>
    <rPh sb="17" eb="19">
      <t>ツウジョウ</t>
    </rPh>
    <rPh sb="19" eb="20">
      <t>ブン</t>
    </rPh>
    <rPh sb="29" eb="31">
      <t>サイガイ</t>
    </rPh>
    <rPh sb="31" eb="33">
      <t>キョテン</t>
    </rPh>
    <rPh sb="33" eb="35">
      <t>ビョウイン</t>
    </rPh>
    <rPh sb="35" eb="37">
      <t>ウワノ</t>
    </rPh>
    <rPh sb="40" eb="42">
      <t>レイワ</t>
    </rPh>
    <rPh sb="43" eb="45">
      <t>ネンド</t>
    </rPh>
    <rPh sb="44" eb="45">
      <t>ド</t>
    </rPh>
    <rPh sb="45" eb="47">
      <t>ドウイ</t>
    </rPh>
    <rPh sb="47" eb="49">
      <t>トウガク</t>
    </rPh>
    <phoneticPr fontId="3"/>
  </si>
  <si>
    <t>病院事業債　医療施設整備事業分　（特別分）　（災害拠点病院上乗せ）　令和３年度同意等額</t>
    <rPh sb="0" eb="2">
      <t>ビョウイン</t>
    </rPh>
    <rPh sb="2" eb="5">
      <t>ジギョウサイ</t>
    </rPh>
    <rPh sb="17" eb="19">
      <t>トクベツ</t>
    </rPh>
    <rPh sb="19" eb="20">
      <t>ブン</t>
    </rPh>
    <rPh sb="23" eb="25">
      <t>サイガイ</t>
    </rPh>
    <rPh sb="25" eb="27">
      <t>キョテン</t>
    </rPh>
    <rPh sb="27" eb="29">
      <t>ビョウイン</t>
    </rPh>
    <rPh sb="29" eb="31">
      <t>ウワノ</t>
    </rPh>
    <rPh sb="34" eb="36">
      <t>レイワ</t>
    </rPh>
    <rPh sb="37" eb="39">
      <t>ネンド</t>
    </rPh>
    <rPh sb="38" eb="39">
      <t>ド</t>
    </rPh>
    <rPh sb="39" eb="41">
      <t>ドウイ</t>
    </rPh>
    <rPh sb="41" eb="43">
      <t>トウガク</t>
    </rPh>
    <phoneticPr fontId="3"/>
  </si>
  <si>
    <t>公立大学附属病院事業債　医療施設整備事業分　（通常分）　令和３年度同意等額</t>
    <rPh sb="0" eb="2">
      <t>コウリツ</t>
    </rPh>
    <rPh sb="2" eb="4">
      <t>ダイガク</t>
    </rPh>
    <rPh sb="4" eb="6">
      <t>フゾク</t>
    </rPh>
    <rPh sb="6" eb="8">
      <t>ビョウイン</t>
    </rPh>
    <rPh sb="8" eb="11">
      <t>ジギョウサイ</t>
    </rPh>
    <rPh sb="12" eb="14">
      <t>イリョウ</t>
    </rPh>
    <rPh sb="14" eb="16">
      <t>シセツ</t>
    </rPh>
    <rPh sb="18" eb="21">
      <t>ジギョウブン</t>
    </rPh>
    <rPh sb="23" eb="25">
      <t>ツウジョウ</t>
    </rPh>
    <rPh sb="25" eb="26">
      <t>ブン</t>
    </rPh>
    <rPh sb="28" eb="30">
      <t>レイワ</t>
    </rPh>
    <rPh sb="31" eb="33">
      <t>ネンド</t>
    </rPh>
    <rPh sb="32" eb="33">
      <t>ド</t>
    </rPh>
    <rPh sb="33" eb="35">
      <t>ドウイ</t>
    </rPh>
    <rPh sb="35" eb="37">
      <t>トウガク</t>
    </rPh>
    <phoneticPr fontId="3"/>
  </si>
  <si>
    <t>病院事業債　機械器具整備事業分　（通常分）　（病院事業建設費等）　令和３年度同意等額</t>
    <rPh sb="0" eb="2">
      <t>ビョウイン</t>
    </rPh>
    <rPh sb="2" eb="5">
      <t>ジギョウサイ</t>
    </rPh>
    <rPh sb="6" eb="8">
      <t>キカイ</t>
    </rPh>
    <rPh sb="8" eb="10">
      <t>キグ</t>
    </rPh>
    <rPh sb="10" eb="12">
      <t>セイビ</t>
    </rPh>
    <rPh sb="17" eb="19">
      <t>ツウジョウ</t>
    </rPh>
    <rPh sb="19" eb="20">
      <t>ブン</t>
    </rPh>
    <rPh sb="23" eb="25">
      <t>ビョウイン</t>
    </rPh>
    <rPh sb="25" eb="27">
      <t>ジギョウ</t>
    </rPh>
    <rPh sb="27" eb="30">
      <t>ケンセツヒ</t>
    </rPh>
    <rPh sb="30" eb="31">
      <t>トウ</t>
    </rPh>
    <rPh sb="33" eb="35">
      <t>レイワ</t>
    </rPh>
    <rPh sb="36" eb="38">
      <t>ネンド</t>
    </rPh>
    <rPh sb="37" eb="38">
      <t>ガンネン</t>
    </rPh>
    <rPh sb="38" eb="40">
      <t>ドウイ</t>
    </rPh>
    <rPh sb="40" eb="42">
      <t>トウガク</t>
    </rPh>
    <phoneticPr fontId="3"/>
  </si>
  <si>
    <t>病院事業債　機械器具整備事業分　（特別分）　（病院事業建設費等）　令和３年度同意等額</t>
    <rPh sb="0" eb="2">
      <t>ビョウイン</t>
    </rPh>
    <rPh sb="2" eb="5">
      <t>ジギョウサイ</t>
    </rPh>
    <rPh sb="6" eb="8">
      <t>キカイ</t>
    </rPh>
    <rPh sb="8" eb="10">
      <t>キグ</t>
    </rPh>
    <rPh sb="10" eb="12">
      <t>セイビ</t>
    </rPh>
    <rPh sb="17" eb="19">
      <t>トクベツ</t>
    </rPh>
    <rPh sb="19" eb="20">
      <t>ブン</t>
    </rPh>
    <rPh sb="20" eb="21">
      <t>ツウブン</t>
    </rPh>
    <rPh sb="23" eb="25">
      <t>ビョウイン</t>
    </rPh>
    <rPh sb="25" eb="27">
      <t>ジギョウ</t>
    </rPh>
    <rPh sb="27" eb="30">
      <t>ケンセツヒ</t>
    </rPh>
    <rPh sb="30" eb="31">
      <t>トウ</t>
    </rPh>
    <rPh sb="36" eb="38">
      <t>ネンド</t>
    </rPh>
    <rPh sb="38" eb="40">
      <t>ドウイ</t>
    </rPh>
    <rPh sb="40" eb="42">
      <t>トウガク</t>
    </rPh>
    <phoneticPr fontId="3"/>
  </si>
  <si>
    <t>病院事業債　機械器具整備事業分　（通常分（～H20））　（災害拠点病院上乗せ）　令和３年度同意等額</t>
    <rPh sb="0" eb="2">
      <t>ビョウイン</t>
    </rPh>
    <rPh sb="2" eb="5">
      <t>ジギョウサイ</t>
    </rPh>
    <rPh sb="6" eb="8">
      <t>キカイ</t>
    </rPh>
    <rPh sb="8" eb="10">
      <t>キグ</t>
    </rPh>
    <rPh sb="17" eb="19">
      <t>ツウジョウ</t>
    </rPh>
    <rPh sb="19" eb="20">
      <t>ブン</t>
    </rPh>
    <rPh sb="29" eb="31">
      <t>サイガイ</t>
    </rPh>
    <rPh sb="31" eb="33">
      <t>キョテン</t>
    </rPh>
    <rPh sb="33" eb="35">
      <t>ビョウイン</t>
    </rPh>
    <rPh sb="35" eb="37">
      <t>ウワノ</t>
    </rPh>
    <rPh sb="43" eb="45">
      <t>ネンド</t>
    </rPh>
    <rPh sb="45" eb="47">
      <t>ドウイ</t>
    </rPh>
    <rPh sb="47" eb="49">
      <t>トウガク</t>
    </rPh>
    <phoneticPr fontId="3"/>
  </si>
  <si>
    <t>病院事業債　機械器具整備事業分　（通常分（H21～））　（災害拠点病院上乗せ）　令和３年度同意等額</t>
    <rPh sb="0" eb="2">
      <t>ビョウイン</t>
    </rPh>
    <rPh sb="2" eb="5">
      <t>ジギョウサイ</t>
    </rPh>
    <rPh sb="6" eb="8">
      <t>キカイ</t>
    </rPh>
    <rPh sb="8" eb="10">
      <t>キグ</t>
    </rPh>
    <rPh sb="10" eb="12">
      <t>セイビ</t>
    </rPh>
    <rPh sb="17" eb="19">
      <t>ツウジョウ</t>
    </rPh>
    <rPh sb="19" eb="20">
      <t>ブン</t>
    </rPh>
    <rPh sb="29" eb="31">
      <t>サイガイ</t>
    </rPh>
    <rPh sb="31" eb="33">
      <t>キョテン</t>
    </rPh>
    <rPh sb="33" eb="35">
      <t>ビョウイン</t>
    </rPh>
    <rPh sb="35" eb="37">
      <t>ウワノ</t>
    </rPh>
    <rPh sb="43" eb="45">
      <t>ネンド</t>
    </rPh>
    <rPh sb="45" eb="47">
      <t>ドウイ</t>
    </rPh>
    <rPh sb="47" eb="49">
      <t>トウガク</t>
    </rPh>
    <phoneticPr fontId="3"/>
  </si>
  <si>
    <t>病院事業債　機械器具整備事業分　（特別分）　（災害拠点病院上乗せ）　令和３年度同意等額</t>
    <rPh sb="0" eb="2">
      <t>ビョウイン</t>
    </rPh>
    <rPh sb="2" eb="5">
      <t>ジギョウサイ</t>
    </rPh>
    <rPh sb="6" eb="8">
      <t>キカイ</t>
    </rPh>
    <rPh sb="8" eb="10">
      <t>キグ</t>
    </rPh>
    <rPh sb="17" eb="19">
      <t>トクベツ</t>
    </rPh>
    <rPh sb="19" eb="20">
      <t>ブン</t>
    </rPh>
    <rPh sb="23" eb="25">
      <t>サイガイ</t>
    </rPh>
    <rPh sb="25" eb="27">
      <t>キョテン</t>
    </rPh>
    <rPh sb="27" eb="29">
      <t>ビョウイン</t>
    </rPh>
    <rPh sb="29" eb="31">
      <t>ウワノ</t>
    </rPh>
    <rPh sb="37" eb="39">
      <t>ネンド</t>
    </rPh>
    <rPh sb="39" eb="41">
      <t>ドウイ</t>
    </rPh>
    <rPh sb="41" eb="43">
      <t>トウガク</t>
    </rPh>
    <phoneticPr fontId="3"/>
  </si>
  <si>
    <t>公立大学附属病院事業債　機械器具整備事業分　（通常分）　令和３年度同意等額</t>
    <rPh sb="0" eb="2">
      <t>コウリツ</t>
    </rPh>
    <rPh sb="2" eb="4">
      <t>ダイガク</t>
    </rPh>
    <rPh sb="4" eb="6">
      <t>フゾク</t>
    </rPh>
    <rPh sb="6" eb="8">
      <t>ビョウイン</t>
    </rPh>
    <rPh sb="8" eb="11">
      <t>ジギョウサイ</t>
    </rPh>
    <rPh sb="12" eb="14">
      <t>キカイ</t>
    </rPh>
    <rPh sb="14" eb="16">
      <t>キグ</t>
    </rPh>
    <rPh sb="16" eb="18">
      <t>セイビ</t>
    </rPh>
    <rPh sb="18" eb="21">
      <t>ジギョウブン</t>
    </rPh>
    <rPh sb="23" eb="25">
      <t>ツウジョウ</t>
    </rPh>
    <rPh sb="25" eb="26">
      <t>ブン</t>
    </rPh>
    <rPh sb="31" eb="33">
      <t>ネンド</t>
    </rPh>
    <rPh sb="33" eb="35">
      <t>ドウイ</t>
    </rPh>
    <rPh sb="35" eb="37">
      <t>トウガク</t>
    </rPh>
    <phoneticPr fontId="3"/>
  </si>
  <si>
    <t>病院事業一般会計出資債　医療施設整備事業分　（再編・ネットワーク化）　令和３年度同意等額</t>
    <rPh sb="0" eb="2">
      <t>ビョウイン</t>
    </rPh>
    <rPh sb="2" eb="4">
      <t>ジギョウ</t>
    </rPh>
    <rPh sb="4" eb="6">
      <t>イッパン</t>
    </rPh>
    <rPh sb="6" eb="8">
      <t>カイケイ</t>
    </rPh>
    <rPh sb="8" eb="11">
      <t>シュッシサイ</t>
    </rPh>
    <rPh sb="12" eb="14">
      <t>イリョウ</t>
    </rPh>
    <rPh sb="14" eb="16">
      <t>シセツ</t>
    </rPh>
    <rPh sb="16" eb="18">
      <t>セイビ</t>
    </rPh>
    <rPh sb="18" eb="21">
      <t>ジギョウブン</t>
    </rPh>
    <rPh sb="23" eb="25">
      <t>サイヘン</t>
    </rPh>
    <rPh sb="32" eb="33">
      <t>カ</t>
    </rPh>
    <rPh sb="35" eb="37">
      <t>レイワ</t>
    </rPh>
    <rPh sb="38" eb="40">
      <t>ネンド</t>
    </rPh>
    <rPh sb="40" eb="42">
      <t>ドウイ</t>
    </rPh>
    <rPh sb="42" eb="44">
      <t>トウガク</t>
    </rPh>
    <phoneticPr fontId="3"/>
  </si>
  <si>
    <t>病院事業一般会計出資債　機械器具整備事業分　（再編・ネットワーク化）　令和３年度同意等額</t>
    <rPh sb="0" eb="2">
      <t>ビョウイン</t>
    </rPh>
    <rPh sb="2" eb="4">
      <t>ジギョウ</t>
    </rPh>
    <rPh sb="4" eb="6">
      <t>イッパン</t>
    </rPh>
    <rPh sb="6" eb="8">
      <t>カイケイ</t>
    </rPh>
    <rPh sb="8" eb="11">
      <t>シュッシサイ</t>
    </rPh>
    <rPh sb="12" eb="14">
      <t>キカイ</t>
    </rPh>
    <rPh sb="14" eb="16">
      <t>キグ</t>
    </rPh>
    <rPh sb="16" eb="18">
      <t>セイビ</t>
    </rPh>
    <rPh sb="18" eb="21">
      <t>ジギョウブン</t>
    </rPh>
    <rPh sb="23" eb="25">
      <t>サイヘン</t>
    </rPh>
    <rPh sb="32" eb="33">
      <t>カ</t>
    </rPh>
    <rPh sb="35" eb="37">
      <t>レイワ</t>
    </rPh>
    <rPh sb="38" eb="40">
      <t>ネンド</t>
    </rPh>
    <rPh sb="39" eb="40">
      <t>ガンネン</t>
    </rPh>
    <rPh sb="40" eb="42">
      <t>ドウイ</t>
    </rPh>
    <rPh sb="42" eb="44">
      <t>トウガク</t>
    </rPh>
    <phoneticPr fontId="3"/>
  </si>
  <si>
    <t>一般会計出資債（上水道事業）　令和３年度同意等額</t>
    <rPh sb="0" eb="2">
      <t>イッパン</t>
    </rPh>
    <rPh sb="2" eb="4">
      <t>カイケイ</t>
    </rPh>
    <rPh sb="4" eb="7">
      <t>シュッシサイ</t>
    </rPh>
    <rPh sb="8" eb="11">
      <t>ジョウスイドウ</t>
    </rPh>
    <rPh sb="11" eb="13">
      <t>ジギョウ</t>
    </rPh>
    <rPh sb="15" eb="17">
      <t>レイワ</t>
    </rPh>
    <rPh sb="18" eb="20">
      <t>ネンド</t>
    </rPh>
    <rPh sb="19" eb="20">
      <t>ガンネン</t>
    </rPh>
    <rPh sb="20" eb="22">
      <t>ドウイ</t>
    </rPh>
    <rPh sb="22" eb="24">
      <t>トウガク</t>
    </rPh>
    <phoneticPr fontId="3"/>
  </si>
  <si>
    <t>一般会計出資債（上水道事業）　令和３年度同意等額　※上水未普及地域解消事業分</t>
    <rPh sb="0" eb="2">
      <t>イッパン</t>
    </rPh>
    <rPh sb="2" eb="4">
      <t>カイケイ</t>
    </rPh>
    <rPh sb="4" eb="7">
      <t>シュッシサイ</t>
    </rPh>
    <rPh sb="8" eb="11">
      <t>ジョウスイドウ</t>
    </rPh>
    <rPh sb="11" eb="13">
      <t>ジギョウ</t>
    </rPh>
    <rPh sb="18" eb="20">
      <t>ネンド</t>
    </rPh>
    <rPh sb="20" eb="22">
      <t>ドウイ</t>
    </rPh>
    <rPh sb="22" eb="24">
      <t>トウガク</t>
    </rPh>
    <phoneticPr fontId="3"/>
  </si>
  <si>
    <t>一般会計出資債（上水道事業）　令和３年度同意等額　※上水災害・安全対策事業分</t>
    <rPh sb="0" eb="2">
      <t>イッパン</t>
    </rPh>
    <rPh sb="2" eb="4">
      <t>カイケイ</t>
    </rPh>
    <rPh sb="4" eb="7">
      <t>シュッシサイ</t>
    </rPh>
    <rPh sb="8" eb="11">
      <t>ジョウスイドウ</t>
    </rPh>
    <rPh sb="11" eb="13">
      <t>ジギョウ</t>
    </rPh>
    <rPh sb="18" eb="20">
      <t>ネンド</t>
    </rPh>
    <rPh sb="20" eb="22">
      <t>ドウイ</t>
    </rPh>
    <rPh sb="22" eb="24">
      <t>トウガク</t>
    </rPh>
    <rPh sb="28" eb="30">
      <t>サイガイ</t>
    </rPh>
    <phoneticPr fontId="3"/>
  </si>
  <si>
    <t>一般会計出資債（上水道事業）　令和３年度同意等額　※広域化推進事業分</t>
    <rPh sb="0" eb="2">
      <t>イッパン</t>
    </rPh>
    <rPh sb="2" eb="4">
      <t>カイケイ</t>
    </rPh>
    <rPh sb="4" eb="7">
      <t>シュッシサイ</t>
    </rPh>
    <rPh sb="8" eb="11">
      <t>ジョウスイドウ</t>
    </rPh>
    <rPh sb="11" eb="13">
      <t>ジギョウ</t>
    </rPh>
    <rPh sb="18" eb="20">
      <t>ネンド</t>
    </rPh>
    <rPh sb="20" eb="22">
      <t>ドウイ</t>
    </rPh>
    <rPh sb="22" eb="24">
      <t>トウガク</t>
    </rPh>
    <rPh sb="26" eb="29">
      <t>コウイキカ</t>
    </rPh>
    <rPh sb="29" eb="31">
      <t>スイシン</t>
    </rPh>
    <rPh sb="31" eb="33">
      <t>ジギョウ</t>
    </rPh>
    <rPh sb="33" eb="34">
      <t>ブン</t>
    </rPh>
    <phoneticPr fontId="3"/>
  </si>
  <si>
    <t>簡易水道事業債　令和３年度同意等額　※公営企業会計適用分</t>
    <rPh sb="8" eb="10">
      <t>レイワ</t>
    </rPh>
    <rPh sb="11" eb="13">
      <t>ネンド</t>
    </rPh>
    <phoneticPr fontId="3"/>
  </si>
  <si>
    <t>B5324</t>
  </si>
  <si>
    <t>B5325</t>
  </si>
  <si>
    <t>B5326</t>
  </si>
  <si>
    <t>B5327</t>
  </si>
  <si>
    <t>B5328</t>
  </si>
  <si>
    <t>B5329</t>
  </si>
  <si>
    <t>B5330</t>
  </si>
  <si>
    <t>B5331</t>
  </si>
  <si>
    <t>B5332</t>
  </si>
  <si>
    <t>B5333</t>
  </si>
  <si>
    <t>B5334</t>
  </si>
  <si>
    <t>B5335</t>
  </si>
  <si>
    <t>B5336</t>
  </si>
  <si>
    <t>B5338</t>
  </si>
  <si>
    <t>B5339</t>
  </si>
  <si>
    <t>B5340</t>
  </si>
  <si>
    <t>B5341</t>
    <phoneticPr fontId="3"/>
  </si>
  <si>
    <t>B5344</t>
  </si>
  <si>
    <t>B5345</t>
  </si>
  <si>
    <t>B5346</t>
  </si>
  <si>
    <t>B5348</t>
  </si>
  <si>
    <t>B5349</t>
  </si>
  <si>
    <t>B5350</t>
  </si>
  <si>
    <t>B5351</t>
  </si>
  <si>
    <t>B5352</t>
  </si>
  <si>
    <t>B5353</t>
  </si>
  <si>
    <t>B5354</t>
  </si>
  <si>
    <t>B5355</t>
  </si>
  <si>
    <t>B5356</t>
  </si>
  <si>
    <t>B5357</t>
  </si>
  <si>
    <t>B5358</t>
  </si>
  <si>
    <t>B5359</t>
  </si>
  <si>
    <t>B5360</t>
  </si>
  <si>
    <t>B5464</t>
  </si>
  <si>
    <t>B5465</t>
  </si>
  <si>
    <t>B5466</t>
  </si>
  <si>
    <t>B5467</t>
  </si>
  <si>
    <t>B5468</t>
  </si>
  <si>
    <t>B5469</t>
  </si>
  <si>
    <t>B5470</t>
  </si>
  <si>
    <t>B5471</t>
  </si>
  <si>
    <t>B5472</t>
  </si>
  <si>
    <t>B5473</t>
  </si>
  <si>
    <t>B5474</t>
  </si>
  <si>
    <t>B5475</t>
  </si>
  <si>
    <t>B5476</t>
  </si>
  <si>
    <t>B5477</t>
  </si>
  <si>
    <t>B5478</t>
  </si>
  <si>
    <t>B5479</t>
  </si>
  <si>
    <t>R3基準財政収入額</t>
    <rPh sb="2" eb="4">
      <t>キジュン</t>
    </rPh>
    <rPh sb="4" eb="6">
      <t>ザイセイ</t>
    </rPh>
    <rPh sb="6" eb="9">
      <t>シュウニュウガク</t>
    </rPh>
    <phoneticPr fontId="3"/>
  </si>
  <si>
    <t>R3基準財政需要額</t>
    <rPh sb="2" eb="4">
      <t>キジュン</t>
    </rPh>
    <rPh sb="4" eb="6">
      <t>ザイセイ</t>
    </rPh>
    <rPh sb="6" eb="9">
      <t>ジュヨウガク</t>
    </rPh>
    <phoneticPr fontId="3"/>
  </si>
  <si>
    <t>R3：</t>
    <phoneticPr fontId="3"/>
  </si>
  <si>
    <t>B5415</t>
  </si>
  <si>
    <t>公共事業等債　（都道府県営・農業農村）　R3年度同意等額（継続事業分に限る）</t>
    <rPh sb="8" eb="12">
      <t>トドウフケン</t>
    </rPh>
    <rPh sb="12" eb="13">
      <t>エイ</t>
    </rPh>
    <rPh sb="14" eb="16">
      <t>ノウギョウ</t>
    </rPh>
    <rPh sb="16" eb="18">
      <t>ノウソン</t>
    </rPh>
    <rPh sb="22" eb="24">
      <t>ネンド</t>
    </rPh>
    <phoneticPr fontId="3"/>
  </si>
  <si>
    <t>B5413</t>
  </si>
  <si>
    <t>公共事業等債（機構営）　R3年度同意等額</t>
    <rPh sb="0" eb="1">
      <t>コウキョウ</t>
    </rPh>
    <rPh sb="1" eb="4">
      <t>ジギョウトウ</t>
    </rPh>
    <rPh sb="4" eb="5">
      <t>サイ</t>
    </rPh>
    <rPh sb="6" eb="8">
      <t>キコウ</t>
    </rPh>
    <rPh sb="8" eb="9">
      <t>エイ</t>
    </rPh>
    <rPh sb="14" eb="16">
      <t>ネンド</t>
    </rPh>
    <rPh sb="16" eb="18">
      <t>ドウイ</t>
    </rPh>
    <rPh sb="17" eb="18">
      <t>トウ</t>
    </rPh>
    <rPh sb="18" eb="19">
      <t>ガク</t>
    </rPh>
    <phoneticPr fontId="0"/>
  </si>
  <si>
    <t>B5414</t>
  </si>
  <si>
    <t>公共事業等債（団体営・災害関連）　R3年度同意等額（防災重点農業用ため池緊急整備事業分に限る）</t>
    <rPh sb="0" eb="1">
      <t>コウキョウ</t>
    </rPh>
    <rPh sb="1" eb="4">
      <t>ジギョウトウ</t>
    </rPh>
    <rPh sb="4" eb="5">
      <t>サイ</t>
    </rPh>
    <rPh sb="7" eb="9">
      <t>ダンタイ</t>
    </rPh>
    <rPh sb="9" eb="10">
      <t>エイ</t>
    </rPh>
    <rPh sb="10" eb="12">
      <t>サイガイ</t>
    </rPh>
    <rPh sb="12" eb="14">
      <t>カンレン</t>
    </rPh>
    <rPh sb="19" eb="21">
      <t>ネンド</t>
    </rPh>
    <rPh sb="22" eb="24">
      <t>トウガク</t>
    </rPh>
    <rPh sb="44" eb="45">
      <t>カギ</t>
    </rPh>
    <phoneticPr fontId="9"/>
  </si>
  <si>
    <t>B5416</t>
  </si>
  <si>
    <t>公共事業等債　（都道府県営・災害関連）　R3同意等額（継続事業分又は防災重点農業用ため池緊急整備事業分に限る）</t>
    <phoneticPr fontId="3"/>
  </si>
  <si>
    <t>B5417</t>
  </si>
  <si>
    <t>公共事業等債　（国営・農業農村）　R3年度同意等額</t>
    <rPh sb="8" eb="10">
      <t>コクエイ</t>
    </rPh>
    <rPh sb="11" eb="13">
      <t>ノウギョウ</t>
    </rPh>
    <rPh sb="13" eb="15">
      <t>ノウソン</t>
    </rPh>
    <rPh sb="19" eb="21">
      <t>ネンド</t>
    </rPh>
    <rPh sb="21" eb="23">
      <t>ドウイ</t>
    </rPh>
    <rPh sb="23" eb="25">
      <t>トウガク</t>
    </rPh>
    <phoneticPr fontId="3"/>
  </si>
  <si>
    <t>B5418</t>
  </si>
  <si>
    <t>公共事業等債　（国営・災害関連）　R3年度同意等額</t>
    <rPh sb="8" eb="10">
      <t>コクエイ</t>
    </rPh>
    <rPh sb="11" eb="13">
      <t>サイガイ</t>
    </rPh>
    <rPh sb="13" eb="15">
      <t>カンレン</t>
    </rPh>
    <rPh sb="19" eb="21">
      <t>ネンド</t>
    </rPh>
    <rPh sb="21" eb="23">
      <t>ドウイ</t>
    </rPh>
    <rPh sb="23" eb="25">
      <t>トウガク</t>
    </rPh>
    <phoneticPr fontId="3"/>
  </si>
  <si>
    <t>B5419</t>
  </si>
  <si>
    <t>一般補助施設整備等事業債　（農地耕作条件改善事業）　R3年度同意等額</t>
    <phoneticPr fontId="3"/>
  </si>
  <si>
    <t>B5420</t>
  </si>
  <si>
    <t>一般補助施設整備等事業債　（農業水路等長寿命化・防災減災事業）　R3年度同意等額</t>
    <rPh sb="14" eb="16">
      <t>ノウギョウ</t>
    </rPh>
    <rPh sb="16" eb="18">
      <t>スイロ</t>
    </rPh>
    <rPh sb="18" eb="19">
      <t>トウ</t>
    </rPh>
    <rPh sb="19" eb="23">
      <t>チョウジュミョウカ</t>
    </rPh>
    <rPh sb="24" eb="26">
      <t>ボウサイ</t>
    </rPh>
    <rPh sb="26" eb="28">
      <t>ゲンサイ</t>
    </rPh>
    <phoneticPr fontId="3"/>
  </si>
  <si>
    <t>(q)</t>
  </si>
  <si>
    <t>(r)</t>
  </si>
  <si>
    <t>(s)</t>
  </si>
  <si>
    <t>R3年度</t>
    <rPh sb="2" eb="3">
      <t>ネン</t>
    </rPh>
    <rPh sb="3" eb="4">
      <t>ド</t>
    </rPh>
    <phoneticPr fontId="5"/>
  </si>
  <si>
    <t>(t)</t>
  </si>
  <si>
    <t>B5389</t>
  </si>
  <si>
    <t>B5390</t>
  </si>
  <si>
    <t>B5391</t>
  </si>
  <si>
    <t>B5392</t>
  </si>
  <si>
    <t>B5393</t>
  </si>
  <si>
    <t>B5394</t>
  </si>
  <si>
    <t>B5395</t>
  </si>
  <si>
    <t>B5396</t>
  </si>
  <si>
    <t>B5397</t>
  </si>
  <si>
    <t>B5398</t>
  </si>
  <si>
    <t>B5399</t>
  </si>
  <si>
    <t>B5400</t>
  </si>
  <si>
    <t>B5401</t>
  </si>
  <si>
    <t>B5402</t>
  </si>
  <si>
    <t>B5403</t>
  </si>
  <si>
    <t>B5404</t>
  </si>
  <si>
    <t>B5405</t>
  </si>
  <si>
    <t>B5406</t>
  </si>
  <si>
    <t>B5407</t>
  </si>
  <si>
    <t>公共事業等債（高規格幹線道路（高速自動車国道を除く）分）　R3年度同意等額</t>
    <rPh sb="0" eb="2">
      <t>コウキョウ</t>
    </rPh>
    <rPh sb="2" eb="5">
      <t>ジギョウナド</t>
    </rPh>
    <rPh sb="5" eb="6">
      <t>サイ</t>
    </rPh>
    <rPh sb="7" eb="10">
      <t>コウキカク</t>
    </rPh>
    <rPh sb="10" eb="12">
      <t>カンセン</t>
    </rPh>
    <rPh sb="12" eb="14">
      <t>ドウロ</t>
    </rPh>
    <rPh sb="15" eb="17">
      <t>コウソク</t>
    </rPh>
    <rPh sb="17" eb="20">
      <t>ジドウシャ</t>
    </rPh>
    <rPh sb="20" eb="22">
      <t>コクドウ</t>
    </rPh>
    <rPh sb="23" eb="24">
      <t>ノゾ</t>
    </rPh>
    <rPh sb="26" eb="27">
      <t>ブン</t>
    </rPh>
    <rPh sb="31" eb="33">
      <t>ネンド</t>
    </rPh>
    <rPh sb="33" eb="35">
      <t>ドウイ</t>
    </rPh>
    <rPh sb="35" eb="36">
      <t>トウ</t>
    </rPh>
    <rPh sb="36" eb="37">
      <t>ガク</t>
    </rPh>
    <phoneticPr fontId="3"/>
  </si>
  <si>
    <t>公共事業等債（復興特別分）　R3年度同意等額</t>
    <phoneticPr fontId="3"/>
  </si>
  <si>
    <t>公共事業等債（各種災害関連（離島の防災機能強化・道路）分）　R3年度同意等額</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rPh sb="28" eb="29">
      <t>ジュウブン</t>
    </rPh>
    <rPh sb="32" eb="34">
      <t>ネンド</t>
    </rPh>
    <rPh sb="34" eb="36">
      <t>ドウイ</t>
    </rPh>
    <rPh sb="36" eb="37">
      <t>トウ</t>
    </rPh>
    <rPh sb="37" eb="38">
      <t>ガク</t>
    </rPh>
    <phoneticPr fontId="3"/>
  </si>
  <si>
    <t>B5312</t>
    <phoneticPr fontId="3"/>
  </si>
  <si>
    <t>B5313</t>
    <phoneticPr fontId="3"/>
  </si>
  <si>
    <t>B5314</t>
    <phoneticPr fontId="3"/>
  </si>
  <si>
    <t>(ｱ)～(ｼ)</t>
    <phoneticPr fontId="3"/>
  </si>
  <si>
    <t>(ｱ)</t>
    <phoneticPr fontId="3"/>
  </si>
  <si>
    <t>(ｱ)～(ｷ)</t>
    <phoneticPr fontId="3"/>
  </si>
  <si>
    <t>(a)～(p)</t>
    <phoneticPr fontId="5"/>
  </si>
  <si>
    <t>R３年度</t>
    <rPh sb="2" eb="4">
      <t>ネンド</t>
    </rPh>
    <phoneticPr fontId="5"/>
  </si>
  <si>
    <t>(ｱ)～(ﾖ)</t>
    <phoneticPr fontId="5"/>
  </si>
  <si>
    <t>23</t>
  </si>
  <si>
    <t>５</t>
    <phoneticPr fontId="3"/>
  </si>
  <si>
    <t>(ｱ)～(ｸ)</t>
  </si>
  <si>
    <t>※17,18年度許可債についてはその他の市町村の</t>
  </si>
  <si>
    <t>※17,18年度許可債についてはその他の市町村の</t>
    <phoneticPr fontId="5"/>
  </si>
  <si>
    <t>(ｱ)～(ｺ)</t>
  </si>
  <si>
    <t>(ｱ)～(ﾂ)</t>
  </si>
  <si>
    <t>R３年度末地方債残高</t>
  </si>
  <si>
    <t>B5385</t>
  </si>
  <si>
    <t>B5386</t>
  </si>
  <si>
    <t>B5387</t>
  </si>
  <si>
    <t>B5388</t>
  </si>
  <si>
    <t>B5371</t>
  </si>
  <si>
    <t>B5372</t>
  </si>
  <si>
    <t>B5373</t>
  </si>
  <si>
    <t>B5374</t>
  </si>
  <si>
    <t>B5375</t>
  </si>
  <si>
    <t>B5376</t>
  </si>
  <si>
    <t>B5377</t>
  </si>
  <si>
    <t>B5378</t>
  </si>
  <si>
    <t>B5379</t>
  </si>
  <si>
    <t>B5380</t>
  </si>
  <si>
    <t>B5381</t>
  </si>
  <si>
    <t>B5382</t>
  </si>
  <si>
    <t>B5383</t>
  </si>
  <si>
    <t>B5384</t>
  </si>
  <si>
    <t>公共事業等債（団体営・災害関連）</t>
    <rPh sb="0" eb="2">
      <t>コウキョウ</t>
    </rPh>
    <rPh sb="2" eb="4">
      <t>ジギョウ</t>
    </rPh>
    <rPh sb="4" eb="5">
      <t>トウ</t>
    </rPh>
    <rPh sb="5" eb="6">
      <t>サイ</t>
    </rPh>
    <rPh sb="7" eb="9">
      <t>ダンタイ</t>
    </rPh>
    <rPh sb="9" eb="10">
      <t>エイ</t>
    </rPh>
    <rPh sb="11" eb="13">
      <t>サイガイ</t>
    </rPh>
    <rPh sb="13" eb="15">
      <t>カンレン</t>
    </rPh>
    <phoneticPr fontId="5"/>
  </si>
  <si>
    <t>港湾事業に係る地方債(11年度以前許可債)に係るR3年度末地方債残高</t>
    <rPh sb="0" eb="2">
      <t>コウワン</t>
    </rPh>
    <rPh sb="2" eb="4">
      <t>ジギョウ</t>
    </rPh>
    <rPh sb="5" eb="6">
      <t>カカ</t>
    </rPh>
    <rPh sb="7" eb="10">
      <t>チホウサイ</t>
    </rPh>
    <rPh sb="22" eb="23">
      <t>カカ</t>
    </rPh>
    <rPh sb="26" eb="29">
      <t>ネンドマツ</t>
    </rPh>
    <rPh sb="29" eb="32">
      <t>チホウサイ</t>
    </rPh>
    <rPh sb="32" eb="34">
      <t>ザンダカ</t>
    </rPh>
    <phoneticPr fontId="5"/>
  </si>
  <si>
    <t>漁港事業に係る地方債(11年度以前許可債)に係るR3年度末地方債残高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5"/>
  </si>
  <si>
    <t>(ｱ)～(ﾋ)</t>
    <phoneticPr fontId="5"/>
  </si>
  <si>
    <t>(ｲｲ)</t>
    <phoneticPr fontId="3"/>
  </si>
  <si>
    <t>(ﾏ)</t>
    <phoneticPr fontId="3"/>
  </si>
  <si>
    <t>(ｱ)～(ﾏ)</t>
    <phoneticPr fontId="5"/>
  </si>
  <si>
    <t>(ﾓ)</t>
    <phoneticPr fontId="3"/>
  </si>
  <si>
    <t>(ｱ)～(ﾓ)</t>
    <phoneticPr fontId="3"/>
  </si>
  <si>
    <t>(ｱ)～(ﾓ)</t>
    <phoneticPr fontId="5"/>
  </si>
  <si>
    <t>地震防災対策特別措置法に基づき国庫補助率のかさ上げが行われた事業（学校教育施設等整備事業を除く）に充てた地方債　R３年度同意等額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5">
      <t>ガッコウ</t>
    </rPh>
    <rPh sb="35" eb="37">
      <t>キョウイク</t>
    </rPh>
    <rPh sb="37" eb="40">
      <t>シセツトウ</t>
    </rPh>
    <rPh sb="40" eb="42">
      <t>セイビ</t>
    </rPh>
    <rPh sb="42" eb="44">
      <t>ジギョウ</t>
    </rPh>
    <rPh sb="45" eb="46">
      <t>ノゾ</t>
    </rPh>
    <rPh sb="49" eb="50">
      <t>ア</t>
    </rPh>
    <rPh sb="52" eb="55">
      <t>チホウサイ</t>
    </rPh>
    <rPh sb="58" eb="60">
      <t>ネンド</t>
    </rPh>
    <rPh sb="60" eb="62">
      <t>ドウイ</t>
    </rPh>
    <rPh sb="62" eb="64">
      <t>トウガク</t>
    </rPh>
    <phoneticPr fontId="3"/>
  </si>
  <si>
    <t>地震防災対策特別措置法に基づき国庫補助率のかさ上げが行われた事業（幼稚園及び特別支援学校の施設整備事業分）に充てた地方債　R３年度同意等額</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rPh sb="33" eb="36">
      <t>ヨウチエン</t>
    </rPh>
    <rPh sb="36" eb="37">
      <t>オヨ</t>
    </rPh>
    <rPh sb="38" eb="40">
      <t>トクベツ</t>
    </rPh>
    <rPh sb="40" eb="42">
      <t>シエン</t>
    </rPh>
    <rPh sb="42" eb="44">
      <t>ガッコウ</t>
    </rPh>
    <rPh sb="45" eb="47">
      <t>シセツ</t>
    </rPh>
    <rPh sb="47" eb="49">
      <t>セイビ</t>
    </rPh>
    <rPh sb="49" eb="51">
      <t>ジギョウ</t>
    </rPh>
    <rPh sb="51" eb="52">
      <t>ブン</t>
    </rPh>
    <rPh sb="54" eb="55">
      <t>ア</t>
    </rPh>
    <rPh sb="57" eb="60">
      <t>チホウサイ</t>
    </rPh>
    <rPh sb="63" eb="65">
      <t>ネンド</t>
    </rPh>
    <rPh sb="65" eb="67">
      <t>ドウイ</t>
    </rPh>
    <rPh sb="67" eb="69">
      <t>トウガク</t>
    </rPh>
    <phoneticPr fontId="3"/>
  </si>
  <si>
    <t>特別支援学校に係る学校教育施設等整備事業債等（大規模改造（単独）分）に充てた地方債　R３年度同意等額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タンドク</t>
    </rPh>
    <rPh sb="32" eb="33">
      <t>ブン</t>
    </rPh>
    <rPh sb="35" eb="36">
      <t>ア</t>
    </rPh>
    <rPh sb="38" eb="41">
      <t>チホウサイ</t>
    </rPh>
    <rPh sb="44" eb="46">
      <t>ネンド</t>
    </rPh>
    <rPh sb="46" eb="48">
      <t>ドウイ</t>
    </rPh>
    <rPh sb="48" eb="50">
      <t>トウガク</t>
    </rPh>
    <phoneticPr fontId="3"/>
  </si>
  <si>
    <t>特別支援学校に係る学校教育施設等整備事業債等（大規模改造（補助）分）に充てた地方債　R３年度同意等額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6">
      <t>ダイキボ</t>
    </rPh>
    <rPh sb="26" eb="28">
      <t>カイゾウ</t>
    </rPh>
    <rPh sb="29" eb="31">
      <t>ホジョ</t>
    </rPh>
    <rPh sb="32" eb="33">
      <t>ブン</t>
    </rPh>
    <rPh sb="35" eb="36">
      <t>ア</t>
    </rPh>
    <rPh sb="38" eb="41">
      <t>チホウサイ</t>
    </rPh>
    <rPh sb="44" eb="46">
      <t>ネンド</t>
    </rPh>
    <rPh sb="46" eb="48">
      <t>ドウイ</t>
    </rPh>
    <rPh sb="48" eb="50">
      <t>トウガク</t>
    </rPh>
    <phoneticPr fontId="3"/>
  </si>
  <si>
    <t>特別支援学校に係る学校教育施設等整備事業債等（長寿命化改良（補助）分）に充てた地方債　R３年度同意等額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7">
      <t>チョウジュミョウカ</t>
    </rPh>
    <rPh sb="27" eb="29">
      <t>カイリョウ</t>
    </rPh>
    <rPh sb="30" eb="32">
      <t>ホジョ</t>
    </rPh>
    <rPh sb="33" eb="34">
      <t>ブン</t>
    </rPh>
    <rPh sb="36" eb="37">
      <t>ア</t>
    </rPh>
    <rPh sb="39" eb="42">
      <t>チホウサイ</t>
    </rPh>
    <rPh sb="45" eb="47">
      <t>ネンド</t>
    </rPh>
    <rPh sb="47" eb="49">
      <t>ドウイ</t>
    </rPh>
    <rPh sb="49" eb="51">
      <t>トウガク</t>
    </rPh>
    <phoneticPr fontId="3"/>
  </si>
  <si>
    <t>特別支援学校に係る学校教育施設等整備事業債等（防災機能強化事業分）に充てた地方債　R３年度同意等額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5">
      <t>ボウサイ</t>
    </rPh>
    <rPh sb="25" eb="27">
      <t>キノウ</t>
    </rPh>
    <rPh sb="27" eb="29">
      <t>キョウカ</t>
    </rPh>
    <rPh sb="29" eb="31">
      <t>ジギョウ</t>
    </rPh>
    <rPh sb="31" eb="32">
      <t>フン</t>
    </rPh>
    <rPh sb="34" eb="35">
      <t>ア</t>
    </rPh>
    <rPh sb="37" eb="40">
      <t>チホウサイ</t>
    </rPh>
    <rPh sb="43" eb="45">
      <t>ネンド</t>
    </rPh>
    <rPh sb="45" eb="47">
      <t>ドウイ</t>
    </rPh>
    <rPh sb="47" eb="49">
      <t>トウガク</t>
    </rPh>
    <phoneticPr fontId="3"/>
  </si>
  <si>
    <t>特別支援学校に係る学校教育施設等整備事業債等（補強事業分）に充てた地方債　R３年度同意等額</t>
    <rPh sb="0" eb="2">
      <t>トクベツ</t>
    </rPh>
    <rPh sb="2" eb="4">
      <t>シエン</t>
    </rPh>
    <rPh sb="4" eb="6">
      <t>ガッコウ</t>
    </rPh>
    <rPh sb="7" eb="8">
      <t>カカ</t>
    </rPh>
    <rPh sb="9" eb="11">
      <t>ガッコウ</t>
    </rPh>
    <rPh sb="11" eb="13">
      <t>キョウイク</t>
    </rPh>
    <rPh sb="13" eb="16">
      <t>シセツトウ</t>
    </rPh>
    <rPh sb="16" eb="18">
      <t>セイビ</t>
    </rPh>
    <rPh sb="18" eb="21">
      <t>ジギョウサイ</t>
    </rPh>
    <rPh sb="21" eb="22">
      <t>トウ</t>
    </rPh>
    <rPh sb="23" eb="25">
      <t>ホキョウ</t>
    </rPh>
    <rPh sb="25" eb="27">
      <t>ジギョウ</t>
    </rPh>
    <rPh sb="27" eb="28">
      <t>フン</t>
    </rPh>
    <rPh sb="30" eb="31">
      <t>ア</t>
    </rPh>
    <rPh sb="33" eb="36">
      <t>チホウサイ</t>
    </rPh>
    <rPh sb="39" eb="41">
      <t>ネンド</t>
    </rPh>
    <rPh sb="41" eb="43">
      <t>ドウイ</t>
    </rPh>
    <rPh sb="43" eb="45">
      <t>トウガク</t>
    </rPh>
    <phoneticPr fontId="3"/>
  </si>
  <si>
    <t>新幹線鉄道整備事業債　R３年度同意等額</t>
    <rPh sb="0" eb="3">
      <t>シンカンセン</t>
    </rPh>
    <rPh sb="3" eb="5">
      <t>テツドウ</t>
    </rPh>
    <rPh sb="5" eb="7">
      <t>セイビ</t>
    </rPh>
    <rPh sb="7" eb="10">
      <t>ジギョウサイ</t>
    </rPh>
    <rPh sb="13" eb="15">
      <t>ネンド</t>
    </rPh>
    <rPh sb="15" eb="17">
      <t>ドウイ</t>
    </rPh>
    <rPh sb="17" eb="19">
      <t>トウガク</t>
    </rPh>
    <phoneticPr fontId="3"/>
  </si>
  <si>
    <t>地域鉄道補助事業に充てた地方債　R３年度同意等額</t>
    <rPh sb="0" eb="2">
      <t>チイキ</t>
    </rPh>
    <rPh sb="2" eb="4">
      <t>テツドウ</t>
    </rPh>
    <rPh sb="4" eb="6">
      <t>ホジョ</t>
    </rPh>
    <rPh sb="6" eb="8">
      <t>ジギョウ</t>
    </rPh>
    <rPh sb="9" eb="10">
      <t>ア</t>
    </rPh>
    <rPh sb="12" eb="15">
      <t>チホウサイ</t>
    </rPh>
    <rPh sb="18" eb="20">
      <t>ネンド</t>
    </rPh>
    <rPh sb="20" eb="22">
      <t>ドウイ</t>
    </rPh>
    <rPh sb="22" eb="24">
      <t>トウガク</t>
    </rPh>
    <phoneticPr fontId="3"/>
  </si>
  <si>
    <t>並行在来線補助金事業に充てた地方債（JRからの譲渡資産分）　R３年度同意等額</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rPh sb="32" eb="34">
      <t>ネンド</t>
    </rPh>
    <rPh sb="34" eb="36">
      <t>ドウイ</t>
    </rPh>
    <rPh sb="36" eb="38">
      <t>トウガク</t>
    </rPh>
    <phoneticPr fontId="3"/>
  </si>
  <si>
    <t>並行在来線補助金事業に充てた地方債（新たな設備投資分）　R３年度同意等額</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rPh sb="30" eb="32">
      <t>ネンド</t>
    </rPh>
    <rPh sb="32" eb="34">
      <t>ドウイ</t>
    </rPh>
    <rPh sb="34" eb="36">
      <t>トウガク</t>
    </rPh>
    <phoneticPr fontId="3"/>
  </si>
  <si>
    <t>B5361</t>
  </si>
  <si>
    <t>B5362</t>
  </si>
  <si>
    <t>B5363</t>
  </si>
  <si>
    <t>B5364</t>
  </si>
  <si>
    <t>B5365</t>
  </si>
  <si>
    <t>B5366</t>
  </si>
  <si>
    <t>B5367</t>
  </si>
  <si>
    <t>B5368</t>
  </si>
  <si>
    <t>B5369</t>
  </si>
  <si>
    <t>B5370</t>
  </si>
  <si>
    <t>(ｱ)～(ﾜ)</t>
    <phoneticPr fontId="5"/>
  </si>
  <si>
    <t>(ｱ)～(ﾔ)</t>
    <phoneticPr fontId="5"/>
  </si>
  <si>
    <t>災害対策債に係るR3年度末
地方債残高</t>
    <rPh sb="0" eb="2">
      <t>サイガイ</t>
    </rPh>
    <rPh sb="2" eb="4">
      <t>タイサク</t>
    </rPh>
    <rPh sb="4" eb="5">
      <t>サイ</t>
    </rPh>
    <rPh sb="6" eb="7">
      <t>カカ</t>
    </rPh>
    <rPh sb="10" eb="11">
      <t>ネン</t>
    </rPh>
    <rPh sb="11" eb="12">
      <t>ド</t>
    </rPh>
    <rPh sb="12" eb="13">
      <t>マツ</t>
    </rPh>
    <rPh sb="14" eb="17">
      <t>チホウサイ</t>
    </rPh>
    <rPh sb="17" eb="19">
      <t>ザンダカ</t>
    </rPh>
    <phoneticPr fontId="3"/>
  </si>
  <si>
    <t>28年度同意等に係るR3年度末地方債残高</t>
    <rPh sb="2" eb="4">
      <t>ネンド</t>
    </rPh>
    <rPh sb="4" eb="6">
      <t>ドウイ</t>
    </rPh>
    <rPh sb="6" eb="7">
      <t>トウ</t>
    </rPh>
    <rPh sb="8" eb="9">
      <t>カカ</t>
    </rPh>
    <rPh sb="12" eb="14">
      <t>ネンド</t>
    </rPh>
    <rPh sb="14" eb="15">
      <t>マツ</t>
    </rPh>
    <rPh sb="15" eb="18">
      <t>チホウサイ</t>
    </rPh>
    <rPh sb="18" eb="20">
      <t>ザンダカ</t>
    </rPh>
    <phoneticPr fontId="5"/>
  </si>
  <si>
    <t>29年度同意等に係るR3年度末地方債残高</t>
    <rPh sb="2" eb="4">
      <t>ネンド</t>
    </rPh>
    <rPh sb="4" eb="6">
      <t>ドウイ</t>
    </rPh>
    <rPh sb="6" eb="7">
      <t>トウ</t>
    </rPh>
    <rPh sb="8" eb="9">
      <t>カカ</t>
    </rPh>
    <rPh sb="12" eb="14">
      <t>ネンド</t>
    </rPh>
    <rPh sb="14" eb="15">
      <t>マツ</t>
    </rPh>
    <rPh sb="15" eb="18">
      <t>チホウサイ</t>
    </rPh>
    <rPh sb="18" eb="20">
      <t>ザンダカ</t>
    </rPh>
    <phoneticPr fontId="5"/>
  </si>
  <si>
    <t>30年度同意等に係るR3年度末地方債残高</t>
    <rPh sb="2" eb="4">
      <t>ネンド</t>
    </rPh>
    <rPh sb="4" eb="6">
      <t>ドウイ</t>
    </rPh>
    <rPh sb="6" eb="7">
      <t>トウ</t>
    </rPh>
    <rPh sb="8" eb="9">
      <t>カカ</t>
    </rPh>
    <rPh sb="12" eb="14">
      <t>ネンド</t>
    </rPh>
    <rPh sb="14" eb="15">
      <t>マツ</t>
    </rPh>
    <rPh sb="15" eb="18">
      <t>チホウサイ</t>
    </rPh>
    <rPh sb="18" eb="20">
      <t>ザンダカ</t>
    </rPh>
    <phoneticPr fontId="5"/>
  </si>
  <si>
    <t>R元年度同意等に係るR3年度末地方債残高</t>
    <rPh sb="1" eb="2">
      <t>モト</t>
    </rPh>
    <rPh sb="2" eb="4">
      <t>ネンド</t>
    </rPh>
    <rPh sb="4" eb="6">
      <t>ドウイ</t>
    </rPh>
    <rPh sb="6" eb="7">
      <t>トウ</t>
    </rPh>
    <rPh sb="8" eb="9">
      <t>カカ</t>
    </rPh>
    <rPh sb="12" eb="14">
      <t>ネンド</t>
    </rPh>
    <rPh sb="14" eb="15">
      <t>マツ</t>
    </rPh>
    <rPh sb="15" eb="18">
      <t>チホウサイ</t>
    </rPh>
    <rPh sb="18" eb="20">
      <t>ザンダカ</t>
    </rPh>
    <phoneticPr fontId="5"/>
  </si>
  <si>
    <t>R2年度同意等に係るR3年度末地方債残高</t>
    <rPh sb="2" eb="4">
      <t>ネンド</t>
    </rPh>
    <rPh sb="4" eb="6">
      <t>ドウイ</t>
    </rPh>
    <rPh sb="6" eb="7">
      <t>トウ</t>
    </rPh>
    <rPh sb="8" eb="9">
      <t>カカ</t>
    </rPh>
    <rPh sb="12" eb="14">
      <t>ネンド</t>
    </rPh>
    <rPh sb="14" eb="15">
      <t>マツ</t>
    </rPh>
    <rPh sb="15" eb="18">
      <t>チホウサイ</t>
    </rPh>
    <rPh sb="18" eb="20">
      <t>ザンダカ</t>
    </rPh>
    <phoneticPr fontId="5"/>
  </si>
  <si>
    <t>空港整備事業に係る地方債(11年度以前許可債)に係るR3年度末地方債残高</t>
    <rPh sb="0" eb="2">
      <t>クウコウ</t>
    </rPh>
    <rPh sb="2" eb="4">
      <t>セイビ</t>
    </rPh>
    <rPh sb="4" eb="6">
      <t>ジギョウ</t>
    </rPh>
    <rPh sb="7" eb="8">
      <t>カカ</t>
    </rPh>
    <rPh sb="9" eb="12">
      <t>チホウサイ</t>
    </rPh>
    <rPh sb="24" eb="25">
      <t>カカ</t>
    </rPh>
    <rPh sb="28" eb="31">
      <t>ネンドマツ</t>
    </rPh>
    <rPh sb="31" eb="34">
      <t>チホウサイ</t>
    </rPh>
    <rPh sb="34" eb="36">
      <t>ザンダカ</t>
    </rPh>
    <phoneticPr fontId="5"/>
  </si>
  <si>
    <t>(ｱ)～(ｱｿ)</t>
    <phoneticPr fontId="5"/>
  </si>
  <si>
    <t>(ｱ)～(ﾄ)</t>
    <phoneticPr fontId="5"/>
  </si>
  <si>
    <t>(ｹ)欄の額</t>
    <rPh sb="3" eb="4">
      <t>ラン</t>
    </rPh>
    <rPh sb="5" eb="6">
      <t>ガク</t>
    </rPh>
    <phoneticPr fontId="5"/>
  </si>
  <si>
    <t>一般補助施設整備等事業債（有明海・八代海等再生事業）</t>
    <rPh sb="0" eb="2">
      <t>イッパン</t>
    </rPh>
    <rPh sb="2" eb="4">
      <t>ホジョ</t>
    </rPh>
    <rPh sb="4" eb="6">
      <t>シセツ</t>
    </rPh>
    <rPh sb="6" eb="8">
      <t>セイビ</t>
    </rPh>
    <rPh sb="8" eb="9">
      <t>トウ</t>
    </rPh>
    <rPh sb="9" eb="12">
      <t>ジギョウサイ</t>
    </rPh>
    <phoneticPr fontId="5"/>
  </si>
  <si>
    <t>(al)</t>
    <phoneticPr fontId="3"/>
  </si>
  <si>
    <t>(a)～(al)</t>
    <phoneticPr fontId="5"/>
  </si>
  <si>
    <t>令和４年度財政力補正</t>
    <rPh sb="0" eb="2">
      <t>レイワ</t>
    </rPh>
    <rPh sb="3" eb="4">
      <t>ネン</t>
    </rPh>
    <rPh sb="4" eb="5">
      <t>ド</t>
    </rPh>
    <rPh sb="5" eb="8">
      <t>ザイセイリョク</t>
    </rPh>
    <rPh sb="8" eb="10">
      <t>ホセイ</t>
    </rPh>
    <phoneticPr fontId="5"/>
  </si>
  <si>
    <t>R３基準財政収入額</t>
    <rPh sb="2" eb="4">
      <t>キジュン</t>
    </rPh>
    <rPh sb="4" eb="6">
      <t>ザイセイ</t>
    </rPh>
    <rPh sb="6" eb="9">
      <t>シュウニュウガク</t>
    </rPh>
    <phoneticPr fontId="3"/>
  </si>
  <si>
    <t>R３基準財政需要額</t>
    <rPh sb="2" eb="4">
      <t>キジュン</t>
    </rPh>
    <rPh sb="4" eb="6">
      <t>ザイセイ</t>
    </rPh>
    <rPh sb="6" eb="9">
      <t>ジュヨウガク</t>
    </rPh>
    <phoneticPr fontId="3"/>
  </si>
  <si>
    <t>(ｳ)</t>
    <phoneticPr fontId="3"/>
  </si>
  <si>
    <t>(ｴ)</t>
    <phoneticPr fontId="3"/>
  </si>
  <si>
    <t>防災対策事業債　（防災基盤整備事業分のうちデジタル化関連事業等及び浸水想定等区域移転事業以外）　R3年度同意等額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シンスイ</t>
    </rPh>
    <rPh sb="35" eb="37">
      <t>ソウテイ</t>
    </rPh>
    <rPh sb="37" eb="38">
      <t>トウ</t>
    </rPh>
    <rPh sb="38" eb="40">
      <t>クイキ</t>
    </rPh>
    <rPh sb="40" eb="42">
      <t>イテン</t>
    </rPh>
    <rPh sb="42" eb="44">
      <t>ジギョウ</t>
    </rPh>
    <rPh sb="44" eb="46">
      <t>イガイ</t>
    </rPh>
    <rPh sb="50" eb="52">
      <t>ネンド</t>
    </rPh>
    <rPh sb="52" eb="54">
      <t>ドウイ</t>
    </rPh>
    <rPh sb="54" eb="55">
      <t>トウ</t>
    </rPh>
    <rPh sb="55" eb="56">
      <t>ガク</t>
    </rPh>
    <phoneticPr fontId="3"/>
  </si>
  <si>
    <t>防災対策事業債　（防災基盤整備事業分のうちデジタル化関連事業等及び浸水想定等区域移転事業）　R3年度同意等額</t>
    <rPh sb="0" eb="2">
      <t>ボウサイ</t>
    </rPh>
    <rPh sb="2" eb="4">
      <t>タイサク</t>
    </rPh>
    <rPh sb="4" eb="7">
      <t>ジギョウサイ</t>
    </rPh>
    <rPh sb="9" eb="11">
      <t>ボウサイ</t>
    </rPh>
    <rPh sb="11" eb="13">
      <t>キバン</t>
    </rPh>
    <rPh sb="13" eb="15">
      <t>セイビ</t>
    </rPh>
    <rPh sb="15" eb="18">
      <t>ジギョウブン</t>
    </rPh>
    <rPh sb="25" eb="26">
      <t>カ</t>
    </rPh>
    <rPh sb="26" eb="28">
      <t>カンレン</t>
    </rPh>
    <rPh sb="28" eb="31">
      <t>ジギョウトウ</t>
    </rPh>
    <rPh sb="31" eb="32">
      <t>オヨ</t>
    </rPh>
    <rPh sb="33" eb="35">
      <t>シンスイ</t>
    </rPh>
    <rPh sb="35" eb="37">
      <t>ソウテイ</t>
    </rPh>
    <rPh sb="37" eb="38">
      <t>トウ</t>
    </rPh>
    <rPh sb="38" eb="40">
      <t>クイキ</t>
    </rPh>
    <rPh sb="40" eb="42">
      <t>イテン</t>
    </rPh>
    <rPh sb="42" eb="44">
      <t>ジギョウ</t>
    </rPh>
    <rPh sb="48" eb="50">
      <t>ネンド</t>
    </rPh>
    <rPh sb="50" eb="52">
      <t>ドウイ</t>
    </rPh>
    <rPh sb="52" eb="53">
      <t>トウ</t>
    </rPh>
    <rPh sb="53" eb="54">
      <t>ガク</t>
    </rPh>
    <phoneticPr fontId="3"/>
  </si>
  <si>
    <t>防災対策事業債　（公共施設等耐震化事業分　（従来分）　）　R3年度同意等額</t>
    <rPh sb="0" eb="2">
      <t>ボウサイ</t>
    </rPh>
    <rPh sb="2" eb="4">
      <t>タイサク</t>
    </rPh>
    <rPh sb="4" eb="7">
      <t>ジギョウサイ</t>
    </rPh>
    <rPh sb="9" eb="11">
      <t>コウキョウ</t>
    </rPh>
    <rPh sb="11" eb="14">
      <t>シセツトウ</t>
    </rPh>
    <rPh sb="14" eb="17">
      <t>タイシンカ</t>
    </rPh>
    <rPh sb="17" eb="20">
      <t>ジギョウブン</t>
    </rPh>
    <rPh sb="22" eb="24">
      <t>ジュウライ</t>
    </rPh>
    <rPh sb="24" eb="25">
      <t>ブン</t>
    </rPh>
    <rPh sb="31" eb="33">
      <t>ネンド</t>
    </rPh>
    <rPh sb="33" eb="35">
      <t>ドウイ</t>
    </rPh>
    <rPh sb="35" eb="37">
      <t>トウガク</t>
    </rPh>
    <phoneticPr fontId="3"/>
  </si>
  <si>
    <t>防災対策事業債　（公共施設等耐震化事業分　（Is値0.3未満）　）　R3年度同意等額</t>
    <rPh sb="0" eb="2">
      <t>ボウサイ</t>
    </rPh>
    <rPh sb="2" eb="4">
      <t>タイサク</t>
    </rPh>
    <rPh sb="4" eb="7">
      <t>ジギョウサイ</t>
    </rPh>
    <rPh sb="9" eb="11">
      <t>コウキョウ</t>
    </rPh>
    <rPh sb="11" eb="14">
      <t>シセツトウ</t>
    </rPh>
    <rPh sb="14" eb="17">
      <t>タイシンカ</t>
    </rPh>
    <rPh sb="17" eb="20">
      <t>ジギョウブン</t>
    </rPh>
    <rPh sb="24" eb="25">
      <t>アタイ</t>
    </rPh>
    <rPh sb="28" eb="30">
      <t>ミマン</t>
    </rPh>
    <rPh sb="36" eb="38">
      <t>ネンド</t>
    </rPh>
    <rPh sb="38" eb="40">
      <t>ドウイ</t>
    </rPh>
    <rPh sb="40" eb="42">
      <t>トウガク</t>
    </rPh>
    <phoneticPr fontId="3"/>
  </si>
  <si>
    <t>B5423</t>
  </si>
  <si>
    <t>B5424</t>
  </si>
  <si>
    <t>B5425</t>
  </si>
  <si>
    <t>B5426</t>
  </si>
  <si>
    <t>公共事業等債　（津波避難対策緊急事業分）　R3年度同意等額</t>
    <rPh sb="0" eb="2">
      <t>コウキョウ</t>
    </rPh>
    <rPh sb="2" eb="5">
      <t>ジギョウトウ</t>
    </rPh>
    <rPh sb="5" eb="6">
      <t>サイ</t>
    </rPh>
    <rPh sb="8" eb="10">
      <t>ツナミ</t>
    </rPh>
    <rPh sb="10" eb="12">
      <t>ヒナン</t>
    </rPh>
    <rPh sb="12" eb="14">
      <t>タイサク</t>
    </rPh>
    <rPh sb="14" eb="16">
      <t>キンキュウ</t>
    </rPh>
    <rPh sb="16" eb="19">
      <t>ジギョウブン</t>
    </rPh>
    <rPh sb="23" eb="25">
      <t>ネンド</t>
    </rPh>
    <rPh sb="25" eb="27">
      <t>ドウイ</t>
    </rPh>
    <rPh sb="27" eb="29">
      <t>トウガク</t>
    </rPh>
    <phoneticPr fontId="3"/>
  </si>
  <si>
    <t>B5427</t>
  </si>
  <si>
    <t>B5428</t>
  </si>
  <si>
    <t>B5429</t>
  </si>
  <si>
    <t>B5430</t>
  </si>
  <si>
    <t>一般補助施設整備事業債　（まち・ひと・しごと創生交付金事業分）　R3年度同意等額</t>
    <rPh sb="0" eb="2">
      <t>イッパン</t>
    </rPh>
    <rPh sb="2" eb="4">
      <t>ホジョ</t>
    </rPh>
    <rPh sb="4" eb="6">
      <t>シセツ</t>
    </rPh>
    <rPh sb="6" eb="8">
      <t>セイビ</t>
    </rPh>
    <rPh sb="8" eb="11">
      <t>ジギョウサイ</t>
    </rPh>
    <rPh sb="22" eb="24">
      <t>ソウセイ</t>
    </rPh>
    <rPh sb="24" eb="27">
      <t>コウフキン</t>
    </rPh>
    <rPh sb="27" eb="29">
      <t>ジギョウ</t>
    </rPh>
    <rPh sb="29" eb="30">
      <t>ブン</t>
    </rPh>
    <rPh sb="34" eb="36">
      <t>ネンド</t>
    </rPh>
    <rPh sb="36" eb="38">
      <t>ドウイ</t>
    </rPh>
    <rPh sb="38" eb="40">
      <t>トウガク</t>
    </rPh>
    <phoneticPr fontId="3"/>
  </si>
  <si>
    <t>B5431</t>
  </si>
  <si>
    <t>一般補助施設整備事業債　（沖縄製糖業体制強化対策事業）　R3年度同意等額</t>
    <rPh sb="0" eb="2">
      <t>イッパン</t>
    </rPh>
    <rPh sb="2" eb="4">
      <t>ホジョ</t>
    </rPh>
    <rPh sb="4" eb="6">
      <t>シセツ</t>
    </rPh>
    <rPh sb="6" eb="8">
      <t>セイビ</t>
    </rPh>
    <rPh sb="8" eb="11">
      <t>ジギョウサイ</t>
    </rPh>
    <rPh sb="13" eb="15">
      <t>オキナワ</t>
    </rPh>
    <rPh sb="15" eb="18">
      <t>セイトウギョウ</t>
    </rPh>
    <rPh sb="18" eb="20">
      <t>タイセイ</t>
    </rPh>
    <rPh sb="20" eb="22">
      <t>キョウカ</t>
    </rPh>
    <rPh sb="22" eb="24">
      <t>タイサク</t>
    </rPh>
    <rPh sb="24" eb="26">
      <t>ジギョウ</t>
    </rPh>
    <rPh sb="30" eb="32">
      <t>ネンド</t>
    </rPh>
    <rPh sb="32" eb="34">
      <t>ドウイ</t>
    </rPh>
    <rPh sb="34" eb="36">
      <t>トウガク</t>
    </rPh>
    <phoneticPr fontId="3"/>
  </si>
  <si>
    <t>B5432</t>
  </si>
  <si>
    <t>B5433</t>
  </si>
  <si>
    <t>一般補助施設整備事業債　（地方大学・地域産業創出事業）　R3年度同意等額</t>
    <rPh sb="0" eb="2">
      <t>イッパン</t>
    </rPh>
    <rPh sb="2" eb="4">
      <t>ホジョ</t>
    </rPh>
    <rPh sb="4" eb="6">
      <t>シセツ</t>
    </rPh>
    <rPh sb="6" eb="8">
      <t>セイビ</t>
    </rPh>
    <rPh sb="8" eb="11">
      <t>ジギョウサイ</t>
    </rPh>
    <rPh sb="13" eb="15">
      <t>チホウ</t>
    </rPh>
    <rPh sb="15" eb="17">
      <t>ダイガク</t>
    </rPh>
    <rPh sb="18" eb="20">
      <t>チイキ</t>
    </rPh>
    <rPh sb="20" eb="22">
      <t>サンギョウ</t>
    </rPh>
    <rPh sb="22" eb="24">
      <t>ソウシュツ</t>
    </rPh>
    <rPh sb="24" eb="26">
      <t>ジギョウ</t>
    </rPh>
    <rPh sb="30" eb="32">
      <t>ネンド</t>
    </rPh>
    <rPh sb="32" eb="34">
      <t>ドウイ</t>
    </rPh>
    <rPh sb="34" eb="36">
      <t>トウガク</t>
    </rPh>
    <phoneticPr fontId="3"/>
  </si>
  <si>
    <t>一般補助施設整備事業債　（文化財保存・活用事業(国宝重要文化財等保存・活用事業及び史跡等購入事業に限る)）　R3年度同意等額</t>
    <rPh sb="0" eb="2">
      <t>イッパン</t>
    </rPh>
    <rPh sb="2" eb="4">
      <t>ホジョ</t>
    </rPh>
    <rPh sb="4" eb="6">
      <t>シセツ</t>
    </rPh>
    <rPh sb="6" eb="8">
      <t>セイビ</t>
    </rPh>
    <rPh sb="8" eb="11">
      <t>ジギョウサイ</t>
    </rPh>
    <rPh sb="13" eb="16">
      <t>ブンカザイ</t>
    </rPh>
    <rPh sb="16" eb="18">
      <t>ホゾン</t>
    </rPh>
    <rPh sb="19" eb="21">
      <t>カツヨウ</t>
    </rPh>
    <rPh sb="21" eb="23">
      <t>ジギョウ</t>
    </rPh>
    <rPh sb="56" eb="58">
      <t>ネンド</t>
    </rPh>
    <rPh sb="58" eb="60">
      <t>ドウイ</t>
    </rPh>
    <rPh sb="60" eb="62">
      <t>トウガク</t>
    </rPh>
    <phoneticPr fontId="3"/>
  </si>
  <si>
    <t>B5434</t>
  </si>
  <si>
    <t>一般補助施設整備等事業債（甘味資源作物・砂糖製造業緊急支援事業）　R3年度同意等額</t>
    <rPh sb="0" eb="2">
      <t>イッパン</t>
    </rPh>
    <rPh sb="2" eb="4">
      <t>ホジョ</t>
    </rPh>
    <rPh sb="4" eb="6">
      <t>シセツ</t>
    </rPh>
    <rPh sb="6" eb="9">
      <t>セイビナド</t>
    </rPh>
    <rPh sb="9" eb="11">
      <t>ジギョウ</t>
    </rPh>
    <rPh sb="11" eb="12">
      <t>サイ</t>
    </rPh>
    <rPh sb="13" eb="17">
      <t>カンミシゲン</t>
    </rPh>
    <rPh sb="17" eb="19">
      <t>サクモツ</t>
    </rPh>
    <rPh sb="20" eb="25">
      <t>サトウセイゾウギョウ</t>
    </rPh>
    <rPh sb="25" eb="27">
      <t>キンキュウ</t>
    </rPh>
    <rPh sb="27" eb="29">
      <t>シエン</t>
    </rPh>
    <rPh sb="29" eb="31">
      <t>ジギョウ</t>
    </rPh>
    <rPh sb="35" eb="37">
      <t>ネンド</t>
    </rPh>
    <rPh sb="37" eb="39">
      <t>ドウイ</t>
    </rPh>
    <rPh sb="39" eb="40">
      <t>トウ</t>
    </rPh>
    <rPh sb="40" eb="41">
      <t>ガク</t>
    </rPh>
    <phoneticPr fontId="5"/>
  </si>
  <si>
    <t>B5435</t>
  </si>
  <si>
    <t>一般補助施設整備等事業債（沖縄振興特定事業推進事業）　R3年度同意等額</t>
    <rPh sb="0" eb="2">
      <t>イッパン</t>
    </rPh>
    <rPh sb="2" eb="4">
      <t>ホジョ</t>
    </rPh>
    <rPh sb="4" eb="6">
      <t>シセツ</t>
    </rPh>
    <rPh sb="6" eb="9">
      <t>セイビナド</t>
    </rPh>
    <rPh sb="9" eb="11">
      <t>ジギョウ</t>
    </rPh>
    <rPh sb="11" eb="12">
      <t>サイ</t>
    </rPh>
    <rPh sb="13" eb="15">
      <t>オキナワ</t>
    </rPh>
    <rPh sb="15" eb="17">
      <t>シンコウ</t>
    </rPh>
    <rPh sb="17" eb="19">
      <t>トクテイ</t>
    </rPh>
    <rPh sb="19" eb="21">
      <t>ジギョウ</t>
    </rPh>
    <rPh sb="21" eb="23">
      <t>スイシン</t>
    </rPh>
    <rPh sb="23" eb="25">
      <t>ジギョウ</t>
    </rPh>
    <rPh sb="29" eb="31">
      <t>ネンド</t>
    </rPh>
    <rPh sb="31" eb="33">
      <t>ドウイ</t>
    </rPh>
    <rPh sb="33" eb="34">
      <t>トウ</t>
    </rPh>
    <rPh sb="34" eb="35">
      <t>ガク</t>
    </rPh>
    <phoneticPr fontId="5"/>
  </si>
  <si>
    <t>B5436</t>
  </si>
  <si>
    <t>一般補助施設整備等事業債（沖縄北部連携促進特別振興事業）　R3年度同意等額</t>
    <rPh sb="0" eb="2">
      <t>イッパン</t>
    </rPh>
    <rPh sb="2" eb="4">
      <t>ホジョ</t>
    </rPh>
    <rPh sb="4" eb="6">
      <t>シセツ</t>
    </rPh>
    <rPh sb="6" eb="9">
      <t>セイビナド</t>
    </rPh>
    <rPh sb="9" eb="11">
      <t>ジギョウ</t>
    </rPh>
    <rPh sb="11" eb="12">
      <t>サイ</t>
    </rPh>
    <rPh sb="13" eb="15">
      <t>オキナワ</t>
    </rPh>
    <rPh sb="15" eb="17">
      <t>ホクブ</t>
    </rPh>
    <rPh sb="17" eb="19">
      <t>レンケイ</t>
    </rPh>
    <rPh sb="19" eb="21">
      <t>ソクシン</t>
    </rPh>
    <rPh sb="21" eb="23">
      <t>トクベツ</t>
    </rPh>
    <rPh sb="23" eb="25">
      <t>シンコウ</t>
    </rPh>
    <rPh sb="25" eb="27">
      <t>ジギョウ</t>
    </rPh>
    <rPh sb="31" eb="33">
      <t>ネンド</t>
    </rPh>
    <rPh sb="33" eb="35">
      <t>ドウイ</t>
    </rPh>
    <rPh sb="35" eb="36">
      <t>トウ</t>
    </rPh>
    <rPh sb="36" eb="37">
      <t>ガク</t>
    </rPh>
    <phoneticPr fontId="5"/>
  </si>
  <si>
    <t>B5437</t>
  </si>
  <si>
    <t>一般補助施設整備等事業債（アイヌ政策推進交付金事業）　R3年度同意等額</t>
    <rPh sb="0" eb="2">
      <t>イッパン</t>
    </rPh>
    <rPh sb="2" eb="4">
      <t>ホジョ</t>
    </rPh>
    <rPh sb="4" eb="6">
      <t>シセツ</t>
    </rPh>
    <rPh sb="6" eb="9">
      <t>セイビナド</t>
    </rPh>
    <rPh sb="9" eb="11">
      <t>ジギョウ</t>
    </rPh>
    <rPh sb="11" eb="12">
      <t>サイ</t>
    </rPh>
    <rPh sb="16" eb="18">
      <t>セイサク</t>
    </rPh>
    <rPh sb="18" eb="20">
      <t>スイシン</t>
    </rPh>
    <rPh sb="20" eb="23">
      <t>コウフキン</t>
    </rPh>
    <rPh sb="23" eb="25">
      <t>ジギョウ</t>
    </rPh>
    <rPh sb="29" eb="31">
      <t>ネンド</t>
    </rPh>
    <rPh sb="31" eb="33">
      <t>ドウイ</t>
    </rPh>
    <rPh sb="33" eb="34">
      <t>トウ</t>
    </rPh>
    <rPh sb="34" eb="35">
      <t>ガク</t>
    </rPh>
    <phoneticPr fontId="5"/>
  </si>
  <si>
    <t>B5438</t>
  </si>
  <si>
    <t>地域活性化事業債　R3年度同意等額</t>
    <rPh sb="0" eb="2">
      <t>チイキ</t>
    </rPh>
    <rPh sb="2" eb="5">
      <t>カッセイカ</t>
    </rPh>
    <rPh sb="5" eb="8">
      <t>ジギョウサイ</t>
    </rPh>
    <rPh sb="11" eb="13">
      <t>ネンド</t>
    </rPh>
    <rPh sb="13" eb="15">
      <t>ドウイ</t>
    </rPh>
    <rPh sb="15" eb="17">
      <t>トウガク</t>
    </rPh>
    <phoneticPr fontId="3"/>
  </si>
  <si>
    <t>地域活性化事業債　R3年度同意等額　※継続分</t>
    <rPh sb="0" eb="2">
      <t>チイキ</t>
    </rPh>
    <rPh sb="2" eb="5">
      <t>カッセイカ</t>
    </rPh>
    <rPh sb="5" eb="8">
      <t>ジギョウサイ</t>
    </rPh>
    <rPh sb="11" eb="13">
      <t>ネンド</t>
    </rPh>
    <rPh sb="13" eb="15">
      <t>ドウイ</t>
    </rPh>
    <rPh sb="15" eb="17">
      <t>トウガク</t>
    </rPh>
    <rPh sb="19" eb="21">
      <t>ケイゾク</t>
    </rPh>
    <rPh sb="21" eb="22">
      <t>ブン</t>
    </rPh>
    <phoneticPr fontId="3"/>
  </si>
  <si>
    <t>B5453</t>
  </si>
  <si>
    <t>B5454</t>
  </si>
  <si>
    <t>地域活性化事業債　（財源対策債分）　R3年度同意等額</t>
    <rPh sb="0" eb="2">
      <t>チイキ</t>
    </rPh>
    <rPh sb="2" eb="5">
      <t>カッセイカ</t>
    </rPh>
    <rPh sb="5" eb="8">
      <t>ジギョウサイ</t>
    </rPh>
    <rPh sb="10" eb="12">
      <t>ザイゲン</t>
    </rPh>
    <rPh sb="12" eb="14">
      <t>タイサク</t>
    </rPh>
    <rPh sb="14" eb="15">
      <t>サイ</t>
    </rPh>
    <rPh sb="15" eb="16">
      <t>ブン</t>
    </rPh>
    <rPh sb="20" eb="22">
      <t>ネンド</t>
    </rPh>
    <rPh sb="22" eb="24">
      <t>ドウイ</t>
    </rPh>
    <rPh sb="24" eb="26">
      <t>トウガク</t>
    </rPh>
    <phoneticPr fontId="3"/>
  </si>
  <si>
    <t>B5455</t>
  </si>
  <si>
    <t>一般単独（一般）事業債　（半島振興道路整備事業分）　R3年度同意等額</t>
    <rPh sb="0" eb="2">
      <t>イッパン</t>
    </rPh>
    <rPh sb="2" eb="4">
      <t>タンドク</t>
    </rPh>
    <rPh sb="5" eb="7">
      <t>イッパン</t>
    </rPh>
    <rPh sb="8" eb="11">
      <t>ジギョウサイ</t>
    </rPh>
    <rPh sb="13" eb="15">
      <t>ハントウ</t>
    </rPh>
    <rPh sb="15" eb="17">
      <t>シンコウ</t>
    </rPh>
    <rPh sb="17" eb="19">
      <t>ドウロ</t>
    </rPh>
    <rPh sb="19" eb="21">
      <t>セイビ</t>
    </rPh>
    <rPh sb="21" eb="24">
      <t>ジギョウブン</t>
    </rPh>
    <rPh sb="28" eb="30">
      <t>ネンド</t>
    </rPh>
    <rPh sb="30" eb="32">
      <t>ドウイ</t>
    </rPh>
    <rPh sb="32" eb="34">
      <t>トウガク</t>
    </rPh>
    <phoneticPr fontId="3"/>
  </si>
  <si>
    <t>B5456</t>
  </si>
  <si>
    <t>一般単独（一般）事業債　（施設建替復旧関連事業分）　R3年度同意等額</t>
    <rPh sb="0" eb="2">
      <t>イッパン</t>
    </rPh>
    <rPh sb="2" eb="4">
      <t>タンドク</t>
    </rPh>
    <rPh sb="5" eb="7">
      <t>イッパン</t>
    </rPh>
    <rPh sb="8" eb="11">
      <t>ジギョウサイ</t>
    </rPh>
    <rPh sb="13" eb="15">
      <t>シセツ</t>
    </rPh>
    <rPh sb="15" eb="16">
      <t>タ</t>
    </rPh>
    <rPh sb="16" eb="17">
      <t>カ</t>
    </rPh>
    <rPh sb="17" eb="19">
      <t>フッキュウ</t>
    </rPh>
    <rPh sb="19" eb="21">
      <t>カンレン</t>
    </rPh>
    <rPh sb="21" eb="24">
      <t>ジギョウブン</t>
    </rPh>
    <rPh sb="28" eb="30">
      <t>ネンド</t>
    </rPh>
    <rPh sb="30" eb="32">
      <t>ドウイ</t>
    </rPh>
    <rPh sb="32" eb="34">
      <t>トウガク</t>
    </rPh>
    <phoneticPr fontId="3"/>
  </si>
  <si>
    <t>B5457</t>
  </si>
  <si>
    <t>合併特例事業債　（市町村合併推進事業分）　（合併旧法に係る事業分）　R3年度同意等額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キュウホウ</t>
    </rPh>
    <rPh sb="27" eb="28">
      <t>カカ</t>
    </rPh>
    <rPh sb="29" eb="32">
      <t>ジギョウブン</t>
    </rPh>
    <rPh sb="36" eb="38">
      <t>ネンド</t>
    </rPh>
    <rPh sb="38" eb="40">
      <t>ドウイ</t>
    </rPh>
    <rPh sb="40" eb="42">
      <t>トウガク</t>
    </rPh>
    <phoneticPr fontId="3"/>
  </si>
  <si>
    <t>合併特例事業債　（市町村合併推進事業分）　（合併新法に係る事業分）　R3年度同意等額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6" eb="38">
      <t>ネンド</t>
    </rPh>
    <rPh sb="38" eb="40">
      <t>ドウイ</t>
    </rPh>
    <rPh sb="40" eb="42">
      <t>トウガク</t>
    </rPh>
    <phoneticPr fontId="3"/>
  </si>
  <si>
    <t>合併特例事業債　（市町村合併推進事業分）　（合併新法に係る事業分、うち行政コスト合理化事業分）　R3年度同意等額</t>
    <rPh sb="0" eb="2">
      <t>ガッペイ</t>
    </rPh>
    <rPh sb="2" eb="4">
      <t>トクレイ</t>
    </rPh>
    <rPh sb="4" eb="7">
      <t>ジギョウサイ</t>
    </rPh>
    <rPh sb="9" eb="12">
      <t>シチョウソン</t>
    </rPh>
    <rPh sb="12" eb="14">
      <t>ガッペイ</t>
    </rPh>
    <rPh sb="14" eb="16">
      <t>スイシン</t>
    </rPh>
    <rPh sb="16" eb="18">
      <t>ジギョウ</t>
    </rPh>
    <rPh sb="18" eb="19">
      <t>ブン</t>
    </rPh>
    <rPh sb="22" eb="24">
      <t>ガッペイ</t>
    </rPh>
    <rPh sb="24" eb="26">
      <t>シンポウ</t>
    </rPh>
    <rPh sb="27" eb="28">
      <t>カカ</t>
    </rPh>
    <rPh sb="29" eb="32">
      <t>ジギョウブン</t>
    </rPh>
    <rPh sb="35" eb="37">
      <t>ギョウセイ</t>
    </rPh>
    <rPh sb="40" eb="43">
      <t>ゴウリカ</t>
    </rPh>
    <rPh sb="43" eb="45">
      <t>ジギョウ</t>
    </rPh>
    <rPh sb="45" eb="46">
      <t>ブン</t>
    </rPh>
    <rPh sb="50" eb="52">
      <t>ネンド</t>
    </rPh>
    <rPh sb="52" eb="54">
      <t>ドウイ</t>
    </rPh>
    <rPh sb="54" eb="56">
      <t>トウガク</t>
    </rPh>
    <phoneticPr fontId="3"/>
  </si>
  <si>
    <t>B5458</t>
  </si>
  <si>
    <t>B5459</t>
  </si>
  <si>
    <t>B5460</t>
  </si>
  <si>
    <t>緊急浚渫推進事業債　R3年度同意等額</t>
    <rPh sb="0" eb="2">
      <t>キンキュウ</t>
    </rPh>
    <rPh sb="2" eb="4">
      <t>シュンセツ</t>
    </rPh>
    <rPh sb="4" eb="6">
      <t>スイシン</t>
    </rPh>
    <rPh sb="6" eb="8">
      <t>ジギョウ</t>
    </rPh>
    <rPh sb="8" eb="9">
      <t>サイ</t>
    </rPh>
    <rPh sb="12" eb="14">
      <t>ネンド</t>
    </rPh>
    <rPh sb="14" eb="16">
      <t>ドウイ</t>
    </rPh>
    <rPh sb="16" eb="18">
      <t>トウガク</t>
    </rPh>
    <phoneticPr fontId="3"/>
  </si>
  <si>
    <t>B5463</t>
  </si>
  <si>
    <t>B5462</t>
  </si>
  <si>
    <t>公共事業等　（河川事業分、指定都市のみ）　R3年度同意等額</t>
    <rPh sb="0" eb="2">
      <t>コウキョウ</t>
    </rPh>
    <rPh sb="2" eb="4">
      <t>ジギョウ</t>
    </rPh>
    <rPh sb="4" eb="5">
      <t>トウ</t>
    </rPh>
    <rPh sb="7" eb="9">
      <t>カセン</t>
    </rPh>
    <rPh sb="9" eb="12">
      <t>ジギョウブン</t>
    </rPh>
    <rPh sb="13" eb="15">
      <t>シテイ</t>
    </rPh>
    <rPh sb="15" eb="17">
      <t>トシ</t>
    </rPh>
    <rPh sb="23" eb="25">
      <t>ネンド</t>
    </rPh>
    <rPh sb="25" eb="27">
      <t>ドウイ</t>
    </rPh>
    <rPh sb="27" eb="29">
      <t>トウガク</t>
    </rPh>
    <phoneticPr fontId="3"/>
  </si>
  <si>
    <t>有明海・八代海等再生事業債　R3同意等額</t>
    <rPh sb="0" eb="3">
      <t>アリアケカイ</t>
    </rPh>
    <rPh sb="4" eb="6">
      <t>ヤツシロ</t>
    </rPh>
    <rPh sb="6" eb="7">
      <t>カイ</t>
    </rPh>
    <rPh sb="7" eb="8">
      <t>トウ</t>
    </rPh>
    <rPh sb="8" eb="10">
      <t>サイセイ</t>
    </rPh>
    <rPh sb="10" eb="12">
      <t>ジギョウ</t>
    </rPh>
    <rPh sb="12" eb="13">
      <t>サイ</t>
    </rPh>
    <rPh sb="16" eb="18">
      <t>ドウイ</t>
    </rPh>
    <rPh sb="18" eb="19">
      <t>トウ</t>
    </rPh>
    <rPh sb="19" eb="20">
      <t>ガク</t>
    </rPh>
    <phoneticPr fontId="3"/>
  </si>
  <si>
    <t>B5452</t>
  </si>
  <si>
    <t>R3年度同意等に係るR3年度末地方債残高</t>
    <rPh sb="2" eb="4">
      <t>ネンド</t>
    </rPh>
    <rPh sb="4" eb="6">
      <t>ドウイ</t>
    </rPh>
    <rPh sb="6" eb="7">
      <t>トウ</t>
    </rPh>
    <rPh sb="8" eb="9">
      <t>カカ</t>
    </rPh>
    <rPh sb="12" eb="14">
      <t>ネンド</t>
    </rPh>
    <rPh sb="14" eb="15">
      <t>マツ</t>
    </rPh>
    <rPh sb="15" eb="18">
      <t>チホウサイ</t>
    </rPh>
    <rPh sb="18" eb="20">
      <t>ザンダカ</t>
    </rPh>
    <phoneticPr fontId="5"/>
  </si>
  <si>
    <t>B5212</t>
  </si>
  <si>
    <r>
      <t>２．「基礎データ貼付用シート」の「貼付セル（Ｅ列）」に、各団体の「交付税算定業務支援システムデータ（※）」のデータを貼り付けてください（</t>
    </r>
    <r>
      <rPr>
        <u/>
        <sz val="11"/>
        <rFont val="ＭＳ ゴシック"/>
        <family val="3"/>
        <charset val="128"/>
      </rPr>
      <t>値貼付け</t>
    </r>
    <r>
      <rPr>
        <sz val="11"/>
        <rFont val="ＭＳ ゴシック"/>
        <family val="3"/>
        <charset val="128"/>
      </rPr>
      <t>）。
（※）市町村ごとの交付税算定業務支援システムデータについては、６月中旬に、財務調査課から都道府県市町村担当課へ送付予定。</t>
    </r>
    <rPh sb="78" eb="81">
      <t>シチョウソン</t>
    </rPh>
    <rPh sb="84" eb="87">
      <t>コウフゼイ</t>
    </rPh>
    <rPh sb="87" eb="89">
      <t>サンテイ</t>
    </rPh>
    <rPh sb="89" eb="91">
      <t>ギョウム</t>
    </rPh>
    <rPh sb="91" eb="93">
      <t>シエン</t>
    </rPh>
    <rPh sb="107" eb="108">
      <t>ガツ</t>
    </rPh>
    <rPh sb="108" eb="110">
      <t>チュウジュン</t>
    </rPh>
    <rPh sb="112" eb="114">
      <t>ザイム</t>
    </rPh>
    <rPh sb="114" eb="116">
      <t>チョウサ</t>
    </rPh>
    <rPh sb="116" eb="117">
      <t>カ</t>
    </rPh>
    <rPh sb="119" eb="123">
      <t>トドウフケン</t>
    </rPh>
    <rPh sb="123" eb="126">
      <t>シチョウソン</t>
    </rPh>
    <rPh sb="126" eb="128">
      <t>タントウ</t>
    </rPh>
    <rPh sb="128" eb="129">
      <t>カ</t>
    </rPh>
    <rPh sb="130" eb="132">
      <t>ソウフ</t>
    </rPh>
    <rPh sb="132" eb="134">
      <t>ヨテイ</t>
    </rPh>
    <phoneticPr fontId="3"/>
  </si>
  <si>
    <t>R3年度</t>
    <rPh sb="2" eb="4">
      <t>ネンド</t>
    </rPh>
    <rPh sb="3" eb="4">
      <t>ド</t>
    </rPh>
    <phoneticPr fontId="10"/>
  </si>
  <si>
    <t>B5410</t>
    <phoneticPr fontId="3"/>
  </si>
  <si>
    <t>施設整備事業（一般財源化）地域介護・福祉空間整備等施設整備交付金　R３年度同意等額</t>
    <phoneticPr fontId="3"/>
  </si>
  <si>
    <t>B5411</t>
  </si>
  <si>
    <t>B5412</t>
  </si>
  <si>
    <t>(ｱｿ)</t>
    <phoneticPr fontId="3"/>
  </si>
  <si>
    <t>(ｱﾀ)</t>
    <phoneticPr fontId="3"/>
  </si>
  <si>
    <t>(ｱﾁ)</t>
    <phoneticPr fontId="3"/>
  </si>
  <si>
    <t>(ｱﾂ)</t>
    <phoneticPr fontId="3"/>
  </si>
  <si>
    <t>R3年度（５０％分）</t>
    <rPh sb="2" eb="4">
      <t>ネンド</t>
    </rPh>
    <rPh sb="8" eb="9">
      <t>ブン</t>
    </rPh>
    <phoneticPr fontId="3"/>
  </si>
  <si>
    <t>R3年度（３０％分）</t>
    <rPh sb="2" eb="4">
      <t>ネンド</t>
    </rPh>
    <rPh sb="8" eb="9">
      <t>ブン</t>
    </rPh>
    <phoneticPr fontId="3"/>
  </si>
  <si>
    <t>(ｨ)</t>
  </si>
  <si>
    <t>(ｲ)</t>
    <phoneticPr fontId="3"/>
  </si>
  <si>
    <t>B5317</t>
    <phoneticPr fontId="3"/>
  </si>
  <si>
    <t>地下高速鉄道建設事業等（補助金債元利償還分）　R3年度同意等額</t>
    <rPh sb="0" eb="2">
      <t>チカ</t>
    </rPh>
    <rPh sb="2" eb="4">
      <t>コウソク</t>
    </rPh>
    <rPh sb="4" eb="6">
      <t>テツドウ</t>
    </rPh>
    <rPh sb="6" eb="8">
      <t>ケンセツ</t>
    </rPh>
    <rPh sb="8" eb="11">
      <t>ジギョウトウ</t>
    </rPh>
    <rPh sb="12" eb="15">
      <t>ホジョキン</t>
    </rPh>
    <rPh sb="15" eb="16">
      <t>サイ</t>
    </rPh>
    <rPh sb="16" eb="18">
      <t>ガンリ</t>
    </rPh>
    <rPh sb="18" eb="21">
      <t>ショウカンブン</t>
    </rPh>
    <rPh sb="25" eb="27">
      <t>ネンド</t>
    </rPh>
    <rPh sb="27" eb="29">
      <t>ドウイ</t>
    </rPh>
    <rPh sb="29" eb="31">
      <t>トウガク</t>
    </rPh>
    <phoneticPr fontId="3"/>
  </si>
  <si>
    <t>B5318</t>
    <phoneticPr fontId="3"/>
  </si>
  <si>
    <t>地下鉄事業再特例債（27年度以降同意等分）　R3年度同意等額</t>
    <rPh sb="0" eb="3">
      <t>チカテツ</t>
    </rPh>
    <rPh sb="3" eb="5">
      <t>ジギョウ</t>
    </rPh>
    <rPh sb="5" eb="6">
      <t>サイ</t>
    </rPh>
    <rPh sb="6" eb="9">
      <t>トクレイサイ</t>
    </rPh>
    <rPh sb="12" eb="14">
      <t>ネンド</t>
    </rPh>
    <rPh sb="14" eb="16">
      <t>イコウ</t>
    </rPh>
    <rPh sb="16" eb="18">
      <t>ドウイ</t>
    </rPh>
    <rPh sb="18" eb="20">
      <t>トウブン</t>
    </rPh>
    <rPh sb="24" eb="26">
      <t>ネンド</t>
    </rPh>
    <rPh sb="26" eb="28">
      <t>ドウイ</t>
    </rPh>
    <rPh sb="28" eb="30">
      <t>トウガク</t>
    </rPh>
    <phoneticPr fontId="3"/>
  </si>
  <si>
    <t>B5319</t>
    <phoneticPr fontId="3"/>
  </si>
  <si>
    <t>地下鉄事業出資債　R3年度同意等額</t>
    <rPh sb="0" eb="3">
      <t>チカテツ</t>
    </rPh>
    <rPh sb="3" eb="5">
      <t>ジギョウ</t>
    </rPh>
    <rPh sb="5" eb="8">
      <t>シュッシサイ</t>
    </rPh>
    <rPh sb="11" eb="13">
      <t>ネンド</t>
    </rPh>
    <rPh sb="13" eb="15">
      <t>ドウイ</t>
    </rPh>
    <rPh sb="15" eb="17">
      <t>トウガク</t>
    </rPh>
    <phoneticPr fontId="3"/>
  </si>
  <si>
    <t>B5320</t>
    <phoneticPr fontId="3"/>
  </si>
  <si>
    <t>地下鉄等防災・安全対策事業出資債　R3年度同意等額</t>
    <rPh sb="0" eb="3">
      <t>チカテツ</t>
    </rPh>
    <rPh sb="3" eb="4">
      <t>トウ</t>
    </rPh>
    <rPh sb="4" eb="6">
      <t>ボウサイ</t>
    </rPh>
    <rPh sb="7" eb="9">
      <t>アンゼン</t>
    </rPh>
    <rPh sb="9" eb="11">
      <t>タイサク</t>
    </rPh>
    <rPh sb="11" eb="13">
      <t>ジギョウ</t>
    </rPh>
    <rPh sb="13" eb="16">
      <t>シュッシサイ</t>
    </rPh>
    <rPh sb="19" eb="21">
      <t>ネンド</t>
    </rPh>
    <rPh sb="21" eb="23">
      <t>ドウイ</t>
    </rPh>
    <rPh sb="23" eb="25">
      <t>トウガク</t>
    </rPh>
    <phoneticPr fontId="3"/>
  </si>
  <si>
    <t>B5321</t>
    <phoneticPr fontId="3"/>
  </si>
  <si>
    <t>公共事業等債（復興特別分・土地区画整理事業及び市街地再開発事業）　R3年度同意等額</t>
    <rPh sb="35" eb="37">
      <t>ネンド</t>
    </rPh>
    <rPh sb="37" eb="39">
      <t>ドウイ</t>
    </rPh>
    <rPh sb="39" eb="41">
      <t>トウガク</t>
    </rPh>
    <phoneticPr fontId="3"/>
  </si>
  <si>
    <t>B5322</t>
    <phoneticPr fontId="3"/>
  </si>
  <si>
    <t>公共事業等債（復興特別分・小規模住宅地区改良事業及び都市防災総合推進事業）R3年度同意等額</t>
    <rPh sb="0" eb="2">
      <t>コウキョウ</t>
    </rPh>
    <rPh sb="2" eb="4">
      <t>ジギョウ</t>
    </rPh>
    <rPh sb="4" eb="5">
      <t>トウ</t>
    </rPh>
    <rPh sb="5" eb="6">
      <t>サイ</t>
    </rPh>
    <rPh sb="7" eb="9">
      <t>フッコウ</t>
    </rPh>
    <rPh sb="9" eb="11">
      <t>トクベツ</t>
    </rPh>
    <rPh sb="11" eb="12">
      <t>ブン</t>
    </rPh>
    <rPh sb="13" eb="16">
      <t>ショウキボ</t>
    </rPh>
    <rPh sb="16" eb="18">
      <t>ジュウタク</t>
    </rPh>
    <rPh sb="18" eb="20">
      <t>チク</t>
    </rPh>
    <rPh sb="20" eb="22">
      <t>カイリョウ</t>
    </rPh>
    <rPh sb="22" eb="24">
      <t>ジギョウ</t>
    </rPh>
    <rPh sb="24" eb="25">
      <t>オヨ</t>
    </rPh>
    <rPh sb="26" eb="28">
      <t>トシ</t>
    </rPh>
    <rPh sb="28" eb="30">
      <t>ボウサイ</t>
    </rPh>
    <rPh sb="30" eb="32">
      <t>ソウゴウ</t>
    </rPh>
    <rPh sb="32" eb="34">
      <t>スイシン</t>
    </rPh>
    <rPh sb="34" eb="36">
      <t>ジギョウ</t>
    </rPh>
    <rPh sb="39" eb="41">
      <t>ネンド</t>
    </rPh>
    <rPh sb="41" eb="43">
      <t>ドウイ</t>
    </rPh>
    <rPh sb="43" eb="44">
      <t>トウ</t>
    </rPh>
    <rPh sb="44" eb="45">
      <t>ガク</t>
    </rPh>
    <phoneticPr fontId="3"/>
  </si>
  <si>
    <t>B5323</t>
    <phoneticPr fontId="3"/>
  </si>
  <si>
    <t>公共事業等債（復興特別分・街路事業）R3年度同意等額</t>
    <rPh sb="0" eb="2">
      <t>コウキョウ</t>
    </rPh>
    <rPh sb="2" eb="4">
      <t>ジギョウ</t>
    </rPh>
    <rPh sb="4" eb="6">
      <t>トウサイ</t>
    </rPh>
    <rPh sb="7" eb="9">
      <t>フッコウ</t>
    </rPh>
    <rPh sb="9" eb="11">
      <t>トクベツ</t>
    </rPh>
    <rPh sb="11" eb="12">
      <t>ブン</t>
    </rPh>
    <rPh sb="13" eb="15">
      <t>ガイロ</t>
    </rPh>
    <rPh sb="15" eb="17">
      <t>ジギョウ</t>
    </rPh>
    <rPh sb="20" eb="22">
      <t>ネンド</t>
    </rPh>
    <rPh sb="22" eb="24">
      <t>ドウイ</t>
    </rPh>
    <rPh sb="24" eb="25">
      <t>トウ</t>
    </rPh>
    <rPh sb="25" eb="26">
      <t>ガク</t>
    </rPh>
    <phoneticPr fontId="3"/>
  </si>
  <si>
    <t>公共施設等適正管理推進事業債（市町村役場緊急保全事業分）　R3年度同意等額</t>
    <rPh sb="0" eb="2">
      <t>コウキョウ</t>
    </rPh>
    <rPh sb="2" eb="4">
      <t>シセツ</t>
    </rPh>
    <rPh sb="4" eb="5">
      <t>トウ</t>
    </rPh>
    <rPh sb="5" eb="7">
      <t>テキセイ</t>
    </rPh>
    <rPh sb="7" eb="9">
      <t>カンリ</t>
    </rPh>
    <rPh sb="9" eb="11">
      <t>スイシン</t>
    </rPh>
    <rPh sb="11" eb="14">
      <t>ジギョウサイ</t>
    </rPh>
    <rPh sb="15" eb="18">
      <t>シチョウソン</t>
    </rPh>
    <rPh sb="18" eb="20">
      <t>ヤクバ</t>
    </rPh>
    <rPh sb="20" eb="22">
      <t>キンキュウ</t>
    </rPh>
    <rPh sb="22" eb="24">
      <t>ホゼン</t>
    </rPh>
    <rPh sb="24" eb="26">
      <t>ジギョウ</t>
    </rPh>
    <rPh sb="26" eb="27">
      <t>ブン</t>
    </rPh>
    <rPh sb="31" eb="33">
      <t>ネンド</t>
    </rPh>
    <rPh sb="33" eb="35">
      <t>ドウイ</t>
    </rPh>
    <rPh sb="35" eb="36">
      <t>ナド</t>
    </rPh>
    <rPh sb="36" eb="37">
      <t>ガク</t>
    </rPh>
    <phoneticPr fontId="6"/>
  </si>
  <si>
    <t>B5584</t>
    <phoneticPr fontId="3"/>
  </si>
  <si>
    <t>一般補助施設整備等事業債　（沖縄振興特別推進交付金事業分）　R3年度同意等額</t>
    <rPh sb="0" eb="2">
      <t>イッパン</t>
    </rPh>
    <rPh sb="2" eb="4">
      <t>ホジョ</t>
    </rPh>
    <rPh sb="4" eb="6">
      <t>シセツ</t>
    </rPh>
    <rPh sb="6" eb="9">
      <t>セイビトウ</t>
    </rPh>
    <rPh sb="9" eb="12">
      <t>ジギョウサイ</t>
    </rPh>
    <rPh sb="14" eb="16">
      <t>オキナワ</t>
    </rPh>
    <rPh sb="16" eb="18">
      <t>シンコウ</t>
    </rPh>
    <rPh sb="18" eb="20">
      <t>トクベツ</t>
    </rPh>
    <rPh sb="20" eb="22">
      <t>スイシン</t>
    </rPh>
    <rPh sb="22" eb="25">
      <t>コウフキン</t>
    </rPh>
    <rPh sb="25" eb="28">
      <t>ジギョウブン</t>
    </rPh>
    <rPh sb="32" eb="34">
      <t>ネンド</t>
    </rPh>
    <rPh sb="34" eb="36">
      <t>ドウイ</t>
    </rPh>
    <rPh sb="36" eb="38">
      <t>トウガク</t>
    </rPh>
    <phoneticPr fontId="3"/>
  </si>
  <si>
    <t>B5449</t>
    <phoneticPr fontId="3"/>
  </si>
  <si>
    <t>B5450</t>
    <phoneticPr fontId="3"/>
  </si>
  <si>
    <t>一般補助施設整備等事業債　（沖縄離島活性化推進事業分）　R3年度同意等額</t>
    <rPh sb="0" eb="2">
      <t>イッパン</t>
    </rPh>
    <rPh sb="2" eb="4">
      <t>ホジョ</t>
    </rPh>
    <rPh sb="4" eb="6">
      <t>シセツ</t>
    </rPh>
    <rPh sb="6" eb="9">
      <t>セイビトウ</t>
    </rPh>
    <rPh sb="9" eb="12">
      <t>ジギョウサイ</t>
    </rPh>
    <rPh sb="14" eb="16">
      <t>オキナワ</t>
    </rPh>
    <rPh sb="16" eb="18">
      <t>リトウ</t>
    </rPh>
    <rPh sb="18" eb="21">
      <t>カッセイカ</t>
    </rPh>
    <rPh sb="21" eb="23">
      <t>スイシン</t>
    </rPh>
    <rPh sb="23" eb="26">
      <t>ジギョウブン</t>
    </rPh>
    <rPh sb="30" eb="32">
      <t>ネンド</t>
    </rPh>
    <rPh sb="32" eb="34">
      <t>ドウイ</t>
    </rPh>
    <rPh sb="34" eb="36">
      <t>トウガク</t>
    </rPh>
    <phoneticPr fontId="3"/>
  </si>
  <si>
    <t>B5451</t>
    <phoneticPr fontId="3"/>
  </si>
  <si>
    <t>一般補助施設整備等事業債　（奄美群島振興交付金事業分）　R3年度同意等額</t>
    <rPh sb="0" eb="2">
      <t>イッパン</t>
    </rPh>
    <rPh sb="2" eb="4">
      <t>ホジョ</t>
    </rPh>
    <rPh sb="4" eb="6">
      <t>シセツ</t>
    </rPh>
    <rPh sb="6" eb="9">
      <t>セイビトウ</t>
    </rPh>
    <rPh sb="9" eb="12">
      <t>ジギョウサイ</t>
    </rPh>
    <rPh sb="14" eb="16">
      <t>アマミ</t>
    </rPh>
    <rPh sb="16" eb="17">
      <t>グン</t>
    </rPh>
    <rPh sb="17" eb="18">
      <t>シマ</t>
    </rPh>
    <rPh sb="18" eb="20">
      <t>シンコウ</t>
    </rPh>
    <rPh sb="20" eb="23">
      <t>コウフキン</t>
    </rPh>
    <rPh sb="23" eb="26">
      <t>ジギョウブン</t>
    </rPh>
    <rPh sb="30" eb="32">
      <t>ネンド</t>
    </rPh>
    <rPh sb="32" eb="34">
      <t>ドウイ</t>
    </rPh>
    <rPh sb="34" eb="36">
      <t>トウガク</t>
    </rPh>
    <phoneticPr fontId="3"/>
  </si>
  <si>
    <t>⑤</t>
    <phoneticPr fontId="5"/>
  </si>
  <si>
    <t>⑥</t>
    <phoneticPr fontId="5"/>
  </si>
  <si>
    <t>⑧</t>
    <phoneticPr fontId="5"/>
  </si>
  <si>
    <t>(ﾚ)</t>
    <phoneticPr fontId="3"/>
  </si>
  <si>
    <t>(ｦ)</t>
    <phoneticPr fontId="3"/>
  </si>
  <si>
    <t>(ﾝ)</t>
    <phoneticPr fontId="3"/>
  </si>
  <si>
    <t>R4年度算入</t>
    <rPh sb="2" eb="4">
      <t>ネンド</t>
    </rPh>
    <phoneticPr fontId="5"/>
  </si>
  <si>
    <t>PFI事業に伴う施設整備費相当額　（R3年度算入分）　⑤</t>
    <rPh sb="3" eb="5">
      <t>ジギョウ</t>
    </rPh>
    <rPh sb="6" eb="7">
      <t>トモナ</t>
    </rPh>
    <rPh sb="8" eb="10">
      <t>シセツ</t>
    </rPh>
    <rPh sb="10" eb="13">
      <t>セイビヒ</t>
    </rPh>
    <rPh sb="13" eb="16">
      <t>ソウトウガク</t>
    </rPh>
    <rPh sb="20" eb="22">
      <t>ネンド</t>
    </rPh>
    <rPh sb="22" eb="24">
      <t>サンニュウ</t>
    </rPh>
    <rPh sb="24" eb="25">
      <t>ブン</t>
    </rPh>
    <phoneticPr fontId="3"/>
  </si>
  <si>
    <t>PFI事業に伴う施設整備費相当額　（R3年度算入分）　⑥</t>
    <rPh sb="3" eb="5">
      <t>ジギョウ</t>
    </rPh>
    <rPh sb="6" eb="7">
      <t>トモナ</t>
    </rPh>
    <rPh sb="8" eb="10">
      <t>シセツ</t>
    </rPh>
    <rPh sb="10" eb="13">
      <t>セイビヒ</t>
    </rPh>
    <rPh sb="13" eb="16">
      <t>ソウトウガク</t>
    </rPh>
    <rPh sb="20" eb="22">
      <t>ネンド</t>
    </rPh>
    <rPh sb="22" eb="24">
      <t>サンニュウ</t>
    </rPh>
    <rPh sb="24" eb="25">
      <t>ブン</t>
    </rPh>
    <phoneticPr fontId="3"/>
  </si>
  <si>
    <t>PFI事業に伴う施設整備費相当額　（R3年度算入分）　⑧</t>
    <rPh sb="3" eb="5">
      <t>ジギョウ</t>
    </rPh>
    <rPh sb="6" eb="7">
      <t>トモナ</t>
    </rPh>
    <rPh sb="8" eb="10">
      <t>シセツ</t>
    </rPh>
    <rPh sb="10" eb="13">
      <t>セイビヒ</t>
    </rPh>
    <rPh sb="13" eb="16">
      <t>ソウトウガク</t>
    </rPh>
    <rPh sb="20" eb="22">
      <t>ネンド</t>
    </rPh>
    <rPh sb="22" eb="24">
      <t>サンニュウ</t>
    </rPh>
    <rPh sb="24" eb="25">
      <t>ブン</t>
    </rPh>
    <phoneticPr fontId="3"/>
  </si>
  <si>
    <t>B5284</t>
    <phoneticPr fontId="3"/>
  </si>
  <si>
    <t>B5285</t>
    <phoneticPr fontId="3"/>
  </si>
  <si>
    <t>B5287</t>
    <phoneticPr fontId="3"/>
  </si>
  <si>
    <t>元以前</t>
    <rPh sb="0" eb="1">
      <t>ガン</t>
    </rPh>
    <rPh sb="1" eb="3">
      <t>イゼン</t>
    </rPh>
    <phoneticPr fontId="3"/>
  </si>
  <si>
    <t>(ｱ)～(ｲｲ)</t>
    <phoneticPr fontId="5"/>
  </si>
  <si>
    <t>元</t>
    <rPh sb="0" eb="1">
      <t>ガン</t>
    </rPh>
    <phoneticPr fontId="3"/>
  </si>
  <si>
    <t>*</t>
    <phoneticPr fontId="3"/>
  </si>
  <si>
    <t>(f)</t>
    <phoneticPr fontId="3"/>
  </si>
  <si>
    <t>(ｵ)</t>
    <phoneticPr fontId="3"/>
  </si>
  <si>
    <r>
      <t>B</t>
    </r>
    <r>
      <rPr>
        <sz val="11"/>
        <rFont val="ＭＳ Ｐゴシック"/>
        <family val="3"/>
        <charset val="128"/>
      </rPr>
      <t>3631</t>
    </r>
    <phoneticPr fontId="3"/>
  </si>
  <si>
    <r>
      <t>B</t>
    </r>
    <r>
      <rPr>
        <sz val="11"/>
        <rFont val="ＭＳ Ｐゴシック"/>
        <family val="3"/>
        <charset val="128"/>
      </rPr>
      <t>3637</t>
    </r>
    <phoneticPr fontId="3"/>
  </si>
  <si>
    <r>
      <t>地下鉄事業再特例債（</t>
    </r>
    <r>
      <rPr>
        <sz val="11"/>
        <rFont val="ＭＳ Ｐゴシック"/>
        <family val="3"/>
        <charset val="128"/>
      </rPr>
      <t>27年度以降同意等分）　27年度同意等額</t>
    </r>
    <rPh sb="0" eb="3">
      <t>チカテツ</t>
    </rPh>
    <rPh sb="3" eb="5">
      <t>ジギョウ</t>
    </rPh>
    <rPh sb="5" eb="6">
      <t>サイ</t>
    </rPh>
    <rPh sb="6" eb="9">
      <t>トクレイサイ</t>
    </rPh>
    <rPh sb="12" eb="14">
      <t>ネンド</t>
    </rPh>
    <rPh sb="14" eb="16">
      <t>イコウ</t>
    </rPh>
    <rPh sb="16" eb="18">
      <t>ドウイ</t>
    </rPh>
    <rPh sb="18" eb="20">
      <t>トウブン</t>
    </rPh>
    <rPh sb="24" eb="26">
      <t>ネンド</t>
    </rPh>
    <rPh sb="26" eb="28">
      <t>ドウイ</t>
    </rPh>
    <rPh sb="28" eb="30">
      <t>トウガク</t>
    </rPh>
    <phoneticPr fontId="3"/>
  </si>
  <si>
    <r>
      <t>地下鉄事業再特例債（</t>
    </r>
    <r>
      <rPr>
        <sz val="11"/>
        <rFont val="ＭＳ Ｐゴシック"/>
        <family val="3"/>
        <charset val="128"/>
      </rPr>
      <t>27年度以降同意等分）　28年度同意等額</t>
    </r>
    <r>
      <rPr>
        <sz val="11"/>
        <color theme="1"/>
        <rFont val="ＭＳ Ｐゴシック"/>
        <family val="2"/>
        <charset val="128"/>
        <scheme val="minor"/>
      </rPr>
      <t/>
    </r>
    <rPh sb="0" eb="3">
      <t>チカテツ</t>
    </rPh>
    <rPh sb="3" eb="5">
      <t>ジギョウ</t>
    </rPh>
    <rPh sb="5" eb="6">
      <t>サイ</t>
    </rPh>
    <rPh sb="6" eb="9">
      <t>トクレイサイ</t>
    </rPh>
    <rPh sb="12" eb="14">
      <t>ネンド</t>
    </rPh>
    <rPh sb="14" eb="16">
      <t>イコウ</t>
    </rPh>
    <rPh sb="16" eb="18">
      <t>ドウイ</t>
    </rPh>
    <rPh sb="18" eb="20">
      <t>トウブン</t>
    </rPh>
    <rPh sb="24" eb="26">
      <t>ネンド</t>
    </rPh>
    <rPh sb="26" eb="28">
      <t>ドウイ</t>
    </rPh>
    <rPh sb="28" eb="30">
      <t>トウガク</t>
    </rPh>
    <phoneticPr fontId="3"/>
  </si>
  <si>
    <r>
      <t>地下鉄事業再特例債（</t>
    </r>
    <r>
      <rPr>
        <sz val="11"/>
        <rFont val="ＭＳ Ｐゴシック"/>
        <family val="3"/>
        <charset val="128"/>
      </rPr>
      <t>27年度以降同意等分）　29年度同意等額</t>
    </r>
    <r>
      <rPr>
        <sz val="11"/>
        <color theme="1"/>
        <rFont val="ＭＳ Ｐゴシック"/>
        <family val="2"/>
        <charset val="128"/>
        <scheme val="minor"/>
      </rPr>
      <t/>
    </r>
    <rPh sb="0" eb="3">
      <t>チカテツ</t>
    </rPh>
    <rPh sb="3" eb="5">
      <t>ジギョウ</t>
    </rPh>
    <rPh sb="5" eb="6">
      <t>サイ</t>
    </rPh>
    <rPh sb="6" eb="9">
      <t>トクレイサイ</t>
    </rPh>
    <rPh sb="12" eb="14">
      <t>ネンド</t>
    </rPh>
    <rPh sb="14" eb="16">
      <t>イコウ</t>
    </rPh>
    <rPh sb="16" eb="18">
      <t>ドウイ</t>
    </rPh>
    <rPh sb="18" eb="20">
      <t>トウブン</t>
    </rPh>
    <rPh sb="24" eb="26">
      <t>ネンド</t>
    </rPh>
    <rPh sb="26" eb="28">
      <t>ドウイ</t>
    </rPh>
    <rPh sb="28" eb="30">
      <t>トウガク</t>
    </rPh>
    <phoneticPr fontId="3"/>
  </si>
  <si>
    <r>
      <t>地下鉄事業再特例債（</t>
    </r>
    <r>
      <rPr>
        <sz val="11"/>
        <rFont val="ＭＳ Ｐゴシック"/>
        <family val="3"/>
        <charset val="128"/>
      </rPr>
      <t>27年度以降同意等分）　30年度同意等額</t>
    </r>
    <r>
      <rPr>
        <sz val="11"/>
        <color theme="1"/>
        <rFont val="ＭＳ Ｐゴシック"/>
        <family val="2"/>
        <charset val="128"/>
        <scheme val="minor"/>
      </rPr>
      <t/>
    </r>
    <rPh sb="0" eb="3">
      <t>チカテツ</t>
    </rPh>
    <rPh sb="3" eb="5">
      <t>ジギョウ</t>
    </rPh>
    <rPh sb="5" eb="6">
      <t>サイ</t>
    </rPh>
    <rPh sb="6" eb="9">
      <t>トクレイサイ</t>
    </rPh>
    <rPh sb="12" eb="14">
      <t>ネンド</t>
    </rPh>
    <rPh sb="14" eb="16">
      <t>イコウ</t>
    </rPh>
    <rPh sb="16" eb="18">
      <t>ドウイ</t>
    </rPh>
    <rPh sb="18" eb="20">
      <t>トウブン</t>
    </rPh>
    <rPh sb="24" eb="26">
      <t>ネンド</t>
    </rPh>
    <rPh sb="26" eb="28">
      <t>ドウイ</t>
    </rPh>
    <rPh sb="28" eb="30">
      <t>トウガク</t>
    </rPh>
    <phoneticPr fontId="3"/>
  </si>
  <si>
    <r>
      <t>B</t>
    </r>
    <r>
      <rPr>
        <sz val="11"/>
        <rFont val="ＭＳ Ｐゴシック"/>
        <family val="3"/>
        <charset val="128"/>
      </rPr>
      <t>3638</t>
    </r>
    <phoneticPr fontId="3"/>
  </si>
  <si>
    <r>
      <t>B</t>
    </r>
    <r>
      <rPr>
        <sz val="11"/>
        <rFont val="ＭＳ Ｐゴシック"/>
        <family val="3"/>
        <charset val="128"/>
      </rPr>
      <t>3639</t>
    </r>
    <phoneticPr fontId="3"/>
  </si>
  <si>
    <r>
      <t>地下鉄緊急整備事業</t>
    </r>
    <r>
      <rPr>
        <sz val="11"/>
        <rFont val="ＭＳ Ｐゴシック"/>
        <family val="3"/>
        <charset val="128"/>
      </rPr>
      <t>出資債（地方単独整備区間分）　12年度同意等額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</si>
  <si>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13年度同意等額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</si>
  <si>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14年度同意等額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</si>
  <si>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15年度同意等額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</si>
  <si>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16年度同意等額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</si>
  <si>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17年度同意等額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</si>
  <si>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18年度同意等額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</si>
  <si>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19年度同意等額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</si>
  <si>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20年度同意等額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</si>
  <si>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21年度同意等額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</si>
  <si>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地下鉄緊急整備事業</t>
    </r>
    <r>
      <rPr>
        <sz val="11"/>
        <rFont val="ＭＳ Ｐゴシック"/>
        <family val="3"/>
        <charset val="128"/>
      </rPr>
      <t>出資債（地方単独整備区間分）　22年度同意等額</t>
    </r>
    <rPh sb="0" eb="3">
      <t>チカテツ</t>
    </rPh>
    <rPh sb="3" eb="5">
      <t>キンキュウ</t>
    </rPh>
    <rPh sb="5" eb="7">
      <t>セイビ</t>
    </rPh>
    <rPh sb="7" eb="9">
      <t>ジギョウ</t>
    </rPh>
    <rPh sb="13" eb="15">
      <t>チホウ</t>
    </rPh>
    <rPh sb="15" eb="17">
      <t>タンドク</t>
    </rPh>
    <rPh sb="17" eb="19">
      <t>セイビ</t>
    </rPh>
    <rPh sb="19" eb="21">
      <t>クカン</t>
    </rPh>
    <rPh sb="21" eb="22">
      <t>ブン</t>
    </rPh>
    <rPh sb="26" eb="28">
      <t>ネンド</t>
    </rPh>
    <rPh sb="28" eb="30">
      <t>ドウイ</t>
    </rPh>
    <rPh sb="30" eb="32">
      <t>トウガク</t>
    </rPh>
    <phoneticPr fontId="3"/>
  </si>
  <si>
    <r>
      <t>一般公共事業債（復興特別分</t>
    </r>
    <r>
      <rPr>
        <sz val="11"/>
        <rFont val="ＭＳ Ｐゴシック"/>
        <family val="3"/>
        <charset val="128"/>
      </rPr>
      <t>・土地区画整理事業及び市街地再開発事業）　13年度同意等額</t>
    </r>
    <rPh sb="0" eb="2">
      <t>イッパン</t>
    </rPh>
    <rPh sb="2" eb="4">
      <t>コウキョウ</t>
    </rPh>
    <rPh sb="4" eb="7">
      <t>ジギョウサイ</t>
    </rPh>
    <rPh sb="36" eb="38">
      <t>ネンド</t>
    </rPh>
    <rPh sb="38" eb="40">
      <t>ドウイ</t>
    </rPh>
    <rPh sb="40" eb="42">
      <t>トウガク</t>
    </rPh>
    <phoneticPr fontId="3"/>
  </si>
  <si>
    <r>
      <t>一般公共事業債（復興特別分</t>
    </r>
    <r>
      <rPr>
        <sz val="11"/>
        <rFont val="ＭＳ Ｐゴシック"/>
        <family val="3"/>
        <charset val="128"/>
      </rPr>
      <t>・土地区画整理事業及び市街地再開発事業）　14年度同意等額</t>
    </r>
    <rPh sb="0" eb="2">
      <t>イッパン</t>
    </rPh>
    <rPh sb="2" eb="4">
      <t>コウキョウ</t>
    </rPh>
    <rPh sb="4" eb="7">
      <t>ジギョウサイ</t>
    </rPh>
    <rPh sb="36" eb="38">
      <t>ネンド</t>
    </rPh>
    <rPh sb="38" eb="40">
      <t>ドウイ</t>
    </rPh>
    <rPh sb="40" eb="42">
      <t>トウガク</t>
    </rPh>
    <phoneticPr fontId="3"/>
  </si>
  <si>
    <r>
      <t>一般公共事業債（復興特別分</t>
    </r>
    <r>
      <rPr>
        <sz val="11"/>
        <rFont val="ＭＳ Ｐゴシック"/>
        <family val="3"/>
        <charset val="128"/>
      </rPr>
      <t>・土地区画整理事業及び市街地再開発事業）　15年度同意等額</t>
    </r>
    <rPh sb="0" eb="2">
      <t>イッパン</t>
    </rPh>
    <rPh sb="2" eb="4">
      <t>コウキョウ</t>
    </rPh>
    <rPh sb="4" eb="7">
      <t>ジギョウサイ</t>
    </rPh>
    <rPh sb="36" eb="38">
      <t>ネンド</t>
    </rPh>
    <rPh sb="38" eb="40">
      <t>ドウイ</t>
    </rPh>
    <rPh sb="40" eb="42">
      <t>トウガク</t>
    </rPh>
    <phoneticPr fontId="3"/>
  </si>
  <si>
    <r>
      <t>一般公共事業債（復興特別分</t>
    </r>
    <r>
      <rPr>
        <sz val="11"/>
        <rFont val="ＭＳ Ｐゴシック"/>
        <family val="3"/>
        <charset val="128"/>
      </rPr>
      <t>・土地区画整理事業及び市街地再開発事業）　16年度同意等額</t>
    </r>
    <rPh sb="0" eb="2">
      <t>イッパン</t>
    </rPh>
    <rPh sb="2" eb="4">
      <t>コウキョウ</t>
    </rPh>
    <rPh sb="4" eb="7">
      <t>ジギョウサイ</t>
    </rPh>
    <rPh sb="36" eb="38">
      <t>ネンド</t>
    </rPh>
    <rPh sb="38" eb="40">
      <t>ドウイ</t>
    </rPh>
    <rPh sb="40" eb="42">
      <t>トウガク</t>
    </rPh>
    <phoneticPr fontId="3"/>
  </si>
  <si>
    <r>
      <t>一般公共事業債（復興特別分</t>
    </r>
    <r>
      <rPr>
        <sz val="11"/>
        <rFont val="ＭＳ Ｐゴシック"/>
        <family val="3"/>
        <charset val="128"/>
      </rPr>
      <t>・土地区画整理事業及び市街地再開発事業）　17年度同意等額</t>
    </r>
    <rPh sb="0" eb="2">
      <t>イッパン</t>
    </rPh>
    <rPh sb="2" eb="4">
      <t>コウキョウ</t>
    </rPh>
    <rPh sb="4" eb="7">
      <t>ジギョウサイ</t>
    </rPh>
    <rPh sb="36" eb="38">
      <t>ネンド</t>
    </rPh>
    <rPh sb="38" eb="40">
      <t>ドウイ</t>
    </rPh>
    <rPh sb="40" eb="42">
      <t>トウガク</t>
    </rPh>
    <phoneticPr fontId="3"/>
  </si>
  <si>
    <r>
      <t>一般公共事業債（復興特別分</t>
    </r>
    <r>
      <rPr>
        <sz val="11"/>
        <rFont val="ＭＳ Ｐゴシック"/>
        <family val="3"/>
        <charset val="128"/>
      </rPr>
      <t>・土地区画整理事業及び市街地再開発事業）　18年度同意等額</t>
    </r>
    <rPh sb="0" eb="2">
      <t>イッパン</t>
    </rPh>
    <rPh sb="2" eb="4">
      <t>コウキョウ</t>
    </rPh>
    <rPh sb="4" eb="7">
      <t>ジギョウサイ</t>
    </rPh>
    <rPh sb="36" eb="38">
      <t>ネンド</t>
    </rPh>
    <rPh sb="38" eb="40">
      <t>ドウイ</t>
    </rPh>
    <rPh sb="40" eb="42">
      <t>トウガク</t>
    </rPh>
    <phoneticPr fontId="3"/>
  </si>
  <si>
    <r>
      <t>一般公共事業債（復興特別分</t>
    </r>
    <r>
      <rPr>
        <sz val="11"/>
        <rFont val="ＭＳ Ｐゴシック"/>
        <family val="3"/>
        <charset val="128"/>
      </rPr>
      <t>・土地区画整理事業及び市街地再開発事業）　19年度同意等額</t>
    </r>
    <rPh sb="0" eb="2">
      <t>イッパン</t>
    </rPh>
    <rPh sb="2" eb="4">
      <t>コウキョウ</t>
    </rPh>
    <rPh sb="4" eb="7">
      <t>ジギョウサイ</t>
    </rPh>
    <rPh sb="36" eb="38">
      <t>ネンド</t>
    </rPh>
    <rPh sb="38" eb="40">
      <t>ドウイ</t>
    </rPh>
    <rPh sb="40" eb="42">
      <t>トウガク</t>
    </rPh>
    <phoneticPr fontId="3"/>
  </si>
  <si>
    <r>
      <t>一般公共事業債（復興特別分</t>
    </r>
    <r>
      <rPr>
        <sz val="11"/>
        <rFont val="ＭＳ Ｐゴシック"/>
        <family val="3"/>
        <charset val="128"/>
      </rPr>
      <t>・土地区画整理事業及び市街地再開発事業）　20年度同意等額</t>
    </r>
    <rPh sb="0" eb="2">
      <t>イッパン</t>
    </rPh>
    <rPh sb="2" eb="4">
      <t>コウキョウ</t>
    </rPh>
    <rPh sb="4" eb="7">
      <t>ジギョウサイ</t>
    </rPh>
    <rPh sb="36" eb="38">
      <t>ネンド</t>
    </rPh>
    <rPh sb="38" eb="40">
      <t>ドウイ</t>
    </rPh>
    <rPh sb="40" eb="42">
      <t>トウガク</t>
    </rPh>
    <phoneticPr fontId="3"/>
  </si>
  <si>
    <r>
      <t>一般公共事業債（復興特別分</t>
    </r>
    <r>
      <rPr>
        <sz val="11"/>
        <rFont val="ＭＳ Ｐゴシック"/>
        <family val="3"/>
        <charset val="128"/>
      </rPr>
      <t>・土地区画整理事業及び市街地再開発事業）　21年度同意等額</t>
    </r>
    <rPh sb="0" eb="2">
      <t>イッパン</t>
    </rPh>
    <rPh sb="2" eb="4">
      <t>コウキョウ</t>
    </rPh>
    <rPh sb="4" eb="7">
      <t>ジギョウサイ</t>
    </rPh>
    <rPh sb="36" eb="38">
      <t>ネンド</t>
    </rPh>
    <rPh sb="38" eb="40">
      <t>ドウイ</t>
    </rPh>
    <rPh sb="40" eb="42">
      <t>トウガク</t>
    </rPh>
    <phoneticPr fontId="3"/>
  </si>
  <si>
    <r>
      <t>一般公共事業債（復興特別分</t>
    </r>
    <r>
      <rPr>
        <sz val="11"/>
        <rFont val="ＭＳ Ｐゴシック"/>
        <family val="3"/>
        <charset val="128"/>
      </rPr>
      <t>・土地区画整理事業及び市街地再開発事業）　22年度同意等額</t>
    </r>
    <rPh sb="0" eb="2">
      <t>イッパン</t>
    </rPh>
    <rPh sb="2" eb="4">
      <t>コウキョウ</t>
    </rPh>
    <rPh sb="4" eb="7">
      <t>ジギョウサイ</t>
    </rPh>
    <rPh sb="36" eb="38">
      <t>ネンド</t>
    </rPh>
    <rPh sb="38" eb="40">
      <t>ドウイ</t>
    </rPh>
    <rPh sb="40" eb="42">
      <t>トウガク</t>
    </rPh>
    <phoneticPr fontId="3"/>
  </si>
  <si>
    <r>
      <rPr>
        <sz val="11"/>
        <rFont val="ＭＳ Ｐゴシック"/>
        <family val="3"/>
        <charset val="128"/>
      </rPr>
      <t>公共事業等債（復興特別分・土地区画整理事業及び市街地再開発事業）　23年度同意等額</t>
    </r>
    <rPh sb="35" eb="37">
      <t>ネンド</t>
    </rPh>
    <rPh sb="37" eb="39">
      <t>ドウイ</t>
    </rPh>
    <rPh sb="39" eb="41">
      <t>トウガク</t>
    </rPh>
    <phoneticPr fontId="3"/>
  </si>
  <si>
    <r>
      <rPr>
        <sz val="11"/>
        <rFont val="ＭＳ Ｐゴシック"/>
        <family val="3"/>
        <charset val="128"/>
      </rPr>
      <t>公共事業等債（復興特別分・土地区画整理事業及び市街地再開発事業）　24年度同意等額</t>
    </r>
    <rPh sb="35" eb="37">
      <t>ネンド</t>
    </rPh>
    <rPh sb="37" eb="39">
      <t>ドウイ</t>
    </rPh>
    <rPh sb="39" eb="41">
      <t>トウガク</t>
    </rPh>
    <phoneticPr fontId="3"/>
  </si>
  <si>
    <r>
      <rPr>
        <sz val="11"/>
        <rFont val="ＭＳ Ｐゴシック"/>
        <family val="3"/>
        <charset val="128"/>
      </rPr>
      <t>公共事業等債（復興特別分・土地区画整理事業及び市街地再開発事業）　25年度同意等額</t>
    </r>
    <rPh sb="35" eb="37">
      <t>ネンド</t>
    </rPh>
    <rPh sb="37" eb="39">
      <t>ドウイ</t>
    </rPh>
    <rPh sb="39" eb="41">
      <t>トウガク</t>
    </rPh>
    <phoneticPr fontId="3"/>
  </si>
  <si>
    <r>
      <rPr>
        <sz val="11"/>
        <rFont val="ＭＳ Ｐゴシック"/>
        <family val="3"/>
        <charset val="128"/>
      </rPr>
      <t>公共事業等債（復興特別分・土地区画整理事業及び市街地再開発事業）　26年度同意等額</t>
    </r>
    <rPh sb="35" eb="37">
      <t>ネンド</t>
    </rPh>
    <rPh sb="37" eb="39">
      <t>ドウイ</t>
    </rPh>
    <rPh sb="39" eb="41">
      <t>トウガク</t>
    </rPh>
    <phoneticPr fontId="3"/>
  </si>
  <si>
    <r>
      <rPr>
        <sz val="11"/>
        <rFont val="ＭＳ Ｐゴシック"/>
        <family val="3"/>
        <charset val="128"/>
      </rPr>
      <t>公共事業等債（復興特別分・土地区画整理事業及び市街地再開発事業）　27年度同意等額</t>
    </r>
    <rPh sb="35" eb="37">
      <t>ネンド</t>
    </rPh>
    <rPh sb="37" eb="39">
      <t>ドウイ</t>
    </rPh>
    <rPh sb="39" eb="41">
      <t>トウガク</t>
    </rPh>
    <phoneticPr fontId="3"/>
  </si>
  <si>
    <r>
      <rPr>
        <sz val="11"/>
        <rFont val="ＭＳ Ｐゴシック"/>
        <family val="3"/>
        <charset val="128"/>
      </rPr>
      <t>公共事業等債（復興特別分・土地区画整理事業及び市街地再開発事業）　28年度同意等額</t>
    </r>
    <rPh sb="35" eb="37">
      <t>ネンド</t>
    </rPh>
    <rPh sb="37" eb="39">
      <t>ドウイ</t>
    </rPh>
    <rPh sb="39" eb="41">
      <t>トウガク</t>
    </rPh>
    <phoneticPr fontId="3"/>
  </si>
  <si>
    <r>
      <rPr>
        <sz val="11"/>
        <rFont val="ＭＳ Ｐゴシック"/>
        <family val="3"/>
        <charset val="128"/>
      </rPr>
      <t>公共事業等債（復興特別分・土地区画整理事業及び市街地再開発事業）　29年度同意等額</t>
    </r>
    <rPh sb="35" eb="37">
      <t>ネンド</t>
    </rPh>
    <rPh sb="37" eb="39">
      <t>ドウイ</t>
    </rPh>
    <rPh sb="39" eb="41">
      <t>トウガク</t>
    </rPh>
    <phoneticPr fontId="3"/>
  </si>
  <si>
    <r>
      <rPr>
        <sz val="11"/>
        <rFont val="ＭＳ Ｐゴシック"/>
        <family val="3"/>
        <charset val="128"/>
      </rPr>
      <t>公共事業等債（復興特別分・土地区画整理事業及び市街地再開発事業）　30年度同意等額</t>
    </r>
    <rPh sb="35" eb="37">
      <t>ネンド</t>
    </rPh>
    <rPh sb="37" eb="39">
      <t>ドウイ</t>
    </rPh>
    <rPh sb="39" eb="41">
      <t>トウガク</t>
    </rPh>
    <phoneticPr fontId="3"/>
  </si>
  <si>
    <r>
      <rPr>
        <sz val="11"/>
        <rFont val="ＭＳ Ｐゴシック"/>
        <family val="3"/>
        <charset val="128"/>
      </rPr>
      <t>公共事業等債（復興特別分・土地区画整理事業及び市街地再開発事業）　R元年度同意等額</t>
    </r>
    <rPh sb="34" eb="35">
      <t>ガン</t>
    </rPh>
    <rPh sb="35" eb="37">
      <t>ネンド</t>
    </rPh>
    <rPh sb="37" eb="39">
      <t>ドウイ</t>
    </rPh>
    <rPh sb="39" eb="41">
      <t>トウガク</t>
    </rPh>
    <phoneticPr fontId="3"/>
  </si>
  <si>
    <r>
      <t>B</t>
    </r>
    <r>
      <rPr>
        <sz val="11"/>
        <rFont val="ＭＳ Ｐゴシック"/>
        <family val="3"/>
        <charset val="128"/>
      </rPr>
      <t>3647</t>
    </r>
    <phoneticPr fontId="3"/>
  </si>
  <si>
    <r>
      <t>B</t>
    </r>
    <r>
      <rPr>
        <sz val="11"/>
        <rFont val="ＭＳ Ｐゴシック"/>
        <family val="3"/>
        <charset val="128"/>
      </rPr>
      <t>3648</t>
    </r>
    <r>
      <rPr>
        <sz val="11"/>
        <color theme="1"/>
        <rFont val="ＭＳ Ｐゴシック"/>
        <family val="2"/>
        <charset val="128"/>
        <scheme val="minor"/>
      </rPr>
      <t/>
    </r>
  </si>
  <si>
    <r>
      <t>B</t>
    </r>
    <r>
      <rPr>
        <sz val="11"/>
        <rFont val="ＭＳ Ｐゴシック"/>
        <family val="3"/>
        <charset val="128"/>
      </rPr>
      <t>3649</t>
    </r>
    <r>
      <rPr>
        <sz val="11"/>
        <color theme="1"/>
        <rFont val="ＭＳ Ｐゴシック"/>
        <family val="2"/>
        <charset val="128"/>
        <scheme val="minor"/>
      </rPr>
      <t/>
    </r>
  </si>
  <si>
    <r>
      <t>B</t>
    </r>
    <r>
      <rPr>
        <sz val="11"/>
        <rFont val="ＭＳ Ｐゴシック"/>
        <family val="3"/>
        <charset val="128"/>
      </rPr>
      <t>3650</t>
    </r>
    <r>
      <rPr>
        <sz val="11"/>
        <color theme="1"/>
        <rFont val="ＭＳ Ｐゴシック"/>
        <family val="2"/>
        <charset val="128"/>
        <scheme val="minor"/>
      </rPr>
      <t/>
    </r>
  </si>
  <si>
    <r>
      <t>B</t>
    </r>
    <r>
      <rPr>
        <sz val="11"/>
        <rFont val="ＭＳ Ｐゴシック"/>
        <family val="3"/>
        <charset val="128"/>
      </rPr>
      <t>3651</t>
    </r>
    <r>
      <rPr>
        <sz val="11"/>
        <color theme="1"/>
        <rFont val="ＭＳ Ｐゴシック"/>
        <family val="2"/>
        <charset val="128"/>
        <scheme val="minor"/>
      </rPr>
      <t/>
    </r>
  </si>
  <si>
    <r>
      <t>B</t>
    </r>
    <r>
      <rPr>
        <sz val="11"/>
        <rFont val="ＭＳ Ｐゴシック"/>
        <family val="3"/>
        <charset val="128"/>
      </rPr>
      <t>3652</t>
    </r>
    <r>
      <rPr>
        <sz val="11"/>
        <color theme="1"/>
        <rFont val="ＭＳ Ｐゴシック"/>
        <family val="2"/>
        <charset val="128"/>
        <scheme val="minor"/>
      </rPr>
      <t/>
    </r>
  </si>
  <si>
    <r>
      <t>B</t>
    </r>
    <r>
      <rPr>
        <sz val="11"/>
        <rFont val="ＭＳ Ｐゴシック"/>
        <family val="3"/>
        <charset val="128"/>
      </rPr>
      <t>3653</t>
    </r>
    <r>
      <rPr>
        <sz val="11"/>
        <color theme="1"/>
        <rFont val="ＭＳ Ｐゴシック"/>
        <family val="2"/>
        <charset val="128"/>
        <scheme val="minor"/>
      </rPr>
      <t/>
    </r>
  </si>
  <si>
    <r>
      <t>B</t>
    </r>
    <r>
      <rPr>
        <sz val="11"/>
        <rFont val="ＭＳ Ｐゴシック"/>
        <family val="3"/>
        <charset val="128"/>
      </rPr>
      <t>3654</t>
    </r>
    <r>
      <rPr>
        <sz val="11"/>
        <color theme="1"/>
        <rFont val="ＭＳ Ｐゴシック"/>
        <family val="2"/>
        <charset val="128"/>
        <scheme val="minor"/>
      </rPr>
      <t/>
    </r>
  </si>
  <si>
    <r>
      <t>B</t>
    </r>
    <r>
      <rPr>
        <sz val="11"/>
        <rFont val="ＭＳ Ｐゴシック"/>
        <family val="3"/>
        <charset val="128"/>
      </rPr>
      <t>3655</t>
    </r>
    <r>
      <rPr>
        <sz val="11"/>
        <color theme="1"/>
        <rFont val="ＭＳ Ｐゴシック"/>
        <family val="2"/>
        <charset val="128"/>
        <scheme val="minor"/>
      </rPr>
      <t/>
    </r>
  </si>
  <si>
    <r>
      <t>B</t>
    </r>
    <r>
      <rPr>
        <sz val="11"/>
        <rFont val="ＭＳ Ｐゴシック"/>
        <family val="3"/>
        <charset val="128"/>
      </rPr>
      <t>3656</t>
    </r>
    <r>
      <rPr>
        <sz val="11"/>
        <color theme="1"/>
        <rFont val="ＭＳ Ｐゴシック"/>
        <family val="2"/>
        <charset val="128"/>
        <scheme val="minor"/>
      </rPr>
      <t/>
    </r>
  </si>
  <si>
    <r>
      <t>B</t>
    </r>
    <r>
      <rPr>
        <sz val="11"/>
        <rFont val="ＭＳ Ｐゴシック"/>
        <family val="3"/>
        <charset val="128"/>
      </rPr>
      <t>3658</t>
    </r>
    <phoneticPr fontId="3"/>
  </si>
  <si>
    <r>
      <t>B</t>
    </r>
    <r>
      <rPr>
        <sz val="11"/>
        <rFont val="ＭＳ Ｐゴシック"/>
        <family val="3"/>
        <charset val="128"/>
      </rPr>
      <t>3659</t>
    </r>
    <r>
      <rPr>
        <sz val="11"/>
        <color theme="1"/>
        <rFont val="ＭＳ Ｐゴシック"/>
        <family val="2"/>
        <charset val="128"/>
        <scheme val="minor"/>
      </rPr>
      <t/>
    </r>
  </si>
  <si>
    <r>
      <t>B</t>
    </r>
    <r>
      <rPr>
        <sz val="11"/>
        <rFont val="ＭＳ Ｐゴシック"/>
        <family val="3"/>
        <charset val="128"/>
      </rPr>
      <t>3667</t>
    </r>
    <phoneticPr fontId="3"/>
  </si>
  <si>
    <r>
      <t>B</t>
    </r>
    <r>
      <rPr>
        <sz val="11"/>
        <rFont val="ＭＳ Ｐゴシック"/>
        <family val="3"/>
        <charset val="128"/>
      </rPr>
      <t>3668</t>
    </r>
    <r>
      <rPr>
        <sz val="11"/>
        <color theme="1"/>
        <rFont val="ＭＳ Ｐゴシック"/>
        <family val="2"/>
        <charset val="128"/>
        <scheme val="minor"/>
      </rPr>
      <t/>
    </r>
  </si>
  <si>
    <r>
      <t>B</t>
    </r>
    <r>
      <rPr>
        <sz val="11"/>
        <rFont val="ＭＳ Ｐゴシック"/>
        <family val="3"/>
        <charset val="128"/>
      </rPr>
      <t>3669</t>
    </r>
    <r>
      <rPr>
        <sz val="11"/>
        <color theme="1"/>
        <rFont val="ＭＳ Ｐゴシック"/>
        <family val="2"/>
        <charset val="128"/>
        <scheme val="minor"/>
      </rPr>
      <t/>
    </r>
  </si>
  <si>
    <r>
      <t>B</t>
    </r>
    <r>
      <rPr>
        <sz val="11"/>
        <rFont val="ＭＳ Ｐゴシック"/>
        <family val="3"/>
        <charset val="128"/>
      </rPr>
      <t>3670</t>
    </r>
    <r>
      <rPr>
        <sz val="11"/>
        <color theme="1"/>
        <rFont val="ＭＳ Ｐゴシック"/>
        <family val="2"/>
        <charset val="128"/>
        <scheme val="minor"/>
      </rPr>
      <t/>
    </r>
  </si>
  <si>
    <r>
      <t>B</t>
    </r>
    <r>
      <rPr>
        <sz val="11"/>
        <rFont val="ＭＳ Ｐゴシック"/>
        <family val="3"/>
        <charset val="128"/>
      </rPr>
      <t>3671</t>
    </r>
    <r>
      <rPr>
        <sz val="11"/>
        <color theme="1"/>
        <rFont val="ＭＳ Ｐゴシック"/>
        <family val="2"/>
        <charset val="128"/>
        <scheme val="minor"/>
      </rPr>
      <t/>
    </r>
  </si>
  <si>
    <r>
      <t>B</t>
    </r>
    <r>
      <rPr>
        <sz val="11"/>
        <rFont val="ＭＳ Ｐゴシック"/>
        <family val="3"/>
        <charset val="128"/>
      </rPr>
      <t>3672</t>
    </r>
    <r>
      <rPr>
        <sz val="11"/>
        <color theme="1"/>
        <rFont val="ＭＳ Ｐゴシック"/>
        <family val="2"/>
        <charset val="128"/>
        <scheme val="minor"/>
      </rPr>
      <t/>
    </r>
  </si>
  <si>
    <r>
      <t>B</t>
    </r>
    <r>
      <rPr>
        <sz val="11"/>
        <rFont val="ＭＳ Ｐゴシック"/>
        <family val="3"/>
        <charset val="128"/>
      </rPr>
      <t>3673</t>
    </r>
    <r>
      <rPr>
        <sz val="11"/>
        <color theme="1"/>
        <rFont val="ＭＳ Ｐゴシック"/>
        <family val="2"/>
        <charset val="128"/>
        <scheme val="minor"/>
      </rPr>
      <t/>
    </r>
  </si>
  <si>
    <r>
      <t>B</t>
    </r>
    <r>
      <rPr>
        <sz val="11"/>
        <rFont val="ＭＳ Ｐゴシック"/>
        <family val="3"/>
        <charset val="128"/>
      </rPr>
      <t>3674</t>
    </r>
    <r>
      <rPr>
        <sz val="11"/>
        <color theme="1"/>
        <rFont val="ＭＳ Ｐゴシック"/>
        <family val="2"/>
        <charset val="128"/>
        <scheme val="minor"/>
      </rPr>
      <t/>
    </r>
  </si>
  <si>
    <r>
      <t>B</t>
    </r>
    <r>
      <rPr>
        <sz val="11"/>
        <rFont val="ＭＳ Ｐゴシック"/>
        <family val="3"/>
        <charset val="128"/>
      </rPr>
      <t>3675</t>
    </r>
    <r>
      <rPr>
        <sz val="11"/>
        <color theme="1"/>
        <rFont val="ＭＳ Ｐゴシック"/>
        <family val="2"/>
        <charset val="128"/>
        <scheme val="minor"/>
      </rPr>
      <t/>
    </r>
  </si>
  <si>
    <r>
      <t>B</t>
    </r>
    <r>
      <rPr>
        <sz val="11"/>
        <rFont val="ＭＳ Ｐゴシック"/>
        <family val="3"/>
        <charset val="128"/>
      </rPr>
      <t>3676</t>
    </r>
    <r>
      <rPr>
        <sz val="11"/>
        <color theme="1"/>
        <rFont val="ＭＳ Ｐゴシック"/>
        <family val="2"/>
        <charset val="128"/>
        <scheme val="minor"/>
      </rPr>
      <t/>
    </r>
  </si>
  <si>
    <r>
      <t>施設整備事業（一般財源化分）次世代育成支援対策施設整備交付金　</t>
    </r>
    <r>
      <rPr>
        <sz val="11"/>
        <rFont val="ＭＳ Ｐゴシック"/>
        <family val="3"/>
        <charset val="128"/>
      </rPr>
      <t>令和元年度同意等額</t>
    </r>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rPh sb="31" eb="33">
      <t>レイワ</t>
    </rPh>
    <rPh sb="33" eb="34">
      <t>モト</t>
    </rPh>
    <rPh sb="34" eb="36">
      <t>ネンド</t>
    </rPh>
    <rPh sb="36" eb="38">
      <t>ドウイ</t>
    </rPh>
    <rPh sb="38" eb="40">
      <t>トウガク</t>
    </rPh>
    <phoneticPr fontId="3"/>
  </si>
  <si>
    <r>
      <t>施設整備事業（一般財源化分）社会福祉施設等施設整備補助金・負担金　</t>
    </r>
    <r>
      <rPr>
        <sz val="11"/>
        <rFont val="ＭＳ Ｐゴシック"/>
        <family val="3"/>
        <charset val="128"/>
      </rPr>
      <t>令和元年度同意等額</t>
    </r>
    <rPh sb="0" eb="2">
      <t>シセツ</t>
    </rPh>
    <rPh sb="2" eb="4">
      <t>セイビ</t>
    </rPh>
    <rPh sb="4" eb="6">
      <t>ジギョウ</t>
    </rPh>
    <rPh sb="7" eb="9">
      <t>イッパン</t>
    </rPh>
    <rPh sb="9" eb="12">
      <t>ザイゲンカ</t>
    </rPh>
    <rPh sb="12" eb="13">
      <t>ブン</t>
    </rPh>
    <rPh sb="14" eb="16">
      <t>シャカイ</t>
    </rPh>
    <rPh sb="16" eb="18">
      <t>フクシ</t>
    </rPh>
    <rPh sb="18" eb="21">
      <t>シセツトウ</t>
    </rPh>
    <rPh sb="21" eb="23">
      <t>シセツ</t>
    </rPh>
    <rPh sb="23" eb="25">
      <t>セイビ</t>
    </rPh>
    <rPh sb="25" eb="28">
      <t>ホジョキン</t>
    </rPh>
    <rPh sb="29" eb="32">
      <t>フタンキン</t>
    </rPh>
    <rPh sb="33" eb="35">
      <t>レイワ</t>
    </rPh>
    <rPh sb="35" eb="36">
      <t>モト</t>
    </rPh>
    <rPh sb="36" eb="38">
      <t>ネンド</t>
    </rPh>
    <rPh sb="38" eb="40">
      <t>ドウイ</t>
    </rPh>
    <rPh sb="40" eb="42">
      <t>トウガク</t>
    </rPh>
    <phoneticPr fontId="3"/>
  </si>
  <si>
    <r>
      <t>一般会計出資債（上水道事業）　12年度同意等額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</si>
  <si>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13年度同意等額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</si>
  <si>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14年度同意等額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</si>
  <si>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15年度同意等額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</si>
  <si>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16年度同意等額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</si>
  <si>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17年度同意等額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</si>
  <si>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18年度同意等額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</si>
  <si>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19年度同意等額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</si>
  <si>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20年度同意等額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</si>
  <si>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22年度同意等額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</si>
  <si>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23年度同意等額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</si>
  <si>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24年度同意等額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</si>
  <si>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25年度同意等額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</si>
  <si>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26年度同意等額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</si>
  <si>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27年度同意等額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</si>
  <si>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28年度同意等額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</si>
  <si>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29年度同意等額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</si>
  <si>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30年度同意等額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7" eb="19">
      <t>ネンド</t>
    </rPh>
    <rPh sb="19" eb="21">
      <t>ドウイ</t>
    </rPh>
    <rPh sb="21" eb="23">
      <t>トウガク</t>
    </rPh>
    <rPh sb="27" eb="29">
      <t>サイガイ</t>
    </rPh>
    <phoneticPr fontId="3"/>
  </si>
  <si>
    <r>
      <t>一般会計出資債（上水道事業）　令和元年度同意等額　※上水</t>
    </r>
    <r>
      <rPr>
        <sz val="11"/>
        <rFont val="ＭＳ Ｐゴシック"/>
        <family val="3"/>
        <charset val="128"/>
      </rPr>
      <t>災害・安全対策事業分</t>
    </r>
    <rPh sb="0" eb="2">
      <t>イッパン</t>
    </rPh>
    <rPh sb="2" eb="4">
      <t>カイケイ</t>
    </rPh>
    <rPh sb="4" eb="7">
      <t>シュッシサイ</t>
    </rPh>
    <rPh sb="8" eb="11">
      <t>ジョウスイドウ</t>
    </rPh>
    <rPh sb="11" eb="13">
      <t>ジギョウ</t>
    </rPh>
    <rPh sb="18" eb="20">
      <t>ネンド</t>
    </rPh>
    <rPh sb="20" eb="22">
      <t>ドウイ</t>
    </rPh>
    <rPh sb="22" eb="24">
      <t>トウガク</t>
    </rPh>
    <rPh sb="28" eb="30">
      <t>サイガイ</t>
    </rPh>
    <phoneticPr fontId="3"/>
  </si>
  <si>
    <r>
      <t>B</t>
    </r>
    <r>
      <rPr>
        <sz val="11"/>
        <rFont val="ＭＳ Ｐゴシック"/>
        <family val="3"/>
        <charset val="128"/>
      </rPr>
      <t>3803</t>
    </r>
    <phoneticPr fontId="3"/>
  </si>
  <si>
    <r>
      <t>清掃事業に係る地方債　（５０％分）　R</t>
    </r>
    <r>
      <rPr>
        <sz val="11"/>
        <rFont val="ＭＳ Ｐゴシック"/>
        <family val="3"/>
        <charset val="128"/>
      </rPr>
      <t>3年度同意等額</t>
    </r>
    <rPh sb="0" eb="2">
      <t>セイソウ</t>
    </rPh>
    <rPh sb="2" eb="4">
      <t>ジギョウ</t>
    </rPh>
    <rPh sb="5" eb="6">
      <t>カカ</t>
    </rPh>
    <rPh sb="7" eb="10">
      <t>チホウサイ</t>
    </rPh>
    <rPh sb="15" eb="16">
      <t>ブン</t>
    </rPh>
    <rPh sb="20" eb="22">
      <t>ネンド</t>
    </rPh>
    <rPh sb="22" eb="24">
      <t>ドウイ</t>
    </rPh>
    <rPh sb="24" eb="26">
      <t>トウガク</t>
    </rPh>
    <phoneticPr fontId="3"/>
  </si>
  <si>
    <r>
      <t>清掃事業に係る地方債　（３０％分）　R</t>
    </r>
    <r>
      <rPr>
        <sz val="11"/>
        <rFont val="ＭＳ Ｐゴシック"/>
        <family val="3"/>
        <charset val="128"/>
      </rPr>
      <t>3年度同意等額</t>
    </r>
    <phoneticPr fontId="3"/>
  </si>
  <si>
    <r>
      <rPr>
        <sz val="11"/>
        <rFont val="ＭＳ Ｐゴシック"/>
        <family val="3"/>
        <charset val="128"/>
      </rPr>
      <t>一般公共事業債　（機構営）　22年度同意等額</t>
    </r>
    <phoneticPr fontId="3"/>
  </si>
  <si>
    <r>
      <rPr>
        <sz val="11"/>
        <rFont val="ＭＳ Ｐゴシック"/>
        <family val="3"/>
        <charset val="128"/>
      </rPr>
      <t>公共事業等債　（機構営）　23年度同意等額</t>
    </r>
    <rPh sb="0" eb="2">
      <t>コウキョウ</t>
    </rPh>
    <rPh sb="2" eb="4">
      <t>ジギョウ</t>
    </rPh>
    <rPh sb="4" eb="6">
      <t>トウサイ</t>
    </rPh>
    <phoneticPr fontId="3"/>
  </si>
  <si>
    <r>
      <rPr>
        <sz val="11"/>
        <rFont val="ＭＳ Ｐゴシック"/>
        <family val="3"/>
        <charset val="128"/>
      </rPr>
      <t>公共事業等債　（機構営）　24年度同意等額</t>
    </r>
    <phoneticPr fontId="3"/>
  </si>
  <si>
    <r>
      <rPr>
        <sz val="11"/>
        <rFont val="ＭＳ Ｐゴシック"/>
        <family val="3"/>
        <charset val="128"/>
      </rPr>
      <t>公共事業等債　（機構営）　25年度同意等額</t>
    </r>
    <phoneticPr fontId="3"/>
  </si>
  <si>
    <r>
      <rPr>
        <sz val="11"/>
        <rFont val="ＭＳ Ｐゴシック"/>
        <family val="3"/>
        <charset val="128"/>
      </rPr>
      <t>公共事業等債　（機構営）　26年度同意等額</t>
    </r>
    <phoneticPr fontId="3"/>
  </si>
  <si>
    <r>
      <rPr>
        <sz val="11"/>
        <rFont val="ＭＳ Ｐゴシック"/>
        <family val="3"/>
        <charset val="128"/>
      </rPr>
      <t>公共事業等債　（機構営）　27年度同意等額</t>
    </r>
    <phoneticPr fontId="3"/>
  </si>
  <si>
    <r>
      <rPr>
        <sz val="11"/>
        <rFont val="ＭＳ Ｐゴシック"/>
        <family val="3"/>
        <charset val="128"/>
      </rPr>
      <t>公共事業等債　（機構営）　28年度同意等額</t>
    </r>
    <phoneticPr fontId="3"/>
  </si>
  <si>
    <r>
      <rPr>
        <sz val="11"/>
        <rFont val="ＭＳ Ｐゴシック"/>
        <family val="3"/>
        <charset val="128"/>
      </rPr>
      <t>公共事業等債　（機構営）　29年度同意等額</t>
    </r>
    <phoneticPr fontId="3"/>
  </si>
  <si>
    <r>
      <rPr>
        <sz val="11"/>
        <rFont val="ＭＳ Ｐゴシック"/>
        <family val="3"/>
        <charset val="128"/>
      </rPr>
      <t>公共事業等債　（機構営）　30年度同意等額</t>
    </r>
    <phoneticPr fontId="3"/>
  </si>
  <si>
    <r>
      <rPr>
        <sz val="11"/>
        <rFont val="ＭＳ Ｐゴシック"/>
        <family val="3"/>
        <charset val="128"/>
      </rPr>
      <t>公共事業等債　（機構営）　R元年度同意等額</t>
    </r>
    <rPh sb="14" eb="15">
      <t>ガン</t>
    </rPh>
    <phoneticPr fontId="3"/>
  </si>
  <si>
    <r>
      <t>一般公共事業債　（都道府県営・農業農村）　22年度同意等額</t>
    </r>
    <r>
      <rPr>
        <sz val="11"/>
        <rFont val="ＭＳ Ｐゴシック"/>
        <family val="3"/>
        <charset val="128"/>
      </rPr>
      <t>（継続事業分に限る）</t>
    </r>
    <rPh sb="0" eb="2">
      <t>イッパン</t>
    </rPh>
    <rPh sb="2" eb="4">
      <t>コウキョウ</t>
    </rPh>
    <rPh sb="4" eb="7">
      <t>ジギョウサイ</t>
    </rPh>
    <rPh sb="9" eb="13">
      <t>トドウフケン</t>
    </rPh>
    <rPh sb="13" eb="14">
      <t>エイ</t>
    </rPh>
    <rPh sb="15" eb="17">
      <t>ノウギョウ</t>
    </rPh>
    <rPh sb="17" eb="19">
      <t>ノウソン</t>
    </rPh>
    <rPh sb="23" eb="25">
      <t>ネンド</t>
    </rPh>
    <phoneticPr fontId="3"/>
  </si>
  <si>
    <r>
      <rPr>
        <sz val="11"/>
        <rFont val="ＭＳ Ｐゴシック"/>
        <family val="3"/>
        <charset val="128"/>
      </rPr>
      <t>公共事業等債　（都道府県営・農業農村）　23年度同意等額（継続事業分に限る）</t>
    </r>
    <rPh sb="8" eb="12">
      <t>トドウフケン</t>
    </rPh>
    <rPh sb="12" eb="13">
      <t>エイ</t>
    </rPh>
    <rPh sb="14" eb="16">
      <t>ノウギョウ</t>
    </rPh>
    <rPh sb="16" eb="18">
      <t>ノウソン</t>
    </rPh>
    <rPh sb="22" eb="24">
      <t>ネンド</t>
    </rPh>
    <phoneticPr fontId="3"/>
  </si>
  <si>
    <r>
      <rPr>
        <sz val="11"/>
        <rFont val="ＭＳ Ｐゴシック"/>
        <family val="3"/>
        <charset val="128"/>
      </rPr>
      <t>公共事業等債　（都道府県営・農業農村）　24年度同意等額（継続事業分に限る）</t>
    </r>
    <rPh sb="8" eb="12">
      <t>トドウフケン</t>
    </rPh>
    <rPh sb="12" eb="13">
      <t>エイ</t>
    </rPh>
    <rPh sb="14" eb="16">
      <t>ノウギョウ</t>
    </rPh>
    <rPh sb="16" eb="18">
      <t>ノウソン</t>
    </rPh>
    <rPh sb="22" eb="24">
      <t>ネンド</t>
    </rPh>
    <phoneticPr fontId="3"/>
  </si>
  <si>
    <r>
      <rPr>
        <sz val="11"/>
        <rFont val="ＭＳ Ｐゴシック"/>
        <family val="3"/>
        <charset val="128"/>
      </rPr>
      <t>公共事業等債　（都道府県営・農業農村）　25年度同意等額（継続事業分に限る）</t>
    </r>
    <rPh sb="8" eb="12">
      <t>トドウフケン</t>
    </rPh>
    <rPh sb="12" eb="13">
      <t>エイ</t>
    </rPh>
    <rPh sb="14" eb="16">
      <t>ノウギョウ</t>
    </rPh>
    <rPh sb="16" eb="18">
      <t>ノウソン</t>
    </rPh>
    <rPh sb="22" eb="24">
      <t>ネンド</t>
    </rPh>
    <phoneticPr fontId="3"/>
  </si>
  <si>
    <r>
      <rPr>
        <sz val="11"/>
        <rFont val="ＭＳ Ｐゴシック"/>
        <family val="3"/>
        <charset val="128"/>
      </rPr>
      <t>公共事業等債　（都道府県営・農業農村）　26年度同意等額（継続事業分に限る）</t>
    </r>
    <rPh sb="8" eb="12">
      <t>トドウフケン</t>
    </rPh>
    <rPh sb="12" eb="13">
      <t>エイ</t>
    </rPh>
    <rPh sb="14" eb="16">
      <t>ノウギョウ</t>
    </rPh>
    <rPh sb="16" eb="18">
      <t>ノウソン</t>
    </rPh>
    <rPh sb="22" eb="24">
      <t>ネンド</t>
    </rPh>
    <phoneticPr fontId="3"/>
  </si>
  <si>
    <r>
      <rPr>
        <sz val="11"/>
        <rFont val="ＭＳ Ｐゴシック"/>
        <family val="3"/>
        <charset val="128"/>
      </rPr>
      <t>公共事業等債　（都道府県営・農業農村）　27年度同意等額（継続事業分に限る）</t>
    </r>
    <rPh sb="8" eb="12">
      <t>トドウフケン</t>
    </rPh>
    <rPh sb="12" eb="13">
      <t>エイ</t>
    </rPh>
    <rPh sb="14" eb="16">
      <t>ノウギョウ</t>
    </rPh>
    <rPh sb="16" eb="18">
      <t>ノウソン</t>
    </rPh>
    <rPh sb="22" eb="24">
      <t>ネンド</t>
    </rPh>
    <phoneticPr fontId="3"/>
  </si>
  <si>
    <r>
      <rPr>
        <sz val="11"/>
        <rFont val="ＭＳ Ｐゴシック"/>
        <family val="3"/>
        <charset val="128"/>
      </rPr>
      <t>公共事業等債　（都道府県営・農業農村）　28年度同意等額（継続事業分に限る）</t>
    </r>
    <rPh sb="8" eb="12">
      <t>トドウフケン</t>
    </rPh>
    <rPh sb="12" eb="13">
      <t>エイ</t>
    </rPh>
    <rPh sb="14" eb="16">
      <t>ノウギョウ</t>
    </rPh>
    <rPh sb="16" eb="18">
      <t>ノウソン</t>
    </rPh>
    <rPh sb="22" eb="24">
      <t>ネンド</t>
    </rPh>
    <phoneticPr fontId="3"/>
  </si>
  <si>
    <r>
      <rPr>
        <sz val="11"/>
        <rFont val="ＭＳ Ｐゴシック"/>
        <family val="3"/>
        <charset val="128"/>
      </rPr>
      <t>公共事業等債　（都道府県営・農業農村）　29年度同意等額（継続事業分に限る）</t>
    </r>
    <rPh sb="8" eb="12">
      <t>トドウフケン</t>
    </rPh>
    <rPh sb="12" eb="13">
      <t>エイ</t>
    </rPh>
    <rPh sb="14" eb="16">
      <t>ノウギョウ</t>
    </rPh>
    <rPh sb="16" eb="18">
      <t>ノウソン</t>
    </rPh>
    <rPh sb="22" eb="24">
      <t>ネンド</t>
    </rPh>
    <phoneticPr fontId="3"/>
  </si>
  <si>
    <r>
      <rPr>
        <sz val="11"/>
        <rFont val="ＭＳ Ｐゴシック"/>
        <family val="3"/>
        <charset val="128"/>
      </rPr>
      <t>公共事業等債　（都道府県営・農業農村）　30年度同意等額（継続事業分に限る）</t>
    </r>
    <rPh sb="8" eb="12">
      <t>トドウフケン</t>
    </rPh>
    <rPh sb="12" eb="13">
      <t>エイ</t>
    </rPh>
    <rPh sb="14" eb="16">
      <t>ノウギョウ</t>
    </rPh>
    <rPh sb="16" eb="18">
      <t>ノウソン</t>
    </rPh>
    <rPh sb="22" eb="24">
      <t>ネンド</t>
    </rPh>
    <phoneticPr fontId="3"/>
  </si>
  <si>
    <r>
      <rPr>
        <sz val="11"/>
        <rFont val="ＭＳ Ｐゴシック"/>
        <family val="3"/>
        <charset val="128"/>
      </rPr>
      <t>公共事業等債　（都道府県営・農業農村）　R元年度同意等額（継続事業分に限る）</t>
    </r>
    <rPh sb="8" eb="12">
      <t>トドウフケン</t>
    </rPh>
    <rPh sb="12" eb="13">
      <t>エイ</t>
    </rPh>
    <rPh sb="14" eb="16">
      <t>ノウギョウ</t>
    </rPh>
    <rPh sb="16" eb="18">
      <t>ノウソン</t>
    </rPh>
    <rPh sb="22" eb="24">
      <t>ネンド</t>
    </rPh>
    <phoneticPr fontId="3"/>
  </si>
  <si>
    <r>
      <t>一般公共事業債　（都道府県営・災害関連）　22年度同意等額</t>
    </r>
    <r>
      <rPr>
        <sz val="11"/>
        <rFont val="ＭＳ Ｐゴシック"/>
        <family val="3"/>
        <charset val="128"/>
      </rPr>
      <t>（継続事業分に限る）</t>
    </r>
    <rPh sb="0" eb="2">
      <t>イッパン</t>
    </rPh>
    <rPh sb="2" eb="4">
      <t>コウキョウ</t>
    </rPh>
    <rPh sb="4" eb="7">
      <t>ジギョウサイ</t>
    </rPh>
    <rPh sb="9" eb="13">
      <t>トドウフケン</t>
    </rPh>
    <rPh sb="13" eb="14">
      <t>エイ</t>
    </rPh>
    <rPh sb="15" eb="17">
      <t>サイガイ</t>
    </rPh>
    <rPh sb="17" eb="19">
      <t>カンレン</t>
    </rPh>
    <rPh sb="23" eb="25">
      <t>ネンド</t>
    </rPh>
    <phoneticPr fontId="3"/>
  </si>
  <si>
    <r>
      <rPr>
        <sz val="11"/>
        <rFont val="ＭＳ Ｐゴシック"/>
        <family val="3"/>
        <charset val="128"/>
      </rPr>
      <t>公共事業等債　（都道府県営・災害関連）　23年度同意等額（継続事業分に限る）</t>
    </r>
    <rPh sb="8" eb="12">
      <t>トドウフケン</t>
    </rPh>
    <rPh sb="12" eb="13">
      <t>エイ</t>
    </rPh>
    <rPh sb="14" eb="16">
      <t>サイガイ</t>
    </rPh>
    <rPh sb="16" eb="18">
      <t>カンレン</t>
    </rPh>
    <rPh sb="22" eb="24">
      <t>ネンド</t>
    </rPh>
    <phoneticPr fontId="3"/>
  </si>
  <si>
    <r>
      <rPr>
        <sz val="11"/>
        <rFont val="ＭＳ Ｐゴシック"/>
        <family val="3"/>
        <charset val="128"/>
      </rPr>
      <t>公共事業等債　（都道府県営・災害関連）　24年度同意等額（継続事業分に限る）</t>
    </r>
    <rPh sb="8" eb="12">
      <t>トドウフケン</t>
    </rPh>
    <rPh sb="12" eb="13">
      <t>エイ</t>
    </rPh>
    <rPh sb="14" eb="16">
      <t>サイガイ</t>
    </rPh>
    <rPh sb="16" eb="18">
      <t>カンレン</t>
    </rPh>
    <rPh sb="22" eb="24">
      <t>ネンド</t>
    </rPh>
    <phoneticPr fontId="3"/>
  </si>
  <si>
    <r>
      <rPr>
        <sz val="11"/>
        <rFont val="ＭＳ Ｐゴシック"/>
        <family val="3"/>
        <charset val="128"/>
      </rPr>
      <t>公共事業等債　（都道府県営・災害関連）　25年度同意等額（継続事業分に限る）</t>
    </r>
    <rPh sb="8" eb="12">
      <t>トドウフケン</t>
    </rPh>
    <rPh sb="12" eb="13">
      <t>エイ</t>
    </rPh>
    <rPh sb="14" eb="16">
      <t>サイガイ</t>
    </rPh>
    <rPh sb="16" eb="18">
      <t>カンレン</t>
    </rPh>
    <rPh sb="22" eb="24">
      <t>ネンド</t>
    </rPh>
    <phoneticPr fontId="3"/>
  </si>
  <si>
    <r>
      <rPr>
        <sz val="11"/>
        <rFont val="ＭＳ Ｐゴシック"/>
        <family val="3"/>
        <charset val="128"/>
      </rPr>
      <t>公共事業等債　（都道府県営・災害関連）　26年度同意等額（継続事業分に限る）</t>
    </r>
    <rPh sb="8" eb="12">
      <t>トドウフケン</t>
    </rPh>
    <rPh sb="12" eb="13">
      <t>エイ</t>
    </rPh>
    <rPh sb="14" eb="16">
      <t>サイガイ</t>
    </rPh>
    <rPh sb="16" eb="18">
      <t>カンレン</t>
    </rPh>
    <rPh sb="22" eb="24">
      <t>ネンド</t>
    </rPh>
    <phoneticPr fontId="3"/>
  </si>
  <si>
    <r>
      <rPr>
        <sz val="11"/>
        <rFont val="ＭＳ Ｐゴシック"/>
        <family val="3"/>
        <charset val="128"/>
      </rPr>
      <t>公共事業等債　（都道府県営・災害関連）　27年度同意等額（継続事業分に限る）</t>
    </r>
    <rPh sb="8" eb="12">
      <t>トドウフケン</t>
    </rPh>
    <rPh sb="12" eb="13">
      <t>エイ</t>
    </rPh>
    <rPh sb="14" eb="16">
      <t>サイガイ</t>
    </rPh>
    <rPh sb="16" eb="18">
      <t>カンレン</t>
    </rPh>
    <rPh sb="22" eb="24">
      <t>ネンド</t>
    </rPh>
    <phoneticPr fontId="3"/>
  </si>
  <si>
    <r>
      <rPr>
        <sz val="11"/>
        <rFont val="ＭＳ Ｐゴシック"/>
        <family val="3"/>
        <charset val="128"/>
      </rPr>
      <t>公共事業等債　（都道府県営・災害関連）　28年度同意等額（継続事業分に限る）</t>
    </r>
    <rPh sb="8" eb="12">
      <t>トドウフケン</t>
    </rPh>
    <rPh sb="12" eb="13">
      <t>エイ</t>
    </rPh>
    <rPh sb="14" eb="16">
      <t>サイガイ</t>
    </rPh>
    <rPh sb="16" eb="18">
      <t>カンレン</t>
    </rPh>
    <rPh sb="22" eb="24">
      <t>ネンド</t>
    </rPh>
    <phoneticPr fontId="3"/>
  </si>
  <si>
    <r>
      <rPr>
        <sz val="11"/>
        <rFont val="ＭＳ Ｐゴシック"/>
        <family val="3"/>
        <charset val="128"/>
      </rPr>
      <t>公共事業等債　（都道府県営・災害関連）　29年度同意等額（継続事業分に限る）</t>
    </r>
    <rPh sb="8" eb="12">
      <t>トドウフケン</t>
    </rPh>
    <rPh sb="12" eb="13">
      <t>エイ</t>
    </rPh>
    <rPh sb="14" eb="16">
      <t>サイガイ</t>
    </rPh>
    <rPh sb="16" eb="18">
      <t>カンレン</t>
    </rPh>
    <rPh sb="22" eb="24">
      <t>ネンド</t>
    </rPh>
    <phoneticPr fontId="3"/>
  </si>
  <si>
    <r>
      <rPr>
        <sz val="11"/>
        <rFont val="ＭＳ Ｐゴシック"/>
        <family val="3"/>
        <charset val="128"/>
      </rPr>
      <t>公共事業等債　（都道府県営・災害関連）　30年度同意等額（継続事業分に限る）</t>
    </r>
    <rPh sb="8" eb="12">
      <t>トドウフケン</t>
    </rPh>
    <rPh sb="12" eb="13">
      <t>エイ</t>
    </rPh>
    <rPh sb="14" eb="16">
      <t>サイガイ</t>
    </rPh>
    <rPh sb="16" eb="18">
      <t>カンレン</t>
    </rPh>
    <rPh sb="22" eb="24">
      <t>ネンド</t>
    </rPh>
    <phoneticPr fontId="3"/>
  </si>
  <si>
    <r>
      <rPr>
        <sz val="11"/>
        <rFont val="ＭＳ Ｐゴシック"/>
        <family val="3"/>
        <charset val="128"/>
      </rPr>
      <t>公共事業等債　（都道府県営・災害関連）　R元年度同意等額（継続事業分に限る）</t>
    </r>
    <rPh sb="8" eb="12">
      <t>トドウフケン</t>
    </rPh>
    <rPh sb="12" eb="13">
      <t>エイ</t>
    </rPh>
    <rPh sb="14" eb="16">
      <t>サイガイ</t>
    </rPh>
    <rPh sb="16" eb="18">
      <t>カンレン</t>
    </rPh>
    <rPh sb="22" eb="24">
      <t>ネンド</t>
    </rPh>
    <phoneticPr fontId="3"/>
  </si>
  <si>
    <r>
      <rPr>
        <sz val="11"/>
        <rFont val="ＭＳ Ｐゴシック"/>
        <family val="3"/>
        <charset val="128"/>
      </rPr>
      <t>公共事業等債　（国営・農業農村）　23年度同意等額</t>
    </r>
    <rPh sb="8" eb="10">
      <t>コクエイ</t>
    </rPh>
    <rPh sb="11" eb="13">
      <t>ノウギョウ</t>
    </rPh>
    <rPh sb="13" eb="15">
      <t>ノウソン</t>
    </rPh>
    <rPh sb="19" eb="21">
      <t>ネンド</t>
    </rPh>
    <rPh sb="21" eb="23">
      <t>ドウイ</t>
    </rPh>
    <rPh sb="23" eb="25">
      <t>トウガク</t>
    </rPh>
    <phoneticPr fontId="3"/>
  </si>
  <si>
    <r>
      <rPr>
        <sz val="11"/>
        <rFont val="ＭＳ Ｐゴシック"/>
        <family val="3"/>
        <charset val="128"/>
      </rPr>
      <t>公共事業等債　（国営・農業農村）　24年度同意等額</t>
    </r>
    <rPh sb="8" eb="10">
      <t>コクエイ</t>
    </rPh>
    <rPh sb="11" eb="13">
      <t>ノウギョウ</t>
    </rPh>
    <rPh sb="13" eb="15">
      <t>ノウソン</t>
    </rPh>
    <rPh sb="19" eb="21">
      <t>ネンド</t>
    </rPh>
    <rPh sb="21" eb="23">
      <t>ドウイ</t>
    </rPh>
    <rPh sb="23" eb="25">
      <t>トウガク</t>
    </rPh>
    <phoneticPr fontId="3"/>
  </si>
  <si>
    <r>
      <rPr>
        <sz val="11"/>
        <rFont val="ＭＳ Ｐゴシック"/>
        <family val="3"/>
        <charset val="128"/>
      </rPr>
      <t>公共事業等債　（国営・農業農村）　25年度同意等額</t>
    </r>
    <rPh sb="8" eb="10">
      <t>コクエイ</t>
    </rPh>
    <rPh sb="11" eb="13">
      <t>ノウギョウ</t>
    </rPh>
    <rPh sb="13" eb="15">
      <t>ノウソン</t>
    </rPh>
    <rPh sb="19" eb="21">
      <t>ネンド</t>
    </rPh>
    <rPh sb="21" eb="23">
      <t>ドウイ</t>
    </rPh>
    <rPh sb="23" eb="25">
      <t>トウガク</t>
    </rPh>
    <phoneticPr fontId="3"/>
  </si>
  <si>
    <r>
      <rPr>
        <sz val="11"/>
        <rFont val="ＭＳ Ｐゴシック"/>
        <family val="3"/>
        <charset val="128"/>
      </rPr>
      <t>公共事業等債　（国営・農業農村）　26年度同意等額</t>
    </r>
    <rPh sb="8" eb="10">
      <t>コクエイ</t>
    </rPh>
    <rPh sb="11" eb="13">
      <t>ノウギョウ</t>
    </rPh>
    <rPh sb="13" eb="15">
      <t>ノウソン</t>
    </rPh>
    <rPh sb="19" eb="21">
      <t>ネンド</t>
    </rPh>
    <rPh sb="21" eb="23">
      <t>ドウイ</t>
    </rPh>
    <rPh sb="23" eb="25">
      <t>トウガク</t>
    </rPh>
    <phoneticPr fontId="3"/>
  </si>
  <si>
    <r>
      <rPr>
        <sz val="11"/>
        <rFont val="ＭＳ Ｐゴシック"/>
        <family val="3"/>
        <charset val="128"/>
      </rPr>
      <t>公共事業等債　（国営・農業農村）　27年度同意等額</t>
    </r>
    <rPh sb="8" eb="10">
      <t>コクエイ</t>
    </rPh>
    <rPh sb="11" eb="13">
      <t>ノウギョウ</t>
    </rPh>
    <rPh sb="13" eb="15">
      <t>ノウソン</t>
    </rPh>
    <rPh sb="19" eb="21">
      <t>ネンド</t>
    </rPh>
    <rPh sb="21" eb="23">
      <t>ドウイ</t>
    </rPh>
    <rPh sb="23" eb="25">
      <t>トウガク</t>
    </rPh>
    <phoneticPr fontId="3"/>
  </si>
  <si>
    <r>
      <rPr>
        <sz val="11"/>
        <rFont val="ＭＳ Ｐゴシック"/>
        <family val="3"/>
        <charset val="128"/>
      </rPr>
      <t>公共事業等債　（国営・農業農村）　28年度同意等額</t>
    </r>
    <rPh sb="8" eb="10">
      <t>コクエイ</t>
    </rPh>
    <rPh sb="11" eb="13">
      <t>ノウギョウ</t>
    </rPh>
    <rPh sb="13" eb="15">
      <t>ノウソン</t>
    </rPh>
    <rPh sb="19" eb="21">
      <t>ネンド</t>
    </rPh>
    <rPh sb="21" eb="23">
      <t>ドウイ</t>
    </rPh>
    <rPh sb="23" eb="25">
      <t>トウガク</t>
    </rPh>
    <phoneticPr fontId="3"/>
  </si>
  <si>
    <r>
      <rPr>
        <sz val="11"/>
        <rFont val="ＭＳ Ｐゴシック"/>
        <family val="3"/>
        <charset val="128"/>
      </rPr>
      <t>公共事業等債　（国営・農業農村）　29年度同意等額</t>
    </r>
    <rPh sb="8" eb="10">
      <t>コクエイ</t>
    </rPh>
    <rPh sb="11" eb="13">
      <t>ノウギョウ</t>
    </rPh>
    <rPh sb="13" eb="15">
      <t>ノウソン</t>
    </rPh>
    <rPh sb="19" eb="21">
      <t>ネンド</t>
    </rPh>
    <rPh sb="21" eb="23">
      <t>ドウイ</t>
    </rPh>
    <rPh sb="23" eb="25">
      <t>トウガク</t>
    </rPh>
    <phoneticPr fontId="3"/>
  </si>
  <si>
    <r>
      <rPr>
        <sz val="11"/>
        <rFont val="ＭＳ Ｐゴシック"/>
        <family val="3"/>
        <charset val="128"/>
      </rPr>
      <t>公共事業等債　（国営・農業農村）　30年度同意等額</t>
    </r>
    <rPh sb="8" eb="10">
      <t>コクエイ</t>
    </rPh>
    <rPh sb="11" eb="13">
      <t>ノウギョウ</t>
    </rPh>
    <rPh sb="13" eb="15">
      <t>ノウソン</t>
    </rPh>
    <rPh sb="19" eb="21">
      <t>ネンド</t>
    </rPh>
    <rPh sb="21" eb="23">
      <t>ドウイ</t>
    </rPh>
    <rPh sb="23" eb="25">
      <t>トウガク</t>
    </rPh>
    <phoneticPr fontId="3"/>
  </si>
  <si>
    <r>
      <rPr>
        <sz val="11"/>
        <rFont val="ＭＳ Ｐゴシック"/>
        <family val="3"/>
        <charset val="128"/>
      </rPr>
      <t>公共事業等債　（国営・農業農村）　R元年度同意等額</t>
    </r>
    <rPh sb="8" eb="10">
      <t>コクエイ</t>
    </rPh>
    <rPh sb="11" eb="13">
      <t>ノウギョウ</t>
    </rPh>
    <rPh sb="13" eb="15">
      <t>ノウソン</t>
    </rPh>
    <rPh sb="19" eb="21">
      <t>ネンド</t>
    </rPh>
    <rPh sb="21" eb="23">
      <t>ドウイ</t>
    </rPh>
    <rPh sb="23" eb="25">
      <t>トウガク</t>
    </rPh>
    <phoneticPr fontId="3"/>
  </si>
  <si>
    <r>
      <rPr>
        <sz val="11"/>
        <rFont val="ＭＳ Ｐゴシック"/>
        <family val="3"/>
        <charset val="128"/>
      </rPr>
      <t>公共事業等債　（国営・災害関連）　23年度同意等額</t>
    </r>
    <rPh sb="8" eb="10">
      <t>コクエイ</t>
    </rPh>
    <rPh sb="11" eb="13">
      <t>サイガイ</t>
    </rPh>
    <rPh sb="13" eb="15">
      <t>カンレン</t>
    </rPh>
    <rPh sb="19" eb="21">
      <t>ネンド</t>
    </rPh>
    <rPh sb="21" eb="23">
      <t>ドウイ</t>
    </rPh>
    <rPh sb="23" eb="25">
      <t>トウガク</t>
    </rPh>
    <phoneticPr fontId="3"/>
  </si>
  <si>
    <r>
      <rPr>
        <sz val="11"/>
        <rFont val="ＭＳ Ｐゴシック"/>
        <family val="3"/>
        <charset val="128"/>
      </rPr>
      <t>公共事業等債　（国営・災害関連）　24年度同意等額</t>
    </r>
    <rPh sb="8" eb="10">
      <t>コクエイ</t>
    </rPh>
    <rPh sb="11" eb="13">
      <t>サイガイ</t>
    </rPh>
    <rPh sb="13" eb="15">
      <t>カンレン</t>
    </rPh>
    <rPh sb="19" eb="21">
      <t>ネンド</t>
    </rPh>
    <rPh sb="21" eb="23">
      <t>ドウイ</t>
    </rPh>
    <rPh sb="23" eb="25">
      <t>トウガク</t>
    </rPh>
    <phoneticPr fontId="3"/>
  </si>
  <si>
    <r>
      <rPr>
        <sz val="11"/>
        <rFont val="ＭＳ Ｐゴシック"/>
        <family val="3"/>
        <charset val="128"/>
      </rPr>
      <t>公共事業等債　（国営・災害関連）　25年度同意等額</t>
    </r>
    <rPh sb="8" eb="10">
      <t>コクエイ</t>
    </rPh>
    <rPh sb="11" eb="13">
      <t>サイガイ</t>
    </rPh>
    <rPh sb="13" eb="15">
      <t>カンレン</t>
    </rPh>
    <rPh sb="19" eb="21">
      <t>ネンド</t>
    </rPh>
    <rPh sb="21" eb="23">
      <t>ドウイ</t>
    </rPh>
    <rPh sb="23" eb="25">
      <t>トウガク</t>
    </rPh>
    <phoneticPr fontId="3"/>
  </si>
  <si>
    <r>
      <rPr>
        <sz val="11"/>
        <rFont val="ＭＳ Ｐゴシック"/>
        <family val="3"/>
        <charset val="128"/>
      </rPr>
      <t>公共事業等債　（国営・災害関連）　26年度同意等額</t>
    </r>
    <rPh sb="8" eb="10">
      <t>コクエイ</t>
    </rPh>
    <rPh sb="11" eb="13">
      <t>サイガイ</t>
    </rPh>
    <rPh sb="13" eb="15">
      <t>カンレン</t>
    </rPh>
    <rPh sb="19" eb="21">
      <t>ネンド</t>
    </rPh>
    <rPh sb="21" eb="23">
      <t>ドウイ</t>
    </rPh>
    <rPh sb="23" eb="25">
      <t>トウガク</t>
    </rPh>
    <phoneticPr fontId="3"/>
  </si>
  <si>
    <r>
      <rPr>
        <sz val="11"/>
        <rFont val="ＭＳ Ｐゴシック"/>
        <family val="3"/>
        <charset val="128"/>
      </rPr>
      <t>公共事業等債　（国営・災害関連）　27年度同意等額</t>
    </r>
    <rPh sb="8" eb="10">
      <t>コクエイ</t>
    </rPh>
    <rPh sb="11" eb="13">
      <t>サイガイ</t>
    </rPh>
    <rPh sb="13" eb="15">
      <t>カンレン</t>
    </rPh>
    <rPh sb="19" eb="21">
      <t>ネンド</t>
    </rPh>
    <rPh sb="21" eb="23">
      <t>ドウイ</t>
    </rPh>
    <rPh sb="23" eb="25">
      <t>トウガク</t>
    </rPh>
    <phoneticPr fontId="3"/>
  </si>
  <si>
    <r>
      <rPr>
        <sz val="11"/>
        <rFont val="ＭＳ Ｐゴシック"/>
        <family val="3"/>
        <charset val="128"/>
      </rPr>
      <t>公共事業等債　（国営・災害関連）　28年度同意等額</t>
    </r>
    <rPh sb="8" eb="10">
      <t>コクエイ</t>
    </rPh>
    <rPh sb="11" eb="13">
      <t>サイガイ</t>
    </rPh>
    <rPh sb="13" eb="15">
      <t>カンレン</t>
    </rPh>
    <rPh sb="19" eb="21">
      <t>ネンド</t>
    </rPh>
    <rPh sb="21" eb="23">
      <t>ドウイ</t>
    </rPh>
    <rPh sb="23" eb="25">
      <t>トウガク</t>
    </rPh>
    <phoneticPr fontId="3"/>
  </si>
  <si>
    <r>
      <rPr>
        <sz val="11"/>
        <rFont val="ＭＳ Ｐゴシック"/>
        <family val="3"/>
        <charset val="128"/>
      </rPr>
      <t>公共事業等債　（国営・災害関連）　29年度同意等額</t>
    </r>
    <rPh sb="8" eb="10">
      <t>コクエイ</t>
    </rPh>
    <rPh sb="11" eb="13">
      <t>サイガイ</t>
    </rPh>
    <rPh sb="13" eb="15">
      <t>カンレン</t>
    </rPh>
    <rPh sb="19" eb="21">
      <t>ネンド</t>
    </rPh>
    <rPh sb="21" eb="23">
      <t>ドウイ</t>
    </rPh>
    <rPh sb="23" eb="25">
      <t>トウガク</t>
    </rPh>
    <phoneticPr fontId="3"/>
  </si>
  <si>
    <r>
      <rPr>
        <sz val="11"/>
        <rFont val="ＭＳ Ｐゴシック"/>
        <family val="3"/>
        <charset val="128"/>
      </rPr>
      <t>公共事業等債　（国営・災害関連）　30年度同意等額</t>
    </r>
    <rPh sb="8" eb="10">
      <t>コクエイ</t>
    </rPh>
    <rPh sb="11" eb="13">
      <t>サイガイ</t>
    </rPh>
    <rPh sb="13" eb="15">
      <t>カンレン</t>
    </rPh>
    <rPh sb="19" eb="21">
      <t>ネンド</t>
    </rPh>
    <rPh sb="21" eb="23">
      <t>ドウイ</t>
    </rPh>
    <rPh sb="23" eb="25">
      <t>トウガク</t>
    </rPh>
    <phoneticPr fontId="3"/>
  </si>
  <si>
    <r>
      <rPr>
        <sz val="11"/>
        <rFont val="ＭＳ Ｐゴシック"/>
        <family val="3"/>
        <charset val="128"/>
      </rPr>
      <t>公共事業等債　（国営・災害関連）　R元年度同意等額</t>
    </r>
    <rPh sb="8" eb="10">
      <t>コクエイ</t>
    </rPh>
    <rPh sb="11" eb="13">
      <t>サイガイ</t>
    </rPh>
    <rPh sb="13" eb="15">
      <t>カンレン</t>
    </rPh>
    <rPh sb="19" eb="21">
      <t>ネンド</t>
    </rPh>
    <rPh sb="21" eb="23">
      <t>ドウイ</t>
    </rPh>
    <rPh sb="23" eb="25">
      <t>トウガク</t>
    </rPh>
    <phoneticPr fontId="3"/>
  </si>
  <si>
    <r>
      <rPr>
        <sz val="11"/>
        <rFont val="ＭＳ Ｐゴシック"/>
        <family val="3"/>
        <charset val="128"/>
      </rPr>
      <t>臨時地方道整備事業債　（ふるさと農道・通常債分）　14年度許可額</t>
    </r>
    <rPh sb="16" eb="18">
      <t>ノウドウ</t>
    </rPh>
    <rPh sb="27" eb="29">
      <t>ネンド</t>
    </rPh>
    <phoneticPr fontId="3"/>
  </si>
  <si>
    <r>
      <rPr>
        <sz val="11"/>
        <rFont val="ＭＳ Ｐゴシック"/>
        <family val="3"/>
        <charset val="128"/>
      </rPr>
      <t>臨時地方道整備事業債　（ふるさと農道・通常債分）　15年度許可額</t>
    </r>
    <rPh sb="16" eb="18">
      <t>ノウドウ</t>
    </rPh>
    <rPh sb="27" eb="29">
      <t>ネンド</t>
    </rPh>
    <phoneticPr fontId="3"/>
  </si>
  <si>
    <r>
      <rPr>
        <sz val="11"/>
        <rFont val="ＭＳ Ｐゴシック"/>
        <family val="3"/>
        <charset val="128"/>
      </rPr>
      <t>臨時地方道整備事業債　（ふるさと農道・通常債分）　16年度許可額</t>
    </r>
    <rPh sb="16" eb="18">
      <t>ノウドウ</t>
    </rPh>
    <rPh sb="27" eb="29">
      <t>ネンド</t>
    </rPh>
    <phoneticPr fontId="3"/>
  </si>
  <si>
    <r>
      <rPr>
        <sz val="11"/>
        <rFont val="ＭＳ Ｐゴシック"/>
        <family val="3"/>
        <charset val="128"/>
      </rPr>
      <t>臨時地方道整備事業債　（ふるさと農道・通常債分）　17年度許可額</t>
    </r>
    <rPh sb="16" eb="18">
      <t>ノウドウ</t>
    </rPh>
    <rPh sb="27" eb="29">
      <t>ネンド</t>
    </rPh>
    <phoneticPr fontId="3"/>
  </si>
  <si>
    <r>
      <rPr>
        <sz val="11"/>
        <rFont val="ＭＳ Ｐゴシック"/>
        <family val="3"/>
        <charset val="128"/>
      </rPr>
      <t>臨時地方道整備事業債　（ふるさと農道・通常債分）　18年度同意等額</t>
    </r>
    <rPh sb="16" eb="18">
      <t>ノウドウ</t>
    </rPh>
    <rPh sb="27" eb="29">
      <t>ネンド</t>
    </rPh>
    <rPh sb="29" eb="31">
      <t>ドウイ</t>
    </rPh>
    <rPh sb="31" eb="33">
      <t>トウガク</t>
    </rPh>
    <phoneticPr fontId="3"/>
  </si>
  <si>
    <r>
      <rPr>
        <sz val="11"/>
        <rFont val="ＭＳ Ｐゴシック"/>
        <family val="3"/>
        <charset val="128"/>
      </rPr>
      <t>臨時地方道整備事業債　（ふるさと農道・通常債分）　19年度同意等額</t>
    </r>
    <rPh sb="16" eb="18">
      <t>ノウドウ</t>
    </rPh>
    <rPh sb="27" eb="29">
      <t>ネンド</t>
    </rPh>
    <rPh sb="29" eb="31">
      <t>ドウイ</t>
    </rPh>
    <rPh sb="31" eb="33">
      <t>トウガク</t>
    </rPh>
    <phoneticPr fontId="3"/>
  </si>
  <si>
    <r>
      <rPr>
        <sz val="11"/>
        <rFont val="ＭＳ Ｐゴシック"/>
        <family val="3"/>
        <charset val="128"/>
      </rPr>
      <t>臨時地方道整備事業債　（ふるさと農道・通常債分）　20年度同意等額</t>
    </r>
    <rPh sb="16" eb="18">
      <t>ノウドウ</t>
    </rPh>
    <rPh sb="27" eb="29">
      <t>ネンド</t>
    </rPh>
    <rPh sb="29" eb="31">
      <t>ドウイ</t>
    </rPh>
    <rPh sb="31" eb="33">
      <t>トウガク</t>
    </rPh>
    <phoneticPr fontId="3"/>
  </si>
  <si>
    <r>
      <rPr>
        <sz val="11"/>
        <rFont val="ＭＳ Ｐゴシック"/>
        <family val="3"/>
        <charset val="128"/>
      </rPr>
      <t>地方道路等整備事業債　（ふるさと農道・通常債分）　21年度同意等額</t>
    </r>
    <rPh sb="16" eb="18">
      <t>ノウドウ</t>
    </rPh>
    <rPh sb="27" eb="29">
      <t>ネンド</t>
    </rPh>
    <rPh sb="29" eb="31">
      <t>ドウイ</t>
    </rPh>
    <rPh sb="31" eb="33">
      <t>トウガク</t>
    </rPh>
    <phoneticPr fontId="3"/>
  </si>
  <si>
    <r>
      <rPr>
        <sz val="11"/>
        <rFont val="ＭＳ Ｐゴシック"/>
        <family val="3"/>
        <charset val="128"/>
      </rPr>
      <t>地方道路等整備事業債　（ふるさと農道・通常債分）　22年度同意等額（継続事業分に限る）</t>
    </r>
    <rPh sb="16" eb="18">
      <t>ノウドウ</t>
    </rPh>
    <rPh sb="27" eb="29">
      <t>ネンド</t>
    </rPh>
    <phoneticPr fontId="3"/>
  </si>
  <si>
    <r>
      <rPr>
        <sz val="11"/>
        <rFont val="ＭＳ Ｐゴシック"/>
        <family val="3"/>
        <charset val="128"/>
      </rPr>
      <t>地方道路等整備事業債　（ふるさと農道・通常債分）　23年度同意等額（継続事業分に限る）</t>
    </r>
    <rPh sb="16" eb="18">
      <t>ノウドウ</t>
    </rPh>
    <rPh sb="27" eb="29">
      <t>ネンド</t>
    </rPh>
    <phoneticPr fontId="3"/>
  </si>
  <si>
    <r>
      <rPr>
        <sz val="11"/>
        <rFont val="ＭＳ Ｐゴシック"/>
        <family val="3"/>
        <charset val="128"/>
      </rPr>
      <t>地方道路等整備事業債　（ふるさと農道・通常債分）　24年度同意等額（継続事業分に限る）</t>
    </r>
    <rPh sb="16" eb="18">
      <t>ノウドウ</t>
    </rPh>
    <rPh sb="27" eb="29">
      <t>ネンド</t>
    </rPh>
    <phoneticPr fontId="3"/>
  </si>
  <si>
    <r>
      <rPr>
        <sz val="11"/>
        <rFont val="ＭＳ Ｐゴシック"/>
        <family val="3"/>
        <charset val="128"/>
      </rPr>
      <t>臨時地方道整備事業債　（ふるさと農道・財対債分）　14年度許可額</t>
    </r>
    <rPh sb="16" eb="18">
      <t>ノウドウ</t>
    </rPh>
    <rPh sb="19" eb="20">
      <t>ザイ</t>
    </rPh>
    <rPh sb="20" eb="21">
      <t>タイ</t>
    </rPh>
    <rPh sb="21" eb="23">
      <t>サイブン</t>
    </rPh>
    <rPh sb="23" eb="24">
      <t>ツウブン</t>
    </rPh>
    <rPh sb="27" eb="29">
      <t>ネンド</t>
    </rPh>
    <phoneticPr fontId="3"/>
  </si>
  <si>
    <r>
      <rPr>
        <sz val="11"/>
        <rFont val="ＭＳ Ｐゴシック"/>
        <family val="3"/>
        <charset val="128"/>
      </rPr>
      <t>臨時地方道整備事業債　（ふるさと農道・財対債分）　15年度許可額</t>
    </r>
    <rPh sb="16" eb="18">
      <t>ノウドウ</t>
    </rPh>
    <rPh sb="19" eb="20">
      <t>ザイ</t>
    </rPh>
    <rPh sb="20" eb="21">
      <t>タイ</t>
    </rPh>
    <rPh sb="21" eb="23">
      <t>サイブン</t>
    </rPh>
    <rPh sb="23" eb="24">
      <t>ツウブン</t>
    </rPh>
    <rPh sb="27" eb="29">
      <t>ネンド</t>
    </rPh>
    <phoneticPr fontId="3"/>
  </si>
  <si>
    <r>
      <rPr>
        <sz val="11"/>
        <rFont val="ＭＳ Ｐゴシック"/>
        <family val="3"/>
        <charset val="128"/>
      </rPr>
      <t>臨時地方道整備事業債　（ふるさと農道・財対債分）　16年度許可額</t>
    </r>
    <rPh sb="16" eb="18">
      <t>ノウドウ</t>
    </rPh>
    <rPh sb="19" eb="20">
      <t>ザイ</t>
    </rPh>
    <rPh sb="20" eb="21">
      <t>タイ</t>
    </rPh>
    <rPh sb="21" eb="23">
      <t>サイブン</t>
    </rPh>
    <rPh sb="23" eb="24">
      <t>ツウブン</t>
    </rPh>
    <rPh sb="27" eb="29">
      <t>ネンド</t>
    </rPh>
    <phoneticPr fontId="3"/>
  </si>
  <si>
    <r>
      <rPr>
        <sz val="11"/>
        <rFont val="ＭＳ Ｐゴシック"/>
        <family val="3"/>
        <charset val="128"/>
      </rPr>
      <t>臨時地方道整備事業債　（ふるさと農道・財対債分）　17年度許可額</t>
    </r>
    <rPh sb="16" eb="18">
      <t>ノウドウ</t>
    </rPh>
    <rPh sb="19" eb="20">
      <t>ザイ</t>
    </rPh>
    <rPh sb="20" eb="21">
      <t>タイ</t>
    </rPh>
    <rPh sb="21" eb="23">
      <t>サイブン</t>
    </rPh>
    <rPh sb="23" eb="24">
      <t>ツウブン</t>
    </rPh>
    <rPh sb="27" eb="29">
      <t>ネンド</t>
    </rPh>
    <phoneticPr fontId="3"/>
  </si>
  <si>
    <r>
      <rPr>
        <sz val="11"/>
        <rFont val="ＭＳ Ｐゴシック"/>
        <family val="3"/>
        <charset val="128"/>
      </rPr>
      <t>臨時地方道整備事業債　（ふるさと農道・財対債分）　18年度同意等額</t>
    </r>
    <rPh sb="16" eb="18">
      <t>ノウドウ</t>
    </rPh>
    <rPh sb="19" eb="20">
      <t>ザイ</t>
    </rPh>
    <rPh sb="20" eb="21">
      <t>タイ</t>
    </rPh>
    <rPh sb="21" eb="23">
      <t>サイブン</t>
    </rPh>
    <rPh sb="23" eb="24">
      <t>ツウブン</t>
    </rPh>
    <rPh sb="27" eb="29">
      <t>ネンド</t>
    </rPh>
    <rPh sb="29" eb="31">
      <t>ドウイ</t>
    </rPh>
    <rPh sb="31" eb="33">
      <t>トウガク</t>
    </rPh>
    <phoneticPr fontId="3"/>
  </si>
  <si>
    <r>
      <rPr>
        <sz val="11"/>
        <rFont val="ＭＳ Ｐゴシック"/>
        <family val="3"/>
        <charset val="128"/>
      </rPr>
      <t>臨時地方道整備事業債　（ふるさと農道・財対債分）　19年度同意等額</t>
    </r>
    <rPh sb="16" eb="18">
      <t>ノウドウ</t>
    </rPh>
    <rPh sb="19" eb="20">
      <t>ザイ</t>
    </rPh>
    <rPh sb="20" eb="21">
      <t>タイ</t>
    </rPh>
    <rPh sb="21" eb="23">
      <t>サイブン</t>
    </rPh>
    <rPh sb="23" eb="24">
      <t>ツウブン</t>
    </rPh>
    <rPh sb="27" eb="29">
      <t>ネンド</t>
    </rPh>
    <rPh sb="29" eb="31">
      <t>ドウイ</t>
    </rPh>
    <rPh sb="31" eb="33">
      <t>トウガク</t>
    </rPh>
    <phoneticPr fontId="3"/>
  </si>
  <si>
    <r>
      <rPr>
        <sz val="11"/>
        <rFont val="ＭＳ Ｐゴシック"/>
        <family val="3"/>
        <charset val="128"/>
      </rPr>
      <t>臨時地方道整備事業債　（ふるさと農道・財対債分）　20年度同意等額</t>
    </r>
    <rPh sb="16" eb="18">
      <t>ノウドウ</t>
    </rPh>
    <rPh sb="19" eb="20">
      <t>ザイ</t>
    </rPh>
    <rPh sb="20" eb="21">
      <t>タイ</t>
    </rPh>
    <rPh sb="21" eb="23">
      <t>サイブン</t>
    </rPh>
    <rPh sb="23" eb="24">
      <t>ツウブン</t>
    </rPh>
    <rPh sb="27" eb="29">
      <t>ネンド</t>
    </rPh>
    <rPh sb="29" eb="31">
      <t>ドウイ</t>
    </rPh>
    <rPh sb="31" eb="33">
      <t>トウガク</t>
    </rPh>
    <phoneticPr fontId="3"/>
  </si>
  <si>
    <r>
      <rPr>
        <sz val="11"/>
        <rFont val="ＭＳ Ｐゴシック"/>
        <family val="3"/>
        <charset val="128"/>
      </rPr>
      <t>地方道路等整備事業債　（ふるさと農道・財対債分）　21年度同意等額</t>
    </r>
    <rPh sb="16" eb="18">
      <t>ノウドウ</t>
    </rPh>
    <rPh sb="19" eb="20">
      <t>ザイ</t>
    </rPh>
    <rPh sb="20" eb="21">
      <t>タイ</t>
    </rPh>
    <rPh sb="21" eb="23">
      <t>サイブン</t>
    </rPh>
    <rPh sb="23" eb="24">
      <t>ツウブン</t>
    </rPh>
    <rPh sb="27" eb="29">
      <t>ネンド</t>
    </rPh>
    <rPh sb="29" eb="31">
      <t>ドウイ</t>
    </rPh>
    <rPh sb="31" eb="33">
      <t>トウガク</t>
    </rPh>
    <phoneticPr fontId="3"/>
  </si>
  <si>
    <r>
      <rPr>
        <sz val="11"/>
        <rFont val="ＭＳ Ｐゴシック"/>
        <family val="3"/>
        <charset val="128"/>
      </rPr>
      <t>地方道路等整備事業債　（ふるさと農道・財対債分）　22年度同意等額</t>
    </r>
    <rPh sb="16" eb="18">
      <t>ノウドウ</t>
    </rPh>
    <rPh sb="19" eb="20">
      <t>ザイ</t>
    </rPh>
    <rPh sb="20" eb="21">
      <t>タイ</t>
    </rPh>
    <rPh sb="21" eb="23">
      <t>サイブン</t>
    </rPh>
    <rPh sb="23" eb="24">
      <t>ツウブン</t>
    </rPh>
    <rPh sb="27" eb="29">
      <t>ネンド</t>
    </rPh>
    <rPh sb="29" eb="31">
      <t>ドウイ</t>
    </rPh>
    <rPh sb="31" eb="33">
      <t>トウガク</t>
    </rPh>
    <phoneticPr fontId="3"/>
  </si>
  <si>
    <r>
      <rPr>
        <sz val="11"/>
        <rFont val="ＭＳ Ｐゴシック"/>
        <family val="3"/>
        <charset val="128"/>
      </rPr>
      <t>地方道路等整備事業債　（ふるさと農道・財対債分）　23年度同意等額</t>
    </r>
    <rPh sb="16" eb="18">
      <t>ノウドウ</t>
    </rPh>
    <rPh sb="19" eb="20">
      <t>ザイ</t>
    </rPh>
    <rPh sb="20" eb="21">
      <t>タイ</t>
    </rPh>
    <rPh sb="21" eb="23">
      <t>サイブン</t>
    </rPh>
    <rPh sb="23" eb="24">
      <t>ツウブン</t>
    </rPh>
    <rPh sb="27" eb="29">
      <t>ネンド</t>
    </rPh>
    <rPh sb="29" eb="31">
      <t>ドウイ</t>
    </rPh>
    <rPh sb="31" eb="33">
      <t>トウガク</t>
    </rPh>
    <phoneticPr fontId="3"/>
  </si>
  <si>
    <r>
      <rPr>
        <sz val="11"/>
        <rFont val="ＭＳ Ｐゴシック"/>
        <family val="3"/>
        <charset val="128"/>
      </rPr>
      <t>地方道路等整備事業債　（ふるさと農道・財対債分）　24年度同意等額</t>
    </r>
    <rPh sb="16" eb="18">
      <t>ノウドウ</t>
    </rPh>
    <rPh sb="19" eb="20">
      <t>ザイ</t>
    </rPh>
    <rPh sb="20" eb="21">
      <t>タイ</t>
    </rPh>
    <rPh sb="21" eb="23">
      <t>サイブン</t>
    </rPh>
    <rPh sb="23" eb="24">
      <t>ツウブン</t>
    </rPh>
    <rPh sb="27" eb="29">
      <t>ネンド</t>
    </rPh>
    <rPh sb="29" eb="31">
      <t>ドウイ</t>
    </rPh>
    <rPh sb="31" eb="33">
      <t>トウガク</t>
    </rPh>
    <phoneticPr fontId="3"/>
  </si>
  <si>
    <r>
      <t>一般補助施設整備等事業債　（農地耕作条件改善事業）　R</t>
    </r>
    <r>
      <rPr>
        <sz val="11"/>
        <rFont val="ＭＳ Ｐゴシック"/>
        <family val="3"/>
        <charset val="128"/>
      </rPr>
      <t>元年度同意等額</t>
    </r>
    <phoneticPr fontId="3"/>
  </si>
  <si>
    <r>
      <t>一般補助施設整備等事業債　（農業水路等長寿命化・防災減災事業）　R</t>
    </r>
    <r>
      <rPr>
        <sz val="11"/>
        <rFont val="ＭＳ Ｐゴシック"/>
        <family val="3"/>
        <charset val="128"/>
      </rPr>
      <t>元年度同意等額</t>
    </r>
    <rPh sb="14" eb="16">
      <t>ノウギョウ</t>
    </rPh>
    <rPh sb="16" eb="18">
      <t>スイロ</t>
    </rPh>
    <rPh sb="18" eb="19">
      <t>トウ</t>
    </rPh>
    <rPh sb="19" eb="23">
      <t>チョウジュミョウカ</t>
    </rPh>
    <rPh sb="24" eb="26">
      <t>ボウサイ</t>
    </rPh>
    <rPh sb="26" eb="28">
      <t>ゲンサイ</t>
    </rPh>
    <phoneticPr fontId="3"/>
  </si>
  <si>
    <r>
      <t>公共施設等適正管理推進事業債（集約化・複合化事業分）　R</t>
    </r>
    <r>
      <rPr>
        <sz val="11"/>
        <rFont val="ＭＳ Ｐゴシック"/>
        <family val="3"/>
        <charset val="128"/>
      </rPr>
      <t>3年度同意等額</t>
    </r>
    <rPh sb="0" eb="2">
      <t>コウキョウ</t>
    </rPh>
    <rPh sb="2" eb="5">
      <t>シセツトウ</t>
    </rPh>
    <rPh sb="5" eb="7">
      <t>テキセイ</t>
    </rPh>
    <rPh sb="7" eb="9">
      <t>カンリ</t>
    </rPh>
    <rPh sb="9" eb="11">
      <t>スイシン</t>
    </rPh>
    <rPh sb="11" eb="14">
      <t>ジギョウサイ</t>
    </rPh>
    <rPh sb="15" eb="18">
      <t>シュウヤクカ</t>
    </rPh>
    <rPh sb="19" eb="22">
      <t>フクゴウカ</t>
    </rPh>
    <rPh sb="22" eb="25">
      <t>ジギョウブン</t>
    </rPh>
    <rPh sb="29" eb="31">
      <t>ネンド</t>
    </rPh>
    <rPh sb="31" eb="33">
      <t>ドウイ</t>
    </rPh>
    <rPh sb="33" eb="35">
      <t>トウガク</t>
    </rPh>
    <phoneticPr fontId="3"/>
  </si>
  <si>
    <r>
      <t>公共施設等適正管理推進事業債（長寿命化、転用、立地適正化、ユニバーサルデザイン化事業分（義務教育施設の大規模改造事業分を除く））　R</t>
    </r>
    <r>
      <rPr>
        <sz val="11"/>
        <rFont val="ＭＳ Ｐゴシック"/>
        <family val="3"/>
        <charset val="128"/>
      </rPr>
      <t>3年度同意等額</t>
    </r>
    <rPh sb="0" eb="2">
      <t>コウキョウ</t>
    </rPh>
    <rPh sb="2" eb="4">
      <t>シセツ</t>
    </rPh>
    <rPh sb="4" eb="5">
      <t>トウ</t>
    </rPh>
    <rPh sb="5" eb="7">
      <t>テキセイ</t>
    </rPh>
    <rPh sb="7" eb="9">
      <t>カンリ</t>
    </rPh>
    <rPh sb="9" eb="11">
      <t>スイシン</t>
    </rPh>
    <rPh sb="11" eb="14">
      <t>ジギョウサイ</t>
    </rPh>
    <rPh sb="15" eb="19">
      <t>チョウジュミョウカ</t>
    </rPh>
    <rPh sb="20" eb="22">
      <t>テンヨウ</t>
    </rPh>
    <rPh sb="23" eb="25">
      <t>リッチ</t>
    </rPh>
    <rPh sb="25" eb="28">
      <t>テキセイカ</t>
    </rPh>
    <rPh sb="39" eb="40">
      <t>カ</t>
    </rPh>
    <rPh sb="40" eb="42">
      <t>ジギョウ</t>
    </rPh>
    <rPh sb="42" eb="43">
      <t>ブン</t>
    </rPh>
    <rPh sb="60" eb="61">
      <t>ノゾ</t>
    </rPh>
    <rPh sb="67" eb="69">
      <t>ネンド</t>
    </rPh>
    <rPh sb="69" eb="71">
      <t>ドウイ</t>
    </rPh>
    <rPh sb="71" eb="72">
      <t>ナド</t>
    </rPh>
    <rPh sb="72" eb="73">
      <t>ガク</t>
    </rPh>
    <phoneticPr fontId="6"/>
  </si>
  <si>
    <r>
      <t>公共施設等適正管理推進事業債（長寿命化、ユニバーサルデザイン化事業分（義務教育施設の大規模改造事業分））　R</t>
    </r>
    <r>
      <rPr>
        <sz val="11"/>
        <rFont val="ＭＳ Ｐゴシック"/>
        <family val="3"/>
        <charset val="128"/>
      </rPr>
      <t>3年度同意等額</t>
    </r>
    <rPh sb="0" eb="2">
      <t>コウキョウ</t>
    </rPh>
    <rPh sb="2" eb="4">
      <t>シセツ</t>
    </rPh>
    <rPh sb="4" eb="5">
      <t>トウ</t>
    </rPh>
    <rPh sb="5" eb="7">
      <t>テキセイ</t>
    </rPh>
    <rPh sb="7" eb="9">
      <t>カンリ</t>
    </rPh>
    <rPh sb="9" eb="11">
      <t>スイシン</t>
    </rPh>
    <rPh sb="11" eb="14">
      <t>ジギョウサイ</t>
    </rPh>
    <rPh sb="15" eb="16">
      <t>チョウ</t>
    </rPh>
    <rPh sb="16" eb="19">
      <t>ジュミョウカ</t>
    </rPh>
    <rPh sb="30" eb="31">
      <t>カ</t>
    </rPh>
    <rPh sb="31" eb="33">
      <t>ジギョウ</t>
    </rPh>
    <rPh sb="33" eb="34">
      <t>ブン</t>
    </rPh>
    <rPh sb="35" eb="37">
      <t>ギム</t>
    </rPh>
    <rPh sb="37" eb="39">
      <t>キョウイク</t>
    </rPh>
    <rPh sb="39" eb="41">
      <t>シセツ</t>
    </rPh>
    <rPh sb="42" eb="45">
      <t>ダイキボ</t>
    </rPh>
    <rPh sb="45" eb="47">
      <t>カイゾウ</t>
    </rPh>
    <rPh sb="47" eb="49">
      <t>ジギョウ</t>
    </rPh>
    <rPh sb="49" eb="50">
      <t>ブン</t>
    </rPh>
    <rPh sb="55" eb="57">
      <t>ネンド</t>
    </rPh>
    <rPh sb="57" eb="59">
      <t>ドウイ</t>
    </rPh>
    <rPh sb="59" eb="60">
      <t>ナド</t>
    </rPh>
    <rPh sb="60" eb="61">
      <t>ガク</t>
    </rPh>
    <phoneticPr fontId="6"/>
  </si>
  <si>
    <r>
      <t>B316</t>
    </r>
    <r>
      <rPr>
        <sz val="11"/>
        <rFont val="ＭＳ Ｐゴシック"/>
        <family val="3"/>
        <charset val="128"/>
      </rPr>
      <t>2</t>
    </r>
    <phoneticPr fontId="3"/>
  </si>
  <si>
    <r>
      <t>補正予算債償還費　（11年度以降同意等債に係るもの）　（80.0%分）　R元</t>
    </r>
    <r>
      <rPr>
        <sz val="11"/>
        <rFont val="ＭＳ Ｐゴシック"/>
        <family val="3"/>
        <charset val="128"/>
      </rPr>
      <t>年度同意等額　※政府</t>
    </r>
    <rPh sb="33" eb="34">
      <t>ブン</t>
    </rPh>
    <rPh sb="37" eb="38">
      <t>ガン</t>
    </rPh>
    <rPh sb="46" eb="48">
      <t>セイフ</t>
    </rPh>
    <phoneticPr fontId="3"/>
  </si>
  <si>
    <r>
      <t>B</t>
    </r>
    <r>
      <rPr>
        <sz val="11"/>
        <rFont val="ＭＳ Ｐゴシック"/>
        <family val="3"/>
        <charset val="128"/>
      </rPr>
      <t>3948</t>
    </r>
    <phoneticPr fontId="3"/>
  </si>
  <si>
    <r>
      <t>B3</t>
    </r>
    <r>
      <rPr>
        <sz val="11"/>
        <rFont val="ＭＳ Ｐゴシック"/>
        <family val="3"/>
        <charset val="128"/>
      </rPr>
      <t>954</t>
    </r>
    <phoneticPr fontId="3"/>
  </si>
  <si>
    <r>
      <t>B3</t>
    </r>
    <r>
      <rPr>
        <sz val="11"/>
        <rFont val="ＭＳ Ｐゴシック"/>
        <family val="3"/>
        <charset val="128"/>
      </rPr>
      <t>962</t>
    </r>
    <phoneticPr fontId="3"/>
  </si>
  <si>
    <r>
      <t>B3</t>
    </r>
    <r>
      <rPr>
        <sz val="11"/>
        <rFont val="ＭＳ Ｐゴシック"/>
        <family val="3"/>
        <charset val="128"/>
      </rPr>
      <t>972</t>
    </r>
    <phoneticPr fontId="3"/>
  </si>
  <si>
    <r>
      <t>B3</t>
    </r>
    <r>
      <rPr>
        <sz val="11"/>
        <rFont val="ＭＳ Ｐゴシック"/>
        <family val="3"/>
        <charset val="128"/>
      </rPr>
      <t>973</t>
    </r>
    <phoneticPr fontId="3"/>
  </si>
  <si>
    <r>
      <t>B</t>
    </r>
    <r>
      <rPr>
        <sz val="11"/>
        <rFont val="ＭＳ Ｐゴシック"/>
        <family val="3"/>
        <charset val="128"/>
      </rPr>
      <t>3983</t>
    </r>
    <phoneticPr fontId="3"/>
  </si>
  <si>
    <r>
      <t>B</t>
    </r>
    <r>
      <rPr>
        <sz val="11"/>
        <rFont val="ＭＳ Ｐゴシック"/>
        <family val="3"/>
        <charset val="128"/>
      </rPr>
      <t>5007</t>
    </r>
    <phoneticPr fontId="3"/>
  </si>
  <si>
    <r>
      <t>B</t>
    </r>
    <r>
      <rPr>
        <sz val="11"/>
        <rFont val="ＭＳ Ｐゴシック"/>
        <family val="3"/>
        <charset val="128"/>
      </rPr>
      <t>3984</t>
    </r>
    <phoneticPr fontId="3"/>
  </si>
  <si>
    <r>
      <t>・・・（</t>
    </r>
    <r>
      <rPr>
        <sz val="11"/>
        <rFont val="ＭＳ Ｐゴシック"/>
        <family val="3"/>
        <charset val="128"/>
      </rPr>
      <t>カ）</t>
    </r>
    <phoneticPr fontId="3"/>
  </si>
  <si>
    <r>
      <t>・・・（</t>
    </r>
    <r>
      <rPr>
        <sz val="11"/>
        <rFont val="ＭＳ Ｐゴシック"/>
        <family val="3"/>
        <charset val="128"/>
      </rPr>
      <t>キ）</t>
    </r>
    <phoneticPr fontId="3"/>
  </si>
  <si>
    <t>地下鉄事業続特例債に係るR3年度末地方債残高</t>
    <rPh sb="0" eb="3">
      <t>チカテツ</t>
    </rPh>
    <rPh sb="3" eb="5">
      <t>ジギョウ</t>
    </rPh>
    <rPh sb="5" eb="6">
      <t>ゾク</t>
    </rPh>
    <rPh sb="6" eb="8">
      <t>トクレイ</t>
    </rPh>
    <rPh sb="8" eb="9">
      <t>サイ</t>
    </rPh>
    <rPh sb="10" eb="11">
      <t>カカ</t>
    </rPh>
    <rPh sb="14" eb="17">
      <t>ネンドマツ</t>
    </rPh>
    <rPh sb="17" eb="20">
      <t>チホウサイ</t>
    </rPh>
    <rPh sb="20" eb="22">
      <t>ザンダカ</t>
    </rPh>
    <phoneticPr fontId="5"/>
  </si>
  <si>
    <t>地下鉄事業再特例債に係るR3年度末地方債残高（26年度以前同意等分）</t>
    <rPh sb="0" eb="3">
      <t>チカテツ</t>
    </rPh>
    <rPh sb="3" eb="5">
      <t>ジギョウ</t>
    </rPh>
    <rPh sb="5" eb="6">
      <t>サイ</t>
    </rPh>
    <rPh sb="6" eb="8">
      <t>トクレイ</t>
    </rPh>
    <rPh sb="8" eb="9">
      <t>サイ</t>
    </rPh>
    <rPh sb="10" eb="11">
      <t>カカ</t>
    </rPh>
    <rPh sb="14" eb="17">
      <t>ネンドマツ</t>
    </rPh>
    <rPh sb="17" eb="20">
      <t>チホウサイ</t>
    </rPh>
    <rPh sb="20" eb="22">
      <t>ザンダカ</t>
    </rPh>
    <rPh sb="25" eb="27">
      <t>ネンド</t>
    </rPh>
    <rPh sb="27" eb="29">
      <t>イゼン</t>
    </rPh>
    <rPh sb="29" eb="31">
      <t>ドウイ</t>
    </rPh>
    <rPh sb="31" eb="32">
      <t>トウ</t>
    </rPh>
    <rPh sb="32" eb="33">
      <t>ブン</t>
    </rPh>
    <phoneticPr fontId="5"/>
  </si>
  <si>
    <t>地下鉄事業出資債(11年度以前許可債)に係るR3年度末地方債残高</t>
    <rPh sb="0" eb="3">
      <t>チカテツ</t>
    </rPh>
    <rPh sb="3" eb="5">
      <t>ジギョウ</t>
    </rPh>
    <rPh sb="5" eb="7">
      <t>シュッシ</t>
    </rPh>
    <rPh sb="7" eb="8">
      <t>サイ</t>
    </rPh>
    <rPh sb="11" eb="13">
      <t>ネンド</t>
    </rPh>
    <rPh sb="13" eb="15">
      <t>イゼン</t>
    </rPh>
    <rPh sb="15" eb="17">
      <t>キョカ</t>
    </rPh>
    <rPh sb="17" eb="18">
      <t>サイ</t>
    </rPh>
    <rPh sb="20" eb="21">
      <t>カカ</t>
    </rPh>
    <rPh sb="24" eb="26">
      <t>ネンド</t>
    </rPh>
    <rPh sb="26" eb="27">
      <t>マツ</t>
    </rPh>
    <rPh sb="27" eb="30">
      <t>チホウサイ</t>
    </rPh>
    <rPh sb="30" eb="31">
      <t>ザン</t>
    </rPh>
    <rPh sb="31" eb="32">
      <t>ダカ</t>
    </rPh>
    <phoneticPr fontId="5"/>
  </si>
  <si>
    <r>
      <t>地下鉄緊急整備事業企業債（特別分）(11年度以前許可債)に係るR3年</t>
    </r>
    <r>
      <rPr>
        <sz val="11"/>
        <rFont val="ＭＳ Ｐゴシック"/>
        <family val="3"/>
        <charset val="128"/>
      </rPr>
      <t>度末地方債残高</t>
    </r>
    <rPh sb="0" eb="3">
      <t>チカテツ</t>
    </rPh>
    <rPh sb="3" eb="5">
      <t>キンキュウ</t>
    </rPh>
    <rPh sb="5" eb="7">
      <t>セイビ</t>
    </rPh>
    <rPh sb="7" eb="9">
      <t>ジギョウ</t>
    </rPh>
    <rPh sb="9" eb="11">
      <t>キギョウ</t>
    </rPh>
    <rPh sb="11" eb="12">
      <t>サイ</t>
    </rPh>
    <rPh sb="13" eb="15">
      <t>トクベツ</t>
    </rPh>
    <rPh sb="15" eb="16">
      <t>ブン</t>
    </rPh>
    <rPh sb="20" eb="22">
      <t>ネンド</t>
    </rPh>
    <rPh sb="22" eb="24">
      <t>イゼン</t>
    </rPh>
    <rPh sb="24" eb="26">
      <t>キョカ</t>
    </rPh>
    <rPh sb="26" eb="27">
      <t>サイ</t>
    </rPh>
    <rPh sb="29" eb="30">
      <t>カカ</t>
    </rPh>
    <rPh sb="33" eb="34">
      <t>ネン</t>
    </rPh>
    <rPh sb="34" eb="35">
      <t>ド</t>
    </rPh>
    <rPh sb="35" eb="36">
      <t>マツ</t>
    </rPh>
    <rPh sb="36" eb="39">
      <t>チホウサイ</t>
    </rPh>
    <rPh sb="39" eb="40">
      <t>ザン</t>
    </rPh>
    <rPh sb="40" eb="41">
      <t>ダカ</t>
    </rPh>
    <phoneticPr fontId="5"/>
  </si>
  <si>
    <t>地下鉄緊急整備事業出資債（地方単独整備区間分）(11年度以前許可債)に係るR3年度末地方債残高（②以外のもの）</t>
    <rPh sb="49" eb="51">
      <t>イガイ</t>
    </rPh>
    <phoneticPr fontId="5"/>
  </si>
  <si>
    <t>地下鉄緊急整備事業出資債（地方単独整備区間分）(11年度以前許可債)に係るR3年度末地方債残高（同一事業者が一路線につき第一種鉄道事業及び第二種鉄道事業により当該路線の旅客運送を行う場合の第二種鉄道事業区間の建設に係る事業費に係るもの）</t>
    <rPh sb="48" eb="50">
      <t>ドウイツ</t>
    </rPh>
    <rPh sb="50" eb="53">
      <t>ジギョウシャ</t>
    </rPh>
    <rPh sb="54" eb="55">
      <t>イチ</t>
    </rPh>
    <rPh sb="55" eb="57">
      <t>ロセン</t>
    </rPh>
    <rPh sb="60" eb="62">
      <t>ダイイチ</t>
    </rPh>
    <rPh sb="62" eb="63">
      <t>タネ</t>
    </rPh>
    <rPh sb="63" eb="65">
      <t>テツドウ</t>
    </rPh>
    <rPh sb="65" eb="67">
      <t>ジギョウ</t>
    </rPh>
    <rPh sb="67" eb="68">
      <t>オヨ</t>
    </rPh>
    <rPh sb="69" eb="72">
      <t>ダイニシュ</t>
    </rPh>
    <rPh sb="72" eb="74">
      <t>テツドウ</t>
    </rPh>
    <rPh sb="74" eb="76">
      <t>ジギョウ</t>
    </rPh>
    <rPh sb="79" eb="81">
      <t>トウガイ</t>
    </rPh>
    <rPh sb="81" eb="83">
      <t>ロセン</t>
    </rPh>
    <rPh sb="84" eb="86">
      <t>リョカク</t>
    </rPh>
    <rPh sb="86" eb="88">
      <t>ウンソウ</t>
    </rPh>
    <rPh sb="89" eb="90">
      <t>オコナ</t>
    </rPh>
    <rPh sb="91" eb="93">
      <t>バアイ</t>
    </rPh>
    <rPh sb="94" eb="97">
      <t>ダイニシュ</t>
    </rPh>
    <rPh sb="97" eb="99">
      <t>テツドウ</t>
    </rPh>
    <rPh sb="99" eb="101">
      <t>ジギョウ</t>
    </rPh>
    <rPh sb="101" eb="103">
      <t>クカン</t>
    </rPh>
    <rPh sb="104" eb="106">
      <t>ケンセツ</t>
    </rPh>
    <rPh sb="107" eb="108">
      <t>カカ</t>
    </rPh>
    <rPh sb="109" eb="112">
      <t>ジギョウヒ</t>
    </rPh>
    <rPh sb="113" eb="114">
      <t>カカ</t>
    </rPh>
    <phoneticPr fontId="5"/>
  </si>
  <si>
    <r>
      <t>地下鉄輸送力増強等事業出資債(11年度以前許可債)に係るR3</t>
    </r>
    <r>
      <rPr>
        <sz val="11"/>
        <rFont val="ＭＳ Ｐゴシック"/>
        <family val="3"/>
        <charset val="128"/>
      </rPr>
      <t>年度末地方債残高</t>
    </r>
    <rPh sb="0" eb="3">
      <t>チカテツ</t>
    </rPh>
    <rPh sb="3" eb="5">
      <t>ユソウ</t>
    </rPh>
    <rPh sb="5" eb="6">
      <t>リョク</t>
    </rPh>
    <rPh sb="6" eb="8">
      <t>ゾウキョウ</t>
    </rPh>
    <rPh sb="8" eb="9">
      <t>トウ</t>
    </rPh>
    <rPh sb="9" eb="11">
      <t>ジギョウ</t>
    </rPh>
    <rPh sb="11" eb="13">
      <t>シュッシ</t>
    </rPh>
    <rPh sb="13" eb="14">
      <t>サイ</t>
    </rPh>
    <rPh sb="17" eb="19">
      <t>ネンド</t>
    </rPh>
    <rPh sb="19" eb="21">
      <t>イゼン</t>
    </rPh>
    <rPh sb="21" eb="23">
      <t>キョカ</t>
    </rPh>
    <rPh sb="23" eb="24">
      <t>サイ</t>
    </rPh>
    <rPh sb="26" eb="27">
      <t>カカ</t>
    </rPh>
    <rPh sb="30" eb="32">
      <t>ネンド</t>
    </rPh>
    <rPh sb="32" eb="33">
      <t>マツ</t>
    </rPh>
    <rPh sb="33" eb="36">
      <t>チホウサイ</t>
    </rPh>
    <rPh sb="36" eb="37">
      <t>ザン</t>
    </rPh>
    <rPh sb="37" eb="38">
      <t>ダカ</t>
    </rPh>
    <phoneticPr fontId="5"/>
  </si>
  <si>
    <r>
      <t>地下鉄緊急整備事業出資債（３セク）に係るR3</t>
    </r>
    <r>
      <rPr>
        <sz val="11"/>
        <rFont val="ＭＳ Ｐゴシック"/>
        <family val="3"/>
        <charset val="128"/>
      </rPr>
      <t>年度末地方債残高</t>
    </r>
    <rPh sb="0" eb="3">
      <t>チカテツ</t>
    </rPh>
    <rPh sb="3" eb="5">
      <t>キンキュウ</t>
    </rPh>
    <rPh sb="5" eb="7">
      <t>セイビ</t>
    </rPh>
    <rPh sb="7" eb="9">
      <t>ジギョウ</t>
    </rPh>
    <rPh sb="9" eb="11">
      <t>シュッシ</t>
    </rPh>
    <rPh sb="11" eb="12">
      <t>サイ</t>
    </rPh>
    <rPh sb="18" eb="19">
      <t>カカ</t>
    </rPh>
    <rPh sb="22" eb="24">
      <t>ネンド</t>
    </rPh>
    <rPh sb="24" eb="25">
      <t>マツ</t>
    </rPh>
    <rPh sb="25" eb="28">
      <t>チホウサイ</t>
    </rPh>
    <rPh sb="28" eb="29">
      <t>ザン</t>
    </rPh>
    <rPh sb="29" eb="30">
      <t>ダカ</t>
    </rPh>
    <phoneticPr fontId="5"/>
  </si>
  <si>
    <t>ニュータウン鉄道出資債(11年度以前許可債)に係るR3年度末地方債残高</t>
    <rPh sb="6" eb="8">
      <t>テツドウ</t>
    </rPh>
    <rPh sb="8" eb="10">
      <t>シュッシ</t>
    </rPh>
    <rPh sb="10" eb="11">
      <t>サイ</t>
    </rPh>
    <rPh sb="14" eb="16">
      <t>ネンド</t>
    </rPh>
    <rPh sb="16" eb="18">
      <t>イゼン</t>
    </rPh>
    <rPh sb="18" eb="20">
      <t>キョカ</t>
    </rPh>
    <rPh sb="20" eb="21">
      <t>サイ</t>
    </rPh>
    <rPh sb="23" eb="24">
      <t>カカ</t>
    </rPh>
    <rPh sb="27" eb="29">
      <t>ネンド</t>
    </rPh>
    <rPh sb="29" eb="30">
      <t>マツ</t>
    </rPh>
    <rPh sb="30" eb="33">
      <t>チホウサイ</t>
    </rPh>
    <rPh sb="33" eb="34">
      <t>ザン</t>
    </rPh>
    <rPh sb="34" eb="35">
      <t>ダカ</t>
    </rPh>
    <phoneticPr fontId="5"/>
  </si>
  <si>
    <r>
      <t>公園緑地事業債(補助</t>
    </r>
    <r>
      <rPr>
        <sz val="11"/>
        <rFont val="ＭＳ Ｐゴシック"/>
        <family val="3"/>
        <charset val="128"/>
      </rPr>
      <t>)(11年度以前許可分)に係るR3</t>
    </r>
    <r>
      <rPr>
        <sz val="11"/>
        <rFont val="ＭＳ ゴシック"/>
        <family val="3"/>
        <charset val="128"/>
      </rPr>
      <t>年度末地方債残高</t>
    </r>
    <rPh sb="0" eb="2">
      <t>コウエン</t>
    </rPh>
    <rPh sb="2" eb="4">
      <t>リョクチ</t>
    </rPh>
    <rPh sb="4" eb="7">
      <t>ジギョウサイ</t>
    </rPh>
    <rPh sb="8" eb="10">
      <t>ホジョ</t>
    </rPh>
    <rPh sb="23" eb="24">
      <t>カカ</t>
    </rPh>
    <rPh sb="27" eb="30">
      <t>ネンドマツ</t>
    </rPh>
    <rPh sb="30" eb="33">
      <t>チホウサイ</t>
    </rPh>
    <rPh sb="33" eb="35">
      <t>ザンダカ</t>
    </rPh>
    <phoneticPr fontId="5"/>
  </si>
  <si>
    <t>流域下水道事業及び公共下水道事業に係る地方債（11年度以前許可債に係るもの）に係るR3年度末地方債残高（H4～11年度補正予算債等を除く）</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39" eb="40">
      <t>カカ</t>
    </rPh>
    <rPh sb="43" eb="45">
      <t>ネンド</t>
    </rPh>
    <rPh sb="45" eb="46">
      <t>マツ</t>
    </rPh>
    <rPh sb="46" eb="49">
      <t>チホウサイ</t>
    </rPh>
    <rPh sb="49" eb="51">
      <t>ザンダカ</t>
    </rPh>
    <rPh sb="57" eb="59">
      <t>ネンド</t>
    </rPh>
    <rPh sb="59" eb="61">
      <t>ホセイ</t>
    </rPh>
    <rPh sb="61" eb="63">
      <t>ヨサン</t>
    </rPh>
    <rPh sb="63" eb="64">
      <t>サイ</t>
    </rPh>
    <rPh sb="64" eb="65">
      <t>トウ</t>
    </rPh>
    <rPh sb="66" eb="67">
      <t>ノゾ</t>
    </rPh>
    <phoneticPr fontId="5"/>
  </si>
  <si>
    <t>(ﾘ)+(ｱｹ)</t>
    <phoneticPr fontId="3"/>
  </si>
  <si>
    <t>(ｱｺ)欄の額</t>
    <phoneticPr fontId="5"/>
  </si>
  <si>
    <t>その他の下水道事業（11年度以前許可債）に係るR3年度末地方債残高（H4～11年度補正予算債等を除く）</t>
    <rPh sb="2" eb="3">
      <t>タ</t>
    </rPh>
    <rPh sb="4" eb="7">
      <t>ゲスイドウ</t>
    </rPh>
    <rPh sb="7" eb="9">
      <t>ジギョウ</t>
    </rPh>
    <rPh sb="21" eb="22">
      <t>カカ</t>
    </rPh>
    <rPh sb="25" eb="27">
      <t>ネンド</t>
    </rPh>
    <rPh sb="27" eb="28">
      <t>マツ</t>
    </rPh>
    <rPh sb="28" eb="31">
      <t>チホウサイ</t>
    </rPh>
    <rPh sb="31" eb="33">
      <t>ザンダカ</t>
    </rPh>
    <rPh sb="39" eb="41">
      <t>ネンド</t>
    </rPh>
    <rPh sb="41" eb="43">
      <t>ホセイ</t>
    </rPh>
    <rPh sb="43" eb="45">
      <t>ヨサン</t>
    </rPh>
    <rPh sb="45" eb="46">
      <t>サイ</t>
    </rPh>
    <rPh sb="46" eb="47">
      <t>トウ</t>
    </rPh>
    <rPh sb="48" eb="49">
      <t>ノゾ</t>
    </rPh>
    <phoneticPr fontId="5"/>
  </si>
  <si>
    <t>下水道普及特別対策事業（8年度以降分）に係る地方債（11年度以前許可債）に係るR3年度末地方債残高</t>
    <rPh sb="0" eb="3">
      <t>ゲスイドウ</t>
    </rPh>
    <rPh sb="3" eb="5">
      <t>フキュウ</t>
    </rPh>
    <rPh sb="5" eb="7">
      <t>トクベツ</t>
    </rPh>
    <rPh sb="7" eb="9">
      <t>タイサク</t>
    </rPh>
    <rPh sb="9" eb="11">
      <t>ジギョウ</t>
    </rPh>
    <rPh sb="13" eb="15">
      <t>ネンド</t>
    </rPh>
    <rPh sb="15" eb="17">
      <t>イコウ</t>
    </rPh>
    <rPh sb="17" eb="18">
      <t>ブン</t>
    </rPh>
    <rPh sb="20" eb="21">
      <t>カカ</t>
    </rPh>
    <rPh sb="22" eb="25">
      <t>チホウサイ</t>
    </rPh>
    <rPh sb="28" eb="30">
      <t>ネンド</t>
    </rPh>
    <rPh sb="30" eb="32">
      <t>イゼン</t>
    </rPh>
    <rPh sb="32" eb="34">
      <t>キョカ</t>
    </rPh>
    <rPh sb="34" eb="35">
      <t>サイ</t>
    </rPh>
    <rPh sb="37" eb="38">
      <t>カカ</t>
    </rPh>
    <rPh sb="41" eb="44">
      <t>ネンドマツ</t>
    </rPh>
    <rPh sb="44" eb="47">
      <t>チホウサイ</t>
    </rPh>
    <rPh sb="47" eb="49">
      <t>ザンダカ</t>
    </rPh>
    <phoneticPr fontId="5"/>
  </si>
  <si>
    <t>下水道事業債特例措置分（11年度以前許可債）に係るR3年度末地方債残高</t>
    <rPh sb="0" eb="3">
      <t>ゲスイドウ</t>
    </rPh>
    <rPh sb="3" eb="6">
      <t>ジギョウサイ</t>
    </rPh>
    <rPh sb="6" eb="8">
      <t>トクレイ</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5"/>
  </si>
  <si>
    <t>下水道事業債臨時措置分（11年度以前許可債）に係るR3年度末地方債残高</t>
    <rPh sb="0" eb="3">
      <t>ゲスイドウ</t>
    </rPh>
    <rPh sb="3" eb="6">
      <t>ジギョウサイ</t>
    </rPh>
    <rPh sb="6" eb="8">
      <t>リンジ</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5"/>
  </si>
  <si>
    <t>(ｱ)～(ﾗ)</t>
    <phoneticPr fontId="5"/>
  </si>
  <si>
    <t>(ﾗ)～(ｱｸ)</t>
    <phoneticPr fontId="5"/>
  </si>
  <si>
    <t>(ﾔ)+(ﾕ)+(ﾘ)+(ﾙ)</t>
    <phoneticPr fontId="5"/>
  </si>
  <si>
    <t>(ﾖ)+(ﾗ)+(ﾚ)+(ﾛ)</t>
    <phoneticPr fontId="5"/>
  </si>
  <si>
    <t>(ｦ)欄の額</t>
    <phoneticPr fontId="5"/>
  </si>
  <si>
    <t>(ﾝ)欄の額</t>
    <phoneticPr fontId="5"/>
  </si>
  <si>
    <t>(ｱｱ)欄の額</t>
    <phoneticPr fontId="5"/>
  </si>
  <si>
    <t>１　下水道事業債特別措置分　令和３年度分に係る乗数εの算出</t>
    <rPh sb="2" eb="5">
      <t>ゲスイドウ</t>
    </rPh>
    <rPh sb="5" eb="8">
      <t>ジギョウサイ</t>
    </rPh>
    <rPh sb="8" eb="10">
      <t>トクベツ</t>
    </rPh>
    <rPh sb="10" eb="12">
      <t>ソチ</t>
    </rPh>
    <rPh sb="12" eb="13">
      <t>ブン</t>
    </rPh>
    <rPh sb="14" eb="16">
      <t>レイワ</t>
    </rPh>
    <rPh sb="17" eb="20">
      <t>ネンドブン</t>
    </rPh>
    <rPh sb="21" eb="22">
      <t>カカ</t>
    </rPh>
    <rPh sb="23" eb="25">
      <t>ジョウスウ</t>
    </rPh>
    <rPh sb="27" eb="29">
      <t>サンシュツ</t>
    </rPh>
    <phoneticPr fontId="3"/>
  </si>
  <si>
    <t>令和３年度算出資料</t>
    <rPh sb="0" eb="2">
      <t>レイワ</t>
    </rPh>
    <rPh sb="3" eb="5">
      <t>ネンド</t>
    </rPh>
    <rPh sb="5" eb="7">
      <t>サンシュツ</t>
    </rPh>
    <rPh sb="7" eb="9">
      <t>シリョウ</t>
    </rPh>
    <phoneticPr fontId="3"/>
  </si>
  <si>
    <t>(ｱ)～(ｱﾈ)</t>
    <phoneticPr fontId="5"/>
  </si>
  <si>
    <t>(p)</t>
    <phoneticPr fontId="3"/>
  </si>
  <si>
    <r>
      <t>(幼稚園及び特別支援学校の施設整備事業分</t>
    </r>
    <r>
      <rPr>
        <sz val="11"/>
        <rFont val="ＭＳ Ｐゴシック"/>
        <family val="3"/>
        <charset val="128"/>
      </rPr>
      <t>)</t>
    </r>
    <r>
      <rPr>
        <sz val="11"/>
        <rFont val="ＭＳ ゴシック"/>
        <family val="3"/>
        <charset val="128"/>
      </rPr>
      <t>に充てた地方債</t>
    </r>
    <rPh sb="22" eb="23">
      <t>ア</t>
    </rPh>
    <rPh sb="25" eb="28">
      <t>チホウサイ</t>
    </rPh>
    <phoneticPr fontId="5"/>
  </si>
  <si>
    <r>
      <t>の特定天井分</t>
    </r>
    <r>
      <rPr>
        <sz val="11"/>
        <rFont val="ＭＳ Ｐゴシック"/>
        <family val="3"/>
        <charset val="128"/>
      </rPr>
      <t>)</t>
    </r>
    <r>
      <rPr>
        <sz val="11"/>
        <rFont val="ＭＳ ゴシック"/>
        <family val="3"/>
        <charset val="128"/>
      </rPr>
      <t>に充てた地方債</t>
    </r>
    <rPh sb="1" eb="3">
      <t>トクテイ</t>
    </rPh>
    <rPh sb="3" eb="5">
      <t>テンジョウ</t>
    </rPh>
    <rPh sb="5" eb="6">
      <t>ブン</t>
    </rPh>
    <rPh sb="8" eb="9">
      <t>ア</t>
    </rPh>
    <rPh sb="11" eb="14">
      <t>チホウサイ</t>
    </rPh>
    <phoneticPr fontId="5"/>
  </si>
  <si>
    <r>
      <t>の特定天井以外分</t>
    </r>
    <r>
      <rPr>
        <sz val="11"/>
        <rFont val="ＭＳ Ｐゴシック"/>
        <family val="3"/>
        <charset val="128"/>
      </rPr>
      <t>)</t>
    </r>
    <r>
      <rPr>
        <sz val="11"/>
        <rFont val="ＭＳ ゴシック"/>
        <family val="3"/>
        <charset val="128"/>
      </rPr>
      <t>に充てた地方債</t>
    </r>
    <rPh sb="1" eb="3">
      <t>トクテイ</t>
    </rPh>
    <rPh sb="3" eb="5">
      <t>テンジョウ</t>
    </rPh>
    <rPh sb="5" eb="7">
      <t>イガイ</t>
    </rPh>
    <rPh sb="7" eb="8">
      <t>ブン</t>
    </rPh>
    <rPh sb="10" eb="11">
      <t>ア</t>
    </rPh>
    <rPh sb="13" eb="16">
      <t>チホウサイ</t>
    </rPh>
    <phoneticPr fontId="5"/>
  </si>
  <si>
    <r>
      <t>水源開発対策に係る令和４年度以降繰出基準額
（附表（</t>
    </r>
    <r>
      <rPr>
        <sz val="11"/>
        <rFont val="ＭＳ Ｐゴシック"/>
        <family val="3"/>
        <charset val="128"/>
      </rPr>
      <t>F</t>
    </r>
    <r>
      <rPr>
        <sz val="11"/>
        <rFont val="ＭＳ ゴシック"/>
        <family val="3"/>
        <charset val="128"/>
      </rPr>
      <t>）参照）</t>
    </r>
    <rPh sb="0" eb="2">
      <t>スイゲン</t>
    </rPh>
    <rPh sb="2" eb="4">
      <t>カイハツ</t>
    </rPh>
    <rPh sb="4" eb="6">
      <t>タイサク</t>
    </rPh>
    <rPh sb="7" eb="8">
      <t>カカ</t>
    </rPh>
    <rPh sb="9" eb="11">
      <t>レイワ</t>
    </rPh>
    <rPh sb="12" eb="14">
      <t>ネンド</t>
    </rPh>
    <rPh sb="14" eb="16">
      <t>イコウ</t>
    </rPh>
    <rPh sb="16" eb="17">
      <t>ク</t>
    </rPh>
    <rPh sb="17" eb="18">
      <t>デ</t>
    </rPh>
    <rPh sb="18" eb="21">
      <t>キジュンガク</t>
    </rPh>
    <rPh sb="23" eb="25">
      <t>フヒョウ</t>
    </rPh>
    <rPh sb="28" eb="30">
      <t>サンショウ</t>
    </rPh>
    <phoneticPr fontId="5"/>
  </si>
  <si>
    <t>広域化対策に係る令和４年度以降繰出基準額
（附表（Ｌ）参照）</t>
    <rPh sb="0" eb="3">
      <t>コウイキカ</t>
    </rPh>
    <rPh sb="3" eb="5">
      <t>タイサク</t>
    </rPh>
    <rPh sb="6" eb="7">
      <t>カカ</t>
    </rPh>
    <rPh sb="8" eb="10">
      <t>レイワ</t>
    </rPh>
    <rPh sb="11" eb="13">
      <t>ネンド</t>
    </rPh>
    <rPh sb="13" eb="15">
      <t>イコウ</t>
    </rPh>
    <rPh sb="15" eb="16">
      <t>ク</t>
    </rPh>
    <rPh sb="16" eb="17">
      <t>ダ</t>
    </rPh>
    <rPh sb="17" eb="20">
      <t>キジュンガク</t>
    </rPh>
    <rPh sb="22" eb="24">
      <t>フヒョウ</t>
    </rPh>
    <rPh sb="27" eb="29">
      <t>サンショウ</t>
    </rPh>
    <phoneticPr fontId="5"/>
  </si>
  <si>
    <t>一般会計出資債（11年度以前許可債）に係る令和３年度末地方債残高（高度浄水施設整備、老朽管更新、上水道未普及地域解消事業及び上水道災害・安全対策事業を含む。）</t>
    <rPh sb="0" eb="2">
      <t>イッパン</t>
    </rPh>
    <rPh sb="2" eb="4">
      <t>カイケイ</t>
    </rPh>
    <rPh sb="4" eb="6">
      <t>シュッシ</t>
    </rPh>
    <rPh sb="6" eb="7">
      <t>サイ</t>
    </rPh>
    <rPh sb="10" eb="12">
      <t>ネンド</t>
    </rPh>
    <rPh sb="12" eb="14">
      <t>イゼン</t>
    </rPh>
    <rPh sb="14" eb="16">
      <t>キョカ</t>
    </rPh>
    <rPh sb="16" eb="17">
      <t>サイ</t>
    </rPh>
    <rPh sb="19" eb="20">
      <t>カカ</t>
    </rPh>
    <rPh sb="21" eb="23">
      <t>レイワ</t>
    </rPh>
    <rPh sb="24" eb="27">
      <t>ネンドマツ</t>
    </rPh>
    <rPh sb="25" eb="26">
      <t>ガンネン</t>
    </rPh>
    <rPh sb="26" eb="27">
      <t>マツ</t>
    </rPh>
    <rPh sb="27" eb="30">
      <t>チホウサイ</t>
    </rPh>
    <rPh sb="30" eb="32">
      <t>ザンダカ</t>
    </rPh>
    <rPh sb="33" eb="35">
      <t>コウド</t>
    </rPh>
    <rPh sb="35" eb="37">
      <t>ジョウスイ</t>
    </rPh>
    <rPh sb="37" eb="39">
      <t>シセツ</t>
    </rPh>
    <rPh sb="39" eb="41">
      <t>セイビ</t>
    </rPh>
    <rPh sb="42" eb="44">
      <t>ロウキュウ</t>
    </rPh>
    <rPh sb="44" eb="45">
      <t>カン</t>
    </rPh>
    <rPh sb="45" eb="47">
      <t>コウシン</t>
    </rPh>
    <rPh sb="48" eb="51">
      <t>ジョウスイドウ</t>
    </rPh>
    <rPh sb="51" eb="54">
      <t>ミフキュウ</t>
    </rPh>
    <rPh sb="54" eb="56">
      <t>チイキ</t>
    </rPh>
    <rPh sb="56" eb="58">
      <t>カイショウ</t>
    </rPh>
    <rPh sb="58" eb="60">
      <t>ジギョウ</t>
    </rPh>
    <rPh sb="60" eb="61">
      <t>オヨ</t>
    </rPh>
    <rPh sb="62" eb="64">
      <t>ジョウスイ</t>
    </rPh>
    <rPh sb="64" eb="65">
      <t>ミチ</t>
    </rPh>
    <rPh sb="65" eb="67">
      <t>サイガイ</t>
    </rPh>
    <rPh sb="68" eb="70">
      <t>アンゼン</t>
    </rPh>
    <rPh sb="70" eb="72">
      <t>タイサク</t>
    </rPh>
    <rPh sb="72" eb="74">
      <t>ジギョウ</t>
    </rPh>
    <rPh sb="75" eb="76">
      <t>フク</t>
    </rPh>
    <phoneticPr fontId="5"/>
  </si>
  <si>
    <t>簡易水道事業債（11年度以前許可債）に係る令和３年度末地方債残高（統合水道分及び未普及解消緊急事業を含み、未普及解消緊急事業上乗せ分を除く）</t>
    <rPh sb="50" eb="51">
      <t>フク</t>
    </rPh>
    <rPh sb="67" eb="68">
      <t>ノゾ</t>
    </rPh>
    <phoneticPr fontId="5"/>
  </si>
  <si>
    <t>簡易水道事業債（11年度以前許可債）に係る令和３年度末地方債残高（未普及解消緊急事業上乗せ分のみ）</t>
    <phoneticPr fontId="5"/>
  </si>
  <si>
    <t>病院事業債（災害拠点上乗せ分を含む）(13年度以前許可債)に係る令和３年度末地方債残高
（附表（O）参照）</t>
    <rPh sb="0" eb="2">
      <t>ビョウイン</t>
    </rPh>
    <rPh sb="2" eb="5">
      <t>ジギョウサイ</t>
    </rPh>
    <rPh sb="6" eb="8">
      <t>サイガイ</t>
    </rPh>
    <rPh sb="8" eb="10">
      <t>キョテン</t>
    </rPh>
    <rPh sb="10" eb="12">
      <t>ウワノ</t>
    </rPh>
    <rPh sb="13" eb="14">
      <t>ブン</t>
    </rPh>
    <rPh sb="15" eb="16">
      <t>フク</t>
    </rPh>
    <rPh sb="45" eb="47">
      <t>フヒョウ</t>
    </rPh>
    <rPh sb="50" eb="52">
      <t>サンショウ</t>
    </rPh>
    <phoneticPr fontId="5"/>
  </si>
  <si>
    <r>
      <t>病院事業債（災害拠点上乗せ分を含む）(14年度許可債)に係る令和３年度末地方債残高
（附表（</t>
    </r>
    <r>
      <rPr>
        <sz val="11"/>
        <rFont val="ＭＳ Ｐゴシック"/>
        <family val="3"/>
        <charset val="128"/>
      </rPr>
      <t>R</t>
    </r>
    <r>
      <rPr>
        <sz val="11"/>
        <rFont val="ＭＳ ゴシック"/>
        <family val="3"/>
        <charset val="128"/>
      </rPr>
      <t>）参照）</t>
    </r>
    <rPh sb="0" eb="2">
      <t>ビョウイン</t>
    </rPh>
    <rPh sb="2" eb="5">
      <t>ジギョウサイ</t>
    </rPh>
    <rPh sb="6" eb="8">
      <t>サイガイ</t>
    </rPh>
    <rPh sb="8" eb="10">
      <t>キョテン</t>
    </rPh>
    <rPh sb="10" eb="12">
      <t>ウワノ</t>
    </rPh>
    <rPh sb="13" eb="14">
      <t>ブン</t>
    </rPh>
    <rPh sb="15" eb="16">
      <t>フク</t>
    </rPh>
    <rPh sb="43" eb="45">
      <t>フヒョウ</t>
    </rPh>
    <rPh sb="48" eb="50">
      <t>サンショウ</t>
    </rPh>
    <phoneticPr fontId="5"/>
  </si>
  <si>
    <r>
      <t xml:space="preserve">17年度
</t>
    </r>
    <r>
      <rPr>
        <sz val="6"/>
        <rFont val="ＭＳ ゴシック"/>
        <family val="3"/>
        <charset val="128"/>
      </rPr>
      <t>（市場公募団体）</t>
    </r>
    <rPh sb="2" eb="4">
      <t>ネンド</t>
    </rPh>
    <rPh sb="6" eb="8">
      <t>シジョウ</t>
    </rPh>
    <rPh sb="8" eb="10">
      <t>コウボ</t>
    </rPh>
    <rPh sb="10" eb="12">
      <t>ダンタイ</t>
    </rPh>
    <phoneticPr fontId="5"/>
  </si>
  <si>
    <r>
      <t xml:space="preserve">17年度
</t>
    </r>
    <r>
      <rPr>
        <sz val="6"/>
        <rFont val="ＭＳ ゴシック"/>
        <family val="3"/>
        <charset val="128"/>
      </rPr>
      <t>（その他の市町村）</t>
    </r>
    <rPh sb="2" eb="4">
      <t>ネンド</t>
    </rPh>
    <rPh sb="8" eb="9">
      <t>タ</t>
    </rPh>
    <rPh sb="10" eb="13">
      <t>シチョウソン</t>
    </rPh>
    <phoneticPr fontId="5"/>
  </si>
  <si>
    <r>
      <t xml:space="preserve">18年度
</t>
    </r>
    <r>
      <rPr>
        <sz val="6"/>
        <rFont val="ＭＳ ゴシック"/>
        <family val="3"/>
        <charset val="128"/>
      </rPr>
      <t>（市場公募団体）</t>
    </r>
    <rPh sb="2" eb="4">
      <t>ネンド</t>
    </rPh>
    <rPh sb="6" eb="8">
      <t>シジョウ</t>
    </rPh>
    <rPh sb="8" eb="10">
      <t>コウボ</t>
    </rPh>
    <rPh sb="10" eb="12">
      <t>ダンタイ</t>
    </rPh>
    <phoneticPr fontId="5"/>
  </si>
  <si>
    <r>
      <t xml:space="preserve">18年度
</t>
    </r>
    <r>
      <rPr>
        <sz val="6"/>
        <rFont val="ＭＳ ゴシック"/>
        <family val="3"/>
        <charset val="128"/>
      </rPr>
      <t>（その他の市町村）</t>
    </r>
    <rPh sb="2" eb="4">
      <t>ネンド</t>
    </rPh>
    <rPh sb="8" eb="9">
      <t>タ</t>
    </rPh>
    <rPh sb="10" eb="13">
      <t>シチョウソン</t>
    </rPh>
    <phoneticPr fontId="5"/>
  </si>
  <si>
    <r>
      <t xml:space="preserve">19年度
</t>
    </r>
    <r>
      <rPr>
        <sz val="6"/>
        <rFont val="ＭＳ ゴシック"/>
        <family val="3"/>
        <charset val="128"/>
      </rPr>
      <t>（市場公募団体）</t>
    </r>
    <rPh sb="2" eb="4">
      <t>ネンド</t>
    </rPh>
    <rPh sb="6" eb="8">
      <t>シジョウ</t>
    </rPh>
    <rPh sb="8" eb="10">
      <t>コウボ</t>
    </rPh>
    <rPh sb="10" eb="12">
      <t>ダンタイ</t>
    </rPh>
    <phoneticPr fontId="5"/>
  </si>
  <si>
    <r>
      <t xml:space="preserve">19年度
</t>
    </r>
    <r>
      <rPr>
        <sz val="6"/>
        <rFont val="ＭＳ ゴシック"/>
        <family val="3"/>
        <charset val="128"/>
      </rPr>
      <t>（その他の市町村）</t>
    </r>
    <rPh sb="2" eb="4">
      <t>ネンド</t>
    </rPh>
    <rPh sb="8" eb="9">
      <t>タ</t>
    </rPh>
    <rPh sb="10" eb="13">
      <t>シチョウソン</t>
    </rPh>
    <phoneticPr fontId="5"/>
  </si>
  <si>
    <r>
      <t xml:space="preserve">20年度
</t>
    </r>
    <r>
      <rPr>
        <sz val="6"/>
        <rFont val="ＭＳ ゴシック"/>
        <family val="3"/>
        <charset val="128"/>
      </rPr>
      <t>（市場公募団体）</t>
    </r>
    <rPh sb="2" eb="4">
      <t>ネンド</t>
    </rPh>
    <rPh sb="6" eb="8">
      <t>シジョウ</t>
    </rPh>
    <rPh sb="8" eb="10">
      <t>コウボ</t>
    </rPh>
    <rPh sb="10" eb="12">
      <t>ダンタイ</t>
    </rPh>
    <phoneticPr fontId="5"/>
  </si>
  <si>
    <r>
      <t xml:space="preserve">20年度
</t>
    </r>
    <r>
      <rPr>
        <sz val="6"/>
        <rFont val="ＭＳ ゴシック"/>
        <family val="3"/>
        <charset val="128"/>
      </rPr>
      <t>（その他の市町村）</t>
    </r>
    <rPh sb="2" eb="4">
      <t>ネンド</t>
    </rPh>
    <rPh sb="8" eb="9">
      <t>タ</t>
    </rPh>
    <rPh sb="10" eb="13">
      <t>シチョウソン</t>
    </rPh>
    <phoneticPr fontId="5"/>
  </si>
  <si>
    <r>
      <t xml:space="preserve">21年度
</t>
    </r>
    <r>
      <rPr>
        <sz val="6"/>
        <rFont val="ＭＳ ゴシック"/>
        <family val="3"/>
        <charset val="128"/>
      </rPr>
      <t>（市場公募団体）</t>
    </r>
    <rPh sb="2" eb="4">
      <t>ネンド</t>
    </rPh>
    <rPh sb="6" eb="8">
      <t>シジョウ</t>
    </rPh>
    <rPh sb="8" eb="10">
      <t>コウボ</t>
    </rPh>
    <rPh sb="10" eb="12">
      <t>ダンタイ</t>
    </rPh>
    <phoneticPr fontId="5"/>
  </si>
  <si>
    <r>
      <t xml:space="preserve">21年度
</t>
    </r>
    <r>
      <rPr>
        <sz val="6"/>
        <rFont val="ＭＳ ゴシック"/>
        <family val="3"/>
        <charset val="128"/>
      </rPr>
      <t>（その他の市町村）</t>
    </r>
    <rPh sb="2" eb="4">
      <t>ネンド</t>
    </rPh>
    <rPh sb="8" eb="9">
      <t>タ</t>
    </rPh>
    <rPh sb="10" eb="13">
      <t>シチョウソン</t>
    </rPh>
    <phoneticPr fontId="5"/>
  </si>
  <si>
    <r>
      <t xml:space="preserve">22年度
</t>
    </r>
    <r>
      <rPr>
        <sz val="6"/>
        <rFont val="ＭＳ ゴシック"/>
        <family val="3"/>
        <charset val="128"/>
      </rPr>
      <t>（市場公募団体）</t>
    </r>
    <rPh sb="2" eb="4">
      <t>ネンド</t>
    </rPh>
    <rPh sb="6" eb="8">
      <t>シジョウ</t>
    </rPh>
    <rPh sb="8" eb="10">
      <t>コウボ</t>
    </rPh>
    <rPh sb="10" eb="12">
      <t>ダンタイ</t>
    </rPh>
    <phoneticPr fontId="5"/>
  </si>
  <si>
    <r>
      <t xml:space="preserve">22年度
</t>
    </r>
    <r>
      <rPr>
        <sz val="6"/>
        <rFont val="ＭＳ ゴシック"/>
        <family val="3"/>
        <charset val="128"/>
      </rPr>
      <t>（その他の市町村）</t>
    </r>
    <rPh sb="2" eb="4">
      <t>ネンド</t>
    </rPh>
    <rPh sb="8" eb="9">
      <t>タ</t>
    </rPh>
    <rPh sb="10" eb="13">
      <t>シチョウソン</t>
    </rPh>
    <phoneticPr fontId="5"/>
  </si>
  <si>
    <r>
      <t xml:space="preserve">23年度
</t>
    </r>
    <r>
      <rPr>
        <sz val="6"/>
        <rFont val="ＭＳ ゴシック"/>
        <family val="3"/>
        <charset val="128"/>
      </rPr>
      <t>（市場公募団体）</t>
    </r>
    <rPh sb="2" eb="4">
      <t>ネンド</t>
    </rPh>
    <rPh sb="6" eb="8">
      <t>シジョウ</t>
    </rPh>
    <rPh sb="8" eb="10">
      <t>コウボ</t>
    </rPh>
    <rPh sb="10" eb="12">
      <t>ダンタイ</t>
    </rPh>
    <phoneticPr fontId="5"/>
  </si>
  <si>
    <r>
      <t xml:space="preserve">23年度
</t>
    </r>
    <r>
      <rPr>
        <sz val="6"/>
        <rFont val="ＭＳ ゴシック"/>
        <family val="3"/>
        <charset val="128"/>
      </rPr>
      <t>（その他の市町村）</t>
    </r>
    <rPh sb="2" eb="4">
      <t>ネンド</t>
    </rPh>
    <rPh sb="8" eb="9">
      <t>タ</t>
    </rPh>
    <rPh sb="10" eb="13">
      <t>シチョウソン</t>
    </rPh>
    <phoneticPr fontId="5"/>
  </si>
  <si>
    <r>
      <t xml:space="preserve">24年度
</t>
    </r>
    <r>
      <rPr>
        <sz val="6"/>
        <rFont val="ＭＳ ゴシック"/>
        <family val="3"/>
        <charset val="128"/>
      </rPr>
      <t>（市場公募団体）</t>
    </r>
    <rPh sb="2" eb="4">
      <t>ネンド</t>
    </rPh>
    <rPh sb="6" eb="8">
      <t>シジョウ</t>
    </rPh>
    <rPh sb="8" eb="10">
      <t>コウボ</t>
    </rPh>
    <rPh sb="10" eb="12">
      <t>ダンタイ</t>
    </rPh>
    <phoneticPr fontId="5"/>
  </si>
  <si>
    <r>
      <t xml:space="preserve">24年度
</t>
    </r>
    <r>
      <rPr>
        <sz val="6"/>
        <rFont val="ＭＳ ゴシック"/>
        <family val="3"/>
        <charset val="128"/>
      </rPr>
      <t>（その他の市町村）</t>
    </r>
    <rPh sb="2" eb="4">
      <t>ネンド</t>
    </rPh>
    <rPh sb="8" eb="9">
      <t>タ</t>
    </rPh>
    <rPh sb="10" eb="13">
      <t>シチョウソン</t>
    </rPh>
    <phoneticPr fontId="5"/>
  </si>
  <si>
    <r>
      <t xml:space="preserve">25年度
</t>
    </r>
    <r>
      <rPr>
        <sz val="6"/>
        <rFont val="ＭＳ ゴシック"/>
        <family val="3"/>
        <charset val="128"/>
      </rPr>
      <t>（市場公募団体）</t>
    </r>
    <rPh sb="6" eb="8">
      <t>シジョウ</t>
    </rPh>
    <rPh sb="8" eb="10">
      <t>コウボ</t>
    </rPh>
    <rPh sb="10" eb="12">
      <t>ダンタイ</t>
    </rPh>
    <phoneticPr fontId="16"/>
  </si>
  <si>
    <r>
      <t xml:space="preserve">25年度
</t>
    </r>
    <r>
      <rPr>
        <sz val="6"/>
        <rFont val="ＭＳ ゴシック"/>
        <family val="3"/>
        <charset val="128"/>
      </rPr>
      <t>（その他の市町村）</t>
    </r>
    <phoneticPr fontId="16"/>
  </si>
  <si>
    <r>
      <t xml:space="preserve">26年度
</t>
    </r>
    <r>
      <rPr>
        <sz val="6"/>
        <rFont val="ＭＳ ゴシック"/>
        <family val="3"/>
        <charset val="128"/>
      </rPr>
      <t>（市場公募団体）</t>
    </r>
    <rPh sb="6" eb="8">
      <t>シジョウ</t>
    </rPh>
    <rPh sb="8" eb="10">
      <t>コウボ</t>
    </rPh>
    <rPh sb="10" eb="12">
      <t>ダンタイ</t>
    </rPh>
    <phoneticPr fontId="16"/>
  </si>
  <si>
    <r>
      <t xml:space="preserve">26年度
</t>
    </r>
    <r>
      <rPr>
        <sz val="6"/>
        <rFont val="ＭＳ ゴシック"/>
        <family val="3"/>
        <charset val="128"/>
      </rPr>
      <t>（その他の市町村）</t>
    </r>
    <phoneticPr fontId="16"/>
  </si>
  <si>
    <r>
      <t xml:space="preserve">27年度
</t>
    </r>
    <r>
      <rPr>
        <sz val="6"/>
        <rFont val="ＭＳ ゴシック"/>
        <family val="3"/>
        <charset val="128"/>
      </rPr>
      <t>（市場公募団体）</t>
    </r>
    <rPh sb="6" eb="8">
      <t>シジョウ</t>
    </rPh>
    <rPh sb="8" eb="10">
      <t>コウボ</t>
    </rPh>
    <rPh sb="10" eb="12">
      <t>ダンタイ</t>
    </rPh>
    <phoneticPr fontId="16"/>
  </si>
  <si>
    <r>
      <t xml:space="preserve">27年度
</t>
    </r>
    <r>
      <rPr>
        <sz val="6"/>
        <rFont val="ＭＳ ゴシック"/>
        <family val="3"/>
        <charset val="128"/>
      </rPr>
      <t>（その他の市町村）</t>
    </r>
    <phoneticPr fontId="16"/>
  </si>
  <si>
    <r>
      <t xml:space="preserve">28年度
</t>
    </r>
    <r>
      <rPr>
        <sz val="6"/>
        <rFont val="ＭＳ ゴシック"/>
        <family val="3"/>
        <charset val="128"/>
      </rPr>
      <t>（市場公募団体）</t>
    </r>
    <rPh sb="6" eb="8">
      <t>シジョウ</t>
    </rPh>
    <rPh sb="8" eb="10">
      <t>コウボ</t>
    </rPh>
    <rPh sb="10" eb="12">
      <t>ダンタイ</t>
    </rPh>
    <phoneticPr fontId="16"/>
  </si>
  <si>
    <r>
      <t xml:space="preserve">28年度
</t>
    </r>
    <r>
      <rPr>
        <sz val="6"/>
        <rFont val="ＭＳ ゴシック"/>
        <family val="3"/>
        <charset val="128"/>
      </rPr>
      <t>（その他の市町村）</t>
    </r>
    <phoneticPr fontId="16"/>
  </si>
  <si>
    <r>
      <t xml:space="preserve">29年度
</t>
    </r>
    <r>
      <rPr>
        <sz val="6"/>
        <rFont val="ＭＳ ゴシック"/>
        <family val="3"/>
        <charset val="128"/>
      </rPr>
      <t>（市場公募団体）</t>
    </r>
    <rPh sb="6" eb="8">
      <t>シジョウ</t>
    </rPh>
    <rPh sb="8" eb="10">
      <t>コウボ</t>
    </rPh>
    <rPh sb="10" eb="12">
      <t>ダンタイ</t>
    </rPh>
    <phoneticPr fontId="16"/>
  </si>
  <si>
    <r>
      <t xml:space="preserve">29年度
</t>
    </r>
    <r>
      <rPr>
        <sz val="6"/>
        <rFont val="ＭＳ ゴシック"/>
        <family val="3"/>
        <charset val="128"/>
      </rPr>
      <t>（その他の市町村）</t>
    </r>
    <phoneticPr fontId="16"/>
  </si>
  <si>
    <r>
      <t xml:space="preserve">30年度
</t>
    </r>
    <r>
      <rPr>
        <sz val="6"/>
        <rFont val="ＭＳ ゴシック"/>
        <family val="3"/>
        <charset val="128"/>
      </rPr>
      <t>（市場公募団体）</t>
    </r>
    <rPh sb="6" eb="8">
      <t>シジョウ</t>
    </rPh>
    <rPh sb="8" eb="10">
      <t>コウボ</t>
    </rPh>
    <rPh sb="10" eb="12">
      <t>ダンタイ</t>
    </rPh>
    <phoneticPr fontId="16"/>
  </si>
  <si>
    <r>
      <t xml:space="preserve">30年度
</t>
    </r>
    <r>
      <rPr>
        <sz val="6"/>
        <rFont val="ＭＳ ゴシック"/>
        <family val="3"/>
        <charset val="128"/>
      </rPr>
      <t>（その他の市町村）</t>
    </r>
    <phoneticPr fontId="16"/>
  </si>
  <si>
    <r>
      <t xml:space="preserve">令和元年度
</t>
    </r>
    <r>
      <rPr>
        <sz val="6"/>
        <rFont val="ＭＳ ゴシック"/>
        <family val="3"/>
        <charset val="128"/>
      </rPr>
      <t>（市場公募団体）</t>
    </r>
    <rPh sb="0" eb="2">
      <t>レイワ</t>
    </rPh>
    <rPh sb="2" eb="4">
      <t>ガンネン</t>
    </rPh>
    <rPh sb="7" eb="9">
      <t>シジョウ</t>
    </rPh>
    <rPh sb="9" eb="11">
      <t>コウボ</t>
    </rPh>
    <rPh sb="11" eb="13">
      <t>ダンタイ</t>
    </rPh>
    <phoneticPr fontId="16"/>
  </si>
  <si>
    <r>
      <t xml:space="preserve">令和元年度
</t>
    </r>
    <r>
      <rPr>
        <sz val="6"/>
        <rFont val="ＭＳ ゴシック"/>
        <family val="3"/>
        <charset val="128"/>
      </rPr>
      <t>（その他の市町村）</t>
    </r>
    <phoneticPr fontId="16"/>
  </si>
  <si>
    <r>
      <t xml:space="preserve">令和２年度
</t>
    </r>
    <r>
      <rPr>
        <sz val="6"/>
        <rFont val="ＭＳ ゴシック"/>
        <family val="3"/>
        <charset val="128"/>
      </rPr>
      <t>（市場公募団体）</t>
    </r>
    <rPh sb="0" eb="2">
      <t>レイワ</t>
    </rPh>
    <rPh sb="3" eb="5">
      <t>ネンド</t>
    </rPh>
    <rPh sb="7" eb="9">
      <t>シジョウ</t>
    </rPh>
    <rPh sb="9" eb="11">
      <t>コウボ</t>
    </rPh>
    <rPh sb="11" eb="13">
      <t>ダンタイ</t>
    </rPh>
    <phoneticPr fontId="16"/>
  </si>
  <si>
    <r>
      <t xml:space="preserve">令和２年度
</t>
    </r>
    <r>
      <rPr>
        <sz val="6"/>
        <rFont val="ＭＳ ゴシック"/>
        <family val="3"/>
        <charset val="128"/>
      </rPr>
      <t>（その他の市町村）</t>
    </r>
    <phoneticPr fontId="16"/>
  </si>
  <si>
    <r>
      <t xml:space="preserve">令和３年度
</t>
    </r>
    <r>
      <rPr>
        <sz val="6"/>
        <rFont val="ＭＳ ゴシック"/>
        <family val="3"/>
        <charset val="128"/>
      </rPr>
      <t>（市場公募団体）</t>
    </r>
    <rPh sb="0" eb="2">
      <t>レイワ</t>
    </rPh>
    <rPh sb="3" eb="5">
      <t>ネンド</t>
    </rPh>
    <rPh sb="7" eb="9">
      <t>シジョウ</t>
    </rPh>
    <rPh sb="9" eb="11">
      <t>コウボ</t>
    </rPh>
    <rPh sb="11" eb="13">
      <t>ダンタイ</t>
    </rPh>
    <phoneticPr fontId="16"/>
  </si>
  <si>
    <r>
      <t xml:space="preserve">令和３年度
</t>
    </r>
    <r>
      <rPr>
        <sz val="6"/>
        <rFont val="ＭＳ ゴシック"/>
        <family val="3"/>
        <charset val="128"/>
      </rPr>
      <t>（その他の市町村）</t>
    </r>
    <phoneticPr fontId="16"/>
  </si>
  <si>
    <t>(ｱ)～(ｵﾗ)</t>
    <phoneticPr fontId="5"/>
  </si>
  <si>
    <r>
      <t>20年度</t>
    </r>
    <r>
      <rPr>
        <sz val="6"/>
        <rFont val="ＭＳ ゴシック"/>
        <family val="3"/>
        <charset val="128"/>
      </rPr>
      <t xml:space="preserve">
（市場公募都市）</t>
    </r>
    <rPh sb="2" eb="4">
      <t>ネンド</t>
    </rPh>
    <rPh sb="6" eb="8">
      <t>シジョウ</t>
    </rPh>
    <rPh sb="8" eb="10">
      <t>コウボ</t>
    </rPh>
    <rPh sb="10" eb="12">
      <t>トシ</t>
    </rPh>
    <phoneticPr fontId="3"/>
  </si>
  <si>
    <r>
      <t>20年度</t>
    </r>
    <r>
      <rPr>
        <sz val="6"/>
        <rFont val="ＭＳ ゴシック"/>
        <family val="3"/>
        <charset val="128"/>
      </rPr>
      <t xml:space="preserve">
（その他の市町村）</t>
    </r>
    <rPh sb="2" eb="4">
      <t>ネンド</t>
    </rPh>
    <rPh sb="8" eb="9">
      <t>タ</t>
    </rPh>
    <rPh sb="10" eb="13">
      <t>シチョウソン</t>
    </rPh>
    <phoneticPr fontId="3"/>
  </si>
  <si>
    <r>
      <t>21年度</t>
    </r>
    <r>
      <rPr>
        <sz val="6"/>
        <rFont val="ＭＳ ゴシック"/>
        <family val="3"/>
        <charset val="128"/>
      </rPr>
      <t xml:space="preserve">
（市場公募都市）</t>
    </r>
    <rPh sb="2" eb="4">
      <t>ネンド</t>
    </rPh>
    <rPh sb="6" eb="8">
      <t>シジョウ</t>
    </rPh>
    <rPh sb="8" eb="10">
      <t>コウボ</t>
    </rPh>
    <rPh sb="10" eb="12">
      <t>トシ</t>
    </rPh>
    <phoneticPr fontId="3"/>
  </si>
  <si>
    <r>
      <t>21年度</t>
    </r>
    <r>
      <rPr>
        <sz val="6"/>
        <rFont val="ＭＳ ゴシック"/>
        <family val="3"/>
        <charset val="128"/>
      </rPr>
      <t xml:space="preserve">
（その他の市町村）</t>
    </r>
    <rPh sb="2" eb="4">
      <t>ネンド</t>
    </rPh>
    <rPh sb="8" eb="9">
      <t>タ</t>
    </rPh>
    <rPh sb="10" eb="13">
      <t>シチョウソン</t>
    </rPh>
    <phoneticPr fontId="3"/>
  </si>
  <si>
    <r>
      <t>22年度</t>
    </r>
    <r>
      <rPr>
        <sz val="6"/>
        <rFont val="ＭＳ ゴシック"/>
        <family val="3"/>
        <charset val="128"/>
      </rPr>
      <t xml:space="preserve">
（市場公募都市）</t>
    </r>
    <rPh sb="2" eb="4">
      <t>ネンド</t>
    </rPh>
    <rPh sb="6" eb="8">
      <t>シジョウ</t>
    </rPh>
    <rPh sb="8" eb="10">
      <t>コウボ</t>
    </rPh>
    <rPh sb="10" eb="12">
      <t>トシ</t>
    </rPh>
    <phoneticPr fontId="3"/>
  </si>
  <si>
    <r>
      <t>22年度</t>
    </r>
    <r>
      <rPr>
        <sz val="6"/>
        <rFont val="ＭＳ ゴシック"/>
        <family val="3"/>
        <charset val="128"/>
      </rPr>
      <t xml:space="preserve">
（その他の市町村）</t>
    </r>
    <rPh sb="2" eb="4">
      <t>ネンド</t>
    </rPh>
    <rPh sb="8" eb="9">
      <t>タ</t>
    </rPh>
    <rPh sb="10" eb="13">
      <t>シチョウソン</t>
    </rPh>
    <phoneticPr fontId="3"/>
  </si>
  <si>
    <r>
      <t>23年度</t>
    </r>
    <r>
      <rPr>
        <sz val="6"/>
        <rFont val="ＭＳ ゴシック"/>
        <family val="3"/>
        <charset val="128"/>
      </rPr>
      <t xml:space="preserve">
（市場公募都市）</t>
    </r>
    <rPh sb="2" eb="4">
      <t>ネンド</t>
    </rPh>
    <rPh sb="6" eb="8">
      <t>シジョウ</t>
    </rPh>
    <rPh sb="8" eb="10">
      <t>コウボ</t>
    </rPh>
    <rPh sb="10" eb="12">
      <t>トシ</t>
    </rPh>
    <phoneticPr fontId="3"/>
  </si>
  <si>
    <r>
      <t>23年度</t>
    </r>
    <r>
      <rPr>
        <sz val="6"/>
        <rFont val="ＭＳ ゴシック"/>
        <family val="3"/>
        <charset val="128"/>
      </rPr>
      <t xml:space="preserve">
（その他の市町村）</t>
    </r>
    <rPh sb="2" eb="4">
      <t>ネンド</t>
    </rPh>
    <rPh sb="8" eb="9">
      <t>タ</t>
    </rPh>
    <rPh sb="10" eb="13">
      <t>シチョウソン</t>
    </rPh>
    <phoneticPr fontId="3"/>
  </si>
  <si>
    <r>
      <t>24年度</t>
    </r>
    <r>
      <rPr>
        <sz val="6"/>
        <rFont val="ＭＳ ゴシック"/>
        <family val="3"/>
        <charset val="128"/>
      </rPr>
      <t xml:space="preserve">
（市場公募都市）</t>
    </r>
    <rPh sb="2" eb="4">
      <t>ネンド</t>
    </rPh>
    <rPh sb="6" eb="8">
      <t>シジョウ</t>
    </rPh>
    <rPh sb="8" eb="10">
      <t>コウボ</t>
    </rPh>
    <rPh sb="10" eb="12">
      <t>トシ</t>
    </rPh>
    <phoneticPr fontId="3"/>
  </si>
  <si>
    <r>
      <t>24年度</t>
    </r>
    <r>
      <rPr>
        <sz val="6"/>
        <rFont val="ＭＳ ゴシック"/>
        <family val="3"/>
        <charset val="128"/>
      </rPr>
      <t xml:space="preserve">
（その他の市町村）</t>
    </r>
    <rPh sb="2" eb="4">
      <t>ネンド</t>
    </rPh>
    <rPh sb="8" eb="9">
      <t>タ</t>
    </rPh>
    <rPh sb="10" eb="13">
      <t>シチョウソン</t>
    </rPh>
    <phoneticPr fontId="3"/>
  </si>
  <si>
    <r>
      <t>25年度</t>
    </r>
    <r>
      <rPr>
        <sz val="6"/>
        <rFont val="ＭＳ ゴシック"/>
        <family val="3"/>
        <charset val="128"/>
      </rPr>
      <t xml:space="preserve">
（市場公募都市）</t>
    </r>
    <rPh sb="2" eb="4">
      <t>ネンド</t>
    </rPh>
    <rPh sb="6" eb="8">
      <t>シジョウ</t>
    </rPh>
    <rPh sb="8" eb="10">
      <t>コウボ</t>
    </rPh>
    <rPh sb="10" eb="12">
      <t>トシ</t>
    </rPh>
    <phoneticPr fontId="3"/>
  </si>
  <si>
    <r>
      <t>25年度</t>
    </r>
    <r>
      <rPr>
        <sz val="6"/>
        <rFont val="ＭＳ ゴシック"/>
        <family val="3"/>
        <charset val="128"/>
      </rPr>
      <t xml:space="preserve">
（その他の市町村）</t>
    </r>
    <rPh sb="2" eb="4">
      <t>ネンド</t>
    </rPh>
    <rPh sb="8" eb="9">
      <t>タ</t>
    </rPh>
    <rPh sb="10" eb="13">
      <t>シチョウソン</t>
    </rPh>
    <phoneticPr fontId="3"/>
  </si>
  <si>
    <r>
      <t>26年度</t>
    </r>
    <r>
      <rPr>
        <sz val="6"/>
        <rFont val="ＭＳ ゴシック"/>
        <family val="3"/>
        <charset val="128"/>
      </rPr>
      <t xml:space="preserve">
（市場公募都市）</t>
    </r>
    <rPh sb="2" eb="4">
      <t>ネンド</t>
    </rPh>
    <rPh sb="6" eb="8">
      <t>シジョウ</t>
    </rPh>
    <rPh sb="8" eb="10">
      <t>コウボ</t>
    </rPh>
    <rPh sb="10" eb="12">
      <t>トシ</t>
    </rPh>
    <phoneticPr fontId="3"/>
  </si>
  <si>
    <r>
      <t>26年度</t>
    </r>
    <r>
      <rPr>
        <sz val="6"/>
        <rFont val="ＭＳ ゴシック"/>
        <family val="3"/>
        <charset val="128"/>
      </rPr>
      <t xml:space="preserve">
（その他の市町村）</t>
    </r>
    <rPh sb="2" eb="4">
      <t>ネンド</t>
    </rPh>
    <phoneticPr fontId="3"/>
  </si>
  <si>
    <r>
      <t>27年度</t>
    </r>
    <r>
      <rPr>
        <sz val="6"/>
        <rFont val="ＭＳ ゴシック"/>
        <family val="3"/>
        <charset val="128"/>
      </rPr>
      <t xml:space="preserve">
（市場公募都市）</t>
    </r>
    <rPh sb="2" eb="4">
      <t>ネンド</t>
    </rPh>
    <rPh sb="6" eb="8">
      <t>シジョウ</t>
    </rPh>
    <rPh sb="8" eb="10">
      <t>コウボ</t>
    </rPh>
    <rPh sb="10" eb="12">
      <t>トシ</t>
    </rPh>
    <phoneticPr fontId="3"/>
  </si>
  <si>
    <r>
      <t>27年度</t>
    </r>
    <r>
      <rPr>
        <sz val="6"/>
        <rFont val="ＭＳ ゴシック"/>
        <family val="3"/>
        <charset val="128"/>
      </rPr>
      <t xml:space="preserve">
（その他の市町村）</t>
    </r>
    <rPh sb="2" eb="4">
      <t>ネンド</t>
    </rPh>
    <rPh sb="8" eb="9">
      <t>タ</t>
    </rPh>
    <rPh sb="10" eb="13">
      <t>シチョウソン</t>
    </rPh>
    <phoneticPr fontId="3"/>
  </si>
  <si>
    <r>
      <t>28年度</t>
    </r>
    <r>
      <rPr>
        <sz val="6"/>
        <rFont val="ＭＳ ゴシック"/>
        <family val="3"/>
        <charset val="128"/>
      </rPr>
      <t xml:space="preserve">
（市場公募都市）</t>
    </r>
    <rPh sb="2" eb="4">
      <t>ネンド</t>
    </rPh>
    <rPh sb="6" eb="8">
      <t>シジョウ</t>
    </rPh>
    <rPh sb="8" eb="10">
      <t>コウボ</t>
    </rPh>
    <rPh sb="10" eb="12">
      <t>トシ</t>
    </rPh>
    <phoneticPr fontId="3"/>
  </si>
  <si>
    <r>
      <t>28年度</t>
    </r>
    <r>
      <rPr>
        <sz val="6"/>
        <rFont val="ＭＳ ゴシック"/>
        <family val="3"/>
        <charset val="128"/>
      </rPr>
      <t xml:space="preserve">
（その他の市町村）</t>
    </r>
    <rPh sb="2" eb="4">
      <t>ネンド</t>
    </rPh>
    <rPh sb="8" eb="9">
      <t>タ</t>
    </rPh>
    <rPh sb="10" eb="13">
      <t>シチョウソン</t>
    </rPh>
    <phoneticPr fontId="3"/>
  </si>
  <si>
    <r>
      <t>29年度</t>
    </r>
    <r>
      <rPr>
        <sz val="6"/>
        <rFont val="ＭＳ ゴシック"/>
        <family val="3"/>
        <charset val="128"/>
      </rPr>
      <t xml:space="preserve">
（市場公募都市）</t>
    </r>
    <rPh sb="2" eb="4">
      <t>ネンド</t>
    </rPh>
    <rPh sb="6" eb="8">
      <t>シジョウ</t>
    </rPh>
    <rPh sb="8" eb="10">
      <t>コウボ</t>
    </rPh>
    <rPh sb="10" eb="12">
      <t>トシ</t>
    </rPh>
    <phoneticPr fontId="3"/>
  </si>
  <si>
    <r>
      <t>29年度</t>
    </r>
    <r>
      <rPr>
        <sz val="6"/>
        <rFont val="ＭＳ ゴシック"/>
        <family val="3"/>
        <charset val="128"/>
      </rPr>
      <t xml:space="preserve">
（その他の市町村）</t>
    </r>
    <rPh sb="2" eb="4">
      <t>ネンド</t>
    </rPh>
    <rPh sb="8" eb="9">
      <t>タ</t>
    </rPh>
    <rPh sb="10" eb="13">
      <t>シチョウソン</t>
    </rPh>
    <phoneticPr fontId="3"/>
  </si>
  <si>
    <r>
      <t>30年度</t>
    </r>
    <r>
      <rPr>
        <sz val="6"/>
        <rFont val="ＭＳ ゴシック"/>
        <family val="3"/>
        <charset val="128"/>
      </rPr>
      <t xml:space="preserve">
（市場公募都市）</t>
    </r>
    <rPh sb="2" eb="4">
      <t>ネンド</t>
    </rPh>
    <rPh sb="6" eb="8">
      <t>シジョウ</t>
    </rPh>
    <rPh sb="8" eb="10">
      <t>コウボ</t>
    </rPh>
    <rPh sb="10" eb="12">
      <t>トシ</t>
    </rPh>
    <phoneticPr fontId="3"/>
  </si>
  <si>
    <r>
      <t>30年度</t>
    </r>
    <r>
      <rPr>
        <sz val="6"/>
        <rFont val="ＭＳ ゴシック"/>
        <family val="3"/>
        <charset val="128"/>
      </rPr>
      <t xml:space="preserve">
（その他の市町村）</t>
    </r>
    <rPh sb="2" eb="4">
      <t>ネンド</t>
    </rPh>
    <rPh sb="8" eb="9">
      <t>タ</t>
    </rPh>
    <rPh sb="10" eb="13">
      <t>シチョウソン</t>
    </rPh>
    <phoneticPr fontId="3"/>
  </si>
  <si>
    <r>
      <t>令和元年度</t>
    </r>
    <r>
      <rPr>
        <sz val="6"/>
        <rFont val="ＭＳ ゴシック"/>
        <family val="3"/>
        <charset val="128"/>
      </rPr>
      <t xml:space="preserve">
（市場公募都市）</t>
    </r>
    <rPh sb="0" eb="2">
      <t>レイワ</t>
    </rPh>
    <rPh sb="2" eb="4">
      <t>ガンネン</t>
    </rPh>
    <rPh sb="3" eb="5">
      <t>ネンド</t>
    </rPh>
    <rPh sb="7" eb="9">
      <t>シジョウ</t>
    </rPh>
    <rPh sb="9" eb="11">
      <t>コウボ</t>
    </rPh>
    <rPh sb="11" eb="13">
      <t>トシ</t>
    </rPh>
    <phoneticPr fontId="3"/>
  </si>
  <si>
    <r>
      <t>令和元年度</t>
    </r>
    <r>
      <rPr>
        <sz val="6"/>
        <rFont val="ＭＳ ゴシック"/>
        <family val="3"/>
        <charset val="128"/>
      </rPr>
      <t xml:space="preserve">
（その他の市町村）</t>
    </r>
    <rPh sb="0" eb="2">
      <t>レイワ</t>
    </rPh>
    <rPh sb="2" eb="4">
      <t>ガンネン</t>
    </rPh>
    <rPh sb="4" eb="5">
      <t>ド</t>
    </rPh>
    <rPh sb="9" eb="10">
      <t>タ</t>
    </rPh>
    <rPh sb="11" eb="14">
      <t>シチョウソン</t>
    </rPh>
    <phoneticPr fontId="3"/>
  </si>
  <si>
    <r>
      <t>令和２年度</t>
    </r>
    <r>
      <rPr>
        <sz val="6"/>
        <rFont val="ＭＳ ゴシック"/>
        <family val="3"/>
        <charset val="128"/>
      </rPr>
      <t xml:space="preserve">
（市場公募都市）</t>
    </r>
    <rPh sb="0" eb="2">
      <t>レイワ</t>
    </rPh>
    <rPh sb="3" eb="5">
      <t>ネンド</t>
    </rPh>
    <rPh sb="4" eb="5">
      <t>ガンネン</t>
    </rPh>
    <rPh sb="7" eb="9">
      <t>シジョウ</t>
    </rPh>
    <rPh sb="9" eb="11">
      <t>コウボ</t>
    </rPh>
    <rPh sb="11" eb="13">
      <t>トシ</t>
    </rPh>
    <phoneticPr fontId="3"/>
  </si>
  <si>
    <r>
      <t>令和２年度</t>
    </r>
    <r>
      <rPr>
        <sz val="6"/>
        <rFont val="ＭＳ ゴシック"/>
        <family val="3"/>
        <charset val="128"/>
      </rPr>
      <t xml:space="preserve">
（その他の市町村）</t>
    </r>
    <rPh sb="0" eb="2">
      <t>レイワ</t>
    </rPh>
    <rPh sb="3" eb="5">
      <t>ネンド</t>
    </rPh>
    <rPh sb="4" eb="5">
      <t>ド</t>
    </rPh>
    <rPh sb="9" eb="10">
      <t>タ</t>
    </rPh>
    <rPh sb="11" eb="14">
      <t>シチョウソン</t>
    </rPh>
    <phoneticPr fontId="3"/>
  </si>
  <si>
    <r>
      <t>令和３年度</t>
    </r>
    <r>
      <rPr>
        <sz val="6"/>
        <rFont val="ＭＳ ゴシック"/>
        <family val="3"/>
        <charset val="128"/>
      </rPr>
      <t xml:space="preserve">
（市場公募都市）</t>
    </r>
    <rPh sb="0" eb="2">
      <t>レイワ</t>
    </rPh>
    <rPh sb="3" eb="5">
      <t>ネンド</t>
    </rPh>
    <rPh sb="4" eb="5">
      <t>ガンネン</t>
    </rPh>
    <rPh sb="7" eb="9">
      <t>シジョウ</t>
    </rPh>
    <rPh sb="9" eb="11">
      <t>コウボ</t>
    </rPh>
    <rPh sb="11" eb="13">
      <t>トシ</t>
    </rPh>
    <phoneticPr fontId="3"/>
  </si>
  <si>
    <r>
      <t>令和３年度</t>
    </r>
    <r>
      <rPr>
        <sz val="6"/>
        <rFont val="ＭＳ ゴシック"/>
        <family val="3"/>
        <charset val="128"/>
      </rPr>
      <t xml:space="preserve">
（その他の市町村）</t>
    </r>
    <rPh sb="0" eb="2">
      <t>レイワ</t>
    </rPh>
    <rPh sb="3" eb="5">
      <t>ネンド</t>
    </rPh>
    <rPh sb="4" eb="5">
      <t>ド</t>
    </rPh>
    <rPh sb="9" eb="10">
      <t>タ</t>
    </rPh>
    <rPh sb="11" eb="14">
      <t>シチョウソン</t>
    </rPh>
    <phoneticPr fontId="3"/>
  </si>
  <si>
    <t>(ｱ)～(ﾝ)</t>
    <phoneticPr fontId="5"/>
  </si>
  <si>
    <t>公立大学附属病院事業債(14年度以前許可債)に係る令和３年度末地方債残高</t>
    <rPh sb="0" eb="2">
      <t>コウリツ</t>
    </rPh>
    <rPh sb="2" eb="4">
      <t>ダイガク</t>
    </rPh>
    <rPh sb="4" eb="6">
      <t>フゾク</t>
    </rPh>
    <rPh sb="6" eb="8">
      <t>ビョウイン</t>
    </rPh>
    <rPh sb="8" eb="10">
      <t>ジギョウ</t>
    </rPh>
    <rPh sb="16" eb="18">
      <t>イゼン</t>
    </rPh>
    <rPh sb="25" eb="27">
      <t>レイワ</t>
    </rPh>
    <rPh sb="28" eb="31">
      <t>ネンドマツ</t>
    </rPh>
    <rPh sb="29" eb="30">
      <t>ド</t>
    </rPh>
    <phoneticPr fontId="5"/>
  </si>
  <si>
    <r>
      <t xml:space="preserve">17年度
</t>
    </r>
    <r>
      <rPr>
        <sz val="6"/>
        <rFont val="ＭＳ ゴシック"/>
        <family val="3"/>
        <charset val="128"/>
      </rPr>
      <t>（市場公募都市）</t>
    </r>
    <rPh sb="2" eb="4">
      <t>ネンド</t>
    </rPh>
    <rPh sb="6" eb="8">
      <t>シジョウ</t>
    </rPh>
    <rPh sb="8" eb="10">
      <t>コウボ</t>
    </rPh>
    <rPh sb="10" eb="12">
      <t>トシ</t>
    </rPh>
    <phoneticPr fontId="5"/>
  </si>
  <si>
    <r>
      <t xml:space="preserve">18年度
</t>
    </r>
    <r>
      <rPr>
        <sz val="6"/>
        <rFont val="ＭＳ ゴシック"/>
        <family val="3"/>
        <charset val="128"/>
      </rPr>
      <t>（市場公募都市）</t>
    </r>
    <rPh sb="2" eb="4">
      <t>ネンド</t>
    </rPh>
    <rPh sb="6" eb="8">
      <t>シジョウ</t>
    </rPh>
    <rPh sb="8" eb="10">
      <t>コウボ</t>
    </rPh>
    <rPh sb="10" eb="12">
      <t>トシ</t>
    </rPh>
    <phoneticPr fontId="5"/>
  </si>
  <si>
    <r>
      <t xml:space="preserve">19年度
</t>
    </r>
    <r>
      <rPr>
        <sz val="6"/>
        <rFont val="ＭＳ ゴシック"/>
        <family val="3"/>
        <charset val="128"/>
      </rPr>
      <t>（市場公募都市）</t>
    </r>
    <rPh sb="2" eb="4">
      <t>ネンド</t>
    </rPh>
    <rPh sb="6" eb="8">
      <t>シジョウ</t>
    </rPh>
    <rPh sb="8" eb="10">
      <t>コウボ</t>
    </rPh>
    <rPh sb="10" eb="12">
      <t>トシ</t>
    </rPh>
    <phoneticPr fontId="5"/>
  </si>
  <si>
    <r>
      <t xml:space="preserve">20年度
</t>
    </r>
    <r>
      <rPr>
        <sz val="6"/>
        <rFont val="ＭＳ ゴシック"/>
        <family val="3"/>
        <charset val="128"/>
      </rPr>
      <t>（市場公募都市）</t>
    </r>
    <rPh sb="2" eb="4">
      <t>ネンド</t>
    </rPh>
    <rPh sb="6" eb="8">
      <t>シジョウ</t>
    </rPh>
    <rPh sb="8" eb="10">
      <t>コウボ</t>
    </rPh>
    <rPh sb="10" eb="12">
      <t>トシ</t>
    </rPh>
    <phoneticPr fontId="5"/>
  </si>
  <si>
    <r>
      <t xml:space="preserve">21年度
</t>
    </r>
    <r>
      <rPr>
        <sz val="6"/>
        <rFont val="ＭＳ ゴシック"/>
        <family val="3"/>
        <charset val="128"/>
      </rPr>
      <t>（市場公募都市）</t>
    </r>
    <rPh sb="2" eb="4">
      <t>ネンド</t>
    </rPh>
    <rPh sb="6" eb="8">
      <t>シジョウ</t>
    </rPh>
    <rPh sb="8" eb="10">
      <t>コウボ</t>
    </rPh>
    <rPh sb="10" eb="12">
      <t>トシ</t>
    </rPh>
    <phoneticPr fontId="5"/>
  </si>
  <si>
    <r>
      <t xml:space="preserve">22年度
</t>
    </r>
    <r>
      <rPr>
        <sz val="6"/>
        <rFont val="ＭＳ ゴシック"/>
        <family val="3"/>
        <charset val="128"/>
      </rPr>
      <t>（市場公募都市）</t>
    </r>
    <rPh sb="2" eb="4">
      <t>ネンド</t>
    </rPh>
    <rPh sb="6" eb="8">
      <t>シジョウ</t>
    </rPh>
    <rPh sb="8" eb="10">
      <t>コウボ</t>
    </rPh>
    <rPh sb="10" eb="12">
      <t>トシ</t>
    </rPh>
    <phoneticPr fontId="5"/>
  </si>
  <si>
    <r>
      <t xml:space="preserve">23年度
</t>
    </r>
    <r>
      <rPr>
        <sz val="6"/>
        <rFont val="ＭＳ ゴシック"/>
        <family val="3"/>
        <charset val="128"/>
      </rPr>
      <t>（市場公募都市）</t>
    </r>
    <rPh sb="2" eb="4">
      <t>ネンド</t>
    </rPh>
    <rPh sb="6" eb="8">
      <t>シジョウ</t>
    </rPh>
    <rPh sb="8" eb="10">
      <t>コウボ</t>
    </rPh>
    <rPh sb="10" eb="12">
      <t>トシ</t>
    </rPh>
    <phoneticPr fontId="5"/>
  </si>
  <si>
    <r>
      <t xml:space="preserve">24年度
</t>
    </r>
    <r>
      <rPr>
        <sz val="6"/>
        <rFont val="ＭＳ ゴシック"/>
        <family val="3"/>
        <charset val="128"/>
      </rPr>
      <t>（市場公募都市）</t>
    </r>
    <rPh sb="2" eb="4">
      <t>ネンド</t>
    </rPh>
    <rPh sb="6" eb="8">
      <t>シジョウ</t>
    </rPh>
    <rPh sb="8" eb="10">
      <t>コウボ</t>
    </rPh>
    <rPh sb="10" eb="12">
      <t>トシ</t>
    </rPh>
    <phoneticPr fontId="5"/>
  </si>
  <si>
    <r>
      <t xml:space="preserve">25年度
</t>
    </r>
    <r>
      <rPr>
        <sz val="6"/>
        <rFont val="ＭＳ ゴシック"/>
        <family val="3"/>
        <charset val="128"/>
      </rPr>
      <t>（市場公募都市）</t>
    </r>
    <rPh sb="2" eb="4">
      <t>ネンド</t>
    </rPh>
    <rPh sb="6" eb="8">
      <t>シジョウ</t>
    </rPh>
    <rPh sb="8" eb="10">
      <t>コウボ</t>
    </rPh>
    <rPh sb="10" eb="12">
      <t>トシ</t>
    </rPh>
    <phoneticPr fontId="5"/>
  </si>
  <si>
    <r>
      <t xml:space="preserve">25年度
</t>
    </r>
    <r>
      <rPr>
        <sz val="6"/>
        <rFont val="ＭＳ ゴシック"/>
        <family val="3"/>
        <charset val="128"/>
      </rPr>
      <t>（その他の市町村）</t>
    </r>
    <rPh sb="2" eb="4">
      <t>ネンド</t>
    </rPh>
    <rPh sb="8" eb="9">
      <t>タ</t>
    </rPh>
    <rPh sb="10" eb="13">
      <t>シチョウソン</t>
    </rPh>
    <phoneticPr fontId="5"/>
  </si>
  <si>
    <r>
      <t xml:space="preserve">26年度
</t>
    </r>
    <r>
      <rPr>
        <sz val="6"/>
        <rFont val="ＭＳ ゴシック"/>
        <family val="3"/>
        <charset val="128"/>
      </rPr>
      <t>（市場公募都市）</t>
    </r>
    <rPh sb="2" eb="4">
      <t>ネンド</t>
    </rPh>
    <rPh sb="6" eb="8">
      <t>シジョウ</t>
    </rPh>
    <rPh sb="8" eb="10">
      <t>コウボ</t>
    </rPh>
    <rPh sb="10" eb="12">
      <t>トシ</t>
    </rPh>
    <phoneticPr fontId="5"/>
  </si>
  <si>
    <r>
      <t xml:space="preserve">26年度
</t>
    </r>
    <r>
      <rPr>
        <sz val="6"/>
        <rFont val="ＭＳ ゴシック"/>
        <family val="3"/>
        <charset val="128"/>
      </rPr>
      <t>（その他の市町村）</t>
    </r>
    <rPh sb="2" eb="4">
      <t>ネンド</t>
    </rPh>
    <rPh sb="8" eb="9">
      <t>タ</t>
    </rPh>
    <rPh sb="10" eb="13">
      <t>シチョウソン</t>
    </rPh>
    <phoneticPr fontId="5"/>
  </si>
  <si>
    <r>
      <t xml:space="preserve">27年度
</t>
    </r>
    <r>
      <rPr>
        <sz val="6"/>
        <rFont val="ＭＳ ゴシック"/>
        <family val="3"/>
        <charset val="128"/>
      </rPr>
      <t>（市場公募都市）</t>
    </r>
    <rPh sb="2" eb="4">
      <t>ネンド</t>
    </rPh>
    <rPh sb="6" eb="8">
      <t>シジョウ</t>
    </rPh>
    <rPh sb="8" eb="10">
      <t>コウボ</t>
    </rPh>
    <rPh sb="10" eb="12">
      <t>トシ</t>
    </rPh>
    <phoneticPr fontId="5"/>
  </si>
  <si>
    <r>
      <t xml:space="preserve">27年度
</t>
    </r>
    <r>
      <rPr>
        <sz val="6"/>
        <rFont val="ＭＳ ゴシック"/>
        <family val="3"/>
        <charset val="128"/>
      </rPr>
      <t>（その他の市町村）</t>
    </r>
    <rPh sb="2" eb="4">
      <t>ネンド</t>
    </rPh>
    <rPh sb="8" eb="9">
      <t>タ</t>
    </rPh>
    <rPh sb="10" eb="13">
      <t>シチョウソン</t>
    </rPh>
    <phoneticPr fontId="5"/>
  </si>
  <si>
    <r>
      <t xml:space="preserve">28年度
</t>
    </r>
    <r>
      <rPr>
        <sz val="6"/>
        <rFont val="ＭＳ ゴシック"/>
        <family val="3"/>
        <charset val="128"/>
      </rPr>
      <t>（市場公募都市）</t>
    </r>
    <rPh sb="2" eb="4">
      <t>ネンド</t>
    </rPh>
    <rPh sb="6" eb="8">
      <t>シジョウ</t>
    </rPh>
    <rPh sb="8" eb="10">
      <t>コウボ</t>
    </rPh>
    <rPh sb="10" eb="12">
      <t>トシ</t>
    </rPh>
    <phoneticPr fontId="5"/>
  </si>
  <si>
    <r>
      <t xml:space="preserve">28年度
</t>
    </r>
    <r>
      <rPr>
        <sz val="6"/>
        <rFont val="ＭＳ ゴシック"/>
        <family val="3"/>
        <charset val="128"/>
      </rPr>
      <t>（その他の市町村）</t>
    </r>
    <rPh sb="2" eb="4">
      <t>ネンド</t>
    </rPh>
    <rPh sb="8" eb="9">
      <t>タ</t>
    </rPh>
    <rPh sb="10" eb="13">
      <t>シチョウソン</t>
    </rPh>
    <phoneticPr fontId="5"/>
  </si>
  <si>
    <r>
      <t xml:space="preserve">29年度
</t>
    </r>
    <r>
      <rPr>
        <sz val="6"/>
        <rFont val="ＭＳ ゴシック"/>
        <family val="3"/>
        <charset val="128"/>
      </rPr>
      <t>（市場公募都市）</t>
    </r>
    <rPh sb="2" eb="4">
      <t>ネンド</t>
    </rPh>
    <rPh sb="6" eb="8">
      <t>シジョウ</t>
    </rPh>
    <rPh sb="8" eb="10">
      <t>コウボ</t>
    </rPh>
    <rPh sb="10" eb="12">
      <t>トシ</t>
    </rPh>
    <phoneticPr fontId="5"/>
  </si>
  <si>
    <r>
      <t xml:space="preserve">29年度
</t>
    </r>
    <r>
      <rPr>
        <sz val="6"/>
        <rFont val="ＭＳ ゴシック"/>
        <family val="3"/>
        <charset val="128"/>
      </rPr>
      <t>（その他の市町村）</t>
    </r>
    <rPh sb="2" eb="4">
      <t>ネンド</t>
    </rPh>
    <rPh sb="8" eb="9">
      <t>タ</t>
    </rPh>
    <rPh sb="10" eb="13">
      <t>シチョウソン</t>
    </rPh>
    <phoneticPr fontId="5"/>
  </si>
  <si>
    <r>
      <t xml:space="preserve">30年度
</t>
    </r>
    <r>
      <rPr>
        <sz val="6"/>
        <rFont val="ＭＳ ゴシック"/>
        <family val="3"/>
        <charset val="128"/>
      </rPr>
      <t>（市場公募都市）</t>
    </r>
    <rPh sb="2" eb="4">
      <t>ネンド</t>
    </rPh>
    <rPh sb="6" eb="8">
      <t>シジョウ</t>
    </rPh>
    <rPh sb="8" eb="10">
      <t>コウボ</t>
    </rPh>
    <rPh sb="10" eb="12">
      <t>トシ</t>
    </rPh>
    <phoneticPr fontId="5"/>
  </si>
  <si>
    <r>
      <t xml:space="preserve">30年度
</t>
    </r>
    <r>
      <rPr>
        <sz val="6"/>
        <rFont val="ＭＳ ゴシック"/>
        <family val="3"/>
        <charset val="128"/>
      </rPr>
      <t>（その他の市町村）</t>
    </r>
    <rPh sb="2" eb="4">
      <t>ネンド</t>
    </rPh>
    <rPh sb="8" eb="9">
      <t>タ</t>
    </rPh>
    <rPh sb="10" eb="13">
      <t>シチョウソン</t>
    </rPh>
    <phoneticPr fontId="5"/>
  </si>
  <si>
    <r>
      <t xml:space="preserve">令和元年度
</t>
    </r>
    <r>
      <rPr>
        <sz val="6"/>
        <rFont val="ＭＳ ゴシック"/>
        <family val="3"/>
        <charset val="128"/>
      </rPr>
      <t>（市場公募都市）</t>
    </r>
    <rPh sb="0" eb="2">
      <t>レイワ</t>
    </rPh>
    <rPh sb="2" eb="4">
      <t>ガンネン</t>
    </rPh>
    <rPh sb="4" eb="5">
      <t>ド</t>
    </rPh>
    <rPh sb="7" eb="9">
      <t>シジョウ</t>
    </rPh>
    <rPh sb="9" eb="11">
      <t>コウボ</t>
    </rPh>
    <rPh sb="11" eb="13">
      <t>トシ</t>
    </rPh>
    <phoneticPr fontId="5"/>
  </si>
  <si>
    <r>
      <t xml:space="preserve">令和元年度
</t>
    </r>
    <r>
      <rPr>
        <sz val="6"/>
        <rFont val="ＭＳ ゴシック"/>
        <family val="3"/>
        <charset val="128"/>
      </rPr>
      <t>（その他の市町村）</t>
    </r>
    <rPh sb="0" eb="2">
      <t>レイワ</t>
    </rPh>
    <rPh sb="2" eb="4">
      <t>ガンネン</t>
    </rPh>
    <rPh sb="4" eb="5">
      <t>ド</t>
    </rPh>
    <rPh sb="9" eb="10">
      <t>タ</t>
    </rPh>
    <rPh sb="11" eb="14">
      <t>シチョウソン</t>
    </rPh>
    <phoneticPr fontId="5"/>
  </si>
  <si>
    <r>
      <t xml:space="preserve">令和２年度
</t>
    </r>
    <r>
      <rPr>
        <sz val="6"/>
        <rFont val="ＭＳ ゴシック"/>
        <family val="3"/>
        <charset val="128"/>
      </rPr>
      <t>（市場公募都市）</t>
    </r>
    <rPh sb="0" eb="2">
      <t>レイワ</t>
    </rPh>
    <rPh sb="3" eb="5">
      <t>ネンド</t>
    </rPh>
    <rPh sb="4" eb="5">
      <t>ド</t>
    </rPh>
    <rPh sb="7" eb="9">
      <t>シジョウ</t>
    </rPh>
    <rPh sb="9" eb="11">
      <t>コウボ</t>
    </rPh>
    <rPh sb="11" eb="13">
      <t>トシ</t>
    </rPh>
    <phoneticPr fontId="5"/>
  </si>
  <si>
    <r>
      <t xml:space="preserve">令和２年度
</t>
    </r>
    <r>
      <rPr>
        <sz val="6"/>
        <rFont val="ＭＳ ゴシック"/>
        <family val="3"/>
        <charset val="128"/>
      </rPr>
      <t>（その他の市町村）</t>
    </r>
    <rPh sb="0" eb="2">
      <t>レイワ</t>
    </rPh>
    <rPh sb="3" eb="5">
      <t>ネンド</t>
    </rPh>
    <rPh sb="4" eb="5">
      <t>ド</t>
    </rPh>
    <rPh sb="9" eb="10">
      <t>タ</t>
    </rPh>
    <rPh sb="11" eb="14">
      <t>シチョウソン</t>
    </rPh>
    <phoneticPr fontId="5"/>
  </si>
  <si>
    <r>
      <t xml:space="preserve">令和３年度
</t>
    </r>
    <r>
      <rPr>
        <sz val="6"/>
        <rFont val="ＭＳ ゴシック"/>
        <family val="3"/>
        <charset val="128"/>
      </rPr>
      <t>（市場公募都市）</t>
    </r>
    <rPh sb="0" eb="2">
      <t>レイワ</t>
    </rPh>
    <rPh sb="3" eb="5">
      <t>ネンド</t>
    </rPh>
    <rPh sb="4" eb="5">
      <t>ド</t>
    </rPh>
    <rPh sb="7" eb="9">
      <t>シジョウ</t>
    </rPh>
    <rPh sb="9" eb="11">
      <t>コウボ</t>
    </rPh>
    <rPh sb="11" eb="13">
      <t>トシ</t>
    </rPh>
    <phoneticPr fontId="5"/>
  </si>
  <si>
    <r>
      <t xml:space="preserve">令和３年度
</t>
    </r>
    <r>
      <rPr>
        <sz val="6"/>
        <rFont val="ＭＳ ゴシック"/>
        <family val="3"/>
        <charset val="128"/>
      </rPr>
      <t>（その他の市町村）</t>
    </r>
    <rPh sb="0" eb="2">
      <t>レイワ</t>
    </rPh>
    <rPh sb="3" eb="5">
      <t>ネンド</t>
    </rPh>
    <rPh sb="4" eb="5">
      <t>ド</t>
    </rPh>
    <rPh sb="9" eb="10">
      <t>タ</t>
    </rPh>
    <rPh sb="11" eb="14">
      <t>シチョウソン</t>
    </rPh>
    <phoneticPr fontId="5"/>
  </si>
  <si>
    <t>(ｱ)～(ｱﾘ)</t>
    <phoneticPr fontId="5"/>
  </si>
  <si>
    <r>
      <t>に係る令和</t>
    </r>
    <r>
      <rPr>
        <sz val="11"/>
        <rFont val="ＭＳ Ｐゴシック"/>
        <family val="3"/>
        <charset val="128"/>
      </rPr>
      <t>３年度末地方債残高</t>
    </r>
    <phoneticPr fontId="3"/>
  </si>
  <si>
    <r>
      <t>①水源開発対策に係る企業債令和</t>
    </r>
    <r>
      <rPr>
        <sz val="11"/>
        <rFont val="ＭＳ Ｐゴシック"/>
        <family val="3"/>
        <charset val="128"/>
      </rPr>
      <t>３年度末現在高</t>
    </r>
    <rPh sb="1" eb="3">
      <t>スイゲン</t>
    </rPh>
    <rPh sb="3" eb="5">
      <t>カイハツ</t>
    </rPh>
    <rPh sb="5" eb="7">
      <t>タイサク</t>
    </rPh>
    <rPh sb="8" eb="9">
      <t>カカ</t>
    </rPh>
    <rPh sb="10" eb="13">
      <t>キギョウサイ</t>
    </rPh>
    <phoneticPr fontId="3"/>
  </si>
  <si>
    <r>
      <t>②広域化対策企業債令和</t>
    </r>
    <r>
      <rPr>
        <sz val="11"/>
        <rFont val="ＭＳ Ｐゴシック"/>
        <family val="3"/>
        <charset val="128"/>
      </rPr>
      <t>３年度末現在高</t>
    </r>
    <rPh sb="1" eb="4">
      <t>コウイキカ</t>
    </rPh>
    <rPh sb="4" eb="6">
      <t>タイサク</t>
    </rPh>
    <rPh sb="6" eb="9">
      <t>キギョウサイ</t>
    </rPh>
    <phoneticPr fontId="3"/>
  </si>
  <si>
    <r>
      <t>③病院事業建設費負担　企業債（平成3年度～平成13年度許可）令和</t>
    </r>
    <r>
      <rPr>
        <sz val="11"/>
        <rFont val="ＭＳ Ｐゴシック"/>
        <family val="3"/>
        <charset val="128"/>
      </rPr>
      <t>３年度末現在高</t>
    </r>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phoneticPr fontId="3"/>
  </si>
  <si>
    <r>
      <t>④病院事業建設費負担　企業債（平成１４年度許可）令和</t>
    </r>
    <r>
      <rPr>
        <sz val="11"/>
        <rFont val="ＭＳ Ｐゴシック"/>
        <family val="3"/>
        <charset val="128"/>
      </rPr>
      <t>３年度末現在高</t>
    </r>
    <rPh sb="1" eb="3">
      <t>ビョウイン</t>
    </rPh>
    <rPh sb="3" eb="5">
      <t>ジギョウ</t>
    </rPh>
    <rPh sb="5" eb="8">
      <t>ケンセツヒ</t>
    </rPh>
    <rPh sb="8" eb="10">
      <t>フタン</t>
    </rPh>
    <rPh sb="11" eb="14">
      <t>キギョウサイ</t>
    </rPh>
    <rPh sb="15" eb="17">
      <t>ヘイセイ</t>
    </rPh>
    <rPh sb="19" eb="21">
      <t>ネンド</t>
    </rPh>
    <rPh sb="21" eb="23">
      <t>キョカ</t>
    </rPh>
    <phoneticPr fontId="3"/>
  </si>
  <si>
    <r>
      <t>１　①は「令和</t>
    </r>
    <r>
      <rPr>
        <sz val="11"/>
        <rFont val="ＭＳ Ｐゴシック"/>
        <family val="3"/>
        <charset val="128"/>
      </rPr>
      <t>３年度の地方公営企業繰出金について」（令和３年４月１日付け総財公第27号）第１</t>
    </r>
    <rPh sb="5" eb="7">
      <t>レイワ</t>
    </rPh>
    <rPh sb="26" eb="28">
      <t>レイワ</t>
    </rPh>
    <phoneticPr fontId="3"/>
  </si>
  <si>
    <r>
      <t>３　②は、「令和</t>
    </r>
    <r>
      <rPr>
        <sz val="11"/>
        <rFont val="ＭＳ Ｐゴシック"/>
        <family val="3"/>
        <charset val="128"/>
      </rPr>
      <t>３年度の地方公営企業繰出金について」</t>
    </r>
    <rPh sb="6" eb="8">
      <t>レイワ</t>
    </rPh>
    <phoneticPr fontId="3"/>
  </si>
  <si>
    <r>
      <t>５　③は、「</t>
    </r>
    <r>
      <rPr>
        <sz val="11"/>
        <rFont val="ＭＳ Ｐゴシック"/>
        <family val="3"/>
        <charset val="128"/>
      </rPr>
      <t>令和３年度の地方公営企業繰出金について」</t>
    </r>
    <rPh sb="6" eb="8">
      <t>レイワ</t>
    </rPh>
    <phoneticPr fontId="3"/>
  </si>
  <si>
    <r>
      <t>７　④は、「</t>
    </r>
    <r>
      <rPr>
        <sz val="11"/>
        <rFont val="ＭＳ Ｐゴシック"/>
        <family val="3"/>
        <charset val="128"/>
      </rPr>
      <t>令和３年度の地方公営企業繰出金について」</t>
    </r>
    <rPh sb="6" eb="8">
      <t>レイワ</t>
    </rPh>
    <phoneticPr fontId="3"/>
  </si>
  <si>
    <t>清掃事業に係る地方債(11年度以前許可債)に係るR3年度末地方債残高（５０％分）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5"/>
  </si>
  <si>
    <t>清掃事業に係る地方債(11年度以前許可債)に係るR3年度末地方債残高（２０％分）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5"/>
  </si>
  <si>
    <t>清掃事業に係る地方債(11年度以前許可債)に係るR3年度末地方債残高（５７％分）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5"/>
  </si>
  <si>
    <t>清掃事業に係る地方債(11年度以前許可債)に係るR3年度末地方債残高（４０％分）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5"/>
  </si>
  <si>
    <t>清掃事業に係る地方債(11年度以前許可債)に係るR3年度末地方債残高（７０％分）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5"/>
  </si>
  <si>
    <t>(ｱ)～(ｱﾂ)</t>
    <phoneticPr fontId="3"/>
  </si>
  <si>
    <t>都市基盤整備公団等の立替施行に係る立替金に係るR3年度上期の初日における未償還元金</t>
    <rPh sb="0" eb="2">
      <t>トシ</t>
    </rPh>
    <rPh sb="2" eb="4">
      <t>キバン</t>
    </rPh>
    <rPh sb="4" eb="6">
      <t>セイビ</t>
    </rPh>
    <rPh sb="6" eb="8">
      <t>コウダン</t>
    </rPh>
    <rPh sb="8" eb="9">
      <t>トウ</t>
    </rPh>
    <rPh sb="10" eb="12">
      <t>タテカエ</t>
    </rPh>
    <rPh sb="12" eb="14">
      <t>セコウ</t>
    </rPh>
    <rPh sb="15" eb="16">
      <t>カカ</t>
    </rPh>
    <rPh sb="17" eb="20">
      <t>タテカエキン</t>
    </rPh>
    <rPh sb="21" eb="22">
      <t>カカ</t>
    </rPh>
    <rPh sb="25" eb="27">
      <t>ネンド</t>
    </rPh>
    <rPh sb="27" eb="29">
      <t>カミキ</t>
    </rPh>
    <rPh sb="30" eb="32">
      <t>ショニチ</t>
    </rPh>
    <rPh sb="36" eb="39">
      <t>ミショウカン</t>
    </rPh>
    <rPh sb="39" eb="41">
      <t>ガンキン</t>
    </rPh>
    <phoneticPr fontId="5"/>
  </si>
  <si>
    <t>国営土地改良事業に係る令和４年度以降地方負担額</t>
    <rPh sb="0" eb="2">
      <t>コクエイ</t>
    </rPh>
    <rPh sb="2" eb="4">
      <t>トチ</t>
    </rPh>
    <rPh sb="4" eb="6">
      <t>カイリョウ</t>
    </rPh>
    <rPh sb="6" eb="8">
      <t>ジギョウ</t>
    </rPh>
    <rPh sb="9" eb="10">
      <t>カカ</t>
    </rPh>
    <rPh sb="11" eb="13">
      <t>レイワ</t>
    </rPh>
    <rPh sb="18" eb="20">
      <t>チホウ</t>
    </rPh>
    <rPh sb="20" eb="22">
      <t>フタン</t>
    </rPh>
    <rPh sb="22" eb="23">
      <t>ガク</t>
    </rPh>
    <phoneticPr fontId="5"/>
  </si>
  <si>
    <t>令和３年度総務大臣通知額（算出資料P181）</t>
    <rPh sb="0" eb="2">
      <t>レイワ</t>
    </rPh>
    <rPh sb="9" eb="11">
      <t>ツウチ</t>
    </rPh>
    <rPh sb="11" eb="12">
      <t>ガク</t>
    </rPh>
    <rPh sb="13" eb="15">
      <t>サンシュツ</t>
    </rPh>
    <rPh sb="15" eb="17">
      <t>シリョウ</t>
    </rPh>
    <phoneticPr fontId="5"/>
  </si>
  <si>
    <t>　債務負担行為に基づく令和３年度支出額</t>
    <rPh sb="1" eb="3">
      <t>サイム</t>
    </rPh>
    <rPh sb="3" eb="5">
      <t>フタン</t>
    </rPh>
    <rPh sb="5" eb="7">
      <t>コウイ</t>
    </rPh>
    <rPh sb="8" eb="9">
      <t>モト</t>
    </rPh>
    <rPh sb="11" eb="13">
      <t>レイワ</t>
    </rPh>
    <phoneticPr fontId="5"/>
  </si>
  <si>
    <t>森林研究・整備機構営土地改良事業に係る令和４年度以降地方負担額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19" eb="21">
      <t>レイワ</t>
    </rPh>
    <rPh sb="26" eb="28">
      <t>チホウ</t>
    </rPh>
    <rPh sb="28" eb="30">
      <t>フタン</t>
    </rPh>
    <rPh sb="30" eb="31">
      <t>ガク</t>
    </rPh>
    <phoneticPr fontId="5"/>
  </si>
  <si>
    <t>水資源機構営土地改良事業に係る令和４年度以降地方負担額</t>
    <rPh sb="0" eb="1">
      <t>ミズ</t>
    </rPh>
    <rPh sb="1" eb="3">
      <t>シゲン</t>
    </rPh>
    <rPh sb="3" eb="5">
      <t>キコウ</t>
    </rPh>
    <rPh sb="5" eb="6">
      <t>エイ</t>
    </rPh>
    <rPh sb="6" eb="8">
      <t>トチ</t>
    </rPh>
    <rPh sb="8" eb="10">
      <t>カイリョウ</t>
    </rPh>
    <rPh sb="10" eb="12">
      <t>ジギョウ</t>
    </rPh>
    <rPh sb="13" eb="14">
      <t>カカ</t>
    </rPh>
    <rPh sb="15" eb="17">
      <t>レイワ</t>
    </rPh>
    <rPh sb="22" eb="24">
      <t>チホウ</t>
    </rPh>
    <rPh sb="24" eb="26">
      <t>フタン</t>
    </rPh>
    <rPh sb="26" eb="27">
      <t>ガク</t>
    </rPh>
    <phoneticPr fontId="5"/>
  </si>
  <si>
    <t>(a)～(u)</t>
    <phoneticPr fontId="5"/>
  </si>
  <si>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9">
      <t>ジギョウブン</t>
    </rPh>
    <phoneticPr fontId="5"/>
  </si>
  <si>
    <r>
      <t>防災対策事業債(旧緊急防災基盤整備事業(継続事業分)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5">
      <t>ジギョウブン</t>
    </rPh>
    <phoneticPr fontId="5"/>
  </si>
  <si>
    <t>注１　17～R3年度算入分に係る「施設整備費相当額」欄には、令和３年度普通交付税算出資料216頁の</t>
    <rPh sb="0" eb="1">
      <t>チュウ</t>
    </rPh>
    <rPh sb="8" eb="10">
      <t>ネンド</t>
    </rPh>
    <rPh sb="10" eb="12">
      <t>サンニュウ</t>
    </rPh>
    <rPh sb="12" eb="13">
      <t>ブン</t>
    </rPh>
    <rPh sb="14" eb="15">
      <t>カカ</t>
    </rPh>
    <rPh sb="17" eb="19">
      <t>シセツ</t>
    </rPh>
    <rPh sb="19" eb="22">
      <t>セイビヒ</t>
    </rPh>
    <rPh sb="22" eb="25">
      <t>ソウトウガク</t>
    </rPh>
    <rPh sb="26" eb="27">
      <t>ラン</t>
    </rPh>
    <rPh sb="30" eb="32">
      <t>レイワ</t>
    </rPh>
    <rPh sb="33" eb="35">
      <t>ネンド</t>
    </rPh>
    <rPh sb="35" eb="37">
      <t>フツウ</t>
    </rPh>
    <rPh sb="37" eb="40">
      <t>コウフゼイ</t>
    </rPh>
    <rPh sb="40" eb="42">
      <t>サンシュツ</t>
    </rPh>
    <rPh sb="42" eb="44">
      <t>シリョウ</t>
    </rPh>
    <rPh sb="47" eb="48">
      <t>ページ</t>
    </rPh>
    <phoneticPr fontId="5"/>
  </si>
  <si>
    <t>　２　令和４年度算入分については、交付税措置対象額として総務省自治行政局地域振興室に認められた</t>
    <rPh sb="3" eb="5">
      <t>レイワ</t>
    </rPh>
    <rPh sb="6" eb="8">
      <t>ネンド</t>
    </rPh>
    <rPh sb="8" eb="10">
      <t>サンニュウ</t>
    </rPh>
    <rPh sb="10" eb="11">
      <t>ブン</t>
    </rPh>
    <rPh sb="17" eb="20">
      <t>コウフゼイ</t>
    </rPh>
    <rPh sb="20" eb="22">
      <t>ソチ</t>
    </rPh>
    <rPh sb="22" eb="25">
      <t>タイショウガク</t>
    </rPh>
    <rPh sb="28" eb="31">
      <t>ソウムショウ</t>
    </rPh>
    <rPh sb="31" eb="33">
      <t>ジチ</t>
    </rPh>
    <rPh sb="33" eb="35">
      <t>ギョウセイ</t>
    </rPh>
    <rPh sb="35" eb="36">
      <t>キョク</t>
    </rPh>
    <rPh sb="36" eb="38">
      <t>チイキ</t>
    </rPh>
    <rPh sb="38" eb="41">
      <t>シンコウシツ</t>
    </rPh>
    <rPh sb="42" eb="43">
      <t>ミト</t>
    </rPh>
    <phoneticPr fontId="5"/>
  </si>
  <si>
    <r>
      <rPr>
        <sz val="8"/>
        <rFont val="ＭＳ ゴシック"/>
        <family val="3"/>
        <charset val="128"/>
      </rPr>
      <t>29年度算出資料</t>
    </r>
    <r>
      <rPr>
        <sz val="9"/>
        <rFont val="ＭＳ ゴシック"/>
        <family val="3"/>
        <charset val="128"/>
      </rPr>
      <t>P196（ｵ）欄</t>
    </r>
    <rPh sb="2" eb="4">
      <t>ネンド</t>
    </rPh>
    <rPh sb="4" eb="6">
      <t>サンシュツ</t>
    </rPh>
    <rPh sb="6" eb="8">
      <t>シリョウ</t>
    </rPh>
    <rPh sb="15" eb="16">
      <t>ラン</t>
    </rPh>
    <phoneticPr fontId="5"/>
  </si>
  <si>
    <r>
      <rPr>
        <sz val="8"/>
        <rFont val="ＭＳ ゴシック"/>
        <family val="3"/>
        <charset val="128"/>
      </rPr>
      <t>30年度算出資料</t>
    </r>
    <r>
      <rPr>
        <sz val="9"/>
        <rFont val="ＭＳ ゴシック"/>
        <family val="3"/>
        <charset val="128"/>
      </rPr>
      <t>P200（ｵ）欄</t>
    </r>
    <rPh sb="2" eb="4">
      <t>ネンド</t>
    </rPh>
    <rPh sb="4" eb="6">
      <t>サンシュツ</t>
    </rPh>
    <rPh sb="6" eb="8">
      <t>シリョウ</t>
    </rPh>
    <rPh sb="15" eb="16">
      <t>ラン</t>
    </rPh>
    <phoneticPr fontId="5"/>
  </si>
  <si>
    <r>
      <rPr>
        <sz val="8"/>
        <rFont val="ＭＳ ゴシック"/>
        <family val="3"/>
        <charset val="128"/>
      </rPr>
      <t>R元年度算出資料</t>
    </r>
    <r>
      <rPr>
        <sz val="9"/>
        <rFont val="ＭＳ ゴシック"/>
        <family val="3"/>
        <charset val="128"/>
      </rPr>
      <t>P206（ｵ）欄</t>
    </r>
    <rPh sb="1" eb="2">
      <t>モト</t>
    </rPh>
    <rPh sb="2" eb="4">
      <t>ネンド</t>
    </rPh>
    <rPh sb="4" eb="6">
      <t>サンシュツ</t>
    </rPh>
    <rPh sb="6" eb="8">
      <t>シリョウ</t>
    </rPh>
    <rPh sb="15" eb="16">
      <t>ラン</t>
    </rPh>
    <phoneticPr fontId="5"/>
  </si>
  <si>
    <r>
      <rPr>
        <sz val="8"/>
        <rFont val="ＭＳ ゴシック"/>
        <family val="3"/>
        <charset val="128"/>
      </rPr>
      <t>R2年度算出資料</t>
    </r>
    <r>
      <rPr>
        <sz val="9"/>
        <rFont val="ＭＳ ゴシック"/>
        <family val="3"/>
        <charset val="128"/>
      </rPr>
      <t>P216（ｵ）欄</t>
    </r>
    <rPh sb="2" eb="4">
      <t>ネンド</t>
    </rPh>
    <rPh sb="4" eb="6">
      <t>サンシュツ</t>
    </rPh>
    <rPh sb="6" eb="8">
      <t>シリョウ</t>
    </rPh>
    <rPh sb="15" eb="16">
      <t>ラン</t>
    </rPh>
    <phoneticPr fontId="5"/>
  </si>
  <si>
    <r>
      <rPr>
        <sz val="8"/>
        <rFont val="ＭＳ ゴシック"/>
        <family val="3"/>
        <charset val="128"/>
      </rPr>
      <t>R3年度算出資料</t>
    </r>
    <r>
      <rPr>
        <sz val="9"/>
        <rFont val="ＭＳ ゴシック"/>
        <family val="3"/>
        <charset val="128"/>
      </rPr>
      <t>P222（ｵ）欄</t>
    </r>
    <rPh sb="2" eb="4">
      <t>ネンド</t>
    </rPh>
    <rPh sb="4" eb="6">
      <t>サンシュツ</t>
    </rPh>
    <rPh sb="6" eb="8">
      <t>シリョウ</t>
    </rPh>
    <rPh sb="15" eb="16">
      <t>ラン</t>
    </rPh>
    <phoneticPr fontId="5"/>
  </si>
  <si>
    <r>
      <t>臨時河川等整備事業債(一般分</t>
    </r>
    <r>
      <rPr>
        <sz val="11"/>
        <rFont val="ＭＳ Ｐゴシック"/>
        <family val="3"/>
        <charset val="128"/>
      </rPr>
      <t>)</t>
    </r>
    <rPh sb="0" eb="2">
      <t>リンジ</t>
    </rPh>
    <rPh sb="2" eb="4">
      <t>カセン</t>
    </rPh>
    <rPh sb="4" eb="5">
      <t>トウ</t>
    </rPh>
    <rPh sb="5" eb="7">
      <t>セイビ</t>
    </rPh>
    <rPh sb="7" eb="10">
      <t>ジギョウサイ</t>
    </rPh>
    <rPh sb="11" eb="13">
      <t>イッパン</t>
    </rPh>
    <rPh sb="13" eb="14">
      <t>ブン</t>
    </rPh>
    <phoneticPr fontId="5"/>
  </si>
  <si>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ザイタイ</t>
    </rPh>
    <rPh sb="17" eb="18">
      <t>サイ</t>
    </rPh>
    <rPh sb="18" eb="19">
      <t>ノゾ</t>
    </rPh>
    <phoneticPr fontId="5"/>
  </si>
  <si>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phoneticPr fontId="5"/>
  </si>
  <si>
    <r>
      <t>臨時河川等整備事業債(特定分・財源対策債分</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ザイゲン</t>
    </rPh>
    <rPh sb="17" eb="19">
      <t>タイサク</t>
    </rPh>
    <rPh sb="19" eb="20">
      <t>サイ</t>
    </rPh>
    <rPh sb="20" eb="21">
      <t>ブン</t>
    </rPh>
    <phoneticPr fontId="5"/>
  </si>
  <si>
    <r>
      <t>一般公共(河川事業分、指定都市のみ</t>
    </r>
    <r>
      <rPr>
        <sz val="11"/>
        <rFont val="ＭＳ Ｐゴシック"/>
        <family val="3"/>
        <charset val="128"/>
      </rPr>
      <t>)</t>
    </r>
    <rPh sb="0" eb="2">
      <t>イッパン</t>
    </rPh>
    <rPh sb="2" eb="4">
      <t>コウキョウ</t>
    </rPh>
    <rPh sb="5" eb="7">
      <t>カセン</t>
    </rPh>
    <rPh sb="7" eb="10">
      <t>ジギョウブン</t>
    </rPh>
    <rPh sb="11" eb="13">
      <t>シテイ</t>
    </rPh>
    <rPh sb="13" eb="15">
      <t>トシ</t>
    </rPh>
    <phoneticPr fontId="5"/>
  </si>
  <si>
    <r>
      <t>R</t>
    </r>
    <r>
      <rPr>
        <sz val="11"/>
        <rFont val="ＭＳ Ｐゴシック"/>
        <family val="3"/>
        <charset val="128"/>
      </rPr>
      <t>3年度末</t>
    </r>
    <rPh sb="2" eb="5">
      <t>ネンドマツ</t>
    </rPh>
    <phoneticPr fontId="3"/>
  </si>
  <si>
    <t>令和4年度元利償還金</t>
    <rPh sb="0" eb="2">
      <t>レイワ</t>
    </rPh>
    <rPh sb="3" eb="5">
      <t>ネンド</t>
    </rPh>
    <rPh sb="5" eb="7">
      <t>ガンリ</t>
    </rPh>
    <rPh sb="7" eb="10">
      <t>ショウカンキン</t>
    </rPh>
    <phoneticPr fontId="3"/>
  </si>
  <si>
    <t>補正予算債償還費（14年度以降同意等債に係るもの）</t>
    <rPh sb="0" eb="2">
      <t>ホセイ</t>
    </rPh>
    <rPh sb="2" eb="4">
      <t>ヨサン</t>
    </rPh>
    <rPh sb="4" eb="5">
      <t>サイ</t>
    </rPh>
    <rPh sb="5" eb="8">
      <t>ショウカンヒ</t>
    </rPh>
    <rPh sb="11" eb="15">
      <t>ネンドイコウ</t>
    </rPh>
    <rPh sb="15" eb="18">
      <t>ドウイナド</t>
    </rPh>
    <rPh sb="18" eb="19">
      <t>サイ</t>
    </rPh>
    <rPh sb="20" eb="21">
      <t>カカ</t>
    </rPh>
    <phoneticPr fontId="5"/>
  </si>
  <si>
    <r>
      <t>補正予算債償還費（14</t>
    </r>
    <r>
      <rPr>
        <sz val="11"/>
        <rFont val="ＭＳ Ｐゴシック"/>
        <family val="3"/>
        <charset val="128"/>
      </rPr>
      <t>年度以降同意等債</t>
    </r>
    <r>
      <rPr>
        <sz val="11"/>
        <rFont val="ＭＳ ゴシック"/>
        <family val="3"/>
        <charset val="128"/>
      </rPr>
      <t>に係るもの）つづき</t>
    </r>
    <rPh sb="0" eb="2">
      <t>ホセイ</t>
    </rPh>
    <rPh sb="2" eb="4">
      <t>ヨサン</t>
    </rPh>
    <rPh sb="4" eb="5">
      <t>サイ</t>
    </rPh>
    <rPh sb="5" eb="8">
      <t>ショウカンヒ</t>
    </rPh>
    <rPh sb="11" eb="15">
      <t>ネンドイコウ</t>
    </rPh>
    <rPh sb="15" eb="18">
      <t>ドウイナド</t>
    </rPh>
    <rPh sb="18" eb="19">
      <t>サイ</t>
    </rPh>
    <rPh sb="20" eb="21">
      <t>カカ</t>
    </rPh>
    <phoneticPr fontId="5"/>
  </si>
  <si>
    <t>(ｱ)～(ｱﾝ)</t>
    <phoneticPr fontId="5"/>
  </si>
  <si>
    <t>(ｱ)～(ｲﾂ)</t>
    <phoneticPr fontId="5"/>
  </si>
  <si>
    <t>(ｱ)～(ﾂ)</t>
    <phoneticPr fontId="5"/>
  </si>
  <si>
    <t>辺地対策事業債に係るR3年度末地方債残高</t>
    <rPh sb="0" eb="2">
      <t>ヘンチ</t>
    </rPh>
    <rPh sb="2" eb="4">
      <t>タイサク</t>
    </rPh>
    <rPh sb="4" eb="7">
      <t>ジギョウサイ</t>
    </rPh>
    <rPh sb="8" eb="9">
      <t>カカ</t>
    </rPh>
    <rPh sb="15" eb="18">
      <t>チホウサイ</t>
    </rPh>
    <rPh sb="18" eb="20">
      <t>ザンダカ</t>
    </rPh>
    <phoneticPr fontId="5"/>
  </si>
  <si>
    <t>地域改善対策特定事業債に係るR3年度末地方債残高</t>
    <rPh sb="0" eb="2">
      <t>チイキ</t>
    </rPh>
    <rPh sb="2" eb="4">
      <t>カイゼン</t>
    </rPh>
    <rPh sb="4" eb="6">
      <t>タイサク</t>
    </rPh>
    <rPh sb="6" eb="8">
      <t>トクテイ</t>
    </rPh>
    <rPh sb="8" eb="11">
      <t>ジギョウサイ</t>
    </rPh>
    <rPh sb="12" eb="13">
      <t>カカ</t>
    </rPh>
    <rPh sb="19" eb="22">
      <t>チホウサイ</t>
    </rPh>
    <rPh sb="22" eb="24">
      <t>ザンダカ</t>
    </rPh>
    <phoneticPr fontId="5"/>
  </si>
  <si>
    <t>過疎対策事業債に係るR3年度末地方債残高</t>
    <rPh sb="0" eb="2">
      <t>カソ</t>
    </rPh>
    <rPh sb="2" eb="4">
      <t>タイサク</t>
    </rPh>
    <rPh sb="4" eb="7">
      <t>ジギョウサイ</t>
    </rPh>
    <rPh sb="8" eb="9">
      <t>カカ</t>
    </rPh>
    <rPh sb="15" eb="18">
      <t>チホウサイ</t>
    </rPh>
    <rPh sb="18" eb="20">
      <t>ザンダカ</t>
    </rPh>
    <phoneticPr fontId="5"/>
  </si>
  <si>
    <t>公害防止事業債に係るR3年度末地方債残高</t>
    <rPh sb="0" eb="2">
      <t>コウガイ</t>
    </rPh>
    <rPh sb="2" eb="4">
      <t>ボウシ</t>
    </rPh>
    <rPh sb="4" eb="7">
      <t>ジギョウサイ</t>
    </rPh>
    <rPh sb="8" eb="9">
      <t>カカ</t>
    </rPh>
    <rPh sb="15" eb="18">
      <t>チホウサイ</t>
    </rPh>
    <rPh sb="18" eb="20">
      <t>ザンダカ</t>
    </rPh>
    <phoneticPr fontId="5"/>
  </si>
  <si>
    <t>石油コンビナート等債に係るR3年度末地方債残高</t>
    <rPh sb="0" eb="2">
      <t>セキユ</t>
    </rPh>
    <rPh sb="8" eb="9">
      <t>ナド</t>
    </rPh>
    <rPh sb="9" eb="10">
      <t>サイ</t>
    </rPh>
    <rPh sb="11" eb="12">
      <t>カカ</t>
    </rPh>
    <rPh sb="18" eb="21">
      <t>チホウサイ</t>
    </rPh>
    <rPh sb="21" eb="23">
      <t>ザンダカ</t>
    </rPh>
    <phoneticPr fontId="5"/>
  </si>
  <si>
    <t>地震対策緊急整備事業債に係るR3年度末地方債残高</t>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5"/>
  </si>
  <si>
    <t>合併特例債に係るR3年度末地方債残高</t>
    <rPh sb="0" eb="2">
      <t>ガッペイ</t>
    </rPh>
    <rPh sb="2" eb="4">
      <t>トクレイ</t>
    </rPh>
    <rPh sb="4" eb="5">
      <t>サイ</t>
    </rPh>
    <rPh sb="6" eb="7">
      <t>カカ</t>
    </rPh>
    <rPh sb="13" eb="16">
      <t>チホウサイ</t>
    </rPh>
    <rPh sb="16" eb="18">
      <t>ザンダカ</t>
    </rPh>
    <phoneticPr fontId="5"/>
  </si>
  <si>
    <t>原子力発電施設立地地域振興債に係るR3年度末地方債残高</t>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5"/>
  </si>
  <si>
    <t>R3年度末</t>
    <rPh sb="2" eb="4">
      <t>ネンド</t>
    </rPh>
    <rPh sb="4" eb="5">
      <t>マツ</t>
    </rPh>
    <phoneticPr fontId="5"/>
  </si>
  <si>
    <r>
      <t>補正予算債償還費（平成</t>
    </r>
    <r>
      <rPr>
        <sz val="10"/>
        <color rgb="FFFF0000"/>
        <rFont val="ＭＳ ゴシック"/>
        <family val="3"/>
        <charset val="128"/>
      </rPr>
      <t>14</t>
    </r>
    <r>
      <rPr>
        <sz val="10"/>
        <color theme="1"/>
        <rFont val="ＭＳ ゴシック"/>
        <family val="3"/>
        <charset val="128"/>
      </rPr>
      <t>年度以降同意(許可)債に係るもの）</t>
    </r>
    <phoneticPr fontId="5"/>
  </si>
  <si>
    <t>B5558</t>
    <phoneticPr fontId="3"/>
  </si>
  <si>
    <t>B5559</t>
    <phoneticPr fontId="3"/>
  </si>
  <si>
    <t>B5560</t>
    <phoneticPr fontId="3"/>
  </si>
  <si>
    <t>R3年度一本算定</t>
    <rPh sb="2" eb="4">
      <t>ネンド</t>
    </rPh>
    <rPh sb="4" eb="6">
      <t>イッポン</t>
    </rPh>
    <rPh sb="6" eb="8">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</si>
</sst>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quot;(&quot;General&quot;)&quot;"/>
    <numFmt numFmtId="177" formatCode="#,##0_ "/>
    <numFmt numFmtId="178" formatCode="0.000_ "/>
    <numFmt numFmtId="179" formatCode="0.00000;&quot;△ &quot;0.00000"/>
    <numFmt numFmtId="180" formatCode="0.000_);[Red]\(0.000\)"/>
    <numFmt numFmtId="181" formatCode="#,##0.000_ "/>
    <numFmt numFmtId="182" formatCode="#,##0.000;&quot;△ &quot;#,##0.000"/>
    <numFmt numFmtId="183" formatCode="0_);[Red]\(0\)"/>
    <numFmt numFmtId="184" formatCode="#,##0_);[Red]\(#,##0\)"/>
    <numFmt numFmtId="185" formatCode="#,##0.0_ "/>
    <numFmt numFmtId="186" formatCode="0.000"/>
    <numFmt numFmtId="187" formatCode="0.00_ "/>
    <numFmt numFmtId="188" formatCode="0.0000;&quot;△ &quot;0.0000"/>
    <numFmt numFmtId="189" formatCode="0_ "/>
    <numFmt numFmtId="190" formatCode="0.00_);[Red]\(0.00\)"/>
    <numFmt numFmtId="191" formatCode="0.0000_ "/>
    <numFmt numFmtId="192" formatCode="#,##0;&quot;△ &quot;#,##0"/>
    <numFmt numFmtId="193" formatCode="0.0000"/>
    <numFmt numFmtId="194" formatCode="#,##0.00000_ "/>
    <numFmt numFmtId="195" formatCode="#,##0.00_ "/>
    <numFmt numFmtId="196" formatCode="0.00;&quot;△ &quot;0.00"/>
    <numFmt numFmtId="197" formatCode="0.0000_);[Red]\(0.0000\)"/>
    <numFmt numFmtId="198" formatCode="0.0_ "/>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ＭＳ ゴシック"/>
      <family val="3"/>
      <charset val="128"/>
    </font>
    <font>
      <sz val="9"/>
      <name val="ＭＳ ゴシック"/>
      <family val="3"/>
      <charset val="128"/>
    </font>
    <font>
      <sz val="12"/>
      <name val="Arial"/>
      <family val="2"/>
    </font>
    <font>
      <sz val="12"/>
      <name val="ＭＳ Ｐゴシック"/>
      <family val="3"/>
      <charset val="128"/>
    </font>
    <font>
      <sz val="6.9"/>
      <name val="ＭＳ ゴシック"/>
      <family val="3"/>
      <charset val="128"/>
    </font>
    <font>
      <sz val="8"/>
      <name val="ＭＳ ゴシック"/>
      <family val="3"/>
      <charset val="128"/>
    </font>
    <font>
      <sz val="10"/>
      <name val="ＭＳ ゴシック"/>
      <family val="3"/>
      <charset val="128"/>
    </font>
    <font>
      <u/>
      <sz val="11"/>
      <name val="ＭＳ Ｐゴシック"/>
      <family val="3"/>
      <charset val="128"/>
    </font>
    <font>
      <sz val="6"/>
      <name val="Arial"/>
      <family val="2"/>
    </font>
    <font>
      <sz val="10"/>
      <name val="ＭＳ Ｐゴシック"/>
      <family val="3"/>
      <charset val="128"/>
    </font>
    <font>
      <sz val="6"/>
      <name val="ＭＳ Ｐゴシック"/>
      <family val="2"/>
      <charset val="128"/>
      <scheme val="minor"/>
    </font>
    <font>
      <sz val="9"/>
      <name val="ＭＳ Ｐゴシック"/>
      <family val="3"/>
      <charset val="128"/>
    </font>
    <font>
      <sz val="14"/>
      <name val="ＭＳ Ｐゴシック"/>
      <family val="3"/>
      <charset val="128"/>
    </font>
    <font>
      <sz val="10"/>
      <color theme="1"/>
      <name val="ＭＳ ゴシック"/>
      <family val="3"/>
      <charset val="128"/>
    </font>
    <font>
      <sz val="11"/>
      <color rgb="FFFF0000"/>
      <name val="ＭＳ Ｐゴシック"/>
      <family val="3"/>
      <charset val="128"/>
    </font>
    <font>
      <sz val="11"/>
      <color theme="1"/>
      <name val="ＭＳ Ｐゴシック"/>
      <family val="3"/>
      <charset val="128"/>
      <scheme val="minor"/>
    </font>
    <font>
      <u val="double"/>
      <sz val="20"/>
      <name val="ＭＳ ゴシック"/>
      <family val="3"/>
      <charset val="128"/>
    </font>
    <font>
      <u/>
      <sz val="11"/>
      <name val="ＭＳ ゴシック"/>
      <family val="3"/>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1"/>
      <color theme="1"/>
      <name val="ＭＳ Ｐゴシック"/>
      <family val="3"/>
      <charset val="128"/>
    </font>
    <font>
      <sz val="9"/>
      <color theme="1"/>
      <name val="ＭＳ ゴシック"/>
      <family val="3"/>
      <charset val="128"/>
    </font>
    <font>
      <sz val="8"/>
      <color theme="1"/>
      <name val="ＭＳ 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font>
    <font>
      <u/>
      <sz val="9"/>
      <color theme="1"/>
      <name val="ＭＳ Ｐゴシック"/>
      <family val="3"/>
      <charset val="128"/>
    </font>
    <font>
      <sz val="9"/>
      <color theme="1"/>
      <name val="ＭＳ Ｐゴシック"/>
      <family val="3"/>
      <charset val="128"/>
    </font>
    <font>
      <sz val="14"/>
      <color theme="1"/>
      <name val="ＭＳ 明朝"/>
      <family val="1"/>
      <charset val="128"/>
    </font>
    <font>
      <sz val="9"/>
      <color rgb="FFFF0000"/>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10"/>
      <color rgb="FFFF0000"/>
      <name val="ＭＳ 明朝"/>
      <family val="1"/>
      <charset val="128"/>
    </font>
    <font>
      <sz val="11"/>
      <color rgb="FFFF0000"/>
      <name val="ＭＳ 明朝"/>
      <family val="1"/>
      <charset val="128"/>
    </font>
    <font>
      <sz val="9"/>
      <name val="ＭＳ 明朝"/>
      <family val="1"/>
      <charset val="128"/>
    </font>
    <font>
      <sz val="10"/>
      <name val="ＭＳ 明朝"/>
      <family val="1"/>
      <charset val="128"/>
    </font>
  </fonts>
  <fills count="1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CCFFFF"/>
        <bgColor indexed="64"/>
      </patternFill>
    </fill>
    <fill>
      <patternFill patternType="solid">
        <fgColor rgb="FFFF0000"/>
        <bgColor indexed="64"/>
      </patternFill>
    </fill>
    <fill>
      <patternFill patternType="solid">
        <fgColor rgb="FFDAEEF3"/>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s>
  <borders count="247">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right/>
      <top style="double">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left/>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uble">
        <color auto="1"/>
      </right>
      <top style="thin">
        <color auto="1"/>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8"/>
      </right>
      <top/>
      <bottom/>
      <diagonal/>
    </border>
    <border>
      <left style="medium">
        <color indexed="8"/>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medium">
        <color indexed="64"/>
      </left>
      <right/>
      <top/>
      <bottom/>
      <diagonal/>
    </border>
    <border>
      <left/>
      <right/>
      <top style="thin">
        <color indexed="64"/>
      </top>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style="double">
        <color indexed="8"/>
      </left>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indexed="64"/>
      </left>
      <right/>
      <top style="thin">
        <color indexed="64"/>
      </top>
      <bottom/>
      <diagonal/>
    </border>
    <border>
      <left style="thin">
        <color auto="1"/>
      </left>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thin">
        <color auto="1"/>
      </left>
      <right style="medium">
        <color indexed="64"/>
      </right>
      <top/>
      <bottom style="thin">
        <color indexed="64"/>
      </bottom>
      <diagonal/>
    </border>
    <border>
      <left style="thin">
        <color auto="1"/>
      </left>
      <right style="medium">
        <color indexed="64"/>
      </right>
      <top style="thin">
        <color indexed="64"/>
      </top>
      <bottom/>
      <diagonal/>
    </border>
    <border>
      <left style="thin">
        <color auto="1"/>
      </left>
      <right style="medium">
        <color indexed="64"/>
      </right>
      <top/>
      <bottom/>
      <diagonal/>
    </border>
    <border>
      <left style="thin">
        <color auto="1"/>
      </left>
      <right style="medium">
        <color indexed="64"/>
      </right>
      <top/>
      <bottom/>
      <diagonal/>
    </border>
    <border>
      <left style="medium">
        <color indexed="64"/>
      </left>
      <right style="thin">
        <color auto="1"/>
      </right>
      <top/>
      <bottom/>
      <diagonal/>
    </border>
    <border>
      <left style="thin">
        <color auto="1"/>
      </left>
      <right style="medium">
        <color indexed="64"/>
      </right>
      <top/>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bottom style="thin">
        <color indexed="64"/>
      </bottom>
      <diagonal/>
    </border>
    <border>
      <left style="thick">
        <color rgb="FFFF0000"/>
      </left>
      <right style="thick">
        <color rgb="FFFF0000"/>
      </right>
      <top/>
      <bottom style="thick">
        <color rgb="FFFF0000"/>
      </bottom>
      <diagonal/>
    </border>
    <border>
      <left style="thin">
        <color indexed="64"/>
      </left>
      <right style="double">
        <color indexed="64"/>
      </right>
      <top/>
      <bottom style="thin">
        <color indexed="64"/>
      </bottom>
      <diagonal/>
    </border>
    <border>
      <left style="thick">
        <color rgb="FFFF0000"/>
      </left>
      <right/>
      <top style="thick">
        <color rgb="FFFF0000"/>
      </top>
      <bottom/>
      <diagonal/>
    </border>
    <border>
      <left style="thin">
        <color indexed="64"/>
      </left>
      <right/>
      <top style="thick">
        <color rgb="FFFF0000"/>
      </top>
      <bottom/>
      <diagonal/>
    </border>
    <border>
      <left style="thin">
        <color indexed="64"/>
      </left>
      <right style="thin">
        <color indexed="64"/>
      </right>
      <top style="thick">
        <color rgb="FFFF0000"/>
      </top>
      <bottom/>
      <diagonal/>
    </border>
    <border>
      <left/>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ck">
        <color rgb="FFFF0000"/>
      </bottom>
      <diagonal/>
    </border>
    <border>
      <left style="thin">
        <color indexed="64"/>
      </left>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thick">
        <color rgb="FFFF0000"/>
      </right>
      <top/>
      <bottom style="thick">
        <color rgb="FFFF0000"/>
      </bottom>
      <diagonal/>
    </border>
    <border>
      <left/>
      <right style="double">
        <color auto="1"/>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ck">
        <color rgb="FFFF0000"/>
      </top>
      <bottom/>
      <diagonal/>
    </border>
    <border>
      <left/>
      <right style="thick">
        <color rgb="FFFF0000"/>
      </right>
      <top style="thick">
        <color rgb="FFFF0000"/>
      </top>
      <bottom/>
      <diagonal/>
    </border>
    <border>
      <left/>
      <right style="thin">
        <color indexed="64"/>
      </right>
      <top/>
      <bottom style="thick">
        <color rgb="FFFF0000"/>
      </bottom>
      <diagonal/>
    </border>
    <border>
      <left/>
      <right style="thick">
        <color rgb="FFFF0000"/>
      </right>
      <top/>
      <bottom style="thick">
        <color rgb="FFFF0000"/>
      </bottom>
      <diagonal/>
    </border>
    <border>
      <left/>
      <right/>
      <top style="thin">
        <color indexed="8"/>
      </top>
      <bottom style="thin">
        <color indexed="8"/>
      </bottom>
      <diagonal/>
    </border>
    <border>
      <left/>
      <right/>
      <top style="thin">
        <color indexed="8"/>
      </top>
      <bottom/>
      <diagonal/>
    </border>
    <border>
      <left/>
      <right/>
      <top style="thin">
        <color auto="1"/>
      </top>
      <bottom style="thin">
        <color auto="1"/>
      </bottom>
      <diagonal/>
    </border>
    <border>
      <left style="thin">
        <color indexed="8"/>
      </left>
      <right/>
      <top style="thin">
        <color indexed="8"/>
      </top>
      <bottom/>
      <diagonal/>
    </border>
    <border>
      <left/>
      <right style="thin">
        <color indexed="8"/>
      </right>
      <top style="thin">
        <color indexed="8"/>
      </top>
      <bottom/>
      <diagonal/>
    </border>
    <border>
      <left style="thick">
        <color rgb="FFFF0000"/>
      </left>
      <right/>
      <top style="thick">
        <color rgb="FFFF0000"/>
      </top>
      <bottom style="thin">
        <color indexed="8"/>
      </bottom>
      <diagonal/>
    </border>
    <border>
      <left/>
      <right/>
      <top style="thick">
        <color rgb="FFFF0000"/>
      </top>
      <bottom style="thin">
        <color indexed="8"/>
      </bottom>
      <diagonal/>
    </border>
    <border>
      <left/>
      <right style="thick">
        <color rgb="FFFF0000"/>
      </right>
      <top style="thick">
        <color rgb="FFFF0000"/>
      </top>
      <bottom style="thin">
        <color indexed="8"/>
      </bottom>
      <diagonal/>
    </border>
    <border>
      <left style="thick">
        <color rgb="FFFF0000"/>
      </left>
      <right/>
      <top style="thin">
        <color indexed="8"/>
      </top>
      <bottom style="thin">
        <color indexed="8"/>
      </bottom>
      <diagonal/>
    </border>
    <border>
      <left/>
      <right style="thick">
        <color rgb="FFFF0000"/>
      </right>
      <top style="thin">
        <color indexed="8"/>
      </top>
      <bottom style="thin">
        <color indexed="8"/>
      </bottom>
      <diagonal/>
    </border>
    <border>
      <left style="thick">
        <color rgb="FFFF0000"/>
      </left>
      <right/>
      <top style="thin">
        <color indexed="8"/>
      </top>
      <bottom/>
      <diagonal/>
    </border>
    <border>
      <left/>
      <right style="thick">
        <color rgb="FFFF0000"/>
      </right>
      <top style="thin">
        <color indexed="8"/>
      </top>
      <bottom/>
      <diagonal/>
    </border>
    <border>
      <left style="thick">
        <color rgb="FFFF0000"/>
      </left>
      <right/>
      <top style="thin">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ck">
        <color rgb="FFFF0000"/>
      </bottom>
      <diagonal/>
    </border>
    <border>
      <left/>
      <right/>
      <top style="thin">
        <color auto="1"/>
      </top>
      <bottom style="thick">
        <color rgb="FFFF0000"/>
      </bottom>
      <diagonal/>
    </border>
    <border>
      <left/>
      <right style="thick">
        <color rgb="FFFF0000"/>
      </right>
      <top style="thin">
        <color auto="1"/>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style="thin">
        <color auto="1"/>
      </top>
      <bottom style="thick">
        <color rgb="FFFF0000"/>
      </bottom>
      <diagonal/>
    </border>
    <border>
      <left/>
      <right/>
      <top style="thin">
        <color auto="1"/>
      </top>
      <bottom style="thick">
        <color rgb="FFFF0000"/>
      </bottom>
      <diagonal/>
    </border>
    <border>
      <left/>
      <right style="thick">
        <color rgb="FFFF0000"/>
      </right>
      <top style="thin">
        <color auto="1"/>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diagonalUp="1">
      <left style="thin">
        <color indexed="64"/>
      </left>
      <right style="thin">
        <color indexed="64"/>
      </right>
      <top/>
      <bottom style="thin">
        <color indexed="64"/>
      </bottom>
      <diagonal style="thin">
        <color indexed="64"/>
      </diagonal>
    </border>
    <border>
      <left/>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n">
        <color indexed="64"/>
      </top>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style="medium">
        <color indexed="64"/>
      </left>
      <right/>
      <top style="thin">
        <color indexed="64"/>
      </top>
      <bottom/>
      <diagonal/>
    </border>
    <border>
      <left style="thin">
        <color theme="1"/>
      </left>
      <right/>
      <top style="thin">
        <color theme="1"/>
      </top>
      <bottom/>
      <diagonal/>
    </border>
    <border>
      <left/>
      <right style="thin">
        <color auto="1"/>
      </right>
      <top style="thin">
        <color theme="1"/>
      </top>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diagonal/>
    </border>
    <border>
      <left/>
      <right style="medium">
        <color indexed="64"/>
      </right>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style="thick">
        <color rgb="FFFF0000"/>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medium">
        <color rgb="FFFF0000"/>
      </bottom>
      <diagonal/>
    </border>
    <border>
      <left style="thick">
        <color rgb="FFFF0000"/>
      </left>
      <right style="thick">
        <color rgb="FFFF0000"/>
      </right>
      <top style="thin">
        <color indexed="64"/>
      </top>
      <bottom style="thin">
        <color theme="1"/>
      </bottom>
      <diagonal/>
    </border>
    <border diagonalUp="1">
      <left/>
      <right style="thick">
        <color rgb="FFFF0000"/>
      </right>
      <top style="thin">
        <color indexed="64"/>
      </top>
      <bottom style="thin">
        <color indexed="64"/>
      </bottom>
      <diagonal style="thin">
        <color indexed="64"/>
      </diagonal>
    </border>
  </borders>
  <cellStyleXfs count="18">
    <xf numFmtId="0" fontId="0" fillId="0" borderId="0"/>
    <xf numFmtId="38" fontId="2" fillId="0" borderId="0" applyFont="0" applyFill="0" applyBorder="0" applyAlignment="0" applyProtection="0"/>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xf numFmtId="0" fontId="2" fillId="0" borderId="0"/>
    <xf numFmtId="6" fontId="4" fillId="0" borderId="0" applyFont="0" applyFill="0" applyBorder="0" applyAlignment="0" applyProtection="0">
      <alignment vertical="center"/>
    </xf>
    <xf numFmtId="0" fontId="21" fillId="0" borderId="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2087">
    <xf numFmtId="0" fontId="0" fillId="0" borderId="0" xfId="0"/>
    <xf numFmtId="0" fontId="6" fillId="0" borderId="0" xfId="4" applyFont="1">
      <alignment vertical="center"/>
    </xf>
    <xf numFmtId="0" fontId="7" fillId="0" borderId="0" xfId="4" applyFont="1">
      <alignment vertical="center"/>
    </xf>
    <xf numFmtId="0" fontId="4" fillId="0" borderId="0" xfId="4" applyFont="1">
      <alignment vertical="center"/>
    </xf>
    <xf numFmtId="0" fontId="2" fillId="0" borderId="0" xfId="0" applyFont="1"/>
    <xf numFmtId="0" fontId="9" fillId="0" borderId="0" xfId="0" applyFont="1" applyAlignment="1">
      <alignment vertical="center"/>
    </xf>
    <xf numFmtId="177" fontId="6" fillId="0" borderId="0" xfId="4" applyNumberFormat="1" applyFont="1">
      <alignment vertical="center"/>
    </xf>
    <xf numFmtId="177" fontId="7" fillId="4" borderId="10" xfId="4" applyNumberFormat="1" applyFont="1" applyFill="1" applyBorder="1">
      <alignment vertical="center"/>
    </xf>
    <xf numFmtId="177" fontId="7" fillId="0" borderId="9" xfId="4" applyNumberFormat="1" applyFont="1" applyFill="1" applyBorder="1">
      <alignment vertical="center"/>
    </xf>
    <xf numFmtId="0" fontId="7" fillId="0" borderId="0" xfId="4" applyFont="1" applyFill="1" applyBorder="1">
      <alignment vertical="center"/>
    </xf>
    <xf numFmtId="177" fontId="7" fillId="0" borderId="0" xfId="4" applyNumberFormat="1" applyFont="1">
      <alignment vertical="center"/>
    </xf>
    <xf numFmtId="177" fontId="7" fillId="0" borderId="0" xfId="4" applyNumberFormat="1" applyFont="1" applyFill="1" applyBorder="1">
      <alignment vertical="center"/>
    </xf>
    <xf numFmtId="0" fontId="7" fillId="0" borderId="0" xfId="4" applyFont="1" applyFill="1" applyBorder="1" applyAlignment="1">
      <alignment horizontal="center" vertical="center"/>
    </xf>
    <xf numFmtId="0" fontId="4" fillId="0" borderId="0" xfId="4" quotePrefix="1" applyFont="1" applyAlignment="1">
      <alignment horizontal="center" vertical="center"/>
    </xf>
    <xf numFmtId="0" fontId="6" fillId="0" borderId="0" xfId="4" quotePrefix="1" applyFont="1" applyAlignment="1">
      <alignment horizontal="center" vertical="center"/>
    </xf>
    <xf numFmtId="177" fontId="4" fillId="0" borderId="0" xfId="4" applyNumberFormat="1" applyFont="1">
      <alignment vertical="center"/>
    </xf>
    <xf numFmtId="0" fontId="7" fillId="0" borderId="0" xfId="4" applyFont="1" applyBorder="1">
      <alignment vertical="center"/>
    </xf>
    <xf numFmtId="0" fontId="7" fillId="0" borderId="0" xfId="4" applyFont="1" applyBorder="1" applyAlignment="1">
      <alignment horizontal="center" vertical="center"/>
    </xf>
    <xf numFmtId="177" fontId="7" fillId="4" borderId="1" xfId="4" applyNumberFormat="1" applyFont="1" applyFill="1" applyBorder="1">
      <alignment vertical="center"/>
    </xf>
    <xf numFmtId="0" fontId="7" fillId="0" borderId="1" xfId="4" applyFont="1" applyBorder="1" applyAlignment="1">
      <alignment horizontal="center" vertical="center"/>
    </xf>
    <xf numFmtId="0" fontId="7" fillId="0" borderId="7" xfId="4" applyFont="1" applyBorder="1" applyAlignment="1">
      <alignment horizontal="center" vertical="center"/>
    </xf>
    <xf numFmtId="177" fontId="7" fillId="3" borderId="7" xfId="4" applyNumberFormat="1" applyFont="1" applyFill="1" applyBorder="1" applyProtection="1">
      <alignment vertical="center"/>
      <protection locked="0"/>
    </xf>
    <xf numFmtId="0" fontId="7" fillId="0" borderId="6" xfId="4" applyFont="1" applyBorder="1">
      <alignment vertical="center"/>
    </xf>
    <xf numFmtId="176" fontId="7" fillId="0" borderId="5" xfId="4" applyNumberFormat="1" applyFont="1" applyBorder="1" applyAlignment="1">
      <alignment horizontal="center" vertical="center"/>
    </xf>
    <xf numFmtId="177" fontId="7" fillId="0" borderId="3" xfId="4" applyNumberFormat="1" applyFont="1" applyBorder="1" applyAlignment="1">
      <alignment horizontal="center" vertical="center" shrinkToFit="1"/>
    </xf>
    <xf numFmtId="0" fontId="7" fillId="0" borderId="13" xfId="4" applyFont="1" applyBorder="1" applyAlignment="1">
      <alignment horizontal="center" vertical="center"/>
    </xf>
    <xf numFmtId="177" fontId="7" fillId="0" borderId="1" xfId="4" applyNumberFormat="1" applyFont="1" applyBorder="1" applyAlignment="1">
      <alignment horizontal="center" vertical="center"/>
    </xf>
    <xf numFmtId="178" fontId="6" fillId="0" borderId="0" xfId="4" applyNumberFormat="1" applyFont="1">
      <alignment vertical="center"/>
    </xf>
    <xf numFmtId="177" fontId="12" fillId="0" borderId="0" xfId="4" applyNumberFormat="1" applyFont="1" applyAlignment="1">
      <alignment horizontal="right" vertical="center"/>
    </xf>
    <xf numFmtId="178" fontId="7" fillId="0" borderId="0" xfId="4" applyNumberFormat="1" applyFont="1" applyFill="1" applyBorder="1" applyAlignment="1">
      <alignment horizontal="center" vertical="center"/>
    </xf>
    <xf numFmtId="178" fontId="7" fillId="0" borderId="3" xfId="4" applyNumberFormat="1" applyFont="1" applyBorder="1" applyAlignment="1">
      <alignment horizontal="center" vertical="center"/>
    </xf>
    <xf numFmtId="178" fontId="7" fillId="0" borderId="1" xfId="4" applyNumberFormat="1" applyFont="1" applyBorder="1" applyAlignment="1">
      <alignment horizontal="center" vertical="center"/>
    </xf>
    <xf numFmtId="178" fontId="4" fillId="0" borderId="0" xfId="4" applyNumberFormat="1" applyFont="1">
      <alignment vertical="center"/>
    </xf>
    <xf numFmtId="178" fontId="6" fillId="0" borderId="2" xfId="4" applyNumberFormat="1" applyFont="1" applyBorder="1" applyAlignment="1">
      <alignment horizontal="center" vertical="center"/>
    </xf>
    <xf numFmtId="178" fontId="7" fillId="0" borderId="1" xfId="4" applyNumberFormat="1" applyFont="1" applyBorder="1">
      <alignment vertical="center"/>
    </xf>
    <xf numFmtId="177" fontId="7" fillId="0" borderId="2" xfId="4" applyNumberFormat="1" applyFont="1" applyFill="1" applyBorder="1" applyProtection="1">
      <alignment vertical="center"/>
      <protection locked="0"/>
    </xf>
    <xf numFmtId="178" fontId="6" fillId="0" borderId="0" xfId="4" applyNumberFormat="1" applyFont="1" applyFill="1">
      <alignment vertical="center"/>
    </xf>
    <xf numFmtId="0" fontId="6" fillId="0" borderId="0" xfId="4" applyFont="1" applyBorder="1" applyAlignment="1">
      <alignment vertical="center"/>
    </xf>
    <xf numFmtId="180" fontId="6" fillId="0" borderId="0" xfId="4" applyNumberFormat="1" applyFont="1" applyBorder="1">
      <alignment vertical="center"/>
    </xf>
    <xf numFmtId="0" fontId="7" fillId="0" borderId="8" xfId="4" applyFont="1" applyBorder="1" applyAlignment="1">
      <alignment horizontal="center" vertical="center"/>
    </xf>
    <xf numFmtId="0" fontId="7" fillId="0" borderId="12" xfId="4" applyFont="1" applyBorder="1" applyAlignment="1">
      <alignment horizontal="center" vertical="center"/>
    </xf>
    <xf numFmtId="0" fontId="7" fillId="0" borderId="3" xfId="4" applyFont="1" applyBorder="1" applyAlignment="1">
      <alignment horizontal="center" vertical="center"/>
    </xf>
    <xf numFmtId="0" fontId="7" fillId="0" borderId="15" xfId="4" applyFont="1" applyBorder="1" applyAlignment="1">
      <alignment horizontal="center" vertical="center"/>
    </xf>
    <xf numFmtId="177" fontId="7" fillId="0" borderId="3" xfId="4" applyNumberFormat="1" applyFont="1" applyBorder="1" applyAlignment="1">
      <alignment horizontal="center" vertical="center"/>
    </xf>
    <xf numFmtId="177" fontId="7" fillId="0" borderId="103" xfId="4" applyNumberFormat="1" applyFont="1" applyFill="1" applyBorder="1" applyProtection="1">
      <alignment vertical="center"/>
      <protection locked="0"/>
    </xf>
    <xf numFmtId="177" fontId="7" fillId="3" borderId="131" xfId="4" applyNumberFormat="1" applyFont="1" applyFill="1" applyBorder="1" applyProtection="1">
      <alignment vertical="center"/>
      <protection locked="0"/>
    </xf>
    <xf numFmtId="177" fontId="7" fillId="3" borderId="185" xfId="4" applyNumberFormat="1" applyFont="1" applyFill="1" applyBorder="1" applyProtection="1">
      <alignment vertical="center"/>
      <protection locked="0"/>
    </xf>
    <xf numFmtId="0" fontId="6" fillId="0" borderId="0" xfId="4" applyFont="1">
      <alignment vertical="center"/>
    </xf>
    <xf numFmtId="0" fontId="7" fillId="0" borderId="0" xfId="4" applyFont="1">
      <alignment vertical="center"/>
    </xf>
    <xf numFmtId="0" fontId="4" fillId="0" borderId="0" xfId="4" applyFont="1">
      <alignment vertical="center"/>
    </xf>
    <xf numFmtId="177" fontId="6" fillId="0" borderId="0" xfId="4" applyNumberFormat="1" applyFont="1">
      <alignment vertical="center"/>
    </xf>
    <xf numFmtId="177" fontId="7" fillId="0" borderId="0" xfId="4" applyNumberFormat="1" applyFont="1">
      <alignment vertical="center"/>
    </xf>
    <xf numFmtId="177" fontId="7" fillId="0" borderId="0" xfId="4" applyNumberFormat="1" applyFont="1" applyFill="1" applyBorder="1">
      <alignment vertical="center"/>
    </xf>
    <xf numFmtId="177" fontId="4" fillId="0" borderId="0" xfId="4" applyNumberFormat="1" applyFont="1">
      <alignment vertical="center"/>
    </xf>
    <xf numFmtId="0" fontId="7" fillId="0" borderId="0" xfId="4" applyFont="1" applyBorder="1">
      <alignment vertical="center"/>
    </xf>
    <xf numFmtId="178" fontId="6" fillId="0" borderId="0" xfId="4" applyNumberFormat="1" applyFont="1">
      <alignment vertical="center"/>
    </xf>
    <xf numFmtId="0" fontId="6" fillId="0" borderId="0" xfId="4" applyFont="1" applyBorder="1">
      <alignment vertical="center"/>
    </xf>
    <xf numFmtId="178" fontId="4" fillId="0" borderId="0" xfId="4" applyNumberFormat="1" applyFont="1">
      <alignment vertical="center"/>
    </xf>
    <xf numFmtId="177" fontId="7" fillId="0" borderId="0" xfId="4" applyNumberFormat="1" applyFont="1" applyFill="1" applyBorder="1" applyProtection="1">
      <alignment vertical="center"/>
      <protection locked="0"/>
    </xf>
    <xf numFmtId="0" fontId="7" fillId="0" borderId="0" xfId="4"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left"/>
    </xf>
    <xf numFmtId="38" fontId="2" fillId="0" borderId="0" xfId="1" applyFont="1"/>
    <xf numFmtId="0" fontId="2" fillId="0" borderId="112" xfId="0" applyFont="1" applyBorder="1" applyAlignment="1">
      <alignment horizontal="center" vertical="center"/>
    </xf>
    <xf numFmtId="38" fontId="2" fillId="0" borderId="111" xfId="1" applyFont="1" applyBorder="1" applyAlignment="1">
      <alignment horizontal="center" vertical="center"/>
    </xf>
    <xf numFmtId="38" fontId="2" fillId="0" borderId="113" xfId="1" applyFont="1" applyBorder="1" applyAlignment="1">
      <alignment horizontal="center" vertical="center"/>
    </xf>
    <xf numFmtId="0" fontId="2" fillId="0" borderId="0" xfId="0" applyFont="1" applyAlignment="1">
      <alignment horizontal="center" vertical="top"/>
    </xf>
    <xf numFmtId="0" fontId="2" fillId="0" borderId="0" xfId="0" applyFont="1" applyAlignment="1"/>
    <xf numFmtId="0" fontId="2" fillId="0" borderId="104" xfId="0" applyFont="1" applyBorder="1" applyAlignment="1">
      <alignment horizontal="left"/>
    </xf>
    <xf numFmtId="38" fontId="2" fillId="0" borderId="0" xfId="1" applyFont="1" applyAlignment="1">
      <alignment horizontal="center"/>
    </xf>
    <xf numFmtId="38" fontId="2" fillId="0" borderId="105" xfId="1" applyFont="1" applyBorder="1"/>
    <xf numFmtId="0" fontId="2" fillId="0" borderId="81" xfId="0" applyFont="1" applyBorder="1" applyAlignment="1">
      <alignment horizontal="left"/>
    </xf>
    <xf numFmtId="38" fontId="2" fillId="0" borderId="69" xfId="1" applyFont="1" applyBorder="1"/>
    <xf numFmtId="0" fontId="2" fillId="7" borderId="0" xfId="0" applyFont="1" applyFill="1"/>
    <xf numFmtId="0" fontId="2" fillId="0" borderId="68" xfId="0" applyFont="1" applyBorder="1" applyAlignment="1">
      <alignment horizontal="left"/>
    </xf>
    <xf numFmtId="0" fontId="2" fillId="0" borderId="0" xfId="0" applyFont="1" applyFill="1"/>
    <xf numFmtId="0" fontId="2" fillId="0" borderId="68" xfId="0" applyFont="1" applyFill="1" applyBorder="1" applyAlignment="1">
      <alignment horizontal="left"/>
    </xf>
    <xf numFmtId="38" fontId="2" fillId="0" borderId="69" xfId="1" applyFont="1" applyFill="1" applyBorder="1"/>
    <xf numFmtId="0" fontId="2" fillId="0" borderId="81" xfId="0" applyFont="1" applyFill="1" applyBorder="1" applyAlignment="1">
      <alignment horizontal="left"/>
    </xf>
    <xf numFmtId="0" fontId="2" fillId="6" borderId="0" xfId="0" applyFont="1" applyFill="1"/>
    <xf numFmtId="38" fontId="2" fillId="0" borderId="0" xfId="1" applyFont="1" applyBorder="1"/>
    <xf numFmtId="0" fontId="2" fillId="0" borderId="0" xfId="0" applyFont="1" applyBorder="1" applyAlignment="1">
      <alignment horizontal="left"/>
    </xf>
    <xf numFmtId="0" fontId="2" fillId="10" borderId="0" xfId="0" applyFont="1" applyFill="1"/>
    <xf numFmtId="0" fontId="0" fillId="10" borderId="0" xfId="0" applyFont="1" applyFill="1"/>
    <xf numFmtId="0" fontId="20" fillId="0" borderId="68" xfId="0" applyFont="1" applyBorder="1" applyAlignment="1">
      <alignment horizontal="left"/>
    </xf>
    <xf numFmtId="38" fontId="20" fillId="0" borderId="69" xfId="1" applyFont="1" applyBorder="1"/>
    <xf numFmtId="0" fontId="20" fillId="7" borderId="0" xfId="0" applyFont="1" applyFill="1"/>
    <xf numFmtId="0" fontId="20" fillId="0" borderId="0" xfId="0" applyFont="1"/>
    <xf numFmtId="0" fontId="20" fillId="0" borderId="68" xfId="0" applyFont="1" applyFill="1" applyBorder="1" applyAlignment="1">
      <alignment horizontal="left"/>
    </xf>
    <xf numFmtId="38" fontId="20" fillId="0" borderId="69" xfId="1" applyFont="1" applyFill="1" applyBorder="1"/>
    <xf numFmtId="0" fontId="0" fillId="0" borderId="0" xfId="0" applyFont="1" applyBorder="1" applyAlignment="1">
      <alignment vertical="center"/>
    </xf>
    <xf numFmtId="0" fontId="20" fillId="0" borderId="81" xfId="0" applyFont="1" applyBorder="1" applyAlignment="1">
      <alignment horizontal="left"/>
    </xf>
    <xf numFmtId="0" fontId="0" fillId="0" borderId="0" xfId="0" applyFont="1"/>
    <xf numFmtId="0" fontId="2" fillId="0" borderId="106" xfId="0" applyFont="1" applyBorder="1" applyAlignment="1">
      <alignment horizontal="left"/>
    </xf>
    <xf numFmtId="38" fontId="2" fillId="0" borderId="236" xfId="1" applyFont="1" applyBorder="1"/>
    <xf numFmtId="177" fontId="7" fillId="3" borderId="237" xfId="4" applyNumberFormat="1" applyFont="1" applyFill="1" applyBorder="1" applyProtection="1">
      <alignment vertical="center"/>
      <protection locked="0"/>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3" xfId="0" applyFont="1" applyFill="1" applyBorder="1" applyAlignment="1">
      <alignment horizontal="center"/>
    </xf>
    <xf numFmtId="0" fontId="0" fillId="0" borderId="108" xfId="0" applyFont="1" applyFill="1" applyBorder="1" applyAlignment="1">
      <alignment horizontal="center"/>
    </xf>
    <xf numFmtId="0" fontId="0" fillId="0" borderId="114" xfId="0" applyFont="1" applyFill="1" applyBorder="1" applyAlignment="1">
      <alignment horizontal="left"/>
    </xf>
    <xf numFmtId="0" fontId="0" fillId="0" borderId="208" xfId="0" applyFont="1" applyFill="1" applyBorder="1" applyAlignment="1">
      <alignment horizontal="left"/>
    </xf>
    <xf numFmtId="0" fontId="0" fillId="0" borderId="115" xfId="0" applyFont="1" applyFill="1" applyBorder="1" applyAlignment="1">
      <alignment horizontal="left"/>
    </xf>
    <xf numFmtId="0" fontId="0" fillId="0" borderId="207" xfId="0" applyFont="1" applyFill="1" applyBorder="1" applyAlignment="1">
      <alignment horizontal="center"/>
    </xf>
    <xf numFmtId="0" fontId="0" fillId="0" borderId="222" xfId="0" applyFont="1" applyFill="1" applyBorder="1" applyAlignment="1">
      <alignment horizontal="left"/>
    </xf>
    <xf numFmtId="0" fontId="20" fillId="0" borderId="81" xfId="0" applyFont="1" applyFill="1" applyBorder="1" applyAlignment="1">
      <alignment horizontal="left"/>
    </xf>
    <xf numFmtId="0" fontId="4" fillId="0" borderId="0" xfId="11" applyFont="1">
      <alignment vertical="center"/>
    </xf>
    <xf numFmtId="0" fontId="4" fillId="0" borderId="0" xfId="11" applyFont="1" applyAlignment="1">
      <alignment vertical="center"/>
    </xf>
    <xf numFmtId="0" fontId="4" fillId="0" borderId="0" xfId="11" applyFont="1" applyAlignment="1">
      <alignment vertical="top" wrapText="1"/>
    </xf>
    <xf numFmtId="0" fontId="18" fillId="0" borderId="0" xfId="0" applyFont="1" applyFill="1" applyAlignment="1">
      <alignment vertical="center"/>
    </xf>
    <xf numFmtId="0" fontId="0" fillId="0" borderId="0" xfId="0" applyFont="1" applyFill="1"/>
    <xf numFmtId="0" fontId="0" fillId="0" borderId="223" xfId="0" applyFont="1" applyFill="1" applyBorder="1" applyAlignment="1">
      <alignment shrinkToFit="1"/>
    </xf>
    <xf numFmtId="0" fontId="0" fillId="0" borderId="0" xfId="0" applyFont="1" applyFill="1" applyAlignment="1">
      <alignment horizontal="center"/>
    </xf>
    <xf numFmtId="0" fontId="0" fillId="0" borderId="0" xfId="0" applyFont="1" applyFill="1" applyAlignment="1">
      <alignment horizontal="left"/>
    </xf>
    <xf numFmtId="0" fontId="0" fillId="0" borderId="104"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07" xfId="0" applyFont="1" applyFill="1" applyBorder="1" applyAlignment="1">
      <alignment horizontal="center"/>
    </xf>
    <xf numFmtId="0" fontId="0" fillId="0" borderId="110" xfId="0" applyFont="1" applyFill="1" applyBorder="1" applyAlignment="1">
      <alignment horizontal="left"/>
    </xf>
    <xf numFmtId="0" fontId="0" fillId="0" borderId="109" xfId="0" applyFont="1" applyFill="1" applyBorder="1"/>
    <xf numFmtId="0" fontId="0" fillId="0" borderId="102" xfId="0" applyFont="1" applyFill="1" applyBorder="1" applyAlignment="1">
      <alignment horizontal="center"/>
    </xf>
    <xf numFmtId="0" fontId="0" fillId="0" borderId="100" xfId="0" applyFont="1" applyFill="1" applyBorder="1" applyAlignment="1">
      <alignment horizontal="left"/>
    </xf>
    <xf numFmtId="0" fontId="0" fillId="0" borderId="81" xfId="0" applyFont="1" applyFill="1" applyBorder="1"/>
    <xf numFmtId="0" fontId="0" fillId="0" borderId="68" xfId="0" applyFont="1" applyFill="1" applyBorder="1"/>
    <xf numFmtId="0" fontId="0" fillId="0" borderId="119" xfId="0" applyFont="1" applyFill="1" applyBorder="1"/>
    <xf numFmtId="0" fontId="0" fillId="0" borderId="106" xfId="0" applyFont="1" applyFill="1" applyBorder="1"/>
    <xf numFmtId="0" fontId="0" fillId="0" borderId="116" xfId="0" applyFont="1" applyFill="1" applyBorder="1" applyAlignment="1">
      <alignment horizontal="left"/>
    </xf>
    <xf numFmtId="0" fontId="0" fillId="0" borderId="17" xfId="0" applyFont="1" applyFill="1" applyBorder="1" applyAlignment="1">
      <alignment horizontal="center"/>
    </xf>
    <xf numFmtId="0" fontId="0" fillId="0" borderId="117" xfId="0" applyFont="1" applyFill="1" applyBorder="1" applyAlignment="1">
      <alignment horizontal="left"/>
    </xf>
    <xf numFmtId="0" fontId="0" fillId="0" borderId="120" xfId="0" applyFont="1" applyFill="1" applyBorder="1" applyAlignment="1">
      <alignment horizontal="left"/>
    </xf>
    <xf numFmtId="0" fontId="0" fillId="0" borderId="118" xfId="0" applyFont="1" applyFill="1" applyBorder="1" applyAlignment="1">
      <alignment horizontal="left"/>
    </xf>
    <xf numFmtId="0" fontId="0" fillId="0" borderId="15" xfId="0" applyFont="1" applyFill="1" applyBorder="1" applyAlignment="1">
      <alignment horizontal="left"/>
    </xf>
    <xf numFmtId="0" fontId="0" fillId="0" borderId="223" xfId="0" applyFont="1" applyFill="1" applyBorder="1"/>
    <xf numFmtId="0" fontId="0" fillId="0" borderId="221" xfId="0" applyFont="1" applyFill="1" applyBorder="1"/>
    <xf numFmtId="0" fontId="0" fillId="0" borderId="109" xfId="0" applyFont="1" applyFill="1" applyBorder="1" applyAlignment="1">
      <alignment shrinkToFit="1"/>
    </xf>
    <xf numFmtId="0" fontId="0" fillId="0" borderId="81" xfId="0" applyFont="1" applyFill="1" applyBorder="1" applyAlignment="1">
      <alignment shrinkToFit="1"/>
    </xf>
    <xf numFmtId="0" fontId="0" fillId="0" borderId="68" xfId="0" applyFont="1" applyFill="1" applyBorder="1" applyAlignment="1">
      <alignment shrinkToFi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horizontal="left"/>
    </xf>
    <xf numFmtId="0" fontId="4" fillId="0" borderId="0" xfId="11" applyFont="1" applyAlignment="1">
      <alignment horizontal="left" vertical="top" wrapText="1"/>
    </xf>
    <xf numFmtId="0" fontId="7" fillId="0" borderId="0" xfId="4" applyFont="1" applyFill="1" applyBorder="1" applyAlignment="1">
      <alignment horizontal="center" vertical="center"/>
    </xf>
    <xf numFmtId="0" fontId="6" fillId="0" borderId="0" xfId="4" applyFont="1" applyBorder="1" applyAlignment="1">
      <alignment horizontal="center" vertical="center"/>
    </xf>
    <xf numFmtId="0" fontId="0" fillId="0" borderId="0" xfId="0" applyFont="1" applyAlignment="1">
      <alignment vertical="center"/>
    </xf>
    <xf numFmtId="178" fontId="0" fillId="0" borderId="0" xfId="0" applyNumberFormat="1"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wrapText="1"/>
    </xf>
    <xf numFmtId="0" fontId="0" fillId="0" borderId="0" xfId="0" applyNumberFormat="1" applyFont="1" applyAlignment="1">
      <alignment vertical="center"/>
    </xf>
    <xf numFmtId="0" fontId="0" fillId="0" borderId="64" xfId="0" applyFont="1" applyBorder="1" applyAlignment="1">
      <alignment vertical="center"/>
    </xf>
    <xf numFmtId="0" fontId="0" fillId="0" borderId="70" xfId="0" applyFont="1" applyBorder="1" applyAlignment="1">
      <alignment horizontal="center" vertical="center"/>
    </xf>
    <xf numFmtId="38" fontId="0" fillId="0" borderId="70" xfId="1" applyFont="1" applyBorder="1" applyAlignment="1">
      <alignment horizontal="center" vertical="center"/>
    </xf>
    <xf numFmtId="40" fontId="0" fillId="0" borderId="3" xfId="1" applyNumberFormat="1" applyFont="1" applyBorder="1" applyAlignment="1">
      <alignment vertical="center"/>
    </xf>
    <xf numFmtId="38" fontId="0" fillId="0" borderId="3" xfId="1" applyFont="1" applyBorder="1" applyAlignment="1">
      <alignment vertical="center"/>
    </xf>
    <xf numFmtId="40" fontId="0" fillId="0" borderId="70" xfId="1" applyNumberFormat="1" applyFont="1" applyBorder="1" applyAlignment="1">
      <alignment vertical="center"/>
    </xf>
    <xf numFmtId="38" fontId="0" fillId="0" borderId="70" xfId="1" applyFont="1" applyBorder="1" applyAlignment="1">
      <alignment vertical="center"/>
    </xf>
    <xf numFmtId="0" fontId="26" fillId="0" borderId="0" xfId="4" applyFont="1">
      <alignment vertical="center"/>
    </xf>
    <xf numFmtId="0" fontId="0" fillId="7" borderId="0" xfId="0" applyFont="1" applyFill="1"/>
    <xf numFmtId="0" fontId="2" fillId="7" borderId="2" xfId="0" applyFont="1" applyFill="1" applyBorder="1"/>
    <xf numFmtId="0" fontId="2" fillId="0" borderId="2" xfId="0" applyFont="1" applyBorder="1"/>
    <xf numFmtId="0" fontId="11" fillId="0" borderId="0" xfId="4" applyFont="1">
      <alignment vertical="center"/>
    </xf>
    <xf numFmtId="0" fontId="0" fillId="0" borderId="0" xfId="0" applyNumberFormat="1" applyFont="1" applyFill="1" applyAlignment="1">
      <alignment vertical="center"/>
    </xf>
    <xf numFmtId="0" fontId="24" fillId="2" borderId="0" xfId="4" applyFont="1" applyFill="1">
      <alignment vertical="center"/>
    </xf>
    <xf numFmtId="177" fontId="24" fillId="2" borderId="0" xfId="4" applyNumberFormat="1" applyFont="1" applyFill="1">
      <alignment vertical="center"/>
    </xf>
    <xf numFmtId="0" fontId="24" fillId="0" borderId="0" xfId="4" applyFont="1">
      <alignment vertical="center"/>
    </xf>
    <xf numFmtId="0" fontId="28" fillId="0" borderId="0" xfId="4" applyFont="1">
      <alignment vertical="center"/>
    </xf>
    <xf numFmtId="186" fontId="24" fillId="0" borderId="0" xfId="4" applyNumberFormat="1" applyFont="1">
      <alignment vertical="center"/>
    </xf>
    <xf numFmtId="0" fontId="28" fillId="0" borderId="0" xfId="4" applyFont="1" applyBorder="1">
      <alignment vertical="center"/>
    </xf>
    <xf numFmtId="0" fontId="28" fillId="0" borderId="0" xfId="4" applyFont="1" applyBorder="1" applyAlignment="1">
      <alignment horizontal="center" vertical="center"/>
    </xf>
    <xf numFmtId="177" fontId="28" fillId="0" borderId="0" xfId="4" applyNumberFormat="1" applyFont="1" applyFill="1" applyBorder="1" applyProtection="1">
      <alignment vertical="center"/>
      <protection locked="0"/>
    </xf>
    <xf numFmtId="177" fontId="24" fillId="0" borderId="0" xfId="4" applyNumberFormat="1" applyFont="1">
      <alignment vertical="center"/>
    </xf>
    <xf numFmtId="177" fontId="26" fillId="0" borderId="0" xfId="4" applyNumberFormat="1" applyFont="1">
      <alignment vertical="center"/>
    </xf>
    <xf numFmtId="182" fontId="26" fillId="0" borderId="0" xfId="4" applyNumberFormat="1" applyFont="1">
      <alignment vertical="center"/>
    </xf>
    <xf numFmtId="177" fontId="28" fillId="0" borderId="0" xfId="4" applyNumberFormat="1" applyFont="1" applyFill="1" applyBorder="1">
      <alignment vertical="center"/>
    </xf>
    <xf numFmtId="0" fontId="28" fillId="0" borderId="0" xfId="4" applyFont="1" applyFill="1" applyBorder="1" applyAlignment="1">
      <alignment horizontal="center" vertical="center"/>
    </xf>
    <xf numFmtId="177" fontId="28" fillId="0" borderId="0" xfId="4" applyNumberFormat="1" applyFont="1">
      <alignment vertical="center"/>
    </xf>
    <xf numFmtId="0" fontId="28" fillId="0" borderId="0" xfId="4" applyFont="1" applyFill="1" applyBorder="1">
      <alignment vertical="center"/>
    </xf>
    <xf numFmtId="38" fontId="26" fillId="0" borderId="0" xfId="4" applyNumberFormat="1" applyFont="1">
      <alignment vertical="center"/>
    </xf>
    <xf numFmtId="178" fontId="26" fillId="0" borderId="0" xfId="4" applyNumberFormat="1" applyFont="1">
      <alignment vertical="center"/>
    </xf>
    <xf numFmtId="38" fontId="24" fillId="3" borderId="127" xfId="4" applyNumberFormat="1" applyFont="1" applyFill="1" applyBorder="1" applyProtection="1">
      <alignment vertical="center"/>
      <protection locked="0"/>
    </xf>
    <xf numFmtId="0" fontId="24" fillId="0" borderId="0" xfId="4" applyFont="1" applyAlignment="1">
      <alignment horizontal="center" vertical="center"/>
    </xf>
    <xf numFmtId="178" fontId="28" fillId="0" borderId="0" xfId="4" applyNumberFormat="1" applyFont="1" applyFill="1" applyBorder="1" applyAlignment="1">
      <alignment horizontal="center" vertical="center"/>
    </xf>
    <xf numFmtId="184" fontId="26" fillId="0" borderId="0" xfId="4" applyNumberFormat="1" applyFont="1">
      <alignment vertical="center"/>
    </xf>
    <xf numFmtId="184" fontId="29" fillId="0" borderId="0" xfId="4" applyNumberFormat="1" applyFont="1" applyAlignment="1">
      <alignment horizontal="left" vertical="center"/>
    </xf>
    <xf numFmtId="0" fontId="26" fillId="0" borderId="0" xfId="4" applyFont="1" applyAlignment="1">
      <alignment horizontal="center" vertical="center"/>
    </xf>
    <xf numFmtId="0" fontId="24" fillId="0" borderId="0" xfId="4" applyFont="1" applyFill="1">
      <alignment vertical="center"/>
    </xf>
    <xf numFmtId="0" fontId="26" fillId="0" borderId="0" xfId="4" applyFont="1" applyFill="1">
      <alignment vertical="center"/>
    </xf>
    <xf numFmtId="178" fontId="28" fillId="0" borderId="0" xfId="4" applyNumberFormat="1" applyFont="1" applyFill="1" applyBorder="1">
      <alignment vertical="center"/>
    </xf>
    <xf numFmtId="177" fontId="24" fillId="3" borderId="127" xfId="4" applyNumberFormat="1" applyFont="1" applyFill="1" applyBorder="1" applyProtection="1">
      <alignment vertical="center"/>
      <protection locked="0"/>
    </xf>
    <xf numFmtId="177" fontId="29" fillId="0" borderId="0" xfId="4" applyNumberFormat="1" applyFont="1" applyAlignment="1">
      <alignment horizontal="left" vertical="center"/>
    </xf>
    <xf numFmtId="180" fontId="26" fillId="0" borderId="0" xfId="4" applyNumberFormat="1" applyFont="1">
      <alignment vertical="center"/>
    </xf>
    <xf numFmtId="180" fontId="26" fillId="6" borderId="0" xfId="0" applyNumberFormat="1" applyFont="1" applyFill="1" applyBorder="1"/>
    <xf numFmtId="0" fontId="24" fillId="0" borderId="0" xfId="4" applyFont="1" applyBorder="1">
      <alignment vertical="center"/>
    </xf>
    <xf numFmtId="186" fontId="24" fillId="0" borderId="0" xfId="0" applyNumberFormat="1" applyFont="1" applyBorder="1"/>
    <xf numFmtId="49" fontId="24" fillId="0" borderId="0" xfId="4" quotePrefix="1" applyNumberFormat="1" applyFont="1" applyAlignment="1">
      <alignment horizontal="center" vertical="center"/>
    </xf>
    <xf numFmtId="0" fontId="24" fillId="0" borderId="0" xfId="4" applyFont="1" applyFill="1" applyBorder="1" applyAlignment="1">
      <alignment horizontal="center" vertical="center"/>
    </xf>
    <xf numFmtId="0" fontId="27" fillId="0" borderId="0" xfId="0" applyFont="1"/>
    <xf numFmtId="0" fontId="24" fillId="0" borderId="0" xfId="4" applyFont="1" applyBorder="1" applyAlignment="1">
      <alignment horizontal="center" vertical="center"/>
    </xf>
    <xf numFmtId="0" fontId="26" fillId="0" borderId="0" xfId="4" applyFont="1" applyBorder="1">
      <alignment vertical="center"/>
    </xf>
    <xf numFmtId="0" fontId="30" fillId="0" borderId="0" xfId="4" applyFont="1" applyBorder="1" applyAlignment="1">
      <alignment horizontal="center" vertical="center"/>
    </xf>
    <xf numFmtId="0" fontId="30" fillId="0" borderId="0" xfId="4" applyFont="1" applyBorder="1" applyAlignment="1">
      <alignment horizontal="center"/>
    </xf>
    <xf numFmtId="0" fontId="30" fillId="0" borderId="0" xfId="4" applyFont="1" applyBorder="1" applyAlignment="1">
      <alignment horizontal="right"/>
    </xf>
    <xf numFmtId="0" fontId="30" fillId="0" borderId="0" xfId="4" applyFont="1" applyBorder="1">
      <alignment vertical="center"/>
    </xf>
    <xf numFmtId="0" fontId="24" fillId="0" borderId="0" xfId="4" applyFont="1" applyBorder="1" applyAlignment="1">
      <alignment horizontal="center" vertical="center" wrapText="1"/>
    </xf>
    <xf numFmtId="0" fontId="31" fillId="0" borderId="0" xfId="4" applyFont="1" applyBorder="1" applyAlignment="1">
      <alignment horizontal="distributed"/>
    </xf>
    <xf numFmtId="49" fontId="30" fillId="0" borderId="0" xfId="4" applyNumberFormat="1" applyFont="1" applyBorder="1" applyAlignment="1">
      <alignment horizontal="center"/>
    </xf>
    <xf numFmtId="179" fontId="30" fillId="0" borderId="0" xfId="4" applyNumberFormat="1" applyFont="1" applyBorder="1" applyAlignment="1">
      <alignment horizontal="center"/>
    </xf>
    <xf numFmtId="179" fontId="32" fillId="0" borderId="0" xfId="4" applyNumberFormat="1" applyFont="1" applyBorder="1" applyAlignment="1">
      <alignment horizontal="center"/>
    </xf>
    <xf numFmtId="0" fontId="28" fillId="0" borderId="0" xfId="6" applyFont="1">
      <alignment vertical="center"/>
    </xf>
    <xf numFmtId="0" fontId="31" fillId="0" borderId="0" xfId="4" applyFont="1" applyBorder="1" applyAlignment="1">
      <alignment horizontal="center" vertical="center"/>
    </xf>
    <xf numFmtId="192" fontId="30" fillId="0" borderId="0" xfId="4" applyNumberFormat="1" applyFont="1" applyBorder="1" applyAlignment="1">
      <alignment horizontal="right"/>
    </xf>
    <xf numFmtId="0" fontId="31" fillId="0" borderId="0" xfId="4" applyFont="1" applyBorder="1" applyAlignment="1">
      <alignment horizontal="center" vertical="center" wrapText="1"/>
    </xf>
    <xf numFmtId="0" fontId="31" fillId="0" borderId="0" xfId="4" applyFont="1" applyBorder="1" applyAlignment="1">
      <alignment horizontal="left"/>
    </xf>
    <xf numFmtId="0" fontId="26" fillId="0" borderId="0" xfId="4" applyFont="1" applyFill="1" applyBorder="1">
      <alignment vertical="center"/>
    </xf>
    <xf numFmtId="0" fontId="24" fillId="0" borderId="0" xfId="4" applyFont="1" applyFill="1" applyBorder="1">
      <alignment vertical="center"/>
    </xf>
    <xf numFmtId="0" fontId="31" fillId="0" borderId="0" xfId="4" applyFont="1" applyFill="1" applyBorder="1" applyAlignment="1">
      <alignment horizontal="distributed"/>
    </xf>
    <xf numFmtId="0" fontId="30" fillId="0" borderId="0" xfId="4" applyFont="1" applyFill="1" applyBorder="1" applyAlignment="1">
      <alignment horizontal="right"/>
    </xf>
    <xf numFmtId="49" fontId="30" fillId="0" borderId="0" xfId="4" applyNumberFormat="1" applyFont="1" applyFill="1" applyBorder="1" applyAlignment="1">
      <alignment horizontal="center"/>
    </xf>
    <xf numFmtId="179" fontId="30" fillId="0" borderId="0" xfId="4" applyNumberFormat="1" applyFont="1" applyFill="1" applyBorder="1" applyAlignment="1">
      <alignment horizontal="center"/>
    </xf>
    <xf numFmtId="0" fontId="30" fillId="0" borderId="0" xfId="4" applyFont="1" applyFill="1" applyBorder="1" applyAlignment="1">
      <alignment horizontal="center"/>
    </xf>
    <xf numFmtId="0" fontId="30" fillId="0" borderId="0" xfId="4" applyFont="1" applyFill="1" applyBorder="1">
      <alignment vertical="center"/>
    </xf>
    <xf numFmtId="0" fontId="26" fillId="0" borderId="0" xfId="4" quotePrefix="1" applyFont="1" applyFill="1" applyBorder="1" applyAlignment="1">
      <alignment horizontal="center" vertical="center"/>
    </xf>
    <xf numFmtId="177" fontId="28" fillId="0" borderId="0" xfId="4" applyNumberFormat="1" applyFont="1" applyFill="1" applyBorder="1" applyAlignment="1">
      <alignment horizontal="center" vertical="center"/>
    </xf>
    <xf numFmtId="0" fontId="24" fillId="0" borderId="0" xfId="4" quotePrefix="1" applyFont="1" applyFill="1" applyBorder="1" applyAlignment="1">
      <alignment horizontal="center" vertical="center"/>
    </xf>
    <xf numFmtId="177" fontId="26" fillId="0" borderId="0" xfId="4" applyNumberFormat="1" applyFont="1" applyFill="1" applyBorder="1">
      <alignment vertical="center"/>
    </xf>
    <xf numFmtId="178" fontId="26" fillId="0" borderId="0" xfId="4" applyNumberFormat="1" applyFont="1" applyFill="1" applyBorder="1">
      <alignment vertical="center"/>
    </xf>
    <xf numFmtId="177" fontId="28" fillId="0" borderId="0" xfId="4" applyNumberFormat="1" applyFont="1" applyFill="1" applyBorder="1" applyAlignment="1">
      <alignment horizontal="center" vertical="center" shrinkToFit="1"/>
    </xf>
    <xf numFmtId="176" fontId="28" fillId="0" borderId="0" xfId="4" applyNumberFormat="1" applyFont="1" applyFill="1" applyBorder="1" applyAlignment="1">
      <alignment horizontal="center" vertical="center"/>
    </xf>
    <xf numFmtId="0" fontId="27" fillId="0" borderId="0" xfId="0" applyFont="1" applyAlignment="1">
      <alignment shrinkToFit="1"/>
    </xf>
    <xf numFmtId="0" fontId="30" fillId="0" borderId="0" xfId="8" applyNumberFormat="1" applyFont="1" applyAlignment="1">
      <alignment vertical="center"/>
    </xf>
    <xf numFmtId="0" fontId="30" fillId="0" borderId="68" xfId="8" applyNumberFormat="1" applyFont="1" applyBorder="1" applyAlignment="1">
      <alignment vertical="center"/>
    </xf>
    <xf numFmtId="0" fontId="30" fillId="0" borderId="0" xfId="8" applyNumberFormat="1" applyFont="1" applyBorder="1" applyAlignment="1">
      <alignment vertical="center"/>
    </xf>
    <xf numFmtId="0" fontId="27" fillId="0" borderId="0" xfId="0" applyNumberFormat="1" applyFont="1" applyFill="1" applyBorder="1" applyAlignment="1">
      <alignment vertical="center"/>
    </xf>
    <xf numFmtId="0" fontId="27" fillId="0" borderId="0" xfId="0" applyFont="1" applyBorder="1" applyAlignment="1">
      <alignment vertical="center"/>
    </xf>
    <xf numFmtId="0" fontId="27" fillId="0" borderId="0" xfId="0" applyFont="1" applyFill="1" applyBorder="1" applyAlignment="1">
      <alignment vertical="center"/>
    </xf>
    <xf numFmtId="0" fontId="27" fillId="0" borderId="0" xfId="0" applyNumberFormat="1" applyFont="1" applyFill="1" applyAlignment="1">
      <alignment vertical="center"/>
    </xf>
    <xf numFmtId="0" fontId="27" fillId="0" borderId="0" xfId="0" applyFont="1" applyFill="1" applyAlignment="1">
      <alignment vertical="center"/>
    </xf>
    <xf numFmtId="3" fontId="27" fillId="0" borderId="0" xfId="0" applyNumberFormat="1" applyFont="1" applyFill="1" applyBorder="1" applyAlignment="1">
      <alignment vertical="center"/>
    </xf>
    <xf numFmtId="0" fontId="30" fillId="0" borderId="0" xfId="8" applyNumberFormat="1" applyFont="1" applyAlignment="1"/>
    <xf numFmtId="0" fontId="27" fillId="0" borderId="0" xfId="0" applyFont="1" applyFill="1" applyBorder="1" applyAlignment="1"/>
    <xf numFmtId="3" fontId="27" fillId="8" borderId="0" xfId="0" applyNumberFormat="1" applyFont="1" applyFill="1" applyBorder="1" applyAlignment="1">
      <alignment vertical="center"/>
    </xf>
    <xf numFmtId="0" fontId="27" fillId="0" borderId="0" xfId="0" applyFont="1" applyAlignment="1">
      <alignment vertical="center"/>
    </xf>
    <xf numFmtId="0" fontId="27" fillId="0" borderId="0" xfId="0" applyNumberFormat="1" applyFont="1" applyAlignment="1">
      <alignment vertical="center"/>
    </xf>
    <xf numFmtId="0" fontId="27" fillId="0" borderId="64" xfId="0" applyFont="1" applyBorder="1" applyAlignment="1">
      <alignment vertical="center"/>
    </xf>
    <xf numFmtId="0" fontId="27" fillId="0" borderId="96" xfId="0" applyFont="1" applyBorder="1" applyAlignment="1">
      <alignment horizontal="center" vertical="center"/>
    </xf>
    <xf numFmtId="38" fontId="27" fillId="0" borderId="96" xfId="1" applyFont="1" applyBorder="1" applyAlignment="1">
      <alignment horizontal="center" vertical="center"/>
    </xf>
    <xf numFmtId="40" fontId="27" fillId="0" borderId="3" xfId="1" applyNumberFormat="1" applyFont="1" applyBorder="1" applyAlignment="1">
      <alignment vertical="center"/>
    </xf>
    <xf numFmtId="38" fontId="27" fillId="0" borderId="3" xfId="1" applyFont="1" applyBorder="1" applyAlignment="1">
      <alignment vertical="center"/>
    </xf>
    <xf numFmtId="40" fontId="27" fillId="0" borderId="96" xfId="1" applyNumberFormat="1" applyFont="1" applyBorder="1" applyAlignment="1">
      <alignment vertical="center"/>
    </xf>
    <xf numFmtId="38" fontId="27" fillId="0" borderId="96" xfId="1" applyFont="1" applyBorder="1" applyAlignment="1">
      <alignment vertical="center"/>
    </xf>
    <xf numFmtId="178" fontId="27" fillId="0" borderId="0" xfId="0" applyNumberFormat="1" applyFont="1" applyFill="1" applyBorder="1" applyAlignment="1">
      <alignment vertical="center"/>
    </xf>
    <xf numFmtId="0" fontId="30" fillId="0" borderId="0" xfId="9" applyFont="1"/>
    <xf numFmtId="0" fontId="37" fillId="0" borderId="0" xfId="4" applyFont="1">
      <alignment vertical="center"/>
    </xf>
    <xf numFmtId="0" fontId="2" fillId="7" borderId="0" xfId="0" applyFont="1" applyFill="1" applyBorder="1"/>
    <xf numFmtId="0" fontId="4" fillId="0" borderId="0" xfId="4" applyFont="1" applyBorder="1">
      <alignment vertical="center"/>
    </xf>
    <xf numFmtId="0" fontId="0" fillId="0" borderId="8" xfId="0" applyFont="1" applyFill="1" applyBorder="1" applyAlignment="1">
      <alignment horizontal="left"/>
    </xf>
    <xf numFmtId="0" fontId="40" fillId="0" borderId="0" xfId="4" applyFont="1">
      <alignment vertical="center"/>
    </xf>
    <xf numFmtId="0" fontId="2" fillId="0" borderId="0" xfId="0" applyFont="1" applyBorder="1"/>
    <xf numFmtId="180" fontId="40" fillId="0" borderId="0" xfId="4" applyNumberFormat="1" applyFont="1">
      <alignment vertical="center"/>
    </xf>
    <xf numFmtId="0" fontId="38" fillId="0" borderId="0" xfId="4" applyFont="1">
      <alignment vertical="center"/>
    </xf>
    <xf numFmtId="0" fontId="38" fillId="0" borderId="0" xfId="4" applyFont="1" applyAlignment="1">
      <alignment horizontal="center" vertical="center"/>
    </xf>
    <xf numFmtId="0" fontId="40" fillId="0" borderId="0" xfId="4" applyFont="1" applyBorder="1">
      <alignment vertical="center"/>
    </xf>
    <xf numFmtId="0" fontId="42" fillId="0" borderId="0" xfId="4" applyFont="1" applyBorder="1" applyAlignment="1">
      <alignment horizontal="right"/>
    </xf>
    <xf numFmtId="49" fontId="42" fillId="0" borderId="0" xfId="4" applyNumberFormat="1" applyFont="1" applyBorder="1" applyAlignment="1">
      <alignment horizontal="center"/>
    </xf>
    <xf numFmtId="179" fontId="42" fillId="0" borderId="0" xfId="4" applyNumberFormat="1" applyFont="1" applyBorder="1" applyAlignment="1">
      <alignment horizontal="center"/>
    </xf>
    <xf numFmtId="0" fontId="42" fillId="0" borderId="0" xfId="4" applyFont="1" applyBorder="1" applyAlignment="1">
      <alignment horizontal="center"/>
    </xf>
    <xf numFmtId="0" fontId="42" fillId="0" borderId="0" xfId="4" applyFont="1" applyBorder="1">
      <alignment vertical="center"/>
    </xf>
    <xf numFmtId="0" fontId="38" fillId="0" borderId="0" xfId="4" applyFont="1" applyBorder="1" applyAlignment="1">
      <alignment horizontal="center" vertical="center" wrapText="1"/>
    </xf>
    <xf numFmtId="0" fontId="41" fillId="0" borderId="0" xfId="4" applyFont="1" applyBorder="1" applyAlignment="1">
      <alignment horizontal="distributed"/>
    </xf>
    <xf numFmtId="0" fontId="38" fillId="0" borderId="0" xfId="4" applyFont="1" applyFill="1">
      <alignment vertical="center"/>
    </xf>
    <xf numFmtId="0" fontId="20" fillId="0" borderId="0" xfId="0" applyFont="1" applyFill="1"/>
    <xf numFmtId="0" fontId="0" fillId="0" borderId="243" xfId="0" applyFont="1" applyFill="1" applyBorder="1"/>
    <xf numFmtId="0" fontId="20" fillId="0" borderId="106" xfId="0" applyFont="1" applyBorder="1" applyAlignment="1">
      <alignment horizontal="left"/>
    </xf>
    <xf numFmtId="38" fontId="20" fillId="0" borderId="236" xfId="1" applyFont="1" applyBorder="1"/>
    <xf numFmtId="180" fontId="26" fillId="0" borderId="0" xfId="0" applyNumberFormat="1" applyFont="1" applyFill="1" applyBorder="1"/>
    <xf numFmtId="186" fontId="26" fillId="0" borderId="0" xfId="0" applyNumberFormat="1" applyFont="1" applyFill="1" applyBorder="1" applyAlignment="1"/>
    <xf numFmtId="0" fontId="20" fillId="13" borderId="0" xfId="0" applyFont="1" applyFill="1"/>
    <xf numFmtId="0" fontId="0" fillId="0" borderId="0" xfId="0" applyFont="1" applyAlignment="1">
      <alignment horizontal="left" shrinkToFit="1"/>
    </xf>
    <xf numFmtId="0" fontId="0" fillId="0" borderId="0" xfId="0" applyFont="1" applyAlignment="1">
      <alignment shrinkToFit="1"/>
    </xf>
    <xf numFmtId="0" fontId="27" fillId="0" borderId="81" xfId="0" applyFont="1" applyFill="1" applyBorder="1" applyAlignment="1">
      <alignment horizontal="left"/>
    </xf>
    <xf numFmtId="38" fontId="2" fillId="0" borderId="0" xfId="1" applyFont="1" applyFill="1" applyAlignment="1">
      <alignment horizontal="center"/>
    </xf>
    <xf numFmtId="38" fontId="27" fillId="0" borderId="69" xfId="1" applyFont="1" applyFill="1" applyBorder="1"/>
    <xf numFmtId="0" fontId="27" fillId="0" borderId="0" xfId="0" applyFont="1" applyFill="1"/>
    <xf numFmtId="0" fontId="27" fillId="7" borderId="0" xfId="0" applyFont="1" applyFill="1"/>
    <xf numFmtId="38" fontId="20" fillId="0" borderId="0" xfId="1" applyFont="1" applyFill="1" applyAlignment="1">
      <alignment horizontal="center"/>
    </xf>
    <xf numFmtId="184" fontId="4" fillId="3" borderId="127" xfId="4" applyNumberFormat="1" applyFont="1" applyFill="1" applyBorder="1" applyProtection="1">
      <alignment vertical="center"/>
      <protection locked="0"/>
    </xf>
    <xf numFmtId="0" fontId="4" fillId="0" borderId="0" xfId="4" applyFont="1" applyAlignment="1">
      <alignment horizontal="center" vertical="center"/>
    </xf>
    <xf numFmtId="184" fontId="7" fillId="3" borderId="132" xfId="4" applyNumberFormat="1" applyFont="1" applyFill="1" applyBorder="1" applyProtection="1">
      <alignment vertical="center"/>
      <protection locked="0"/>
    </xf>
    <xf numFmtId="184" fontId="7" fillId="3" borderId="185" xfId="4" applyNumberFormat="1" applyFont="1" applyFill="1" applyBorder="1" applyProtection="1">
      <alignment vertical="center"/>
      <protection locked="0"/>
    </xf>
    <xf numFmtId="184" fontId="7" fillId="3" borderId="238" xfId="4" applyNumberFormat="1" applyFont="1" applyFill="1" applyBorder="1" applyProtection="1">
      <alignment vertical="center"/>
      <protection locked="0"/>
    </xf>
    <xf numFmtId="184" fontId="7" fillId="3" borderId="131" xfId="4" applyNumberFormat="1" applyFont="1" applyFill="1" applyBorder="1" applyProtection="1">
      <alignment vertical="center"/>
      <protection locked="0"/>
    </xf>
    <xf numFmtId="177" fontId="4" fillId="3" borderId="127" xfId="4" applyNumberFormat="1" applyFont="1" applyFill="1" applyBorder="1" applyProtection="1">
      <alignment vertical="center"/>
      <protection locked="0"/>
    </xf>
    <xf numFmtId="181" fontId="7" fillId="3" borderId="169" xfId="4" applyNumberFormat="1" applyFont="1" applyFill="1" applyBorder="1" applyProtection="1">
      <alignment vertical="center"/>
      <protection locked="0"/>
    </xf>
    <xf numFmtId="185" fontId="7" fillId="3" borderId="171" xfId="4" applyNumberFormat="1" applyFont="1" applyFill="1" applyBorder="1" applyProtection="1">
      <alignment vertical="center"/>
      <protection locked="0"/>
    </xf>
    <xf numFmtId="181" fontId="7" fillId="3" borderId="172" xfId="4" applyNumberFormat="1" applyFont="1" applyFill="1" applyBorder="1" applyProtection="1">
      <alignment vertical="center"/>
      <protection locked="0"/>
    </xf>
    <xf numFmtId="185" fontId="7" fillId="3" borderId="173" xfId="4" applyNumberFormat="1" applyFont="1" applyFill="1" applyBorder="1" applyProtection="1">
      <alignment vertical="center"/>
      <protection locked="0"/>
    </xf>
    <xf numFmtId="181" fontId="7" fillId="3" borderId="174" xfId="4" applyNumberFormat="1" applyFont="1" applyFill="1" applyBorder="1" applyProtection="1">
      <alignment vertical="center"/>
      <protection locked="0"/>
    </xf>
    <xf numFmtId="185" fontId="7" fillId="3" borderId="176" xfId="4" applyNumberFormat="1" applyFont="1" applyFill="1" applyBorder="1" applyProtection="1">
      <alignment vertical="center"/>
      <protection locked="0"/>
    </xf>
    <xf numFmtId="180" fontId="7" fillId="3" borderId="131" xfId="4" applyNumberFormat="1" applyFont="1" applyFill="1" applyBorder="1" applyProtection="1">
      <alignment vertical="center"/>
      <protection locked="0"/>
    </xf>
    <xf numFmtId="180" fontId="7" fillId="3" borderId="132" xfId="4" applyNumberFormat="1" applyFont="1" applyFill="1" applyBorder="1" applyProtection="1">
      <alignment vertical="center"/>
      <protection locked="0"/>
    </xf>
    <xf numFmtId="177" fontId="7" fillId="3" borderId="186" xfId="4" applyNumberFormat="1" applyFont="1" applyFill="1" applyBorder="1" applyProtection="1">
      <alignment vertical="center"/>
      <protection locked="0"/>
    </xf>
    <xf numFmtId="180" fontId="7" fillId="3" borderId="133" xfId="4" applyNumberFormat="1" applyFont="1" applyFill="1" applyBorder="1" applyProtection="1">
      <alignment vertical="center"/>
      <protection locked="0"/>
    </xf>
    <xf numFmtId="177" fontId="7" fillId="2" borderId="3" xfId="4" applyNumberFormat="1" applyFont="1" applyFill="1" applyBorder="1" applyProtection="1">
      <alignment vertical="center"/>
      <protection locked="0"/>
    </xf>
    <xf numFmtId="180" fontId="7" fillId="2" borderId="3" xfId="4" applyNumberFormat="1" applyFont="1" applyFill="1" applyBorder="1" applyProtection="1">
      <alignment vertical="center"/>
      <protection locked="0"/>
    </xf>
    <xf numFmtId="177" fontId="7" fillId="2" borderId="0" xfId="4" applyNumberFormat="1" applyFont="1" applyFill="1" applyBorder="1" applyProtection="1">
      <alignment vertical="center"/>
      <protection locked="0"/>
    </xf>
    <xf numFmtId="180" fontId="7" fillId="2" borderId="0" xfId="4" applyNumberFormat="1" applyFont="1" applyFill="1" applyBorder="1" applyProtection="1">
      <alignment vertical="center"/>
      <protection locked="0"/>
    </xf>
    <xf numFmtId="180" fontId="7" fillId="9" borderId="131" xfId="4" applyNumberFormat="1" applyFont="1" applyFill="1" applyBorder="1" applyProtection="1">
      <alignment vertical="center"/>
      <protection locked="0"/>
    </xf>
    <xf numFmtId="180" fontId="7" fillId="9" borderId="132" xfId="4" applyNumberFormat="1" applyFont="1" applyFill="1" applyBorder="1" applyProtection="1">
      <alignment vertical="center"/>
      <protection locked="0"/>
    </xf>
    <xf numFmtId="180" fontId="7" fillId="9" borderId="133" xfId="4" applyNumberFormat="1" applyFont="1" applyFill="1" applyBorder="1" applyProtection="1">
      <alignment vertical="center"/>
      <protection locked="0"/>
    </xf>
    <xf numFmtId="180" fontId="7" fillId="0" borderId="0" xfId="4" applyNumberFormat="1" applyFont="1" applyFill="1" applyBorder="1" applyProtection="1">
      <alignment vertical="center"/>
      <protection locked="0"/>
    </xf>
    <xf numFmtId="177" fontId="7" fillId="3" borderId="132" xfId="4" applyNumberFormat="1" applyFont="1" applyFill="1" applyBorder="1" applyProtection="1">
      <alignment vertical="center"/>
      <protection locked="0"/>
    </xf>
    <xf numFmtId="177" fontId="7" fillId="3" borderId="220" xfId="4" applyNumberFormat="1" applyFont="1" applyFill="1" applyBorder="1" applyProtection="1">
      <alignment vertical="center"/>
      <protection locked="0"/>
    </xf>
    <xf numFmtId="177" fontId="7" fillId="3" borderId="245" xfId="4" applyNumberFormat="1" applyFont="1" applyFill="1" applyBorder="1" applyProtection="1">
      <alignment vertical="center"/>
      <protection locked="0"/>
    </xf>
    <xf numFmtId="177" fontId="7" fillId="3" borderId="238" xfId="4" applyNumberFormat="1" applyFont="1" applyFill="1" applyBorder="1" applyProtection="1">
      <alignment vertical="center"/>
      <protection locked="0"/>
    </xf>
    <xf numFmtId="0" fontId="4" fillId="0" borderId="0" xfId="4" applyFont="1" applyBorder="1" applyAlignment="1">
      <alignment horizontal="center" vertical="center"/>
    </xf>
    <xf numFmtId="0" fontId="44" fillId="0" borderId="0" xfId="4" applyFont="1" applyBorder="1" applyAlignment="1">
      <alignment horizontal="center" vertical="center"/>
    </xf>
    <xf numFmtId="0" fontId="6" fillId="0" borderId="0" xfId="4" applyFont="1" applyFill="1" applyBorder="1">
      <alignment vertical="center"/>
    </xf>
    <xf numFmtId="177" fontId="7" fillId="0" borderId="82" xfId="4" applyNumberFormat="1" applyFont="1" applyFill="1" applyBorder="1" applyProtection="1">
      <alignment vertical="center"/>
      <protection locked="0"/>
    </xf>
    <xf numFmtId="0" fontId="4" fillId="0" borderId="0" xfId="4" applyFont="1" applyFill="1" applyBorder="1">
      <alignment vertical="center"/>
    </xf>
    <xf numFmtId="38" fontId="4" fillId="3" borderId="127" xfId="1" applyFont="1" applyFill="1" applyBorder="1" applyAlignment="1" applyProtection="1">
      <alignment horizontal="left" vertical="center" wrapText="1"/>
      <protection locked="0"/>
    </xf>
    <xf numFmtId="38" fontId="4" fillId="3" borderId="127" xfId="1" applyFont="1" applyFill="1" applyBorder="1" applyAlignment="1" applyProtection="1">
      <alignment vertical="center" wrapText="1"/>
      <protection locked="0"/>
    </xf>
    <xf numFmtId="38" fontId="4" fillId="3" borderId="127" xfId="1" applyFont="1" applyFill="1" applyBorder="1" applyAlignment="1" applyProtection="1">
      <alignment horizontal="center" vertical="center"/>
      <protection locked="0"/>
    </xf>
    <xf numFmtId="38" fontId="4" fillId="3" borderId="186" xfId="1" applyFont="1" applyFill="1" applyBorder="1" applyAlignment="1" applyProtection="1">
      <alignment horizontal="center" vertical="center"/>
      <protection locked="0"/>
    </xf>
    <xf numFmtId="177" fontId="4" fillId="3" borderId="127" xfId="4" applyNumberFormat="1" applyFont="1" applyFill="1" applyBorder="1" applyAlignment="1" applyProtection="1">
      <alignment horizontal="left" vertical="center" wrapText="1"/>
      <protection locked="0"/>
    </xf>
    <xf numFmtId="177" fontId="4" fillId="3" borderId="127" xfId="4" applyNumberFormat="1" applyFont="1" applyFill="1" applyBorder="1" applyAlignment="1" applyProtection="1">
      <alignment vertical="center" wrapText="1"/>
      <protection locked="0"/>
    </xf>
    <xf numFmtId="177" fontId="4" fillId="3" borderId="127" xfId="4" applyNumberFormat="1" applyFont="1" applyFill="1" applyBorder="1" applyAlignment="1" applyProtection="1">
      <alignment horizontal="center" vertical="center"/>
      <protection locked="0"/>
    </xf>
    <xf numFmtId="0" fontId="4" fillId="0" borderId="0" xfId="4" applyFont="1" applyBorder="1" applyAlignment="1">
      <alignment vertical="center" shrinkToFit="1"/>
    </xf>
    <xf numFmtId="177" fontId="7" fillId="9" borderId="131" xfId="4" applyNumberFormat="1" applyFont="1" applyFill="1" applyBorder="1" applyProtection="1">
      <alignment vertical="center"/>
      <protection locked="0"/>
    </xf>
    <xf numFmtId="177" fontId="7" fillId="9" borderId="238" xfId="4" applyNumberFormat="1" applyFont="1" applyFill="1" applyBorder="1" applyProtection="1">
      <alignment vertical="center"/>
      <protection locked="0"/>
    </xf>
    <xf numFmtId="38" fontId="4" fillId="3" borderId="127" xfId="1" applyFont="1" applyFill="1" applyBorder="1" applyAlignment="1" applyProtection="1">
      <alignment vertical="center"/>
      <protection locked="0"/>
    </xf>
    <xf numFmtId="0" fontId="24" fillId="2" borderId="0" xfId="4" applyFont="1" applyFill="1" applyAlignment="1" applyProtection="1">
      <alignment horizontal="center" vertical="center"/>
      <protection locked="0"/>
    </xf>
    <xf numFmtId="0" fontId="24" fillId="2" borderId="0" xfId="4" applyFont="1" applyFill="1" applyProtection="1">
      <alignment vertical="center"/>
      <protection locked="0"/>
    </xf>
    <xf numFmtId="177" fontId="24" fillId="2" borderId="0" xfId="4" applyNumberFormat="1" applyFont="1" applyFill="1" applyProtection="1">
      <alignment vertical="center"/>
      <protection locked="0"/>
    </xf>
    <xf numFmtId="0" fontId="24" fillId="2" borderId="0" xfId="4" applyFont="1" applyFill="1" applyBorder="1" applyProtection="1">
      <alignment vertical="center"/>
      <protection locked="0"/>
    </xf>
    <xf numFmtId="177" fontId="24" fillId="2" borderId="0" xfId="4" applyNumberFormat="1" applyFont="1" applyFill="1" applyBorder="1" applyProtection="1">
      <alignment vertical="center"/>
      <protection locked="0"/>
    </xf>
    <xf numFmtId="177" fontId="24" fillId="2" borderId="0" xfId="4" applyNumberFormat="1" applyFont="1" applyFill="1" applyAlignment="1" applyProtection="1">
      <alignment horizontal="right" vertical="center"/>
      <protection locked="0"/>
    </xf>
    <xf numFmtId="0" fontId="19" fillId="2" borderId="0" xfId="4" applyFont="1" applyFill="1" applyProtection="1">
      <alignment vertical="center"/>
      <protection locked="0"/>
    </xf>
    <xf numFmtId="176" fontId="19" fillId="2" borderId="5" xfId="4" quotePrefix="1" applyNumberFormat="1" applyFont="1" applyFill="1" applyBorder="1" applyAlignment="1" applyProtection="1">
      <alignment horizontal="center" vertical="center"/>
      <protection locked="0"/>
    </xf>
    <xf numFmtId="176" fontId="19" fillId="2" borderId="19" xfId="4" applyNumberFormat="1" applyFont="1" applyFill="1" applyBorder="1" applyAlignment="1" applyProtection="1">
      <alignment horizontal="center" vertical="center"/>
      <protection locked="0"/>
    </xf>
    <xf numFmtId="176" fontId="19" fillId="2" borderId="1" xfId="4" quotePrefix="1" applyNumberFormat="1" applyFont="1" applyFill="1" applyBorder="1" applyAlignment="1" applyProtection="1">
      <alignment horizontal="center" vertical="center"/>
      <protection locked="0"/>
    </xf>
    <xf numFmtId="176" fontId="19" fillId="2" borderId="3" xfId="4" quotePrefix="1" applyNumberFormat="1" applyFont="1" applyFill="1" applyBorder="1" applyAlignment="1" applyProtection="1">
      <alignment horizontal="center" vertical="center"/>
      <protection locked="0"/>
    </xf>
    <xf numFmtId="176" fontId="19" fillId="2" borderId="7" xfId="4" quotePrefix="1" applyNumberFormat="1" applyFont="1" applyFill="1" applyBorder="1" applyAlignment="1" applyProtection="1">
      <alignment horizontal="center" vertical="center"/>
      <protection locked="0"/>
    </xf>
    <xf numFmtId="0" fontId="19" fillId="2" borderId="0" xfId="4" applyFont="1" applyFill="1" applyBorder="1" applyAlignment="1" applyProtection="1">
      <alignment vertical="center"/>
      <protection locked="0"/>
    </xf>
    <xf numFmtId="183" fontId="19" fillId="2" borderId="1" xfId="4" quotePrefix="1" applyNumberFormat="1" applyFont="1" applyFill="1" applyBorder="1" applyAlignment="1" applyProtection="1">
      <alignment horizontal="center" vertical="center" shrinkToFit="1"/>
      <protection locked="0"/>
    </xf>
    <xf numFmtId="176" fontId="19" fillId="2" borderId="205" xfId="4" applyNumberFormat="1" applyFont="1" applyFill="1" applyBorder="1" applyAlignment="1" applyProtection="1">
      <alignment horizontal="center" vertical="center"/>
      <protection locked="0"/>
    </xf>
    <xf numFmtId="176" fontId="19" fillId="2" borderId="17" xfId="4" quotePrefix="1" applyNumberFormat="1" applyFont="1" applyFill="1" applyBorder="1" applyAlignment="1" applyProtection="1">
      <alignment horizontal="center" vertical="center"/>
      <protection locked="0"/>
    </xf>
    <xf numFmtId="176" fontId="19" fillId="2" borderId="108" xfId="4" quotePrefix="1"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vertical="center" justifyLastLine="1"/>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horizontal="distributed" vertical="center" wrapText="1"/>
      <protection locked="0"/>
    </xf>
    <xf numFmtId="0" fontId="0" fillId="0" borderId="2"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0" fontId="0" fillId="0" borderId="103" xfId="0" applyFont="1" applyBorder="1" applyAlignment="1" applyProtection="1">
      <alignment vertical="center"/>
      <protection locked="0"/>
    </xf>
    <xf numFmtId="0" fontId="0" fillId="0" borderId="0" xfId="0" applyFont="1" applyFill="1" applyBorder="1" applyAlignment="1" applyProtection="1">
      <alignment vertical="center"/>
      <protection locked="0"/>
    </xf>
    <xf numFmtId="3" fontId="0" fillId="0" borderId="0" xfId="0" applyNumberFormat="1" applyFont="1" applyBorder="1" applyAlignment="1" applyProtection="1">
      <alignment vertical="center"/>
      <protection locked="0"/>
    </xf>
    <xf numFmtId="0" fontId="0" fillId="0" borderId="0" xfId="0" applyFont="1" applyBorder="1" applyAlignment="1" applyProtection="1">
      <alignment horizontal="center" vertical="top" textRotation="180"/>
      <protection locked="0"/>
    </xf>
    <xf numFmtId="0" fontId="0" fillId="0" borderId="0" xfId="0" applyFont="1" applyFill="1" applyBorder="1" applyAlignment="1" applyProtection="1">
      <alignment horizontal="right" vertical="center"/>
      <protection locked="0"/>
    </xf>
    <xf numFmtId="3"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87" fontId="0" fillId="0" borderId="0" xfId="0" applyNumberFormat="1"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Alignment="1" applyProtection="1">
      <alignment vertical="center" wrapText="1"/>
      <protection locked="0"/>
    </xf>
    <xf numFmtId="188" fontId="0" fillId="0" borderId="0" xfId="0" applyNumberFormat="1"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178" fontId="0" fillId="0" borderId="0" xfId="0" applyNumberFormat="1"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vertical="center" wrapText="1"/>
      <protection locked="0"/>
    </xf>
    <xf numFmtId="0" fontId="0" fillId="0" borderId="0" xfId="0" applyFont="1" applyFill="1" applyAlignment="1" applyProtection="1">
      <alignment horizontal="center" vertical="center" wrapText="1"/>
      <protection locked="0"/>
    </xf>
    <xf numFmtId="0" fontId="0" fillId="0" borderId="0" xfId="0" applyFont="1" applyAlignment="1" applyProtection="1">
      <alignment horizontal="center" vertical="center"/>
      <protection locked="0"/>
    </xf>
    <xf numFmtId="178" fontId="0" fillId="0" borderId="0" xfId="0" applyNumberFormat="1" applyFont="1" applyAlignment="1" applyProtection="1">
      <alignment horizontal="center" vertical="center"/>
      <protection locked="0"/>
    </xf>
    <xf numFmtId="178" fontId="0" fillId="0" borderId="0" xfId="0" applyNumberFormat="1" applyFont="1" applyFill="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Font="1" applyFill="1" applyAlignment="1" applyProtection="1">
      <alignment horizontal="left" vertical="center" wrapText="1"/>
      <protection locked="0"/>
    </xf>
    <xf numFmtId="0" fontId="15" fillId="0" borderId="0" xfId="0" applyFont="1" applyFill="1" applyBorder="1" applyAlignment="1" applyProtection="1">
      <alignment vertical="center"/>
      <protection locked="0"/>
    </xf>
    <xf numFmtId="0" fontId="0" fillId="0" borderId="0" xfId="0" applyNumberFormat="1" applyFont="1" applyFill="1" applyBorder="1" applyAlignment="1" applyProtection="1">
      <alignment vertical="center"/>
      <protection locked="0"/>
    </xf>
    <xf numFmtId="0" fontId="0" fillId="0" borderId="0" xfId="0" applyNumberFormat="1" applyFont="1" applyFill="1" applyAlignment="1" applyProtection="1">
      <alignment vertical="center"/>
      <protection locked="0"/>
    </xf>
    <xf numFmtId="0" fontId="0" fillId="0" borderId="0" xfId="0" applyFont="1" applyBorder="1" applyAlignment="1" applyProtection="1">
      <alignment horizontal="left" vertical="top"/>
      <protection locked="0"/>
    </xf>
    <xf numFmtId="0" fontId="0" fillId="0" borderId="0" xfId="0" applyNumberFormat="1" applyFont="1" applyFill="1" applyBorder="1" applyAlignment="1" applyProtection="1">
      <alignment horizontal="right" vertical="center"/>
      <protection locked="0"/>
    </xf>
    <xf numFmtId="3" fontId="0" fillId="0" borderId="0" xfId="0" applyNumberFormat="1" applyFont="1" applyFill="1" applyBorder="1" applyAlignment="1" applyProtection="1">
      <alignment vertical="center"/>
      <protection locked="0"/>
    </xf>
    <xf numFmtId="3" fontId="0" fillId="0" borderId="0" xfId="0" applyNumberFormat="1" applyFont="1" applyFill="1" applyBorder="1" applyAlignment="1" applyProtection="1">
      <alignment horizontal="left" vertical="center"/>
      <protection locked="0"/>
    </xf>
    <xf numFmtId="3" fontId="0" fillId="8"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vertical="center"/>
      <protection locked="0"/>
    </xf>
    <xf numFmtId="0" fontId="0" fillId="0" borderId="0" xfId="0" applyNumberFormat="1" applyFont="1" applyAlignment="1" applyProtection="1">
      <alignment vertical="center"/>
      <protection locked="0"/>
    </xf>
    <xf numFmtId="0" fontId="26" fillId="0" borderId="0" xfId="4" applyFont="1" applyProtection="1">
      <alignment vertical="center"/>
      <protection locked="0"/>
    </xf>
    <xf numFmtId="0" fontId="26" fillId="0" borderId="2" xfId="4" applyFont="1" applyBorder="1" applyAlignment="1" applyProtection="1">
      <alignment horizontal="center" vertical="center"/>
      <protection locked="0"/>
    </xf>
    <xf numFmtId="0" fontId="19" fillId="0" borderId="0" xfId="4" applyFont="1" applyAlignment="1" applyProtection="1">
      <alignment horizontal="right" vertical="center"/>
      <protection locked="0"/>
    </xf>
    <xf numFmtId="0" fontId="24" fillId="0" borderId="0" xfId="4" quotePrefix="1" applyFont="1" applyAlignment="1" applyProtection="1">
      <alignment horizontal="center" vertical="center"/>
      <protection locked="0"/>
    </xf>
    <xf numFmtId="0" fontId="24" fillId="0" borderId="0" xfId="4" applyFont="1" applyProtection="1">
      <alignment vertical="center"/>
      <protection locked="0"/>
    </xf>
    <xf numFmtId="0" fontId="26" fillId="0" borderId="0" xfId="4" quotePrefix="1" applyFont="1" applyAlignment="1" applyProtection="1">
      <alignment horizontal="center" vertical="center"/>
      <protection locked="0"/>
    </xf>
    <xf numFmtId="0" fontId="28" fillId="0" borderId="207" xfId="4" applyFont="1" applyBorder="1" applyAlignment="1" applyProtection="1">
      <alignment horizontal="center" vertical="center"/>
      <protection locked="0"/>
    </xf>
    <xf numFmtId="0" fontId="28" fillId="0" borderId="0" xfId="4" applyFont="1" applyProtection="1">
      <alignment vertical="center"/>
      <protection locked="0"/>
    </xf>
    <xf numFmtId="0" fontId="28" fillId="0" borderId="114" xfId="4" applyFont="1" applyBorder="1" applyAlignment="1" applyProtection="1">
      <alignment horizontal="center" vertical="center"/>
      <protection locked="0"/>
    </xf>
    <xf numFmtId="0" fontId="28" fillId="0" borderId="13" xfId="4" applyFont="1" applyBorder="1" applyAlignment="1" applyProtection="1">
      <alignment horizontal="center" vertical="center"/>
      <protection locked="0"/>
    </xf>
    <xf numFmtId="0" fontId="28" fillId="0" borderId="8" xfId="4" applyFont="1" applyBorder="1" applyAlignment="1" applyProtection="1">
      <alignment horizontal="center" vertical="center"/>
      <protection locked="0"/>
    </xf>
    <xf numFmtId="0" fontId="28" fillId="0" borderId="12" xfId="4" applyFont="1" applyBorder="1" applyAlignment="1" applyProtection="1">
      <alignment horizontal="center" vertical="center"/>
      <protection locked="0"/>
    </xf>
    <xf numFmtId="0" fontId="28" fillId="0" borderId="3" xfId="4" applyFont="1" applyBorder="1" applyAlignment="1" applyProtection="1">
      <alignment horizontal="center" vertical="center"/>
      <protection locked="0"/>
    </xf>
    <xf numFmtId="0" fontId="28" fillId="0" borderId="3" xfId="4" applyFont="1" applyBorder="1" applyAlignment="1" applyProtection="1">
      <alignment horizontal="center" vertical="center" shrinkToFit="1"/>
      <protection locked="0"/>
    </xf>
    <xf numFmtId="176" fontId="28" fillId="0" borderId="206" xfId="4" applyNumberFormat="1" applyFont="1" applyBorder="1" applyAlignment="1" applyProtection="1">
      <alignment horizontal="center" vertical="center"/>
      <protection locked="0"/>
    </xf>
    <xf numFmtId="0" fontId="28" fillId="0" borderId="179" xfId="4" applyFont="1" applyBorder="1" applyProtection="1">
      <alignment vertical="center"/>
      <protection locked="0"/>
    </xf>
    <xf numFmtId="0" fontId="28" fillId="0" borderId="203" xfId="4" applyFont="1" applyBorder="1" applyProtection="1">
      <alignment vertical="center"/>
      <protection locked="0"/>
    </xf>
    <xf numFmtId="0" fontId="28" fillId="0" borderId="204" xfId="4" applyFont="1" applyBorder="1" applyProtection="1">
      <alignment vertical="center"/>
      <protection locked="0"/>
    </xf>
    <xf numFmtId="0" fontId="28" fillId="0" borderId="202" xfId="4" applyFont="1" applyBorder="1" applyAlignment="1" applyProtection="1">
      <alignment horizontal="center" vertical="center"/>
      <protection locked="0"/>
    </xf>
    <xf numFmtId="0" fontId="28" fillId="0" borderId="8" xfId="4" applyFont="1" applyBorder="1" applyProtection="1">
      <alignment vertical="center"/>
      <protection locked="0"/>
    </xf>
    <xf numFmtId="176" fontId="7" fillId="0" borderId="206" xfId="4" applyNumberFormat="1" applyFont="1" applyBorder="1" applyAlignment="1" applyProtection="1">
      <alignment horizontal="center" vertical="center"/>
      <protection locked="0"/>
    </xf>
    <xf numFmtId="0" fontId="7" fillId="0" borderId="179" xfId="4" applyFont="1" applyBorder="1" applyProtection="1">
      <alignment vertical="center"/>
      <protection locked="0"/>
    </xf>
    <xf numFmtId="0" fontId="7" fillId="0" borderId="203" xfId="4" applyFont="1" applyBorder="1" applyProtection="1">
      <alignment vertical="center"/>
      <protection locked="0"/>
    </xf>
    <xf numFmtId="0" fontId="7" fillId="0" borderId="204" xfId="4" applyFont="1" applyBorder="1" applyProtection="1">
      <alignment vertical="center"/>
      <protection locked="0"/>
    </xf>
    <xf numFmtId="0" fontId="7" fillId="0" borderId="202" xfId="4" applyFont="1" applyBorder="1" applyAlignment="1" applyProtection="1">
      <alignment horizontal="center" vertical="center"/>
      <protection locked="0"/>
    </xf>
    <xf numFmtId="0" fontId="7" fillId="0" borderId="0" xfId="4" applyFont="1" applyProtection="1">
      <alignment vertical="center"/>
      <protection locked="0"/>
    </xf>
    <xf numFmtId="0" fontId="7" fillId="0" borderId="8" xfId="4" applyFont="1" applyBorder="1" applyProtection="1">
      <alignment vertical="center"/>
      <protection locked="0"/>
    </xf>
    <xf numFmtId="0" fontId="7" fillId="0" borderId="12" xfId="4" applyFont="1" applyBorder="1" applyAlignment="1" applyProtection="1">
      <alignment horizontal="center" vertical="center"/>
      <protection locked="0"/>
    </xf>
    <xf numFmtId="0" fontId="7" fillId="0" borderId="207" xfId="4" applyFont="1" applyBorder="1" applyAlignment="1" applyProtection="1">
      <alignment horizontal="center" vertical="center"/>
      <protection locked="0"/>
    </xf>
    <xf numFmtId="0" fontId="7" fillId="0" borderId="0" xfId="4" applyFont="1" applyBorder="1" applyProtection="1">
      <alignment vertical="center"/>
      <protection locked="0"/>
    </xf>
    <xf numFmtId="0" fontId="7" fillId="0" borderId="0" xfId="4" applyFont="1" applyBorder="1" applyAlignment="1" applyProtection="1">
      <alignment horizontal="center" vertical="center"/>
      <protection locked="0"/>
    </xf>
    <xf numFmtId="177" fontId="7" fillId="0" borderId="192" xfId="4" applyNumberFormat="1" applyFont="1" applyFill="1" applyBorder="1" applyProtection="1">
      <alignment vertical="center"/>
      <protection locked="0"/>
    </xf>
    <xf numFmtId="177" fontId="24" fillId="0" borderId="0" xfId="4" applyNumberFormat="1" applyFont="1" applyProtection="1">
      <alignment vertical="center"/>
      <protection locked="0"/>
    </xf>
    <xf numFmtId="177" fontId="28" fillId="0" borderId="192" xfId="4" applyNumberFormat="1" applyFont="1" applyFill="1" applyBorder="1" applyProtection="1">
      <alignment vertical="center"/>
      <protection locked="0"/>
    </xf>
    <xf numFmtId="178" fontId="28" fillId="0" borderId="242" xfId="4" applyNumberFormat="1" applyFont="1" applyFill="1" applyBorder="1" applyProtection="1">
      <alignment vertical="center"/>
    </xf>
    <xf numFmtId="0" fontId="28" fillId="0" borderId="202" xfId="4" applyFont="1" applyBorder="1" applyAlignment="1" applyProtection="1">
      <alignment horizontal="center" vertical="center"/>
    </xf>
    <xf numFmtId="177" fontId="28" fillId="4" borderId="202" xfId="4" applyNumberFormat="1" applyFont="1" applyFill="1" applyBorder="1" applyProtection="1">
      <alignment vertical="center"/>
    </xf>
    <xf numFmtId="0" fontId="28" fillId="0" borderId="207" xfId="4" applyFont="1" applyBorder="1" applyAlignment="1" applyProtection="1">
      <alignment horizontal="center" vertical="center"/>
    </xf>
    <xf numFmtId="178" fontId="7" fillId="0" borderId="242" xfId="4" applyNumberFormat="1" applyFont="1" applyFill="1" applyBorder="1" applyProtection="1">
      <alignment vertical="center"/>
    </xf>
    <xf numFmtId="0" fontId="7" fillId="0" borderId="202" xfId="4" applyFont="1" applyBorder="1" applyAlignment="1" applyProtection="1">
      <alignment horizontal="center" vertical="center"/>
    </xf>
    <xf numFmtId="177" fontId="7" fillId="4" borderId="202" xfId="4" applyNumberFormat="1" applyFont="1" applyFill="1" applyBorder="1" applyProtection="1">
      <alignment vertical="center"/>
    </xf>
    <xf numFmtId="0" fontId="7" fillId="0" borderId="207" xfId="4" applyFont="1" applyBorder="1" applyAlignment="1" applyProtection="1">
      <alignment horizontal="center" vertical="center"/>
    </xf>
    <xf numFmtId="177" fontId="28" fillId="4" borderId="10" xfId="4" applyNumberFormat="1" applyFont="1" applyFill="1" applyBorder="1" applyProtection="1">
      <alignment vertical="center"/>
    </xf>
    <xf numFmtId="177" fontId="26" fillId="0" borderId="0" xfId="4" applyNumberFormat="1" applyFont="1" applyProtection="1">
      <alignment vertical="center"/>
      <protection locked="0"/>
    </xf>
    <xf numFmtId="177" fontId="19" fillId="0" borderId="0" xfId="4" applyNumberFormat="1" applyFont="1" applyAlignment="1" applyProtection="1">
      <alignment horizontal="right" vertical="center"/>
      <protection locked="0"/>
    </xf>
    <xf numFmtId="0" fontId="28" fillId="0" borderId="15" xfId="4" applyFont="1" applyBorder="1" applyAlignment="1" applyProtection="1">
      <alignment horizontal="center" vertical="center"/>
      <protection locked="0"/>
    </xf>
    <xf numFmtId="177" fontId="28" fillId="0" borderId="3" xfId="4" applyNumberFormat="1" applyFont="1" applyBorder="1" applyAlignment="1" applyProtection="1">
      <alignment horizontal="center" vertical="center"/>
      <protection locked="0"/>
    </xf>
    <xf numFmtId="177" fontId="28" fillId="0" borderId="3" xfId="4" applyNumberFormat="1" applyFont="1" applyBorder="1" applyAlignment="1" applyProtection="1">
      <alignment horizontal="center" vertical="center" shrinkToFit="1"/>
      <protection locked="0"/>
    </xf>
    <xf numFmtId="176" fontId="28" fillId="0" borderId="177" xfId="4" applyNumberFormat="1" applyFont="1" applyBorder="1" applyAlignment="1" applyProtection="1">
      <alignment horizontal="center" vertical="center"/>
      <protection locked="0"/>
    </xf>
    <xf numFmtId="0" fontId="28" fillId="0" borderId="97" xfId="4" applyFont="1" applyBorder="1" applyProtection="1">
      <alignment vertical="center"/>
      <protection locked="0"/>
    </xf>
    <xf numFmtId="0" fontId="28" fillId="0" borderId="98" xfId="4" applyFont="1" applyBorder="1" applyProtection="1">
      <alignment vertical="center"/>
      <protection locked="0"/>
    </xf>
    <xf numFmtId="0" fontId="28" fillId="0" borderId="0" xfId="4" applyFont="1" applyBorder="1" applyProtection="1">
      <alignment vertical="center"/>
      <protection locked="0"/>
    </xf>
    <xf numFmtId="0" fontId="28" fillId="0" borderId="0" xfId="4" applyFont="1" applyBorder="1" applyAlignment="1" applyProtection="1">
      <alignment horizontal="center" vertical="center"/>
      <protection locked="0"/>
    </xf>
    <xf numFmtId="0" fontId="28" fillId="0" borderId="0" xfId="4" applyFont="1" applyFill="1" applyBorder="1" applyAlignment="1" applyProtection="1">
      <alignment horizontal="center" vertical="center"/>
      <protection locked="0"/>
    </xf>
    <xf numFmtId="177" fontId="28" fillId="0" borderId="0" xfId="4" applyNumberFormat="1" applyFont="1" applyProtection="1">
      <alignment vertical="center"/>
      <protection locked="0"/>
    </xf>
    <xf numFmtId="0" fontId="28" fillId="0" borderId="0" xfId="4" applyFont="1" applyFill="1" applyBorder="1" applyProtection="1">
      <alignment vertical="center"/>
      <protection locked="0"/>
    </xf>
    <xf numFmtId="177" fontId="26" fillId="0" borderId="0" xfId="4" applyNumberFormat="1" applyFont="1" applyProtection="1">
      <alignment vertical="center"/>
    </xf>
    <xf numFmtId="0" fontId="26" fillId="0" borderId="0" xfId="4" applyFont="1" applyProtection="1">
      <alignment vertical="center"/>
    </xf>
    <xf numFmtId="182" fontId="26" fillId="0" borderId="2" xfId="4" applyNumberFormat="1" applyFont="1" applyBorder="1" applyAlignment="1" applyProtection="1">
      <alignment horizontal="center" vertical="center"/>
    </xf>
    <xf numFmtId="182" fontId="26" fillId="0" borderId="0" xfId="4" applyNumberFormat="1" applyFont="1" applyProtection="1">
      <alignment vertical="center"/>
    </xf>
    <xf numFmtId="177" fontId="19" fillId="0" borderId="0" xfId="4" applyNumberFormat="1" applyFont="1" applyAlignment="1" applyProtection="1">
      <alignment horizontal="right" vertical="center"/>
    </xf>
    <xf numFmtId="0" fontId="24" fillId="0" borderId="0" xfId="4" quotePrefix="1" applyFont="1" applyAlignment="1" applyProtection="1">
      <alignment horizontal="center" vertical="center"/>
    </xf>
    <xf numFmtId="0" fontId="24" fillId="0" borderId="0" xfId="4" applyFont="1" applyProtection="1">
      <alignment vertical="center"/>
    </xf>
    <xf numFmtId="0" fontId="26" fillId="0" borderId="0" xfId="4" quotePrefix="1" applyFont="1" applyAlignment="1" applyProtection="1">
      <alignment horizontal="center" vertical="center"/>
    </xf>
    <xf numFmtId="177" fontId="28" fillId="0" borderId="102" xfId="4" applyNumberFormat="1" applyFont="1" applyBorder="1" applyAlignment="1" applyProtection="1">
      <alignment horizontal="center" vertical="center"/>
    </xf>
    <xf numFmtId="0" fontId="28" fillId="0" borderId="102" xfId="4" applyFont="1" applyBorder="1" applyAlignment="1" applyProtection="1">
      <alignment horizontal="center" vertical="center"/>
    </xf>
    <xf numFmtId="182" fontId="28" fillId="0" borderId="102" xfId="4" applyNumberFormat="1" applyFont="1" applyBorder="1" applyAlignment="1" applyProtection="1">
      <alignment horizontal="center" vertical="center"/>
    </xf>
    <xf numFmtId="0" fontId="28" fillId="0" borderId="0" xfId="4" applyFont="1" applyProtection="1">
      <alignment vertical="center"/>
    </xf>
    <xf numFmtId="0" fontId="28" fillId="0" borderId="15" xfId="4" applyFont="1" applyBorder="1" applyAlignment="1" applyProtection="1">
      <alignment horizontal="center" vertical="center"/>
    </xf>
    <xf numFmtId="0" fontId="28" fillId="0" borderId="13" xfId="4" applyFont="1" applyBorder="1" applyAlignment="1" applyProtection="1">
      <alignment horizontal="center" vertical="center"/>
    </xf>
    <xf numFmtId="0" fontId="28" fillId="0" borderId="8" xfId="4" applyFont="1" applyBorder="1" applyAlignment="1" applyProtection="1">
      <alignment horizontal="center" vertical="center"/>
    </xf>
    <xf numFmtId="0" fontId="28" fillId="0" borderId="12" xfId="4" applyFont="1" applyBorder="1" applyAlignment="1" applyProtection="1">
      <alignment horizontal="center" vertical="center"/>
    </xf>
    <xf numFmtId="177" fontId="28" fillId="0" borderId="3" xfId="4" applyNumberFormat="1" applyFont="1" applyBorder="1" applyAlignment="1" applyProtection="1">
      <alignment horizontal="center" vertical="center"/>
    </xf>
    <xf numFmtId="0" fontId="28" fillId="0" borderId="3" xfId="4" applyFont="1" applyBorder="1" applyAlignment="1" applyProtection="1">
      <alignment horizontal="center" vertical="center"/>
    </xf>
    <xf numFmtId="182" fontId="28" fillId="0" borderId="3" xfId="4" applyNumberFormat="1" applyFont="1" applyBorder="1" applyAlignment="1" applyProtection="1">
      <alignment horizontal="center" vertical="center"/>
    </xf>
    <xf numFmtId="177" fontId="28" fillId="0" borderId="3" xfId="4" applyNumberFormat="1" applyFont="1" applyBorder="1" applyAlignment="1" applyProtection="1">
      <alignment horizontal="center" vertical="center" shrinkToFit="1"/>
    </xf>
    <xf numFmtId="176" fontId="28" fillId="0" borderId="177" xfId="4" applyNumberFormat="1" applyFont="1" applyBorder="1" applyAlignment="1" applyProtection="1">
      <alignment horizontal="center" vertical="center"/>
    </xf>
    <xf numFmtId="0" fontId="28" fillId="0" borderId="179" xfId="4" applyFont="1" applyBorder="1" applyProtection="1">
      <alignment vertical="center"/>
    </xf>
    <xf numFmtId="0" fontId="28" fillId="0" borderId="97" xfId="4" applyFont="1" applyBorder="1" applyProtection="1">
      <alignment vertical="center"/>
    </xf>
    <xf numFmtId="0" fontId="28" fillId="0" borderId="98" xfId="4" applyFont="1" applyBorder="1" applyProtection="1">
      <alignment vertical="center"/>
    </xf>
    <xf numFmtId="177" fontId="28" fillId="3" borderId="7" xfId="4" applyNumberFormat="1" applyFont="1" applyFill="1" applyBorder="1" applyProtection="1">
      <alignment vertical="center"/>
    </xf>
    <xf numFmtId="0" fontId="28" fillId="0" borderId="96" xfId="4" applyFont="1" applyBorder="1" applyAlignment="1" applyProtection="1">
      <alignment horizontal="center" vertical="center"/>
    </xf>
    <xf numFmtId="182" fontId="28" fillId="0" borderId="96" xfId="4" applyNumberFormat="1" applyFont="1" applyBorder="1" applyProtection="1">
      <alignment vertical="center"/>
    </xf>
    <xf numFmtId="177" fontId="28" fillId="4" borderId="96" xfId="4" applyNumberFormat="1" applyFont="1" applyFill="1" applyBorder="1" applyProtection="1">
      <alignment vertical="center"/>
    </xf>
    <xf numFmtId="0" fontId="28" fillId="0" borderId="8" xfId="4" applyFont="1" applyBorder="1" applyProtection="1">
      <alignment vertical="center"/>
    </xf>
    <xf numFmtId="182" fontId="28" fillId="0" borderId="102" xfId="4" applyNumberFormat="1" applyFont="1" applyBorder="1" applyProtection="1">
      <alignment vertical="center"/>
    </xf>
    <xf numFmtId="177" fontId="28" fillId="4" borderId="102" xfId="4" applyNumberFormat="1" applyFont="1" applyFill="1" applyBorder="1" applyProtection="1">
      <alignment vertical="center"/>
    </xf>
    <xf numFmtId="0" fontId="28" fillId="0" borderId="29" xfId="4" applyFont="1" applyBorder="1" applyAlignment="1" applyProtection="1">
      <alignment horizontal="center" vertical="center"/>
    </xf>
    <xf numFmtId="177" fontId="28" fillId="3" borderId="96" xfId="4" applyNumberFormat="1" applyFont="1" applyFill="1" applyBorder="1" applyProtection="1">
      <alignment vertical="center"/>
    </xf>
    <xf numFmtId="182" fontId="7" fillId="0" borderId="102" xfId="4" applyNumberFormat="1" applyFont="1" applyBorder="1" applyProtection="1">
      <alignment vertical="center"/>
    </xf>
    <xf numFmtId="0" fontId="28" fillId="0" borderId="0" xfId="4" applyFont="1" applyBorder="1" applyProtection="1">
      <alignment vertical="center"/>
    </xf>
    <xf numFmtId="0" fontId="28" fillId="0" borderId="0" xfId="4" applyFont="1" applyBorder="1" applyAlignment="1" applyProtection="1">
      <alignment horizontal="center" vertical="center"/>
    </xf>
    <xf numFmtId="177" fontId="28" fillId="0" borderId="0" xfId="4" applyNumberFormat="1" applyFont="1" applyFill="1" applyBorder="1" applyProtection="1">
      <alignment vertical="center"/>
    </xf>
    <xf numFmtId="0" fontId="28" fillId="0" borderId="0" xfId="4" applyFont="1" applyFill="1" applyBorder="1" applyAlignment="1" applyProtection="1">
      <alignment horizontal="center" vertical="center"/>
    </xf>
    <xf numFmtId="177" fontId="28" fillId="0" borderId="192" xfId="4" applyNumberFormat="1" applyFont="1" applyFill="1" applyBorder="1" applyProtection="1">
      <alignment vertical="center"/>
    </xf>
    <xf numFmtId="177" fontId="28" fillId="0" borderId="0" xfId="4" applyNumberFormat="1" applyFont="1" applyProtection="1">
      <alignment vertical="center"/>
    </xf>
    <xf numFmtId="177" fontId="24" fillId="0" borderId="0" xfId="4" applyNumberFormat="1" applyFont="1" applyProtection="1">
      <alignment vertical="center"/>
    </xf>
    <xf numFmtId="182" fontId="24" fillId="0" borderId="0" xfId="4" applyNumberFormat="1" applyFont="1" applyProtection="1">
      <alignment vertical="center"/>
    </xf>
    <xf numFmtId="0" fontId="28" fillId="0" borderId="0" xfId="4" applyFont="1" applyFill="1" applyBorder="1" applyProtection="1">
      <alignment vertical="center"/>
    </xf>
    <xf numFmtId="182" fontId="28" fillId="0" borderId="0" xfId="4" applyNumberFormat="1" applyFont="1" applyFill="1" applyBorder="1" applyAlignment="1" applyProtection="1">
      <alignment horizontal="center" vertical="center"/>
    </xf>
    <xf numFmtId="176" fontId="28" fillId="0" borderId="97" xfId="4" applyNumberFormat="1" applyFont="1" applyBorder="1" applyAlignment="1" applyProtection="1">
      <alignment horizontal="center" vertical="center"/>
    </xf>
    <xf numFmtId="0" fontId="26" fillId="0" borderId="2" xfId="4" applyFont="1" applyBorder="1" applyProtection="1">
      <alignment vertical="center"/>
    </xf>
    <xf numFmtId="0" fontId="28" fillId="0" borderId="100" xfId="4" applyFont="1" applyBorder="1" applyAlignment="1" applyProtection="1">
      <alignment vertical="center"/>
    </xf>
    <xf numFmtId="0" fontId="28" fillId="0" borderId="101" xfId="4" applyFont="1" applyBorder="1" applyProtection="1">
      <alignment vertical="center"/>
    </xf>
    <xf numFmtId="0" fontId="28" fillId="0" borderId="15" xfId="4" applyFont="1" applyBorder="1" applyAlignment="1" applyProtection="1">
      <alignment vertical="center"/>
    </xf>
    <xf numFmtId="0" fontId="28" fillId="0" borderId="20" xfId="4" applyFont="1" applyFill="1" applyBorder="1" applyAlignment="1" applyProtection="1">
      <alignment horizontal="center" vertical="center"/>
    </xf>
    <xf numFmtId="0" fontId="28" fillId="0" borderId="22" xfId="4" applyFont="1" applyFill="1" applyBorder="1" applyAlignment="1" applyProtection="1">
      <alignment horizontal="center" vertical="center"/>
    </xf>
    <xf numFmtId="177" fontId="28" fillId="0" borderId="22" xfId="4" applyNumberFormat="1" applyFont="1" applyFill="1" applyBorder="1" applyProtection="1">
      <alignment vertical="center"/>
    </xf>
    <xf numFmtId="0" fontId="28" fillId="0" borderId="24" xfId="4" applyFont="1" applyFill="1" applyBorder="1" applyAlignment="1" applyProtection="1">
      <alignment horizontal="center" vertical="center"/>
    </xf>
    <xf numFmtId="0" fontId="28" fillId="0" borderId="10" xfId="4" applyFont="1" applyFill="1" applyBorder="1" applyAlignment="1" applyProtection="1">
      <alignment horizontal="center" vertical="center"/>
    </xf>
    <xf numFmtId="176" fontId="28" fillId="0" borderId="100" xfId="4" applyNumberFormat="1" applyFont="1" applyBorder="1" applyAlignment="1" applyProtection="1">
      <alignment horizontal="center" vertical="center"/>
    </xf>
    <xf numFmtId="182" fontId="28" fillId="0" borderId="96" xfId="4" applyNumberFormat="1" applyFont="1" applyFill="1" applyBorder="1" applyProtection="1">
      <alignment vertical="center"/>
    </xf>
    <xf numFmtId="182" fontId="28" fillId="0" borderId="102" xfId="4" applyNumberFormat="1" applyFont="1" applyFill="1" applyBorder="1" applyProtection="1">
      <alignment vertical="center"/>
    </xf>
    <xf numFmtId="177" fontId="37" fillId="9" borderId="96" xfId="4" applyNumberFormat="1" applyFont="1" applyFill="1" applyBorder="1" applyProtection="1">
      <alignment vertical="center"/>
    </xf>
    <xf numFmtId="0" fontId="28" fillId="0" borderId="104" xfId="4" applyFont="1" applyFill="1" applyBorder="1" applyAlignment="1" applyProtection="1">
      <alignment horizontal="center" vertical="center"/>
    </xf>
    <xf numFmtId="0" fontId="28" fillId="0" borderId="105" xfId="4" applyFont="1" applyFill="1" applyBorder="1" applyAlignment="1" applyProtection="1">
      <alignment horizontal="center" vertical="center"/>
    </xf>
    <xf numFmtId="177" fontId="28" fillId="0" borderId="105" xfId="4" applyNumberFormat="1" applyFont="1" applyFill="1" applyBorder="1" applyProtection="1">
      <alignment vertical="center"/>
    </xf>
    <xf numFmtId="0" fontId="28" fillId="0" borderId="0" xfId="4" quotePrefix="1" applyFont="1" applyProtection="1">
      <alignment vertical="center"/>
    </xf>
    <xf numFmtId="38" fontId="26" fillId="0" borderId="0" xfId="4" applyNumberFormat="1" applyFont="1" applyProtection="1">
      <alignment vertical="center"/>
      <protection locked="0"/>
    </xf>
    <xf numFmtId="178" fontId="26" fillId="0" borderId="2" xfId="4" applyNumberFormat="1" applyFont="1" applyBorder="1" applyAlignment="1" applyProtection="1">
      <alignment horizontal="center" vertical="center"/>
      <protection locked="0"/>
    </xf>
    <xf numFmtId="178" fontId="26" fillId="0" borderId="0" xfId="4" applyNumberFormat="1" applyFont="1" applyProtection="1">
      <alignment vertical="center"/>
      <protection locked="0"/>
    </xf>
    <xf numFmtId="38" fontId="19" fillId="0" borderId="0" xfId="4" applyNumberFormat="1" applyFont="1" applyAlignment="1" applyProtection="1">
      <alignment horizontal="right" vertical="center"/>
      <protection locked="0"/>
    </xf>
    <xf numFmtId="38" fontId="24" fillId="0" borderId="0" xfId="4" applyNumberFormat="1" applyFont="1" applyProtection="1">
      <alignment vertical="center"/>
      <protection locked="0"/>
    </xf>
    <xf numFmtId="0" fontId="24" fillId="0" borderId="0" xfId="4" applyFont="1" applyAlignment="1" applyProtection="1">
      <alignment horizontal="center" vertical="center"/>
      <protection locked="0"/>
    </xf>
    <xf numFmtId="38" fontId="28" fillId="0" borderId="1" xfId="4" applyNumberFormat="1" applyFont="1" applyBorder="1" applyAlignment="1" applyProtection="1">
      <alignment horizontal="center" vertical="center"/>
      <protection locked="0"/>
    </xf>
    <xf numFmtId="0" fontId="28" fillId="0" borderId="1" xfId="4" applyFont="1" applyBorder="1" applyAlignment="1" applyProtection="1">
      <alignment horizontal="center" vertical="center"/>
      <protection locked="0"/>
    </xf>
    <xf numFmtId="178" fontId="28" fillId="0" borderId="1" xfId="4" applyNumberFormat="1" applyFont="1" applyBorder="1" applyAlignment="1" applyProtection="1">
      <alignment horizontal="center" vertical="center"/>
      <protection locked="0"/>
    </xf>
    <xf numFmtId="38" fontId="28" fillId="0" borderId="3" xfId="4" applyNumberFormat="1" applyFont="1" applyBorder="1" applyAlignment="1" applyProtection="1">
      <alignment horizontal="center" vertical="center"/>
      <protection locked="0"/>
    </xf>
    <xf numFmtId="178" fontId="28" fillId="0" borderId="3" xfId="4" applyNumberFormat="1" applyFont="1" applyBorder="1" applyAlignment="1" applyProtection="1">
      <alignment horizontal="center" vertical="center"/>
      <protection locked="0"/>
    </xf>
    <xf numFmtId="38" fontId="28" fillId="0" borderId="3" xfId="4" applyNumberFormat="1" applyFont="1" applyBorder="1" applyAlignment="1" applyProtection="1">
      <alignment horizontal="center" vertical="center" shrinkToFit="1"/>
      <protection locked="0"/>
    </xf>
    <xf numFmtId="0" fontId="28" fillId="0" borderId="179" xfId="4" applyFont="1" applyBorder="1" applyAlignment="1" applyProtection="1">
      <alignment horizontal="center" vertical="center"/>
      <protection locked="0"/>
    </xf>
    <xf numFmtId="38" fontId="28" fillId="0" borderId="0" xfId="4" applyNumberFormat="1" applyFont="1" applyFill="1" applyBorder="1" applyProtection="1">
      <alignment vertical="center"/>
      <protection locked="0"/>
    </xf>
    <xf numFmtId="38" fontId="28" fillId="0" borderId="192" xfId="4" applyNumberFormat="1" applyFont="1" applyFill="1" applyBorder="1" applyProtection="1">
      <alignment vertical="center"/>
      <protection locked="0"/>
    </xf>
    <xf numFmtId="38" fontId="28" fillId="0" borderId="0" xfId="4" applyNumberFormat="1" applyFont="1" applyProtection="1">
      <alignment vertical="center"/>
      <protection locked="0"/>
    </xf>
    <xf numFmtId="178" fontId="24" fillId="0" borderId="0" xfId="4" applyNumberFormat="1" applyFont="1" applyProtection="1">
      <alignment vertical="center"/>
      <protection locked="0"/>
    </xf>
    <xf numFmtId="178" fontId="28" fillId="0" borderId="0" xfId="4" applyNumberFormat="1" applyFont="1" applyFill="1" applyBorder="1" applyAlignment="1" applyProtection="1">
      <alignment horizontal="center" vertical="center"/>
      <protection locked="0"/>
    </xf>
    <xf numFmtId="178" fontId="28" fillId="0" borderId="7" xfId="4" applyNumberFormat="1" applyFont="1" applyBorder="1" applyAlignment="1" applyProtection="1">
      <alignment horizontal="right" vertical="center"/>
    </xf>
    <xf numFmtId="38" fontId="28" fillId="4" borderId="11" xfId="4" applyNumberFormat="1" applyFont="1" applyFill="1" applyBorder="1" applyProtection="1">
      <alignment vertical="center"/>
    </xf>
    <xf numFmtId="0" fontId="28" fillId="0" borderId="7" xfId="4" applyFont="1" applyBorder="1" applyAlignment="1" applyProtection="1">
      <alignment horizontal="center" vertical="center"/>
    </xf>
    <xf numFmtId="178" fontId="28" fillId="0" borderId="7" xfId="4" applyNumberFormat="1" applyFont="1" applyFill="1" applyBorder="1" applyProtection="1">
      <alignment vertical="center"/>
    </xf>
    <xf numFmtId="38" fontId="28" fillId="4" borderId="7" xfId="4" applyNumberFormat="1" applyFont="1" applyFill="1" applyBorder="1" applyProtection="1">
      <alignment vertical="center"/>
    </xf>
    <xf numFmtId="178" fontId="28" fillId="0" borderId="1" xfId="4" applyNumberFormat="1" applyFont="1" applyFill="1" applyBorder="1" applyProtection="1">
      <alignment vertical="center"/>
    </xf>
    <xf numFmtId="0" fontId="28" fillId="0" borderId="1" xfId="4" applyFont="1" applyBorder="1" applyAlignment="1" applyProtection="1">
      <alignment horizontal="center" vertical="center"/>
    </xf>
    <xf numFmtId="38" fontId="28" fillId="4" borderId="1" xfId="4" applyNumberFormat="1" applyFont="1" applyFill="1" applyBorder="1" applyProtection="1">
      <alignment vertical="center"/>
    </xf>
    <xf numFmtId="178" fontId="28" fillId="0" borderId="7" xfId="4" applyNumberFormat="1" applyFont="1" applyBorder="1" applyProtection="1">
      <alignment vertical="center"/>
    </xf>
    <xf numFmtId="178" fontId="28" fillId="0" borderId="1" xfId="4" applyNumberFormat="1" applyFont="1" applyBorder="1" applyProtection="1">
      <alignment vertical="center"/>
    </xf>
    <xf numFmtId="38" fontId="28" fillId="4" borderId="10" xfId="4" applyNumberFormat="1" applyFont="1" applyFill="1" applyBorder="1" applyProtection="1">
      <alignment vertical="center"/>
    </xf>
    <xf numFmtId="184" fontId="26" fillId="0" borderId="0" xfId="4" applyNumberFormat="1" applyFont="1" applyProtection="1">
      <alignment vertical="center"/>
      <protection locked="0"/>
    </xf>
    <xf numFmtId="184" fontId="19" fillId="0" borderId="0" xfId="4" applyNumberFormat="1" applyFont="1" applyAlignment="1" applyProtection="1">
      <alignment horizontal="right" vertical="center"/>
      <protection locked="0"/>
    </xf>
    <xf numFmtId="184" fontId="28" fillId="0" borderId="207" xfId="4" applyNumberFormat="1" applyFont="1" applyBorder="1" applyAlignment="1" applyProtection="1">
      <alignment horizontal="center" vertical="center"/>
      <protection locked="0"/>
    </xf>
    <xf numFmtId="178" fontId="28" fillId="0" borderId="207" xfId="4" applyNumberFormat="1" applyFont="1" applyBorder="1" applyAlignment="1" applyProtection="1">
      <alignment horizontal="center" vertical="center"/>
      <protection locked="0"/>
    </xf>
    <xf numFmtId="184" fontId="28" fillId="0" borderId="3" xfId="4" applyNumberFormat="1" applyFont="1" applyBorder="1" applyAlignment="1" applyProtection="1">
      <alignment horizontal="center" vertical="center" shrinkToFit="1"/>
      <protection locked="0"/>
    </xf>
    <xf numFmtId="0" fontId="4" fillId="0" borderId="0" xfId="4" applyFont="1" applyProtection="1">
      <alignment vertical="center"/>
      <protection locked="0"/>
    </xf>
    <xf numFmtId="193" fontId="24" fillId="0" borderId="0" xfId="4" applyNumberFormat="1" applyFont="1" applyProtection="1">
      <alignment vertical="center"/>
      <protection locked="0"/>
    </xf>
    <xf numFmtId="176" fontId="7" fillId="0" borderId="203" xfId="4" applyNumberFormat="1" applyFont="1" applyBorder="1" applyAlignment="1" applyProtection="1">
      <alignment horizontal="center" vertical="center"/>
      <protection locked="0"/>
    </xf>
    <xf numFmtId="0" fontId="7" fillId="0" borderId="204" xfId="4" applyFont="1" applyBorder="1" applyAlignment="1" applyProtection="1">
      <alignment vertical="center" shrinkToFit="1"/>
      <protection locked="0"/>
    </xf>
    <xf numFmtId="186" fontId="24" fillId="0" borderId="0" xfId="4" applyNumberFormat="1" applyFont="1" applyProtection="1">
      <alignment vertical="center"/>
      <protection locked="0"/>
    </xf>
    <xf numFmtId="184" fontId="7" fillId="0" borderId="14" xfId="4" applyNumberFormat="1" applyFont="1" applyFill="1" applyBorder="1" applyProtection="1">
      <alignment vertical="center"/>
      <protection locked="0"/>
    </xf>
    <xf numFmtId="0" fontId="7" fillId="0" borderId="14" xfId="4" applyFont="1" applyBorder="1" applyAlignment="1" applyProtection="1">
      <alignment horizontal="center" vertical="center"/>
      <protection locked="0"/>
    </xf>
    <xf numFmtId="178" fontId="7" fillId="0" borderId="14" xfId="4" applyNumberFormat="1" applyFont="1" applyBorder="1" applyProtection="1">
      <alignment vertical="center"/>
      <protection locked="0"/>
    </xf>
    <xf numFmtId="0" fontId="7" fillId="0" borderId="29" xfId="4" applyFont="1" applyBorder="1" applyAlignment="1" applyProtection="1">
      <alignment horizontal="center" vertical="center"/>
      <protection locked="0"/>
    </xf>
    <xf numFmtId="184" fontId="4" fillId="0" borderId="0" xfId="4" applyNumberFormat="1" applyFont="1" applyProtection="1">
      <alignment vertical="center"/>
      <protection locked="0"/>
    </xf>
    <xf numFmtId="178" fontId="4" fillId="0" borderId="0" xfId="4" applyNumberFormat="1" applyFont="1" applyProtection="1">
      <alignment vertical="center"/>
      <protection locked="0"/>
    </xf>
    <xf numFmtId="184" fontId="11" fillId="0" borderId="0" xfId="4" applyNumberFormat="1" applyFont="1" applyAlignment="1" applyProtection="1">
      <alignment horizontal="left" vertical="center"/>
      <protection locked="0"/>
    </xf>
    <xf numFmtId="0" fontId="6" fillId="0" borderId="0" xfId="4" applyFont="1" applyAlignment="1" applyProtection="1">
      <alignment horizontal="center" vertical="center"/>
      <protection locked="0"/>
    </xf>
    <xf numFmtId="184" fontId="6" fillId="0" borderId="0" xfId="4" applyNumberFormat="1" applyFont="1" applyProtection="1">
      <alignment vertical="center"/>
      <protection locked="0"/>
    </xf>
    <xf numFmtId="0" fontId="6" fillId="0" borderId="0" xfId="4" applyFont="1" applyProtection="1">
      <alignment vertical="center"/>
      <protection locked="0"/>
    </xf>
    <xf numFmtId="0" fontId="4" fillId="0" borderId="0" xfId="4" quotePrefix="1" applyFont="1" applyAlignment="1" applyProtection="1">
      <alignment horizontal="center" vertical="center"/>
      <protection locked="0"/>
    </xf>
    <xf numFmtId="0" fontId="4" fillId="0" borderId="0" xfId="4" applyFont="1" applyAlignment="1" applyProtection="1">
      <alignment horizontal="center" vertical="center"/>
      <protection locked="0"/>
    </xf>
    <xf numFmtId="0" fontId="6" fillId="0" borderId="0" xfId="4" quotePrefix="1" applyFont="1" applyAlignment="1" applyProtection="1">
      <alignment horizontal="center" vertical="center"/>
      <protection locked="0"/>
    </xf>
    <xf numFmtId="178" fontId="6" fillId="0" borderId="0" xfId="4" applyNumberFormat="1" applyFont="1" applyProtection="1">
      <alignment vertical="center"/>
      <protection locked="0"/>
    </xf>
    <xf numFmtId="184" fontId="12" fillId="0" borderId="0" xfId="4" applyNumberFormat="1" applyFont="1" applyAlignment="1" applyProtection="1">
      <alignment horizontal="right" vertical="center"/>
      <protection locked="0"/>
    </xf>
    <xf numFmtId="0" fontId="4" fillId="0" borderId="0" xfId="4" quotePrefix="1" applyFont="1" applyFill="1" applyAlignment="1" applyProtection="1">
      <alignment horizontal="center" vertical="center"/>
      <protection locked="0"/>
    </xf>
    <xf numFmtId="0" fontId="4" fillId="0" borderId="0" xfId="4" applyFont="1" applyFill="1" applyProtection="1">
      <alignment vertical="center"/>
      <protection locked="0"/>
    </xf>
    <xf numFmtId="0" fontId="6" fillId="0" borderId="0" xfId="4" applyFont="1" applyFill="1" applyProtection="1">
      <alignment vertical="center"/>
      <protection locked="0"/>
    </xf>
    <xf numFmtId="184" fontId="6" fillId="0" borderId="0" xfId="4" applyNumberFormat="1" applyFont="1" applyFill="1" applyProtection="1">
      <alignment vertical="center"/>
      <protection locked="0"/>
    </xf>
    <xf numFmtId="178" fontId="6" fillId="0" borderId="0" xfId="4" applyNumberFormat="1" applyFont="1" applyFill="1" applyProtection="1">
      <alignment vertical="center"/>
      <protection locked="0"/>
    </xf>
    <xf numFmtId="0" fontId="26" fillId="0" borderId="0" xfId="4" applyFont="1" applyFill="1" applyProtection="1">
      <alignment vertical="center"/>
      <protection locked="0"/>
    </xf>
    <xf numFmtId="184" fontId="7" fillId="0" borderId="207" xfId="4" applyNumberFormat="1" applyFont="1" applyBorder="1" applyAlignment="1" applyProtection="1">
      <alignment horizontal="center" vertical="center"/>
      <protection locked="0"/>
    </xf>
    <xf numFmtId="178" fontId="7" fillId="0" borderId="207" xfId="4" applyNumberFormat="1" applyFont="1" applyBorder="1" applyAlignment="1" applyProtection="1">
      <alignment horizontal="center" vertical="center"/>
      <protection locked="0"/>
    </xf>
    <xf numFmtId="0" fontId="7" fillId="0" borderId="114" xfId="4" applyFont="1" applyBorder="1" applyAlignment="1" applyProtection="1">
      <alignment horizontal="center" vertical="center"/>
      <protection locked="0"/>
    </xf>
    <xf numFmtId="0" fontId="7" fillId="0" borderId="13" xfId="4" applyFont="1" applyBorder="1" applyAlignment="1" applyProtection="1">
      <alignment horizontal="center" vertical="center"/>
      <protection locked="0"/>
    </xf>
    <xf numFmtId="0" fontId="7" fillId="0" borderId="8" xfId="4" applyFont="1" applyBorder="1" applyAlignment="1" applyProtection="1">
      <alignment horizontal="center" vertical="center"/>
      <protection locked="0"/>
    </xf>
    <xf numFmtId="184" fontId="7" fillId="0" borderId="3" xfId="4" applyNumberFormat="1" applyFont="1" applyBorder="1" applyAlignment="1" applyProtection="1">
      <alignment horizontal="center" vertical="center" shrinkToFit="1"/>
      <protection locked="0"/>
    </xf>
    <xf numFmtId="0" fontId="7" fillId="0" borderId="3" xfId="4" applyFont="1" applyBorder="1" applyAlignment="1" applyProtection="1">
      <alignment horizontal="center" vertical="center"/>
      <protection locked="0"/>
    </xf>
    <xf numFmtId="178" fontId="7" fillId="0" borderId="3" xfId="4" applyNumberFormat="1" applyFont="1" applyBorder="1" applyAlignment="1" applyProtection="1">
      <alignment horizontal="center" vertical="center"/>
      <protection locked="0"/>
    </xf>
    <xf numFmtId="0" fontId="7" fillId="0" borderId="114" xfId="4" applyFont="1" applyBorder="1" applyProtection="1">
      <alignment vertical="center"/>
      <protection locked="0"/>
    </xf>
    <xf numFmtId="184" fontId="7" fillId="0" borderId="3" xfId="4" applyNumberFormat="1" applyFont="1" applyBorder="1" applyAlignment="1" applyProtection="1">
      <alignment horizontal="center" vertical="center"/>
      <protection locked="0"/>
    </xf>
    <xf numFmtId="0" fontId="4" fillId="0" borderId="0" xfId="4" applyFont="1" applyAlignment="1" applyProtection="1">
      <alignment vertical="center" wrapText="1"/>
      <protection locked="0"/>
    </xf>
    <xf numFmtId="184" fontId="4" fillId="0" borderId="0" xfId="4" applyNumberFormat="1" applyFont="1" applyAlignment="1" applyProtection="1">
      <alignment horizontal="left" vertical="center" wrapText="1"/>
      <protection locked="0"/>
    </xf>
    <xf numFmtId="0" fontId="4" fillId="0" borderId="0" xfId="4" applyFont="1" applyAlignment="1" applyProtection="1">
      <alignment horizontal="left" vertical="center" wrapText="1"/>
      <protection locked="0"/>
    </xf>
    <xf numFmtId="178" fontId="4" fillId="0" borderId="0" xfId="4" applyNumberFormat="1" applyFont="1" applyAlignment="1" applyProtection="1">
      <alignment horizontal="left" vertical="center" wrapText="1"/>
      <protection locked="0"/>
    </xf>
    <xf numFmtId="0" fontId="4" fillId="0" borderId="0" xfId="4" applyFont="1" applyBorder="1" applyAlignment="1" applyProtection="1">
      <alignment vertical="top" wrapText="1"/>
      <protection locked="0"/>
    </xf>
    <xf numFmtId="184" fontId="7" fillId="0" borderId="142" xfId="4" applyNumberFormat="1" applyFont="1" applyBorder="1" applyAlignment="1" applyProtection="1">
      <alignment horizontal="center" vertical="center" shrinkToFit="1"/>
      <protection locked="0"/>
    </xf>
    <xf numFmtId="0" fontId="7" fillId="0" borderId="205" xfId="4" applyFont="1" applyBorder="1" applyAlignment="1" applyProtection="1">
      <alignment vertical="center" shrinkToFit="1"/>
      <protection locked="0"/>
    </xf>
    <xf numFmtId="0" fontId="7" fillId="0" borderId="8" xfId="4" applyFont="1" applyBorder="1" applyAlignment="1" applyProtection="1">
      <alignment horizontal="right" vertical="center"/>
      <protection locked="0"/>
    </xf>
    <xf numFmtId="0" fontId="7" fillId="0" borderId="12" xfId="4" applyFont="1" applyBorder="1" applyAlignment="1" applyProtection="1">
      <alignment horizontal="left" vertical="center" shrinkToFit="1"/>
      <protection locked="0"/>
    </xf>
    <xf numFmtId="184" fontId="7" fillId="0" borderId="187" xfId="4" applyNumberFormat="1" applyFont="1" applyFill="1" applyBorder="1" applyProtection="1">
      <alignment vertical="center"/>
      <protection locked="0"/>
    </xf>
    <xf numFmtId="184" fontId="7" fillId="0" borderId="108" xfId="4" applyNumberFormat="1" applyFont="1" applyBorder="1" applyAlignment="1" applyProtection="1">
      <alignment horizontal="center" vertical="center" shrinkToFit="1"/>
      <protection locked="0"/>
    </xf>
    <xf numFmtId="0" fontId="7" fillId="0" borderId="179" xfId="4" applyFont="1" applyFill="1" applyBorder="1" applyProtection="1">
      <alignment vertical="center"/>
      <protection locked="0"/>
    </xf>
    <xf numFmtId="0" fontId="7" fillId="0" borderId="203" xfId="4" applyFont="1" applyFill="1" applyBorder="1" applyProtection="1">
      <alignment vertical="center"/>
      <protection locked="0"/>
    </xf>
    <xf numFmtId="0" fontId="7" fillId="0" borderId="204" xfId="4" applyFont="1" applyFill="1" applyBorder="1" applyAlignment="1" applyProtection="1">
      <alignment vertical="center" shrinkToFit="1"/>
      <protection locked="0"/>
    </xf>
    <xf numFmtId="0" fontId="24" fillId="12" borderId="0" xfId="4" applyFont="1" applyFill="1" applyProtection="1">
      <alignment vertical="center"/>
      <protection locked="0"/>
    </xf>
    <xf numFmtId="0" fontId="7" fillId="0" borderId="12" xfId="4" applyFont="1" applyFill="1" applyBorder="1" applyAlignment="1" applyProtection="1">
      <alignment horizontal="center" vertical="center"/>
      <protection locked="0"/>
    </xf>
    <xf numFmtId="0" fontId="24" fillId="7" borderId="0" xfId="4" applyFont="1" applyFill="1" applyProtection="1">
      <alignment vertical="center"/>
      <protection locked="0"/>
    </xf>
    <xf numFmtId="0" fontId="7" fillId="0" borderId="12" xfId="4" applyFont="1" applyFill="1" applyBorder="1" applyAlignment="1" applyProtection="1">
      <alignment horizontal="left" vertical="center"/>
      <protection locked="0"/>
    </xf>
    <xf numFmtId="0" fontId="7" fillId="0" borderId="12" xfId="4" applyFont="1" applyBorder="1" applyAlignment="1" applyProtection="1">
      <alignment horizontal="left" vertical="center"/>
      <protection locked="0"/>
    </xf>
    <xf numFmtId="0" fontId="7" fillId="0" borderId="0" xfId="4" applyFont="1" applyFill="1" applyBorder="1" applyAlignment="1" applyProtection="1">
      <alignment horizontal="center" vertical="center"/>
      <protection locked="0"/>
    </xf>
    <xf numFmtId="184" fontId="7" fillId="0" borderId="0" xfId="4" applyNumberFormat="1" applyFont="1" applyFill="1" applyBorder="1" applyProtection="1">
      <alignment vertical="center"/>
      <protection locked="0"/>
    </xf>
    <xf numFmtId="178" fontId="7" fillId="0" borderId="0" xfId="4" applyNumberFormat="1" applyFont="1" applyFill="1" applyBorder="1" applyProtection="1">
      <alignment vertical="center"/>
      <protection locked="0"/>
    </xf>
    <xf numFmtId="0" fontId="7" fillId="0" borderId="0" xfId="4" applyFont="1" applyFill="1" applyProtection="1">
      <alignment vertical="center"/>
      <protection locked="0"/>
    </xf>
    <xf numFmtId="0" fontId="24" fillId="0" borderId="0" xfId="4" applyFont="1" applyFill="1" applyProtection="1">
      <alignment vertical="center"/>
      <protection locked="0"/>
    </xf>
    <xf numFmtId="0" fontId="7" fillId="0" borderId="203" xfId="4" applyFont="1" applyBorder="1" applyAlignment="1" applyProtection="1">
      <alignment horizontal="center" vertical="center"/>
      <protection locked="0"/>
    </xf>
    <xf numFmtId="0" fontId="7" fillId="0" borderId="205" xfId="4" applyFont="1" applyBorder="1" applyAlignment="1" applyProtection="1">
      <alignment horizontal="center" vertical="center"/>
      <protection locked="0"/>
    </xf>
    <xf numFmtId="0" fontId="7" fillId="0" borderId="0" xfId="4" applyFont="1" applyBorder="1" applyAlignment="1" applyProtection="1">
      <alignment vertical="center" shrinkToFit="1"/>
      <protection locked="0"/>
    </xf>
    <xf numFmtId="178" fontId="7" fillId="0" borderId="0" xfId="4" applyNumberFormat="1" applyFont="1" applyBorder="1" applyProtection="1">
      <alignment vertical="center"/>
      <protection locked="0"/>
    </xf>
    <xf numFmtId="0" fontId="28" fillId="0" borderId="203" xfId="4" applyFont="1" applyBorder="1" applyAlignment="1" applyProtection="1">
      <alignment horizontal="center" vertical="center"/>
      <protection locked="0"/>
    </xf>
    <xf numFmtId="0" fontId="28" fillId="0" borderId="205" xfId="4" applyFont="1" applyBorder="1" applyAlignment="1" applyProtection="1">
      <alignment horizontal="center" vertical="center"/>
      <protection locked="0"/>
    </xf>
    <xf numFmtId="0" fontId="28" fillId="0" borderId="29" xfId="4" applyFont="1" applyBorder="1" applyAlignment="1" applyProtection="1">
      <alignment horizontal="center" vertical="center"/>
      <protection locked="0"/>
    </xf>
    <xf numFmtId="0" fontId="28" fillId="0" borderId="204" xfId="4" applyFont="1" applyBorder="1" applyAlignment="1" applyProtection="1">
      <alignment vertical="center" shrinkToFit="1"/>
      <protection locked="0"/>
    </xf>
    <xf numFmtId="0" fontId="28" fillId="0" borderId="0" xfId="4" applyFont="1" applyBorder="1" applyAlignment="1" applyProtection="1">
      <alignment vertical="center" shrinkToFit="1"/>
      <protection locked="0"/>
    </xf>
    <xf numFmtId="178" fontId="28" fillId="0" borderId="0" xfId="4" applyNumberFormat="1" applyFont="1" applyBorder="1" applyProtection="1">
      <alignment vertical="center"/>
      <protection locked="0"/>
    </xf>
    <xf numFmtId="184" fontId="28" fillId="0" borderId="0" xfId="4" applyNumberFormat="1" applyFont="1" applyFill="1" applyBorder="1" applyProtection="1">
      <alignment vertical="center"/>
      <protection locked="0"/>
    </xf>
    <xf numFmtId="184" fontId="28" fillId="0" borderId="0" xfId="4" applyNumberFormat="1" applyFont="1" applyProtection="1">
      <alignment vertical="center"/>
      <protection locked="0"/>
    </xf>
    <xf numFmtId="184" fontId="28" fillId="0" borderId="192" xfId="4" applyNumberFormat="1" applyFont="1" applyFill="1" applyBorder="1" applyProtection="1">
      <alignment vertical="center"/>
      <protection locked="0"/>
    </xf>
    <xf numFmtId="184" fontId="7" fillId="3" borderId="202" xfId="4" applyNumberFormat="1" applyFont="1" applyFill="1" applyBorder="1" applyProtection="1">
      <alignment vertical="center"/>
    </xf>
    <xf numFmtId="178" fontId="7" fillId="0" borderId="202" xfId="4" applyNumberFormat="1" applyFont="1" applyFill="1" applyBorder="1" applyProtection="1">
      <alignment vertical="center"/>
    </xf>
    <xf numFmtId="184" fontId="7" fillId="4" borderId="202" xfId="4" applyNumberFormat="1" applyFont="1" applyFill="1" applyBorder="1" applyProtection="1">
      <alignment vertical="center"/>
    </xf>
    <xf numFmtId="177" fontId="7" fillId="3" borderId="202" xfId="4" applyNumberFormat="1" applyFont="1" applyFill="1" applyBorder="1" applyProtection="1">
      <alignment vertical="center"/>
    </xf>
    <xf numFmtId="184" fontId="7" fillId="4" borderId="207" xfId="4" applyNumberFormat="1" applyFont="1" applyFill="1" applyBorder="1" applyProtection="1">
      <alignment vertical="center"/>
    </xf>
    <xf numFmtId="178" fontId="7" fillId="0" borderId="202" xfId="4" applyNumberFormat="1" applyFont="1" applyBorder="1" applyProtection="1">
      <alignment vertical="center"/>
    </xf>
    <xf numFmtId="184" fontId="7" fillId="4" borderId="11" xfId="4" applyNumberFormat="1" applyFont="1" applyFill="1" applyBorder="1" applyProtection="1">
      <alignment vertical="center"/>
    </xf>
    <xf numFmtId="178" fontId="7" fillId="0" borderId="202" xfId="4" applyNumberFormat="1" applyFont="1" applyBorder="1" applyAlignment="1" applyProtection="1">
      <alignment horizontal="right" vertical="center"/>
    </xf>
    <xf numFmtId="184" fontId="7" fillId="6" borderId="11" xfId="4" applyNumberFormat="1" applyFont="1" applyFill="1" applyBorder="1" applyProtection="1">
      <alignment vertical="center"/>
    </xf>
    <xf numFmtId="184" fontId="28" fillId="6" borderId="11" xfId="4" applyNumberFormat="1" applyFont="1" applyFill="1" applyBorder="1" applyProtection="1">
      <alignment vertical="center"/>
    </xf>
    <xf numFmtId="184" fontId="28" fillId="4" borderId="10" xfId="4" applyNumberFormat="1" applyFont="1" applyFill="1" applyBorder="1" applyProtection="1">
      <alignment vertical="center"/>
    </xf>
    <xf numFmtId="177" fontId="6" fillId="0" borderId="0" xfId="4" applyNumberFormat="1" applyFont="1" applyProtection="1">
      <alignment vertical="center"/>
      <protection locked="0"/>
    </xf>
    <xf numFmtId="177" fontId="4" fillId="0" borderId="0" xfId="4" applyNumberFormat="1" applyFont="1" applyProtection="1">
      <alignment vertical="center"/>
      <protection locked="0"/>
    </xf>
    <xf numFmtId="177" fontId="11" fillId="0" borderId="0" xfId="4" applyNumberFormat="1" applyFont="1" applyAlignment="1" applyProtection="1">
      <alignment horizontal="left" vertical="center"/>
      <protection locked="0"/>
    </xf>
    <xf numFmtId="177" fontId="7" fillId="0" borderId="1" xfId="4" applyNumberFormat="1" applyFont="1" applyBorder="1" applyAlignment="1" applyProtection="1">
      <alignment horizontal="center" vertical="center"/>
      <protection locked="0"/>
    </xf>
    <xf numFmtId="0" fontId="7" fillId="0" borderId="1" xfId="4" applyFont="1" applyBorder="1" applyAlignment="1" applyProtection="1">
      <alignment horizontal="center" vertical="center"/>
      <protection locked="0"/>
    </xf>
    <xf numFmtId="178" fontId="7" fillId="0" borderId="1" xfId="4" applyNumberFormat="1" applyFont="1" applyBorder="1" applyAlignment="1" applyProtection="1">
      <alignment horizontal="center" vertical="center"/>
      <protection locked="0"/>
    </xf>
    <xf numFmtId="0" fontId="7" fillId="0" borderId="15" xfId="4" applyFont="1" applyBorder="1" applyAlignment="1" applyProtection="1">
      <alignment horizontal="center" vertical="center"/>
      <protection locked="0"/>
    </xf>
    <xf numFmtId="177" fontId="7" fillId="0" borderId="3" xfId="4" applyNumberFormat="1" applyFont="1" applyBorder="1" applyAlignment="1" applyProtection="1">
      <alignment horizontal="center" vertical="center"/>
      <protection locked="0"/>
    </xf>
    <xf numFmtId="177" fontId="7" fillId="0" borderId="3" xfId="4" applyNumberFormat="1" applyFont="1" applyBorder="1" applyAlignment="1" applyProtection="1">
      <alignment horizontal="center" vertical="center" shrinkToFit="1"/>
      <protection locked="0"/>
    </xf>
    <xf numFmtId="176" fontId="7" fillId="0" borderId="26" xfId="4" applyNumberFormat="1" applyFont="1" applyBorder="1" applyAlignment="1" applyProtection="1">
      <alignment horizontal="center" vertical="center"/>
      <protection locked="0"/>
    </xf>
    <xf numFmtId="0" fontId="7" fillId="0" borderId="4" xfId="4" applyFont="1" applyBorder="1" applyProtection="1">
      <alignment vertical="center"/>
      <protection locked="0"/>
    </xf>
    <xf numFmtId="176" fontId="7" fillId="0" borderId="5" xfId="4" applyNumberFormat="1" applyFont="1" applyBorder="1" applyAlignment="1" applyProtection="1">
      <alignment horizontal="center" vertical="center"/>
      <protection locked="0"/>
    </xf>
    <xf numFmtId="0" fontId="7" fillId="0" borderId="6" xfId="4" applyFont="1" applyBorder="1" applyProtection="1">
      <alignment vertical="center"/>
      <protection locked="0"/>
    </xf>
    <xf numFmtId="0" fontId="7" fillId="0" borderId="0" xfId="4" applyFont="1" applyFill="1" applyBorder="1" applyProtection="1">
      <alignment vertical="center"/>
      <protection locked="0"/>
    </xf>
    <xf numFmtId="177" fontId="7" fillId="0" borderId="9" xfId="4" applyNumberFormat="1" applyFont="1" applyFill="1" applyBorder="1" applyProtection="1">
      <alignment vertical="center"/>
      <protection locked="0"/>
    </xf>
    <xf numFmtId="178" fontId="7" fillId="0" borderId="0" xfId="4" applyNumberFormat="1" applyFont="1" applyFill="1" applyBorder="1" applyAlignment="1" applyProtection="1">
      <alignment horizontal="center" vertical="center"/>
      <protection locked="0"/>
    </xf>
    <xf numFmtId="178" fontId="7" fillId="0" borderId="7" xfId="4" applyNumberFormat="1" applyFont="1" applyBorder="1" applyAlignment="1" applyProtection="1">
      <alignment horizontal="right" vertical="center"/>
    </xf>
    <xf numFmtId="177" fontId="7" fillId="4" borderId="11" xfId="4" applyNumberFormat="1" applyFont="1" applyFill="1" applyBorder="1" applyProtection="1">
      <alignment vertical="center"/>
    </xf>
    <xf numFmtId="177" fontId="7" fillId="3" borderId="7" xfId="4" applyNumberFormat="1" applyFont="1" applyFill="1" applyBorder="1" applyProtection="1">
      <alignment vertical="center"/>
    </xf>
    <xf numFmtId="0" fontId="7" fillId="0" borderId="7" xfId="4" applyFont="1" applyBorder="1" applyAlignment="1" applyProtection="1">
      <alignment horizontal="center" vertical="center"/>
    </xf>
    <xf numFmtId="178" fontId="7" fillId="0" borderId="7" xfId="4" applyNumberFormat="1" applyFont="1" applyBorder="1" applyProtection="1">
      <alignment vertical="center"/>
    </xf>
    <xf numFmtId="177" fontId="7" fillId="4" borderId="7" xfId="4" applyNumberFormat="1" applyFont="1" applyFill="1" applyBorder="1" applyProtection="1">
      <alignment vertical="center"/>
    </xf>
    <xf numFmtId="177" fontId="7" fillId="4" borderId="10" xfId="4" applyNumberFormat="1" applyFont="1" applyFill="1" applyBorder="1" applyProtection="1">
      <alignment vertical="center"/>
    </xf>
    <xf numFmtId="180" fontId="26" fillId="0" borderId="2" xfId="4" applyNumberFormat="1" applyFont="1" applyBorder="1" applyAlignment="1" applyProtection="1">
      <alignment horizontal="center" vertical="center"/>
      <protection locked="0"/>
    </xf>
    <xf numFmtId="180" fontId="26" fillId="0" borderId="0" xfId="4" applyNumberFormat="1" applyFont="1" applyProtection="1">
      <alignment vertical="center"/>
      <protection locked="0"/>
    </xf>
    <xf numFmtId="180" fontId="6" fillId="0" borderId="0" xfId="4" applyNumberFormat="1" applyFont="1" applyProtection="1">
      <alignment vertical="center"/>
      <protection locked="0"/>
    </xf>
    <xf numFmtId="0" fontId="4" fillId="0" borderId="0" xfId="4" applyFont="1" applyAlignment="1" applyProtection="1">
      <alignment vertical="center" shrinkToFit="1"/>
      <protection locked="0"/>
    </xf>
    <xf numFmtId="180" fontId="4" fillId="0" borderId="0" xfId="4" applyNumberFormat="1" applyFont="1" applyProtection="1">
      <alignment vertical="center"/>
      <protection locked="0"/>
    </xf>
    <xf numFmtId="177" fontId="7" fillId="0" borderId="102" xfId="4" applyNumberFormat="1" applyFont="1" applyBorder="1" applyAlignment="1" applyProtection="1">
      <alignment horizontal="center" vertical="center"/>
      <protection locked="0"/>
    </xf>
    <xf numFmtId="0" fontId="7" fillId="0" borderId="102" xfId="4" applyFont="1" applyBorder="1" applyAlignment="1" applyProtection="1">
      <alignment horizontal="center" vertical="center"/>
      <protection locked="0"/>
    </xf>
    <xf numFmtId="180" fontId="7" fillId="0" borderId="102" xfId="4" applyNumberFormat="1" applyFont="1" applyBorder="1" applyAlignment="1" applyProtection="1">
      <alignment horizontal="center" vertical="center"/>
      <protection locked="0"/>
    </xf>
    <xf numFmtId="180" fontId="7" fillId="0" borderId="3" xfId="4" applyNumberFormat="1" applyFont="1" applyBorder="1" applyAlignment="1" applyProtection="1">
      <alignment horizontal="center" vertical="center"/>
      <protection locked="0"/>
    </xf>
    <xf numFmtId="176" fontId="7" fillId="0" borderId="100" xfId="4" applyNumberFormat="1" applyFont="1" applyBorder="1" applyAlignment="1" applyProtection="1">
      <alignment horizontal="center" vertical="center"/>
      <protection locked="0"/>
    </xf>
    <xf numFmtId="0" fontId="7" fillId="0" borderId="101" xfId="4" applyFont="1" applyBorder="1" applyProtection="1">
      <alignment vertical="center"/>
      <protection locked="0"/>
    </xf>
    <xf numFmtId="0" fontId="7" fillId="0" borderId="70" xfId="4" applyFont="1" applyBorder="1" applyAlignment="1" applyProtection="1">
      <alignment horizontal="center" vertical="center"/>
      <protection locked="0"/>
    </xf>
    <xf numFmtId="0" fontId="7" fillId="0" borderId="64" xfId="4" applyFont="1" applyBorder="1" applyProtection="1">
      <alignment vertical="center"/>
      <protection locked="0"/>
    </xf>
    <xf numFmtId="0" fontId="7" fillId="0" borderId="66" xfId="4" applyFont="1" applyBorder="1" applyProtection="1">
      <alignment vertical="center"/>
      <protection locked="0"/>
    </xf>
    <xf numFmtId="177" fontId="7" fillId="0" borderId="0" xfId="4" applyNumberFormat="1" applyFont="1" applyProtection="1">
      <alignment vertical="center"/>
      <protection locked="0"/>
    </xf>
    <xf numFmtId="176" fontId="7" fillId="0" borderId="100" xfId="4" applyNumberFormat="1" applyFont="1" applyBorder="1" applyAlignment="1" applyProtection="1">
      <alignment horizontal="center" vertical="center" shrinkToFit="1"/>
      <protection locked="0"/>
    </xf>
    <xf numFmtId="0" fontId="7" fillId="0" borderId="8" xfId="4" applyFont="1" applyBorder="1" applyAlignment="1" applyProtection="1">
      <alignment vertical="center" shrinkToFit="1"/>
      <protection locked="0"/>
    </xf>
    <xf numFmtId="176" fontId="7" fillId="0" borderId="206" xfId="4" applyNumberFormat="1" applyFont="1" applyBorder="1" applyAlignment="1" applyProtection="1">
      <alignment horizontal="center" vertical="center" shrinkToFit="1"/>
      <protection locked="0"/>
    </xf>
    <xf numFmtId="0" fontId="7" fillId="0" borderId="0" xfId="4" applyFont="1" applyBorder="1" applyAlignment="1" applyProtection="1">
      <alignment horizontal="left" vertical="center"/>
      <protection locked="0"/>
    </xf>
    <xf numFmtId="180" fontId="7" fillId="0" borderId="0" xfId="4" applyNumberFormat="1" applyFont="1" applyBorder="1" applyProtection="1">
      <alignment vertical="center"/>
      <protection locked="0"/>
    </xf>
    <xf numFmtId="0" fontId="4" fillId="0" borderId="0" xfId="4" applyFont="1" applyBorder="1" applyAlignment="1" applyProtection="1">
      <alignment vertical="center"/>
      <protection locked="0"/>
    </xf>
    <xf numFmtId="180" fontId="7" fillId="0" borderId="0" xfId="4" applyNumberFormat="1" applyFont="1" applyFill="1" applyBorder="1" applyAlignment="1" applyProtection="1">
      <alignment horizontal="right" vertical="center"/>
      <protection locked="0"/>
    </xf>
    <xf numFmtId="0" fontId="7" fillId="0" borderId="102" xfId="4" applyFont="1" applyBorder="1" applyAlignment="1" applyProtection="1">
      <alignment vertical="center"/>
      <protection locked="0"/>
    </xf>
    <xf numFmtId="0" fontId="7" fillId="0" borderId="3" xfId="4" applyFont="1" applyBorder="1" applyAlignment="1" applyProtection="1">
      <alignment horizontal="center" vertical="center" shrinkToFit="1"/>
      <protection locked="0"/>
    </xf>
    <xf numFmtId="0" fontId="7" fillId="0" borderId="206" xfId="4" applyFont="1" applyBorder="1" applyAlignment="1" applyProtection="1">
      <alignment vertical="center"/>
      <protection locked="0"/>
    </xf>
    <xf numFmtId="0" fontId="7" fillId="0" borderId="179" xfId="4" applyFont="1" applyBorder="1" applyAlignment="1" applyProtection="1">
      <alignment vertical="center"/>
      <protection locked="0"/>
    </xf>
    <xf numFmtId="180" fontId="4" fillId="0" borderId="102" xfId="4" applyNumberFormat="1" applyFont="1" applyBorder="1" applyAlignment="1" applyProtection="1">
      <alignment vertical="center" shrinkToFit="1"/>
      <protection locked="0"/>
    </xf>
    <xf numFmtId="0" fontId="7" fillId="0" borderId="100" xfId="4" applyFont="1" applyBorder="1" applyAlignment="1" applyProtection="1">
      <alignment horizontal="center" vertical="center"/>
      <protection locked="0"/>
    </xf>
    <xf numFmtId="0" fontId="7" fillId="0" borderId="9" xfId="4" applyFont="1" applyFill="1" applyBorder="1" applyProtection="1">
      <alignment vertical="center"/>
      <protection locked="0"/>
    </xf>
    <xf numFmtId="177" fontId="7" fillId="0" borderId="179" xfId="4" applyNumberFormat="1" applyFont="1" applyBorder="1" applyAlignment="1" applyProtection="1">
      <alignment vertical="center"/>
      <protection locked="0"/>
    </xf>
    <xf numFmtId="0" fontId="7" fillId="0" borderId="100" xfId="4" applyFont="1" applyBorder="1" applyAlignment="1" applyProtection="1">
      <alignment vertical="center"/>
      <protection locked="0"/>
    </xf>
    <xf numFmtId="0" fontId="7" fillId="0" borderId="101" xfId="4" applyFont="1" applyFill="1" applyBorder="1" applyAlignment="1" applyProtection="1">
      <alignment vertical="center" shrinkToFit="1"/>
      <protection locked="0"/>
    </xf>
    <xf numFmtId="190" fontId="7" fillId="0" borderId="102" xfId="4" applyNumberFormat="1" applyFont="1" applyBorder="1" applyAlignment="1" applyProtection="1">
      <alignment horizontal="right" vertical="center" shrinkToFit="1"/>
      <protection locked="0"/>
    </xf>
    <xf numFmtId="38" fontId="7" fillId="0" borderId="9" xfId="4" applyNumberFormat="1" applyFont="1" applyFill="1" applyBorder="1" applyProtection="1">
      <alignment vertical="center"/>
      <protection locked="0"/>
    </xf>
    <xf numFmtId="0" fontId="7" fillId="0" borderId="8" xfId="4" quotePrefix="1" applyFont="1" applyBorder="1" applyAlignment="1" applyProtection="1">
      <alignment horizontal="center" vertical="center"/>
      <protection locked="0"/>
    </xf>
    <xf numFmtId="38" fontId="6" fillId="0" borderId="0" xfId="4" applyNumberFormat="1" applyFont="1" applyProtection="1">
      <alignment vertical="center"/>
      <protection locked="0"/>
    </xf>
    <xf numFmtId="38" fontId="4" fillId="0" borderId="0" xfId="4" applyNumberFormat="1" applyFont="1" applyProtection="1">
      <alignment vertical="center"/>
      <protection locked="0"/>
    </xf>
    <xf numFmtId="38" fontId="11" fillId="0" borderId="0" xfId="4" applyNumberFormat="1" applyFont="1" applyAlignment="1" applyProtection="1">
      <alignment horizontal="left" vertical="center"/>
      <protection locked="0"/>
    </xf>
    <xf numFmtId="0" fontId="4" fillId="0" borderId="0" xfId="4" applyFont="1" applyAlignment="1" applyProtection="1">
      <alignment horizontal="left" vertical="center"/>
      <protection locked="0"/>
    </xf>
    <xf numFmtId="177" fontId="4" fillId="0" borderId="0" xfId="4" applyNumberFormat="1" applyFont="1" applyAlignment="1" applyProtection="1">
      <alignment vertical="center" shrinkToFit="1"/>
      <protection locked="0"/>
    </xf>
    <xf numFmtId="0" fontId="7" fillId="0" borderId="0" xfId="4" applyFont="1" applyAlignment="1" applyProtection="1">
      <alignment vertical="center" shrinkToFit="1"/>
      <protection locked="0"/>
    </xf>
    <xf numFmtId="38" fontId="7" fillId="0" borderId="102" xfId="4" applyNumberFormat="1" applyFont="1" applyBorder="1" applyAlignment="1" applyProtection="1">
      <alignment horizontal="center" vertical="center"/>
      <protection locked="0"/>
    </xf>
    <xf numFmtId="38" fontId="7" fillId="0" borderId="3" xfId="4" applyNumberFormat="1" applyFont="1" applyBorder="1" applyAlignment="1" applyProtection="1">
      <alignment horizontal="center" vertical="center" shrinkToFit="1"/>
      <protection locked="0"/>
    </xf>
    <xf numFmtId="38" fontId="7" fillId="0" borderId="192" xfId="4" applyNumberFormat="1" applyFont="1" applyFill="1" applyBorder="1" applyProtection="1">
      <alignment vertical="center"/>
      <protection locked="0"/>
    </xf>
    <xf numFmtId="38" fontId="7" fillId="0" borderId="0" xfId="4" applyNumberFormat="1" applyFont="1" applyFill="1" applyBorder="1" applyProtection="1">
      <alignment vertical="center"/>
      <protection locked="0"/>
    </xf>
    <xf numFmtId="176" fontId="7" fillId="0" borderId="64" xfId="4" applyNumberFormat="1" applyFont="1" applyBorder="1" applyAlignment="1" applyProtection="1">
      <alignment horizontal="center" vertical="center"/>
      <protection locked="0"/>
    </xf>
    <xf numFmtId="176" fontId="7" fillId="0" borderId="114" xfId="4" applyNumberFormat="1" applyFont="1" applyBorder="1" applyAlignment="1" applyProtection="1">
      <alignment horizontal="center" vertical="center" shrinkToFit="1"/>
      <protection locked="0"/>
    </xf>
    <xf numFmtId="0" fontId="7" fillId="0" borderId="13" xfId="4" applyFont="1" applyBorder="1" applyProtection="1">
      <alignment vertical="center"/>
      <protection locked="0"/>
    </xf>
    <xf numFmtId="177" fontId="7" fillId="0" borderId="0" xfId="4" applyNumberFormat="1" applyFont="1" applyFill="1" applyBorder="1" applyAlignment="1" applyProtection="1">
      <alignment horizontal="right" vertical="center"/>
      <protection locked="0"/>
    </xf>
    <xf numFmtId="0" fontId="7" fillId="0" borderId="0" xfId="4" quotePrefix="1" applyFont="1" applyFill="1" applyBorder="1" applyAlignment="1" applyProtection="1">
      <alignment horizontal="center" vertical="center"/>
      <protection locked="0"/>
    </xf>
    <xf numFmtId="181" fontId="7" fillId="0" borderId="0" xfId="4" applyNumberFormat="1" applyFont="1" applyFill="1" applyBorder="1" applyProtection="1">
      <alignment vertical="center"/>
      <protection locked="0"/>
    </xf>
    <xf numFmtId="190" fontId="7" fillId="0" borderId="0" xfId="4" applyNumberFormat="1" applyFont="1" applyFill="1" applyBorder="1" applyAlignment="1" applyProtection="1">
      <alignment horizontal="right" vertical="center"/>
      <protection locked="0"/>
    </xf>
    <xf numFmtId="177" fontId="7" fillId="0" borderId="108" xfId="4" applyNumberFormat="1" applyFont="1" applyBorder="1" applyAlignment="1" applyProtection="1">
      <alignment horizontal="center" vertical="center"/>
      <protection locked="0"/>
    </xf>
    <xf numFmtId="0" fontId="7" fillId="0" borderId="99" xfId="4" applyFont="1" applyBorder="1" applyProtection="1">
      <alignment vertical="center"/>
      <protection locked="0"/>
    </xf>
    <xf numFmtId="180" fontId="7" fillId="0" borderId="202" xfId="4" applyNumberFormat="1" applyFont="1" applyBorder="1" applyAlignment="1" applyProtection="1">
      <alignment horizontal="right" vertical="center"/>
    </xf>
    <xf numFmtId="177" fontId="7" fillId="3" borderId="70" xfId="4" applyNumberFormat="1" applyFont="1" applyFill="1" applyBorder="1" applyProtection="1">
      <alignment vertical="center"/>
    </xf>
    <xf numFmtId="0" fontId="7" fillId="0" borderId="70" xfId="4" applyFont="1" applyBorder="1" applyAlignment="1" applyProtection="1">
      <alignment horizontal="center" vertical="center"/>
    </xf>
    <xf numFmtId="180" fontId="7" fillId="0" borderId="202" xfId="4" applyNumberFormat="1" applyFont="1" applyBorder="1" applyProtection="1">
      <alignment vertical="center"/>
    </xf>
    <xf numFmtId="177" fontId="7" fillId="4" borderId="70" xfId="4" applyNumberFormat="1" applyFont="1" applyFill="1" applyBorder="1" applyProtection="1">
      <alignment vertical="center"/>
    </xf>
    <xf numFmtId="177" fontId="7" fillId="9" borderId="7" xfId="4" applyNumberFormat="1" applyFont="1" applyFill="1" applyBorder="1" applyProtection="1">
      <alignment vertical="center"/>
    </xf>
    <xf numFmtId="180" fontId="7" fillId="0" borderId="207" xfId="4" applyNumberFormat="1" applyFont="1" applyBorder="1" applyProtection="1">
      <alignment vertical="center"/>
    </xf>
    <xf numFmtId="0" fontId="7" fillId="0" borderId="102" xfId="4" applyFont="1" applyBorder="1" applyAlignment="1" applyProtection="1">
      <alignment horizontal="center" vertical="center"/>
    </xf>
    <xf numFmtId="177" fontId="7" fillId="4" borderId="102" xfId="4" applyNumberFormat="1" applyFont="1" applyFill="1" applyBorder="1" applyProtection="1">
      <alignment vertical="center"/>
    </xf>
    <xf numFmtId="180" fontId="7" fillId="0" borderId="202" xfId="4" applyNumberFormat="1" applyFont="1" applyFill="1" applyBorder="1" applyProtection="1">
      <alignment vertical="center"/>
    </xf>
    <xf numFmtId="180" fontId="7" fillId="0" borderId="70" xfId="4" applyNumberFormat="1" applyFont="1" applyFill="1" applyBorder="1" applyProtection="1">
      <alignment vertical="center"/>
    </xf>
    <xf numFmtId="185" fontId="7" fillId="4" borderId="70" xfId="4" applyNumberFormat="1" applyFont="1" applyFill="1" applyBorder="1" applyProtection="1">
      <alignment vertical="center"/>
    </xf>
    <xf numFmtId="190" fontId="7" fillId="0" borderId="3" xfId="4" applyNumberFormat="1" applyFont="1" applyFill="1" applyBorder="1" applyAlignment="1" applyProtection="1">
      <alignment horizontal="right" vertical="center"/>
    </xf>
    <xf numFmtId="38" fontId="7" fillId="4" borderId="18" xfId="4" applyNumberFormat="1" applyFont="1" applyFill="1" applyBorder="1" applyProtection="1">
      <alignment vertical="center"/>
    </xf>
    <xf numFmtId="181" fontId="7" fillId="4" borderId="12" xfId="4" applyNumberFormat="1" applyFont="1" applyFill="1" applyBorder="1" applyProtection="1">
      <alignment vertical="center"/>
    </xf>
    <xf numFmtId="190" fontId="7" fillId="4" borderId="3" xfId="4" applyNumberFormat="1" applyFont="1" applyFill="1" applyBorder="1" applyAlignment="1" applyProtection="1">
      <alignment horizontal="right" vertical="center"/>
    </xf>
    <xf numFmtId="38" fontId="7" fillId="4" borderId="11" xfId="4" applyNumberFormat="1" applyFont="1" applyFill="1" applyBorder="1" applyProtection="1">
      <alignment vertical="center"/>
    </xf>
    <xf numFmtId="180" fontId="7" fillId="0" borderId="70" xfId="4" applyNumberFormat="1" applyFont="1" applyBorder="1" applyProtection="1">
      <alignment vertical="center"/>
    </xf>
    <xf numFmtId="38" fontId="7" fillId="4" borderId="70" xfId="4" applyNumberFormat="1" applyFont="1" applyFill="1" applyBorder="1" applyProtection="1">
      <alignment vertical="center"/>
    </xf>
    <xf numFmtId="180" fontId="7" fillId="0" borderId="102" xfId="4" applyNumberFormat="1" applyFont="1" applyBorder="1" applyProtection="1">
      <alignment vertical="center"/>
    </xf>
    <xf numFmtId="38" fontId="7" fillId="4" borderId="102" xfId="4" applyNumberFormat="1" applyFont="1" applyFill="1" applyBorder="1" applyProtection="1">
      <alignment vertical="center"/>
    </xf>
    <xf numFmtId="38" fontId="7" fillId="4" borderId="202" xfId="4" applyNumberFormat="1" applyFont="1" applyFill="1" applyBorder="1" applyProtection="1">
      <alignment vertical="center"/>
    </xf>
    <xf numFmtId="38" fontId="7" fillId="4" borderId="207" xfId="4" applyNumberFormat="1" applyFont="1" applyFill="1" applyBorder="1" applyProtection="1">
      <alignment vertical="center"/>
    </xf>
    <xf numFmtId="38" fontId="7" fillId="4" borderId="10" xfId="4" applyNumberFormat="1" applyFont="1" applyFill="1" applyBorder="1" applyProtection="1">
      <alignment vertical="center"/>
    </xf>
    <xf numFmtId="0" fontId="24" fillId="0" borderId="0" xfId="4" applyFont="1" applyFill="1" applyProtection="1">
      <alignment vertical="center"/>
    </xf>
    <xf numFmtId="180" fontId="7" fillId="0" borderId="207" xfId="4" applyNumberFormat="1" applyFont="1" applyFill="1" applyBorder="1" applyProtection="1">
      <alignment vertical="center"/>
    </xf>
    <xf numFmtId="38" fontId="7" fillId="6" borderId="207" xfId="4" applyNumberFormat="1" applyFont="1" applyFill="1" applyBorder="1" applyProtection="1">
      <alignment vertical="center"/>
    </xf>
    <xf numFmtId="38" fontId="7" fillId="6" borderId="10" xfId="4" applyNumberFormat="1" applyFont="1" applyFill="1" applyBorder="1" applyProtection="1">
      <alignment vertical="center"/>
    </xf>
    <xf numFmtId="38" fontId="7" fillId="6" borderId="18" xfId="4" applyNumberFormat="1" applyFont="1" applyFill="1" applyBorder="1" applyProtection="1">
      <alignment vertical="center"/>
    </xf>
    <xf numFmtId="181" fontId="7" fillId="6" borderId="12" xfId="4" applyNumberFormat="1" applyFont="1" applyFill="1" applyBorder="1" applyProtection="1">
      <alignment vertical="center"/>
    </xf>
    <xf numFmtId="190" fontId="7" fillId="6" borderId="3" xfId="4" applyNumberFormat="1" applyFont="1" applyFill="1" applyBorder="1" applyAlignment="1" applyProtection="1">
      <alignment horizontal="right" vertical="center"/>
    </xf>
    <xf numFmtId="177" fontId="7" fillId="3" borderId="96" xfId="4" applyNumberFormat="1" applyFont="1" applyFill="1" applyBorder="1" applyProtection="1">
      <alignment vertical="center"/>
    </xf>
    <xf numFmtId="0" fontId="7" fillId="0" borderId="98" xfId="4" applyFont="1" applyBorder="1" applyAlignment="1" applyProtection="1">
      <alignment horizontal="center" vertical="center"/>
    </xf>
    <xf numFmtId="0" fontId="24" fillId="0" borderId="0" xfId="4" applyFont="1" applyAlignment="1" applyProtection="1">
      <alignment horizontal="left" vertical="center"/>
      <protection locked="0"/>
    </xf>
    <xf numFmtId="177" fontId="7" fillId="0" borderId="101" xfId="4" applyNumberFormat="1" applyFont="1" applyBorder="1" applyAlignment="1" applyProtection="1">
      <alignment horizontal="center" vertical="center"/>
      <protection locked="0"/>
    </xf>
    <xf numFmtId="180" fontId="28" fillId="0" borderId="102" xfId="4" applyNumberFormat="1" applyFont="1" applyBorder="1" applyAlignment="1" applyProtection="1">
      <alignment horizontal="center" vertical="center"/>
      <protection locked="0"/>
    </xf>
    <xf numFmtId="177" fontId="7" fillId="0" borderId="207" xfId="4" applyNumberFormat="1" applyFont="1" applyBorder="1" applyAlignment="1" applyProtection="1">
      <alignment horizontal="center" vertical="center"/>
      <protection locked="0"/>
    </xf>
    <xf numFmtId="177" fontId="7" fillId="0" borderId="207" xfId="4" applyNumberFormat="1" applyFont="1" applyBorder="1" applyAlignment="1" applyProtection="1">
      <alignment horizontal="center" vertical="center" shrinkToFit="1"/>
      <protection locked="0"/>
    </xf>
    <xf numFmtId="177" fontId="7" fillId="0" borderId="13" xfId="4" applyNumberFormat="1" applyFont="1" applyBorder="1" applyAlignment="1" applyProtection="1">
      <alignment horizontal="center" vertical="center" shrinkToFit="1"/>
      <protection locked="0"/>
    </xf>
    <xf numFmtId="180" fontId="28" fillId="0" borderId="17" xfId="4" applyNumberFormat="1" applyFont="1" applyBorder="1" applyAlignment="1" applyProtection="1">
      <alignment horizontal="center" vertical="center"/>
      <protection locked="0"/>
    </xf>
    <xf numFmtId="177" fontId="7" fillId="0" borderId="12" xfId="4" applyNumberFormat="1" applyFont="1" applyBorder="1" applyAlignment="1" applyProtection="1">
      <alignment horizontal="center" vertical="center"/>
      <protection locked="0"/>
    </xf>
    <xf numFmtId="180" fontId="28" fillId="0" borderId="3" xfId="4" applyNumberFormat="1" applyFont="1" applyBorder="1" applyAlignment="1" applyProtection="1">
      <alignment horizontal="center" vertical="center"/>
      <protection locked="0"/>
    </xf>
    <xf numFmtId="0" fontId="4" fillId="0" borderId="70" xfId="4" applyFont="1" applyBorder="1" applyProtection="1">
      <alignment vertical="center"/>
      <protection locked="0"/>
    </xf>
    <xf numFmtId="0" fontId="7" fillId="0" borderId="97" xfId="4" applyFont="1" applyBorder="1" applyProtection="1">
      <alignment vertical="center"/>
      <protection locked="0"/>
    </xf>
    <xf numFmtId="0" fontId="4" fillId="0" borderId="102" xfId="4" applyFont="1" applyBorder="1" applyProtection="1">
      <alignment vertical="center"/>
      <protection locked="0"/>
    </xf>
    <xf numFmtId="0" fontId="4" fillId="0" borderId="17" xfId="4" applyFont="1" applyBorder="1" applyProtection="1">
      <alignment vertical="center"/>
      <protection locked="0"/>
    </xf>
    <xf numFmtId="0" fontId="4" fillId="0" borderId="3" xfId="4" applyFont="1" applyBorder="1" applyProtection="1">
      <alignment vertical="center"/>
      <protection locked="0"/>
    </xf>
    <xf numFmtId="0" fontId="24" fillId="0" borderId="2" xfId="4" applyFont="1" applyBorder="1" applyAlignment="1" applyProtection="1">
      <alignment horizontal="left" vertical="center"/>
      <protection locked="0"/>
    </xf>
    <xf numFmtId="177" fontId="24" fillId="0" borderId="0" xfId="4" applyNumberFormat="1" applyFont="1" applyAlignment="1" applyProtection="1">
      <alignment horizontal="center" vertical="center"/>
      <protection locked="0"/>
    </xf>
    <xf numFmtId="180" fontId="28" fillId="4" borderId="70" xfId="4" applyNumberFormat="1" applyFont="1" applyFill="1" applyBorder="1" applyProtection="1">
      <alignment vertical="center"/>
    </xf>
    <xf numFmtId="177" fontId="24" fillId="5" borderId="2" xfId="4" applyNumberFormat="1" applyFont="1" applyFill="1" applyBorder="1" applyAlignment="1" applyProtection="1">
      <alignment horizontal="center" vertical="center"/>
    </xf>
    <xf numFmtId="177" fontId="24" fillId="5" borderId="0" xfId="4" applyNumberFormat="1" applyFont="1" applyFill="1" applyAlignment="1" applyProtection="1">
      <alignment horizontal="center" vertical="center"/>
    </xf>
    <xf numFmtId="0" fontId="24" fillId="0" borderId="70" xfId="4" applyFont="1" applyBorder="1" applyProtection="1">
      <alignment vertical="center"/>
    </xf>
    <xf numFmtId="0" fontId="24" fillId="0" borderId="202" xfId="4" applyFont="1" applyBorder="1" applyProtection="1">
      <alignment vertical="center"/>
    </xf>
    <xf numFmtId="0" fontId="7" fillId="0" borderId="101" xfId="4" applyFont="1" applyBorder="1" applyAlignment="1" applyProtection="1">
      <alignment horizontal="center" vertical="center"/>
      <protection locked="0"/>
    </xf>
    <xf numFmtId="180" fontId="7" fillId="0" borderId="102" xfId="4" applyNumberFormat="1" applyFont="1" applyBorder="1" applyAlignment="1" applyProtection="1">
      <alignment horizontal="center" vertical="center" shrinkToFit="1"/>
      <protection locked="0"/>
    </xf>
    <xf numFmtId="0" fontId="7" fillId="0" borderId="108" xfId="4" applyFont="1" applyBorder="1" applyAlignment="1" applyProtection="1">
      <alignment horizontal="center" vertical="center"/>
      <protection locked="0"/>
    </xf>
    <xf numFmtId="0" fontId="7" fillId="0" borderId="3" xfId="4" applyFont="1" applyBorder="1" applyAlignment="1" applyProtection="1">
      <alignment horizontal="center" vertical="center" wrapText="1"/>
      <protection locked="0"/>
    </xf>
    <xf numFmtId="0" fontId="7" fillId="2" borderId="70" xfId="4" applyFont="1" applyFill="1" applyBorder="1" applyAlignment="1" applyProtection="1">
      <alignment horizontal="center" vertical="center"/>
      <protection locked="0"/>
    </xf>
    <xf numFmtId="180" fontId="7" fillId="2" borderId="70" xfId="4" applyNumberFormat="1" applyFont="1" applyFill="1" applyBorder="1" applyProtection="1">
      <alignment vertical="center"/>
      <protection locked="0"/>
    </xf>
    <xf numFmtId="0" fontId="7" fillId="2" borderId="0" xfId="4" applyFont="1" applyFill="1" applyBorder="1" applyAlignment="1" applyProtection="1">
      <alignment horizontal="center" vertical="center"/>
      <protection locked="0"/>
    </xf>
    <xf numFmtId="180" fontId="7" fillId="2" borderId="202" xfId="4" applyNumberFormat="1" applyFont="1" applyFill="1" applyBorder="1" applyProtection="1">
      <alignment vertical="center"/>
      <protection locked="0"/>
    </xf>
    <xf numFmtId="180" fontId="7" fillId="0" borderId="207" xfId="4" applyNumberFormat="1" applyFont="1" applyBorder="1" applyAlignment="1" applyProtection="1">
      <alignment horizontal="center" vertical="center" shrinkToFit="1"/>
      <protection locked="0"/>
    </xf>
    <xf numFmtId="0" fontId="7" fillId="0" borderId="179" xfId="4" applyFont="1" applyBorder="1" applyAlignment="1" applyProtection="1">
      <alignment horizontal="center" vertical="center"/>
      <protection locked="0"/>
    </xf>
    <xf numFmtId="180" fontId="7" fillId="0" borderId="207" xfId="4" applyNumberFormat="1" applyFont="1" applyBorder="1" applyAlignment="1" applyProtection="1">
      <alignment horizontal="center" vertical="center"/>
      <protection locked="0"/>
    </xf>
    <xf numFmtId="38" fontId="7" fillId="0" borderId="207" xfId="4" applyNumberFormat="1" applyFont="1" applyBorder="1" applyAlignment="1" applyProtection="1">
      <alignment horizontal="center" vertical="center"/>
      <protection locked="0"/>
    </xf>
    <xf numFmtId="0" fontId="7" fillId="0" borderId="205" xfId="4" applyFont="1" applyBorder="1" applyProtection="1">
      <alignment vertical="center"/>
      <protection locked="0"/>
    </xf>
    <xf numFmtId="0" fontId="7" fillId="2" borderId="202" xfId="4" applyFont="1" applyFill="1" applyBorder="1" applyAlignment="1" applyProtection="1">
      <alignment horizontal="center" vertical="center"/>
      <protection locked="0"/>
    </xf>
    <xf numFmtId="0" fontId="7" fillId="0" borderId="179" xfId="4" applyFont="1" applyBorder="1" applyAlignment="1" applyProtection="1">
      <alignment horizontal="center" vertical="center" shrinkToFit="1"/>
      <protection locked="0"/>
    </xf>
    <xf numFmtId="38" fontId="7" fillId="9" borderId="127" xfId="4" applyNumberFormat="1" applyFont="1" applyFill="1" applyBorder="1" applyProtection="1">
      <alignment vertical="center"/>
      <protection locked="0"/>
    </xf>
    <xf numFmtId="38" fontId="7" fillId="6" borderId="202" xfId="4" applyNumberFormat="1" applyFont="1" applyFill="1" applyBorder="1" applyProtection="1">
      <alignment vertical="center"/>
    </xf>
    <xf numFmtId="180" fontId="7" fillId="2" borderId="3" xfId="4" applyNumberFormat="1" applyFont="1" applyFill="1" applyBorder="1" applyProtection="1">
      <alignment vertical="center"/>
    </xf>
    <xf numFmtId="0" fontId="6" fillId="0" borderId="2" xfId="4" applyFont="1" applyBorder="1" applyAlignment="1" applyProtection="1">
      <alignment horizontal="center" vertical="center"/>
      <protection locked="0"/>
    </xf>
    <xf numFmtId="177" fontId="12" fillId="0" borderId="0" xfId="4" applyNumberFormat="1" applyFont="1" applyAlignment="1" applyProtection="1">
      <alignment horizontal="right" vertical="center"/>
      <protection locked="0"/>
    </xf>
    <xf numFmtId="177" fontId="7" fillId="0" borderId="244" xfId="4" applyNumberFormat="1" applyFont="1" applyBorder="1" applyAlignment="1" applyProtection="1">
      <alignment horizontal="center" vertical="center"/>
      <protection locked="0"/>
    </xf>
    <xf numFmtId="0" fontId="7" fillId="0" borderId="242" xfId="4" applyFont="1" applyBorder="1" applyAlignment="1" applyProtection="1">
      <alignment horizontal="center" vertical="center"/>
      <protection locked="0"/>
    </xf>
    <xf numFmtId="177" fontId="7" fillId="0" borderId="0" xfId="4" applyNumberFormat="1" applyFont="1" applyFill="1" applyProtection="1">
      <alignment vertical="center"/>
      <protection locked="0"/>
    </xf>
    <xf numFmtId="0" fontId="12" fillId="0" borderId="0" xfId="4" applyFont="1" applyProtection="1">
      <alignment vertical="center"/>
      <protection locked="0"/>
    </xf>
    <xf numFmtId="176" fontId="7" fillId="0" borderId="206" xfId="4" applyNumberFormat="1" applyFont="1" applyFill="1" applyBorder="1" applyAlignment="1" applyProtection="1">
      <alignment horizontal="center" vertical="center"/>
      <protection locked="0"/>
    </xf>
    <xf numFmtId="49" fontId="4" fillId="0" borderId="0" xfId="4" quotePrefix="1" applyNumberFormat="1" applyFont="1" applyAlignment="1" applyProtection="1">
      <alignment horizontal="center" vertical="center"/>
      <protection locked="0"/>
    </xf>
    <xf numFmtId="176" fontId="7" fillId="0" borderId="8" xfId="4" applyNumberFormat="1" applyFont="1" applyFill="1" applyBorder="1" applyAlignment="1" applyProtection="1">
      <alignment horizontal="center" vertical="center"/>
      <protection locked="0"/>
    </xf>
    <xf numFmtId="0" fontId="7" fillId="0" borderId="12" xfId="4" applyFont="1" applyFill="1" applyBorder="1" applyProtection="1">
      <alignment vertical="center"/>
      <protection locked="0"/>
    </xf>
    <xf numFmtId="176" fontId="7" fillId="0" borderId="8" xfId="4" applyNumberFormat="1" applyFont="1" applyBorder="1" applyAlignment="1" applyProtection="1">
      <alignment horizontal="center" vertical="center"/>
      <protection locked="0"/>
    </xf>
    <xf numFmtId="0" fontId="7" fillId="0" borderId="12" xfId="4" applyFont="1" applyBorder="1" applyProtection="1">
      <alignment vertical="center"/>
      <protection locked="0"/>
    </xf>
    <xf numFmtId="177" fontId="7" fillId="0" borderId="108" xfId="4" applyNumberFormat="1" applyFont="1" applyBorder="1" applyAlignment="1" applyProtection="1">
      <alignment horizontal="center" vertical="center" shrinkToFit="1"/>
      <protection locked="0"/>
    </xf>
    <xf numFmtId="0" fontId="7" fillId="0" borderId="3" xfId="4" applyFont="1" applyFill="1" applyBorder="1" applyAlignment="1" applyProtection="1">
      <alignment horizontal="center" vertical="center"/>
      <protection locked="0"/>
    </xf>
    <xf numFmtId="178" fontId="7" fillId="0" borderId="0" xfId="4" applyNumberFormat="1" applyFont="1" applyFill="1" applyBorder="1" applyAlignment="1" applyProtection="1">
      <alignment horizontal="left" vertical="center" shrinkToFit="1"/>
      <protection locked="0"/>
    </xf>
    <xf numFmtId="0" fontId="7" fillId="0" borderId="0" xfId="4" applyFont="1" applyFill="1" applyAlignment="1" applyProtection="1">
      <alignment horizontal="center" vertical="center"/>
      <protection locked="0"/>
    </xf>
    <xf numFmtId="0" fontId="4" fillId="0" borderId="0" xfId="4" applyFont="1" applyFill="1" applyBorder="1" applyAlignment="1" applyProtection="1">
      <alignment horizontal="center" vertical="center"/>
      <protection locked="0"/>
    </xf>
    <xf numFmtId="177" fontId="7" fillId="0" borderId="0" xfId="4" applyNumberFormat="1" applyFont="1" applyBorder="1" applyProtection="1">
      <alignment vertical="center"/>
      <protection locked="0"/>
    </xf>
    <xf numFmtId="178" fontId="7" fillId="0" borderId="0" xfId="4" applyNumberFormat="1" applyFont="1" applyFill="1" applyBorder="1" applyAlignment="1" applyProtection="1">
      <alignment horizontal="right" vertical="center" shrinkToFit="1"/>
      <protection locked="0"/>
    </xf>
    <xf numFmtId="0" fontId="37" fillId="0" borderId="0" xfId="4" applyFont="1" applyFill="1" applyBorder="1" applyAlignment="1" applyProtection="1">
      <alignment horizontal="center" vertical="center"/>
      <protection locked="0"/>
    </xf>
    <xf numFmtId="177" fontId="7" fillId="4" borderId="207" xfId="4" applyNumberFormat="1" applyFont="1" applyFill="1" applyBorder="1" applyProtection="1">
      <alignment vertical="center"/>
    </xf>
    <xf numFmtId="180" fontId="7" fillId="0" borderId="242" xfId="4" applyNumberFormat="1" applyFont="1" applyFill="1" applyBorder="1" applyProtection="1">
      <alignment vertical="center"/>
    </xf>
    <xf numFmtId="0" fontId="7" fillId="0" borderId="242" xfId="4" applyFont="1" applyBorder="1" applyAlignment="1" applyProtection="1">
      <alignment horizontal="center" vertical="center"/>
    </xf>
    <xf numFmtId="177" fontId="7" fillId="4" borderId="242" xfId="4" applyNumberFormat="1" applyFont="1" applyFill="1" applyBorder="1" applyProtection="1">
      <alignment vertical="center"/>
    </xf>
    <xf numFmtId="178" fontId="7" fillId="0" borderId="207" xfId="4" applyNumberFormat="1" applyFont="1" applyFill="1" applyBorder="1" applyProtection="1">
      <alignment vertical="center"/>
    </xf>
    <xf numFmtId="177" fontId="7" fillId="3" borderId="242" xfId="4" applyNumberFormat="1" applyFont="1" applyFill="1" applyBorder="1" applyProtection="1">
      <alignment vertical="center"/>
    </xf>
    <xf numFmtId="178" fontId="7" fillId="0" borderId="242" xfId="4" applyNumberFormat="1" applyFont="1" applyBorder="1" applyProtection="1">
      <alignment vertical="center"/>
    </xf>
    <xf numFmtId="178" fontId="7" fillId="0" borderId="207" xfId="4" applyNumberFormat="1" applyFont="1" applyBorder="1" applyProtection="1">
      <alignment vertical="center"/>
    </xf>
    <xf numFmtId="177" fontId="7" fillId="9" borderId="202" xfId="4" applyNumberFormat="1" applyFont="1" applyFill="1" applyBorder="1" applyProtection="1">
      <alignment vertical="center"/>
    </xf>
    <xf numFmtId="181" fontId="7" fillId="0" borderId="202" xfId="4" applyNumberFormat="1" applyFont="1" applyFill="1" applyBorder="1" applyProtection="1">
      <alignment vertical="center"/>
    </xf>
    <xf numFmtId="180" fontId="24" fillId="0" borderId="0" xfId="4" applyNumberFormat="1" applyFont="1" applyProtection="1">
      <alignment vertical="center"/>
      <protection locked="0"/>
    </xf>
    <xf numFmtId="177" fontId="29" fillId="0" borderId="0" xfId="4" applyNumberFormat="1" applyFont="1" applyAlignment="1" applyProtection="1">
      <alignment horizontal="left" vertical="center"/>
      <protection locked="0"/>
    </xf>
    <xf numFmtId="177" fontId="28" fillId="0" borderId="1" xfId="4" applyNumberFormat="1" applyFont="1" applyBorder="1" applyAlignment="1" applyProtection="1">
      <alignment horizontal="center" vertical="center"/>
      <protection locked="0"/>
    </xf>
    <xf numFmtId="180" fontId="28" fillId="0" borderId="1" xfId="4" applyNumberFormat="1" applyFont="1" applyBorder="1" applyAlignment="1" applyProtection="1">
      <alignment horizontal="center" vertical="center"/>
      <protection locked="0"/>
    </xf>
    <xf numFmtId="176" fontId="28" fillId="0" borderId="26" xfId="4" applyNumberFormat="1" applyFont="1" applyBorder="1" applyAlignment="1" applyProtection="1">
      <alignment horizontal="center" vertical="center"/>
      <protection locked="0"/>
    </xf>
    <xf numFmtId="0" fontId="28" fillId="0" borderId="4" xfId="4" applyFont="1" applyBorder="1" applyProtection="1">
      <alignment vertical="center"/>
      <protection locked="0"/>
    </xf>
    <xf numFmtId="0" fontId="28" fillId="0" borderId="5" xfId="4" applyFont="1" applyBorder="1" applyAlignment="1" applyProtection="1">
      <alignment vertical="center" shrinkToFit="1"/>
      <protection locked="0"/>
    </xf>
    <xf numFmtId="0" fontId="28" fillId="0" borderId="14" xfId="4" applyFont="1" applyBorder="1" applyAlignment="1" applyProtection="1">
      <alignment horizontal="center" vertical="center" shrinkToFit="1"/>
      <protection locked="0"/>
    </xf>
    <xf numFmtId="176" fontId="28" fillId="0" borderId="15" xfId="4" applyNumberFormat="1" applyFont="1" applyBorder="1" applyAlignment="1" applyProtection="1">
      <alignment horizontal="center" vertical="center"/>
      <protection locked="0"/>
    </xf>
    <xf numFmtId="0" fontId="28" fillId="0" borderId="13" xfId="4" applyFont="1" applyBorder="1" applyProtection="1">
      <alignment vertical="center"/>
      <protection locked="0"/>
    </xf>
    <xf numFmtId="0" fontId="28" fillId="0" borderId="1" xfId="4" applyFont="1" applyBorder="1" applyAlignment="1" applyProtection="1">
      <alignment vertical="center" shrinkToFit="1"/>
      <protection locked="0"/>
    </xf>
    <xf numFmtId="0" fontId="28" fillId="0" borderId="7" xfId="4" applyFont="1" applyBorder="1" applyAlignment="1" applyProtection="1">
      <alignment horizontal="center" vertical="center" shrinkToFit="1"/>
      <protection locked="0"/>
    </xf>
    <xf numFmtId="0" fontId="28" fillId="0" borderId="8" xfId="4" applyFont="1" applyBorder="1" applyAlignment="1" applyProtection="1">
      <alignment vertical="center" shrinkToFit="1"/>
      <protection locked="0"/>
    </xf>
    <xf numFmtId="176" fontId="28" fillId="0" borderId="114" xfId="4" applyNumberFormat="1" applyFont="1" applyBorder="1" applyAlignment="1" applyProtection="1">
      <alignment horizontal="center" vertical="center"/>
      <protection locked="0"/>
    </xf>
    <xf numFmtId="0" fontId="28" fillId="0" borderId="1" xfId="4" applyFont="1" applyBorder="1" applyAlignment="1" applyProtection="1">
      <alignment horizontal="center" vertical="center" shrinkToFit="1"/>
      <protection locked="0"/>
    </xf>
    <xf numFmtId="176" fontId="28" fillId="0" borderId="8" xfId="4" applyNumberFormat="1" applyFont="1" applyBorder="1" applyAlignment="1" applyProtection="1">
      <alignment horizontal="center" vertical="center"/>
      <protection locked="0"/>
    </xf>
    <xf numFmtId="0" fontId="28" fillId="0" borderId="12" xfId="4" applyFont="1" applyBorder="1" applyProtection="1">
      <alignment vertical="center"/>
      <protection locked="0"/>
    </xf>
    <xf numFmtId="0" fontId="28" fillId="0" borderId="102" xfId="4" applyFont="1" applyBorder="1" applyAlignment="1" applyProtection="1">
      <alignment vertical="center" shrinkToFit="1"/>
      <protection locked="0"/>
    </xf>
    <xf numFmtId="0" fontId="28" fillId="0" borderId="96" xfId="4" applyFont="1" applyBorder="1" applyAlignment="1" applyProtection="1">
      <alignment horizontal="center" vertical="center" shrinkToFit="1"/>
      <protection locked="0"/>
    </xf>
    <xf numFmtId="0" fontId="28" fillId="0" borderId="207" xfId="4" applyFont="1" applyBorder="1" applyAlignment="1" applyProtection="1">
      <alignment vertical="center" shrinkToFit="1"/>
      <protection locked="0"/>
    </xf>
    <xf numFmtId="0" fontId="28" fillId="0" borderId="202" xfId="4" applyFont="1" applyBorder="1" applyAlignment="1" applyProtection="1">
      <alignment horizontal="center" vertical="center" shrinkToFit="1"/>
      <protection locked="0"/>
    </xf>
    <xf numFmtId="0" fontId="28" fillId="0" borderId="2" xfId="4" applyFont="1" applyBorder="1" applyProtection="1">
      <alignment vertical="center"/>
      <protection locked="0"/>
    </xf>
    <xf numFmtId="0" fontId="28" fillId="0" borderId="3" xfId="4" applyFont="1" applyBorder="1" applyAlignment="1" applyProtection="1">
      <alignment vertical="center" shrinkToFit="1"/>
      <protection locked="0"/>
    </xf>
    <xf numFmtId="0" fontId="28" fillId="0" borderId="114" xfId="4" applyFont="1" applyBorder="1" applyAlignment="1" applyProtection="1">
      <alignment vertical="center" shrinkToFit="1"/>
      <protection locked="0"/>
    </xf>
    <xf numFmtId="0" fontId="28" fillId="0" borderId="241" xfId="4" applyFont="1" applyBorder="1" applyAlignment="1" applyProtection="1">
      <alignment horizontal="center" vertical="center" shrinkToFit="1"/>
      <protection locked="0"/>
    </xf>
    <xf numFmtId="49" fontId="24" fillId="0" borderId="0" xfId="4" applyNumberFormat="1" applyFont="1" applyAlignment="1" applyProtection="1">
      <alignment horizontal="center" vertical="center"/>
      <protection locked="0"/>
    </xf>
    <xf numFmtId="49" fontId="24" fillId="0" borderId="0" xfId="4" quotePrefix="1" applyNumberFormat="1" applyFont="1" applyAlignment="1" applyProtection="1">
      <alignment horizontal="center" vertical="center"/>
      <protection locked="0"/>
    </xf>
    <xf numFmtId="177" fontId="28" fillId="0" borderId="108" xfId="4" applyNumberFormat="1" applyFont="1" applyBorder="1" applyAlignment="1" applyProtection="1">
      <alignment horizontal="center" vertical="center"/>
      <protection locked="0"/>
    </xf>
    <xf numFmtId="0" fontId="28" fillId="0" borderId="26" xfId="4" applyFont="1" applyBorder="1" applyAlignment="1" applyProtection="1">
      <alignment vertical="center" shrinkToFit="1"/>
      <protection locked="0"/>
    </xf>
    <xf numFmtId="0" fontId="28" fillId="0" borderId="97" xfId="4" applyFont="1" applyBorder="1" applyAlignment="1" applyProtection="1">
      <alignment horizontal="center" vertical="center" shrinkToFit="1"/>
      <protection locked="0"/>
    </xf>
    <xf numFmtId="0" fontId="28" fillId="0" borderId="177" xfId="4" applyFont="1" applyBorder="1" applyAlignment="1" applyProtection="1">
      <alignment vertical="center" shrinkToFit="1"/>
      <protection locked="0"/>
    </xf>
    <xf numFmtId="0" fontId="28" fillId="0" borderId="206" xfId="4" applyFont="1" applyBorder="1" applyAlignment="1" applyProtection="1">
      <alignment vertical="center" shrinkToFit="1"/>
      <protection locked="0"/>
    </xf>
    <xf numFmtId="0" fontId="28" fillId="0" borderId="0" xfId="4" applyFont="1" applyFill="1" applyProtection="1">
      <alignment vertical="center"/>
      <protection locked="0"/>
    </xf>
    <xf numFmtId="177" fontId="28" fillId="0" borderId="17" xfId="4" applyNumberFormat="1" applyFont="1" applyBorder="1" applyAlignment="1" applyProtection="1">
      <alignment horizontal="center" vertical="center" shrinkToFit="1"/>
      <protection locked="0"/>
    </xf>
    <xf numFmtId="177" fontId="28" fillId="0" borderId="9" xfId="4" applyNumberFormat="1" applyFont="1" applyFill="1" applyBorder="1" applyProtection="1">
      <alignment vertical="center"/>
      <protection locked="0"/>
    </xf>
    <xf numFmtId="180" fontId="28" fillId="0" borderId="202" xfId="4" applyNumberFormat="1" applyFont="1" applyBorder="1" applyAlignment="1" applyProtection="1">
      <alignment horizontal="right" vertical="center"/>
    </xf>
    <xf numFmtId="177" fontId="28" fillId="4" borderId="11" xfId="4" applyNumberFormat="1" applyFont="1" applyFill="1" applyBorder="1" applyProtection="1">
      <alignment vertical="center"/>
    </xf>
    <xf numFmtId="180" fontId="28" fillId="0" borderId="7" xfId="4" applyNumberFormat="1" applyFont="1" applyBorder="1" applyProtection="1">
      <alignment vertical="center"/>
    </xf>
    <xf numFmtId="177" fontId="28" fillId="4" borderId="7" xfId="4" applyNumberFormat="1" applyFont="1" applyFill="1" applyBorder="1" applyProtection="1">
      <alignment vertical="center"/>
    </xf>
    <xf numFmtId="180" fontId="7" fillId="0" borderId="7" xfId="4" applyNumberFormat="1" applyFont="1" applyBorder="1" applyProtection="1">
      <alignment vertical="center"/>
    </xf>
    <xf numFmtId="180" fontId="28" fillId="0" borderId="1" xfId="4" applyNumberFormat="1" applyFont="1" applyBorder="1" applyProtection="1">
      <alignment vertical="center"/>
    </xf>
    <xf numFmtId="177" fontId="28" fillId="4" borderId="1" xfId="4" applyNumberFormat="1" applyFont="1" applyFill="1" applyBorder="1" applyProtection="1">
      <alignment vertical="center"/>
    </xf>
    <xf numFmtId="180" fontId="28" fillId="0" borderId="7" xfId="4" applyNumberFormat="1" applyFont="1" applyFill="1" applyBorder="1" applyProtection="1">
      <alignment vertical="center"/>
    </xf>
    <xf numFmtId="180" fontId="28" fillId="0" borderId="96" xfId="4" applyNumberFormat="1" applyFont="1" applyFill="1" applyBorder="1" applyProtection="1">
      <alignment vertical="center"/>
    </xf>
    <xf numFmtId="180" fontId="28" fillId="0" borderId="96" xfId="4" applyNumberFormat="1" applyFont="1" applyBorder="1" applyProtection="1">
      <alignment vertical="center"/>
    </xf>
    <xf numFmtId="180" fontId="28" fillId="0" borderId="202" xfId="4" applyNumberFormat="1" applyFont="1" applyFill="1" applyBorder="1" applyProtection="1">
      <alignment vertical="center"/>
    </xf>
    <xf numFmtId="180" fontId="28" fillId="0" borderId="202" xfId="4" applyNumberFormat="1" applyFont="1" applyBorder="1" applyProtection="1">
      <alignment vertical="center"/>
    </xf>
    <xf numFmtId="177" fontId="28" fillId="3" borderId="241" xfId="4" applyNumberFormat="1" applyFont="1" applyFill="1" applyBorder="1" applyProtection="1">
      <alignment vertical="center"/>
    </xf>
    <xf numFmtId="0" fontId="28" fillId="0" borderId="241" xfId="4" applyFont="1" applyBorder="1" applyAlignment="1" applyProtection="1">
      <alignment horizontal="center" vertical="center"/>
    </xf>
    <xf numFmtId="180" fontId="28" fillId="0" borderId="241" xfId="4" applyNumberFormat="1" applyFont="1" applyBorder="1" applyProtection="1">
      <alignment vertical="center"/>
    </xf>
    <xf numFmtId="177" fontId="28" fillId="4" borderId="241" xfId="4" applyNumberFormat="1" applyFont="1" applyFill="1" applyBorder="1" applyProtection="1">
      <alignment vertical="center"/>
    </xf>
    <xf numFmtId="0" fontId="28" fillId="0" borderId="98" xfId="4" applyFont="1" applyBorder="1" applyAlignment="1" applyProtection="1">
      <alignment horizontal="center" vertical="center"/>
    </xf>
    <xf numFmtId="177" fontId="28" fillId="3" borderId="3" xfId="4" applyNumberFormat="1" applyFont="1" applyFill="1" applyBorder="1" applyProtection="1">
      <alignment vertical="center"/>
    </xf>
    <xf numFmtId="178" fontId="7" fillId="0" borderId="1" xfId="4" applyNumberFormat="1" applyFont="1" applyBorder="1" applyProtection="1">
      <alignment vertical="center"/>
    </xf>
    <xf numFmtId="178" fontId="28" fillId="0" borderId="102" xfId="4" applyNumberFormat="1" applyFont="1" applyBorder="1" applyProtection="1">
      <alignment vertical="center"/>
    </xf>
    <xf numFmtId="178" fontId="28" fillId="0" borderId="207" xfId="4" applyNumberFormat="1" applyFont="1" applyBorder="1" applyProtection="1">
      <alignment vertical="center"/>
    </xf>
    <xf numFmtId="177" fontId="28" fillId="4" borderId="207" xfId="4" applyNumberFormat="1" applyFont="1" applyFill="1" applyBorder="1" applyProtection="1">
      <alignment vertical="center"/>
    </xf>
    <xf numFmtId="0" fontId="27" fillId="0" borderId="0" xfId="0" applyFont="1" applyProtection="1">
      <protection locked="0"/>
    </xf>
    <xf numFmtId="0" fontId="2" fillId="0" borderId="0" xfId="0" applyFont="1" applyProtection="1">
      <protection locked="0"/>
    </xf>
    <xf numFmtId="180" fontId="28" fillId="0" borderId="201" xfId="4" applyNumberFormat="1" applyFont="1" applyBorder="1" applyAlignment="1" applyProtection="1">
      <alignment horizontal="center" vertical="center"/>
      <protection locked="0"/>
    </xf>
    <xf numFmtId="176" fontId="28" fillId="0" borderId="198" xfId="4" applyNumberFormat="1" applyFont="1" applyBorder="1" applyAlignment="1" applyProtection="1">
      <alignment horizontal="center" vertical="center"/>
      <protection locked="0"/>
    </xf>
    <xf numFmtId="0" fontId="28" fillId="0" borderId="197" xfId="4" applyFont="1" applyBorder="1" applyAlignment="1" applyProtection="1">
      <alignment vertical="center" shrinkToFit="1"/>
      <protection locked="0"/>
    </xf>
    <xf numFmtId="0" fontId="28" fillId="0" borderId="199" xfId="4" applyFont="1" applyBorder="1" applyAlignment="1" applyProtection="1">
      <alignment vertical="center" shrinkToFit="1"/>
      <protection locked="0"/>
    </xf>
    <xf numFmtId="0" fontId="28" fillId="0" borderId="196" xfId="4" applyFont="1" applyBorder="1" applyAlignment="1" applyProtection="1">
      <alignment horizontal="center" vertical="center" shrinkToFit="1"/>
      <protection locked="0"/>
    </xf>
    <xf numFmtId="180" fontId="28" fillId="0" borderId="193" xfId="4" applyNumberFormat="1" applyFont="1" applyBorder="1" applyAlignment="1" applyProtection="1">
      <alignment horizontal="right" vertical="center"/>
    </xf>
    <xf numFmtId="177" fontId="28" fillId="4" borderId="3" xfId="4" applyNumberFormat="1" applyFont="1" applyFill="1" applyBorder="1" applyProtection="1">
      <alignment vertical="center"/>
    </xf>
    <xf numFmtId="180" fontId="28" fillId="0" borderId="200" xfId="4" applyNumberFormat="1" applyFont="1" applyBorder="1" applyProtection="1">
      <alignment vertical="center"/>
    </xf>
    <xf numFmtId="180" fontId="28" fillId="0" borderId="200" xfId="4" applyNumberFormat="1" applyFont="1" applyFill="1" applyBorder="1" applyProtection="1">
      <alignment vertical="center"/>
    </xf>
    <xf numFmtId="180" fontId="28" fillId="0" borderId="201" xfId="4" applyNumberFormat="1" applyFont="1" applyBorder="1" applyProtection="1">
      <alignment vertical="center"/>
    </xf>
    <xf numFmtId="177" fontId="28" fillId="9" borderId="7" xfId="4" applyNumberFormat="1" applyFont="1" applyFill="1" applyBorder="1" applyProtection="1">
      <alignment vertical="center"/>
    </xf>
    <xf numFmtId="178" fontId="28" fillId="0" borderId="207" xfId="4" applyNumberFormat="1" applyFont="1" applyFill="1" applyBorder="1" applyProtection="1">
      <alignment vertical="center"/>
    </xf>
    <xf numFmtId="0" fontId="24" fillId="0" borderId="2" xfId="4" applyFont="1" applyBorder="1" applyAlignment="1" applyProtection="1">
      <alignment horizontal="center" vertical="center"/>
      <protection locked="0"/>
    </xf>
    <xf numFmtId="0" fontId="7" fillId="0" borderId="5" xfId="4" applyFont="1" applyBorder="1" applyAlignment="1" applyProtection="1">
      <alignment vertical="center"/>
      <protection locked="0"/>
    </xf>
    <xf numFmtId="0" fontId="7" fillId="0" borderId="6" xfId="4" applyFont="1" applyBorder="1" applyAlignment="1" applyProtection="1">
      <alignment vertical="center"/>
      <protection locked="0"/>
    </xf>
    <xf numFmtId="176" fontId="7" fillId="0" borderId="15" xfId="4" applyNumberFormat="1" applyFont="1" applyBorder="1" applyAlignment="1" applyProtection="1">
      <alignment horizontal="center" vertical="center"/>
      <protection locked="0"/>
    </xf>
    <xf numFmtId="176" fontId="7" fillId="0" borderId="26" xfId="4" applyNumberFormat="1" applyFont="1" applyBorder="1" applyAlignment="1" applyProtection="1">
      <alignment horizontal="center" vertical="center" shrinkToFit="1"/>
      <protection locked="0"/>
    </xf>
    <xf numFmtId="176" fontId="7" fillId="0" borderId="15" xfId="4" applyNumberFormat="1" applyFont="1" applyBorder="1" applyAlignment="1" applyProtection="1">
      <alignment horizontal="center" vertical="center" shrinkToFit="1"/>
      <protection locked="0"/>
    </xf>
    <xf numFmtId="176" fontId="7" fillId="0" borderId="8" xfId="4" applyNumberFormat="1" applyFont="1" applyBorder="1" applyAlignment="1" applyProtection="1">
      <alignment horizontal="center" vertical="center" shrinkToFit="1"/>
      <protection locked="0"/>
    </xf>
    <xf numFmtId="0" fontId="4" fillId="0" borderId="0" xfId="4" applyFont="1" applyAlignment="1" applyProtection="1">
      <alignment vertical="center"/>
      <protection locked="0"/>
    </xf>
    <xf numFmtId="0" fontId="7" fillId="0" borderId="207" xfId="4" applyFont="1" applyBorder="1" applyAlignment="1" applyProtection="1">
      <alignment vertical="center" shrinkToFit="1"/>
      <protection locked="0"/>
    </xf>
    <xf numFmtId="0" fontId="7" fillId="0" borderId="202" xfId="4" applyFont="1" applyBorder="1" applyAlignment="1" applyProtection="1">
      <alignment horizontal="center" vertical="center" shrinkToFit="1"/>
      <protection locked="0"/>
    </xf>
    <xf numFmtId="0" fontId="7" fillId="0" borderId="3" xfId="4" applyFont="1" applyBorder="1" applyAlignment="1" applyProtection="1">
      <alignment vertical="center" shrinkToFit="1"/>
      <protection locked="0"/>
    </xf>
    <xf numFmtId="176" fontId="7" fillId="0" borderId="0" xfId="4" applyNumberFormat="1" applyFont="1" applyBorder="1" applyAlignment="1" applyProtection="1">
      <alignment horizontal="center" vertical="center"/>
      <protection locked="0"/>
    </xf>
    <xf numFmtId="0" fontId="7" fillId="0" borderId="0" xfId="4" applyFont="1" applyBorder="1" applyAlignment="1" applyProtection="1">
      <alignment horizontal="center" vertical="center" shrinkToFit="1"/>
      <protection locked="0"/>
    </xf>
    <xf numFmtId="0" fontId="7" fillId="0" borderId="8" xfId="4" applyFont="1" applyBorder="1" applyAlignment="1" applyProtection="1">
      <alignment vertical="center"/>
      <protection locked="0"/>
    </xf>
    <xf numFmtId="0" fontId="7" fillId="0" borderId="1" xfId="4" applyFont="1" applyBorder="1" applyAlignment="1" applyProtection="1">
      <alignment horizontal="center" vertical="center"/>
    </xf>
    <xf numFmtId="177" fontId="7" fillId="4" borderId="1" xfId="4" applyNumberFormat="1" applyFont="1" applyFill="1" applyBorder="1" applyProtection="1">
      <alignment vertical="center"/>
    </xf>
    <xf numFmtId="181" fontId="7" fillId="0" borderId="207" xfId="4" applyNumberFormat="1" applyFont="1" applyFill="1" applyBorder="1" applyProtection="1">
      <alignment vertical="center"/>
    </xf>
    <xf numFmtId="178" fontId="24" fillId="0" borderId="2" xfId="4" applyNumberFormat="1" applyFont="1" applyBorder="1" applyAlignment="1" applyProtection="1">
      <alignment horizontal="center" vertical="center"/>
      <protection locked="0"/>
    </xf>
    <xf numFmtId="0" fontId="24" fillId="0" borderId="0" xfId="4" quotePrefix="1" applyFont="1" applyBorder="1" applyProtection="1">
      <alignment vertical="center"/>
      <protection locked="0"/>
    </xf>
    <xf numFmtId="0" fontId="26" fillId="0" borderId="0" xfId="4" applyFont="1" applyBorder="1" applyAlignment="1" applyProtection="1">
      <alignment horizontal="left" vertical="center"/>
      <protection locked="0"/>
    </xf>
    <xf numFmtId="0" fontId="26" fillId="0" borderId="0" xfId="4" applyFont="1" applyBorder="1" applyAlignment="1" applyProtection="1">
      <alignment horizontal="center" vertical="center"/>
      <protection locked="0"/>
    </xf>
    <xf numFmtId="0" fontId="24" fillId="0" borderId="0" xfId="4" applyFont="1" applyBorder="1" applyProtection="1">
      <alignment vertical="center"/>
      <protection locked="0"/>
    </xf>
    <xf numFmtId="0" fontId="24" fillId="0" borderId="0" xfId="4" quotePrefix="1" applyFont="1" applyBorder="1" applyAlignment="1" applyProtection="1">
      <alignment horizontal="center" vertical="center"/>
      <protection locked="0"/>
    </xf>
    <xf numFmtId="0" fontId="26" fillId="0" borderId="0" xfId="4" applyFont="1" applyBorder="1" applyProtection="1">
      <alignment vertical="center"/>
      <protection locked="0"/>
    </xf>
    <xf numFmtId="0" fontId="28" fillId="0" borderId="0" xfId="4" applyFont="1" applyAlignment="1" applyProtection="1">
      <alignment vertical="center" shrinkToFit="1"/>
      <protection locked="0"/>
    </xf>
    <xf numFmtId="0" fontId="4" fillId="0" borderId="0" xfId="4" quotePrefix="1" applyFont="1" applyBorder="1" applyAlignment="1" applyProtection="1">
      <alignment horizontal="center" vertical="center"/>
      <protection locked="0"/>
    </xf>
    <xf numFmtId="0" fontId="4" fillId="0" borderId="0" xfId="4" quotePrefix="1" applyFont="1" applyBorder="1" applyProtection="1">
      <alignment vertical="center"/>
      <protection locked="0"/>
    </xf>
    <xf numFmtId="0" fontId="6" fillId="0" borderId="0" xfId="4" applyFont="1" applyAlignment="1" applyProtection="1">
      <alignment horizontal="left" vertical="center"/>
      <protection locked="0"/>
    </xf>
    <xf numFmtId="0" fontId="6" fillId="0" borderId="0" xfId="4" applyFont="1" applyBorder="1" applyAlignment="1" applyProtection="1">
      <alignment horizontal="left" vertical="center" shrinkToFit="1"/>
      <protection locked="0"/>
    </xf>
    <xf numFmtId="0" fontId="7" fillId="0" borderId="0" xfId="4" applyFont="1" applyBorder="1" applyAlignment="1" applyProtection="1">
      <alignment horizontal="left" vertical="center" shrinkToFit="1"/>
      <protection locked="0"/>
    </xf>
    <xf numFmtId="177" fontId="7" fillId="0" borderId="0" xfId="4" applyNumberFormat="1" applyFont="1" applyBorder="1" applyAlignment="1" applyProtection="1">
      <alignment horizontal="left" vertical="center" shrinkToFit="1"/>
      <protection locked="0"/>
    </xf>
    <xf numFmtId="0" fontId="6" fillId="0" borderId="2" xfId="4" applyFont="1" applyBorder="1" applyAlignment="1" applyProtection="1">
      <alignment horizontal="left" vertical="center" shrinkToFit="1"/>
      <protection locked="0"/>
    </xf>
    <xf numFmtId="0" fontId="7" fillId="0" borderId="2" xfId="4" applyFont="1" applyBorder="1" applyAlignment="1" applyProtection="1">
      <alignment horizontal="left" vertical="center" shrinkToFit="1"/>
      <protection locked="0"/>
    </xf>
    <xf numFmtId="177" fontId="7" fillId="0" borderId="2" xfId="4" applyNumberFormat="1" applyFont="1" applyBorder="1" applyAlignment="1" applyProtection="1">
      <alignment horizontal="left" vertical="center" shrinkToFit="1"/>
      <protection locked="0"/>
    </xf>
    <xf numFmtId="177" fontId="7" fillId="0" borderId="74" xfId="4" applyNumberFormat="1" applyFont="1" applyBorder="1" applyAlignment="1" applyProtection="1">
      <alignment horizontal="center" vertical="center"/>
      <protection locked="0"/>
    </xf>
    <xf numFmtId="0" fontId="7" fillId="0" borderId="74" xfId="4" applyFont="1" applyBorder="1" applyAlignment="1" applyProtection="1">
      <alignment horizontal="center" vertical="center"/>
      <protection locked="0"/>
    </xf>
    <xf numFmtId="178" fontId="7" fillId="0" borderId="74" xfId="4" applyNumberFormat="1" applyFont="1" applyBorder="1" applyAlignment="1" applyProtection="1">
      <alignment horizontal="center" vertical="center"/>
      <protection locked="0"/>
    </xf>
    <xf numFmtId="0" fontId="7" fillId="0" borderId="2" xfId="4" applyFont="1" applyBorder="1" applyAlignment="1" applyProtection="1">
      <alignment horizontal="center" vertical="center"/>
      <protection locked="0"/>
    </xf>
    <xf numFmtId="176" fontId="7" fillId="0" borderId="72" xfId="4" applyNumberFormat="1" applyFont="1" applyBorder="1" applyAlignment="1" applyProtection="1">
      <alignment horizontal="center" vertical="center"/>
      <protection locked="0"/>
    </xf>
    <xf numFmtId="0" fontId="7" fillId="0" borderId="73" xfId="4" applyFont="1" applyBorder="1" applyProtection="1">
      <alignment vertical="center"/>
      <protection locked="0"/>
    </xf>
    <xf numFmtId="0" fontId="7" fillId="0" borderId="65" xfId="4" applyFont="1" applyBorder="1" applyProtection="1">
      <alignment vertical="center"/>
      <protection locked="0"/>
    </xf>
    <xf numFmtId="177" fontId="4" fillId="0" borderId="0" xfId="4" applyNumberFormat="1" applyFont="1" applyAlignment="1" applyProtection="1">
      <alignment horizontal="left" vertical="center" wrapText="1"/>
      <protection locked="0"/>
    </xf>
    <xf numFmtId="0" fontId="12" fillId="0" borderId="0" xfId="4" applyFont="1" applyAlignment="1" applyProtection="1">
      <alignment vertical="center" wrapText="1"/>
      <protection locked="0"/>
    </xf>
    <xf numFmtId="176" fontId="7" fillId="0" borderId="114" xfId="4" applyNumberFormat="1" applyFont="1" applyBorder="1" applyAlignment="1" applyProtection="1">
      <alignment horizontal="center" vertical="center"/>
      <protection locked="0"/>
    </xf>
    <xf numFmtId="0" fontId="4" fillId="0" borderId="0" xfId="4" applyFont="1" applyBorder="1" applyProtection="1">
      <alignment vertical="center"/>
      <protection locked="0"/>
    </xf>
    <xf numFmtId="0" fontId="6" fillId="0" borderId="0" xfId="4" applyFont="1" applyBorder="1" applyProtection="1">
      <alignment vertical="center"/>
      <protection locked="0"/>
    </xf>
    <xf numFmtId="177" fontId="7" fillId="0" borderId="74" xfId="4" applyNumberFormat="1" applyFont="1" applyFill="1" applyBorder="1" applyAlignment="1" applyProtection="1">
      <alignment horizontal="center" vertical="center"/>
      <protection locked="0"/>
    </xf>
    <xf numFmtId="0" fontId="7" fillId="0" borderId="74" xfId="4" applyFont="1" applyFill="1" applyBorder="1" applyAlignment="1" applyProtection="1">
      <alignment horizontal="center" vertical="center"/>
      <protection locked="0"/>
    </xf>
    <xf numFmtId="176" fontId="7" fillId="0" borderId="2" xfId="4" applyNumberFormat="1" applyFont="1" applyBorder="1" applyAlignment="1" applyProtection="1">
      <alignment horizontal="center" vertical="center"/>
      <protection locked="0"/>
    </xf>
    <xf numFmtId="176" fontId="7" fillId="0" borderId="12" xfId="4" applyNumberFormat="1" applyFont="1" applyBorder="1" applyAlignment="1" applyProtection="1">
      <alignment horizontal="center" vertical="center"/>
      <protection locked="0"/>
    </xf>
    <xf numFmtId="177" fontId="7" fillId="0" borderId="3" xfId="4" applyNumberFormat="1" applyFont="1" applyFill="1" applyBorder="1" applyAlignment="1" applyProtection="1">
      <alignment horizontal="center" vertical="center"/>
      <protection locked="0"/>
    </xf>
    <xf numFmtId="0" fontId="7" fillId="0" borderId="70" xfId="4" applyFont="1" applyBorder="1" applyAlignment="1" applyProtection="1">
      <alignment horizontal="distributed" shrinkToFit="1"/>
      <protection locked="0"/>
    </xf>
    <xf numFmtId="0" fontId="11" fillId="0" borderId="17" xfId="4" applyFont="1" applyBorder="1" applyAlignment="1" applyProtection="1">
      <alignment horizontal="center" vertical="center" wrapText="1" shrinkToFit="1"/>
      <protection locked="0"/>
    </xf>
    <xf numFmtId="0" fontId="7" fillId="0" borderId="0" xfId="6" applyFont="1" applyProtection="1">
      <alignment vertical="center"/>
      <protection locked="0"/>
    </xf>
    <xf numFmtId="0" fontId="7" fillId="0" borderId="15" xfId="6" applyFont="1" applyBorder="1" applyProtection="1">
      <alignment vertical="center"/>
      <protection locked="0"/>
    </xf>
    <xf numFmtId="0" fontId="11" fillId="0" borderId="0" xfId="4" applyFont="1" applyBorder="1" applyAlignment="1" applyProtection="1">
      <alignment horizontal="center" vertical="center" wrapText="1" shrinkToFit="1"/>
      <protection locked="0"/>
    </xf>
    <xf numFmtId="0" fontId="7" fillId="0" borderId="0" xfId="4" applyFont="1" applyBorder="1" applyAlignment="1" applyProtection="1">
      <alignment horizontal="distributed" shrinkToFit="1"/>
      <protection locked="0"/>
    </xf>
    <xf numFmtId="0" fontId="6" fillId="0" borderId="2" xfId="4" applyFont="1" applyBorder="1" applyProtection="1">
      <alignment vertical="center"/>
      <protection locked="0"/>
    </xf>
    <xf numFmtId="177" fontId="7" fillId="0" borderId="2" xfId="4" applyNumberFormat="1" applyFont="1" applyFill="1" applyBorder="1" applyAlignment="1" applyProtection="1">
      <alignment vertical="center"/>
      <protection locked="0"/>
    </xf>
    <xf numFmtId="0" fontId="7" fillId="0" borderId="2" xfId="4" applyFont="1" applyFill="1" applyBorder="1" applyAlignment="1" applyProtection="1">
      <alignment horizontal="center" vertical="center"/>
      <protection locked="0"/>
    </xf>
    <xf numFmtId="178" fontId="7" fillId="0" borderId="2" xfId="4" applyNumberFormat="1" applyFont="1" applyFill="1" applyBorder="1" applyAlignment="1" applyProtection="1">
      <alignment vertical="center"/>
      <protection locked="0"/>
    </xf>
    <xf numFmtId="0" fontId="11" fillId="0" borderId="70" xfId="4" applyFont="1" applyBorder="1" applyAlignment="1" applyProtection="1">
      <alignment horizontal="center" shrinkToFit="1"/>
      <protection locked="0"/>
    </xf>
    <xf numFmtId="0" fontId="7" fillId="0" borderId="82" xfId="4" applyFont="1" applyFill="1" applyBorder="1" applyAlignment="1" applyProtection="1">
      <alignment horizontal="center" vertical="center"/>
      <protection locked="0"/>
    </xf>
    <xf numFmtId="178" fontId="7" fillId="0" borderId="82" xfId="4" applyNumberFormat="1" applyFont="1" applyFill="1" applyBorder="1" applyProtection="1">
      <alignment vertical="center"/>
      <protection locked="0"/>
    </xf>
    <xf numFmtId="0" fontId="7" fillId="0" borderId="202" xfId="4" applyFont="1" applyBorder="1" applyAlignment="1" applyProtection="1">
      <alignment horizontal="distributed" shrinkToFit="1"/>
      <protection locked="0"/>
    </xf>
    <xf numFmtId="0" fontId="11" fillId="0" borderId="202" xfId="4" applyFont="1" applyBorder="1" applyAlignment="1" applyProtection="1">
      <alignment horizontal="center" shrinkToFit="1"/>
      <protection locked="0"/>
    </xf>
    <xf numFmtId="0" fontId="7" fillId="0" borderId="3" xfId="4" applyFont="1" applyBorder="1" applyAlignment="1" applyProtection="1">
      <alignment horizontal="distributed" shrinkToFit="1"/>
      <protection locked="0"/>
    </xf>
    <xf numFmtId="178" fontId="7" fillId="0" borderId="2" xfId="4" applyNumberFormat="1" applyFont="1" applyFill="1" applyBorder="1" applyProtection="1">
      <alignment vertical="center"/>
      <protection locked="0"/>
    </xf>
    <xf numFmtId="0" fontId="11" fillId="0" borderId="70" xfId="4" applyFont="1" applyBorder="1" applyAlignment="1" applyProtection="1">
      <alignment horizontal="distributed" shrinkToFit="1"/>
      <protection locked="0"/>
    </xf>
    <xf numFmtId="0" fontId="11" fillId="0" borderId="202" xfId="4" applyFont="1" applyBorder="1" applyAlignment="1" applyProtection="1">
      <alignment horizontal="distributed" shrinkToFit="1"/>
      <protection locked="0"/>
    </xf>
    <xf numFmtId="0" fontId="7" fillId="0" borderId="202" xfId="4" applyFont="1" applyFill="1" applyBorder="1" applyAlignment="1" applyProtection="1">
      <alignment horizontal="distributed" shrinkToFit="1"/>
      <protection locked="0"/>
    </xf>
    <xf numFmtId="0" fontId="11" fillId="0" borderId="202" xfId="4" applyFont="1" applyFill="1" applyBorder="1" applyAlignment="1" applyProtection="1">
      <alignment horizontal="center" shrinkToFit="1"/>
      <protection locked="0"/>
    </xf>
    <xf numFmtId="0" fontId="11" fillId="0" borderId="202" xfId="4" applyFont="1" applyFill="1" applyBorder="1" applyAlignment="1" applyProtection="1">
      <alignment horizontal="distributed" shrinkToFit="1"/>
      <protection locked="0"/>
    </xf>
    <xf numFmtId="0" fontId="7" fillId="0" borderId="242" xfId="4" applyFont="1" applyFill="1" applyBorder="1" applyAlignment="1" applyProtection="1">
      <alignment horizontal="distributed" shrinkToFit="1"/>
      <protection locked="0"/>
    </xf>
    <xf numFmtId="0" fontId="11" fillId="0" borderId="242" xfId="4" applyFont="1" applyFill="1" applyBorder="1" applyAlignment="1" applyProtection="1">
      <alignment horizontal="center" shrinkToFit="1"/>
      <protection locked="0"/>
    </xf>
    <xf numFmtId="0" fontId="11" fillId="0" borderId="242" xfId="4" applyFont="1" applyFill="1" applyBorder="1" applyAlignment="1" applyProtection="1">
      <alignment horizontal="distributed" shrinkToFit="1"/>
      <protection locked="0"/>
    </xf>
    <xf numFmtId="0" fontId="7" fillId="0" borderId="0" xfId="4" applyFont="1" applyBorder="1" applyAlignment="1" applyProtection="1">
      <alignment horizontal="center" vertical="center" wrapText="1" shrinkToFit="1"/>
      <protection locked="0"/>
    </xf>
    <xf numFmtId="0" fontId="43" fillId="0" borderId="0" xfId="4" applyFont="1" applyBorder="1" applyAlignment="1" applyProtection="1">
      <alignment horizontal="distributed" shrinkToFit="1"/>
      <protection locked="0"/>
    </xf>
    <xf numFmtId="0" fontId="6" fillId="0" borderId="0" xfId="4" applyFont="1" applyBorder="1" applyAlignment="1" applyProtection="1">
      <alignment vertical="center"/>
      <protection locked="0"/>
    </xf>
    <xf numFmtId="0" fontId="6" fillId="0" borderId="0" xfId="4" applyFont="1" applyAlignment="1" applyProtection="1">
      <alignment vertical="center"/>
      <protection locked="0"/>
    </xf>
    <xf numFmtId="0" fontId="7" fillId="0" borderId="66" xfId="4" applyFont="1" applyBorder="1" applyAlignment="1" applyProtection="1">
      <alignment horizontal="center" vertical="center" wrapText="1"/>
      <protection locked="0"/>
    </xf>
    <xf numFmtId="0" fontId="6" fillId="0" borderId="0" xfId="4" applyFont="1" applyFill="1" applyBorder="1" applyProtection="1">
      <alignment vertical="center"/>
      <protection locked="0"/>
    </xf>
    <xf numFmtId="176" fontId="7" fillId="0" borderId="0" xfId="4" applyNumberFormat="1" applyFont="1" applyFill="1" applyBorder="1" applyAlignment="1" applyProtection="1">
      <alignment horizontal="center" vertical="center" shrinkToFit="1"/>
      <protection locked="0"/>
    </xf>
    <xf numFmtId="0" fontId="7" fillId="0" borderId="82" xfId="4" applyFont="1" applyFill="1" applyBorder="1" applyAlignment="1" applyProtection="1">
      <alignment horizontal="center" vertical="center" wrapText="1" shrinkToFit="1"/>
      <protection locked="0"/>
    </xf>
    <xf numFmtId="0" fontId="7" fillId="0" borderId="0" xfId="4" applyFont="1" applyFill="1" applyBorder="1" applyAlignment="1" applyProtection="1">
      <alignment horizontal="center" vertical="center" wrapText="1" shrinkToFit="1"/>
      <protection locked="0"/>
    </xf>
    <xf numFmtId="176" fontId="7" fillId="0" borderId="2" xfId="4" applyNumberFormat="1" applyFont="1" applyFill="1" applyBorder="1" applyAlignment="1" applyProtection="1">
      <alignment horizontal="center" vertical="center" shrinkToFit="1"/>
      <protection locked="0"/>
    </xf>
    <xf numFmtId="0" fontId="7" fillId="0" borderId="2" xfId="4" applyFont="1" applyFill="1" applyBorder="1" applyAlignment="1" applyProtection="1">
      <alignment horizontal="center" vertical="center" wrapText="1" shrinkToFit="1"/>
      <protection locked="0"/>
    </xf>
    <xf numFmtId="0" fontId="7" fillId="0" borderId="0" xfId="5" applyFont="1" applyProtection="1">
      <alignment vertical="center"/>
      <protection locked="0"/>
    </xf>
    <xf numFmtId="0" fontId="7" fillId="0" borderId="73" xfId="4" applyFont="1" applyBorder="1" applyAlignment="1" applyProtection="1">
      <alignment horizontal="center" vertical="center" wrapText="1"/>
      <protection locked="0"/>
    </xf>
    <xf numFmtId="0" fontId="6" fillId="0" borderId="0" xfId="4" quotePrefix="1" applyFont="1" applyFill="1" applyBorder="1" applyAlignment="1" applyProtection="1">
      <alignment horizontal="center" vertical="center"/>
      <protection locked="0"/>
    </xf>
    <xf numFmtId="0" fontId="12" fillId="0" borderId="0" xfId="4" applyFont="1" applyFill="1" applyBorder="1" applyAlignment="1" applyProtection="1">
      <alignment horizontal="left" vertical="center" wrapText="1"/>
      <protection locked="0"/>
    </xf>
    <xf numFmtId="177" fontId="12" fillId="0" borderId="0" xfId="4" applyNumberFormat="1" applyFont="1" applyFill="1" applyBorder="1" applyAlignment="1" applyProtection="1">
      <alignment horizontal="left" vertical="center" wrapText="1"/>
      <protection locked="0"/>
    </xf>
    <xf numFmtId="177" fontId="7" fillId="0" borderId="0" xfId="4" applyNumberFormat="1" applyFont="1" applyFill="1" applyBorder="1" applyAlignment="1" applyProtection="1">
      <alignment horizontal="center" vertical="center"/>
      <protection locked="0"/>
    </xf>
    <xf numFmtId="177" fontId="4" fillId="4" borderId="70" xfId="4" applyNumberFormat="1" applyFont="1" applyFill="1" applyBorder="1" applyProtection="1">
      <alignment vertical="center"/>
    </xf>
    <xf numFmtId="0" fontId="6" fillId="0" borderId="0" xfId="4" applyFont="1" applyProtection="1">
      <alignment vertical="center"/>
    </xf>
    <xf numFmtId="178" fontId="7" fillId="0" borderId="70" xfId="4" applyNumberFormat="1" applyFont="1" applyBorder="1" applyProtection="1">
      <alignment vertical="center"/>
    </xf>
    <xf numFmtId="177" fontId="7" fillId="4" borderId="74" xfId="4" applyNumberFormat="1" applyFont="1" applyFill="1" applyBorder="1" applyProtection="1">
      <alignment vertical="center"/>
    </xf>
    <xf numFmtId="178" fontId="7" fillId="0" borderId="202" xfId="4" applyNumberFormat="1" applyFont="1" applyFill="1" applyBorder="1" applyAlignment="1" applyProtection="1">
      <alignment horizontal="right" vertical="center"/>
    </xf>
    <xf numFmtId="177" fontId="4" fillId="4" borderId="11" xfId="4" applyNumberFormat="1" applyFont="1" applyFill="1" applyBorder="1" applyProtection="1">
      <alignment vertical="center"/>
    </xf>
    <xf numFmtId="177" fontId="4" fillId="6" borderId="70" xfId="4" applyNumberFormat="1" applyFont="1" applyFill="1" applyBorder="1" applyProtection="1">
      <alignment vertical="center"/>
    </xf>
    <xf numFmtId="177" fontId="7" fillId="3" borderId="65" xfId="4" applyNumberFormat="1" applyFont="1" applyFill="1" applyBorder="1" applyProtection="1">
      <alignment vertical="center"/>
    </xf>
    <xf numFmtId="178" fontId="7" fillId="0" borderId="65" xfId="4" applyNumberFormat="1" applyFont="1" applyFill="1" applyBorder="1" applyProtection="1">
      <alignment vertical="center"/>
    </xf>
    <xf numFmtId="0" fontId="7" fillId="0" borderId="74" xfId="4" applyFont="1" applyBorder="1" applyAlignment="1" applyProtection="1">
      <alignment horizontal="center" vertical="center"/>
    </xf>
    <xf numFmtId="178" fontId="7" fillId="0" borderId="205" xfId="4" applyNumberFormat="1" applyFont="1" applyFill="1" applyBorder="1" applyProtection="1">
      <alignment vertical="center"/>
    </xf>
    <xf numFmtId="177" fontId="7" fillId="3" borderId="3" xfId="4" applyNumberFormat="1" applyFont="1" applyFill="1" applyBorder="1" applyProtection="1">
      <alignment vertical="center"/>
    </xf>
    <xf numFmtId="0" fontId="7" fillId="0" borderId="3" xfId="4" applyFont="1" applyBorder="1" applyAlignment="1" applyProtection="1">
      <alignment horizontal="center" vertical="center"/>
    </xf>
    <xf numFmtId="178" fontId="7" fillId="0" borderId="2" xfId="4" applyNumberFormat="1" applyFont="1" applyFill="1" applyBorder="1" applyProtection="1">
      <alignment vertical="center"/>
    </xf>
    <xf numFmtId="0" fontId="7" fillId="0" borderId="108" xfId="4" applyFont="1" applyBorder="1" applyAlignment="1" applyProtection="1">
      <alignment horizontal="center" vertical="center"/>
    </xf>
    <xf numFmtId="177" fontId="7" fillId="4" borderId="108" xfId="4" applyNumberFormat="1" applyFont="1" applyFill="1" applyBorder="1" applyProtection="1">
      <alignment vertical="center"/>
    </xf>
    <xf numFmtId="177" fontId="7" fillId="6" borderId="10" xfId="4" applyNumberFormat="1" applyFont="1" applyFill="1" applyBorder="1" applyProtection="1">
      <alignment vertical="center"/>
    </xf>
    <xf numFmtId="178" fontId="7" fillId="0" borderId="64" xfId="4" applyNumberFormat="1" applyFont="1" applyFill="1" applyBorder="1" applyProtection="1">
      <alignment vertical="center"/>
    </xf>
    <xf numFmtId="178" fontId="7" fillId="0" borderId="203" xfId="4" applyNumberFormat="1" applyFont="1" applyFill="1" applyBorder="1" applyProtection="1">
      <alignment vertical="center"/>
    </xf>
    <xf numFmtId="177" fontId="7" fillId="9" borderId="65" xfId="4" applyNumberFormat="1" applyFont="1" applyFill="1" applyBorder="1" applyProtection="1">
      <alignment vertical="center"/>
    </xf>
    <xf numFmtId="177" fontId="7" fillId="6" borderId="202" xfId="4" applyNumberFormat="1" applyFont="1" applyFill="1" applyBorder="1" applyProtection="1">
      <alignment vertical="center"/>
    </xf>
    <xf numFmtId="0" fontId="27" fillId="0" borderId="2" xfId="0" applyFont="1" applyBorder="1" applyProtection="1">
      <protection locked="0"/>
    </xf>
    <xf numFmtId="0" fontId="27" fillId="0" borderId="0" xfId="0" applyFont="1" applyBorder="1" applyProtection="1">
      <protection locked="0"/>
    </xf>
    <xf numFmtId="0" fontId="0" fillId="0" borderId="0" xfId="0" applyFont="1" applyProtection="1">
      <protection locked="0"/>
    </xf>
    <xf numFmtId="0" fontId="0" fillId="0" borderId="0" xfId="0" applyFont="1" applyAlignment="1" applyProtection="1">
      <alignment horizontal="right"/>
      <protection locked="0"/>
    </xf>
    <xf numFmtId="0" fontId="0" fillId="0" borderId="207" xfId="0" applyFont="1" applyBorder="1" applyAlignment="1" applyProtection="1">
      <alignment horizontal="center"/>
      <protection locked="0"/>
    </xf>
    <xf numFmtId="0" fontId="0" fillId="0" borderId="207" xfId="0" applyFont="1" applyBorder="1" applyAlignment="1" applyProtection="1">
      <alignment horizontal="center" wrapText="1" shrinkToFit="1"/>
      <protection locked="0"/>
    </xf>
    <xf numFmtId="0" fontId="0" fillId="0" borderId="108" xfId="0" applyFont="1" applyBorder="1" applyAlignment="1" applyProtection="1">
      <alignment horizontal="center"/>
      <protection locked="0"/>
    </xf>
    <xf numFmtId="0" fontId="0" fillId="0" borderId="206" xfId="0" applyFont="1" applyBorder="1" applyAlignment="1" applyProtection="1">
      <alignment horizontal="center" shrinkToFit="1"/>
      <protection locked="0"/>
    </xf>
    <xf numFmtId="0" fontId="0" fillId="0" borderId="207" xfId="0" applyFont="1" applyBorder="1" applyAlignment="1" applyProtection="1">
      <alignment shrinkToFit="1"/>
      <protection locked="0"/>
    </xf>
    <xf numFmtId="0" fontId="0" fillId="0" borderId="179" xfId="0" applyFont="1" applyBorder="1" applyAlignment="1" applyProtection="1">
      <alignment shrinkToFit="1"/>
      <protection locked="0"/>
    </xf>
    <xf numFmtId="0" fontId="27" fillId="0" borderId="108" xfId="0" applyFont="1" applyBorder="1" applyAlignment="1" applyProtection="1">
      <alignment horizontal="center"/>
      <protection locked="0"/>
    </xf>
    <xf numFmtId="0" fontId="27" fillId="0" borderId="114" xfId="0" applyFont="1" applyBorder="1" applyAlignment="1" applyProtection="1">
      <alignment shrinkToFit="1"/>
      <protection locked="0"/>
    </xf>
    <xf numFmtId="0" fontId="27" fillId="0" borderId="108" xfId="0" applyFont="1" applyBorder="1" applyAlignment="1" applyProtection="1">
      <alignment shrinkToFit="1"/>
      <protection locked="0"/>
    </xf>
    <xf numFmtId="0" fontId="27" fillId="0" borderId="13" xfId="0" applyFont="1" applyBorder="1" applyAlignment="1" applyProtection="1">
      <alignment shrinkToFit="1"/>
      <protection locked="0"/>
    </xf>
    <xf numFmtId="0" fontId="27" fillId="0" borderId="3" xfId="0" applyFont="1" applyBorder="1" applyAlignment="1" applyProtection="1">
      <alignment horizontal="center"/>
      <protection locked="0"/>
    </xf>
    <xf numFmtId="0" fontId="27" fillId="0" borderId="3" xfId="0" applyFont="1" applyBorder="1" applyAlignment="1" applyProtection="1">
      <alignment horizontal="right"/>
      <protection locked="0"/>
    </xf>
    <xf numFmtId="0" fontId="27" fillId="0" borderId="8" xfId="0" applyFont="1" applyBorder="1" applyAlignment="1" applyProtection="1">
      <alignment horizontal="right"/>
      <protection locked="0"/>
    </xf>
    <xf numFmtId="0" fontId="27" fillId="0" borderId="12" xfId="0" applyFont="1" applyBorder="1" applyAlignment="1" applyProtection="1">
      <protection locked="0"/>
    </xf>
    <xf numFmtId="0" fontId="27" fillId="5" borderId="135" xfId="0" applyFont="1" applyFill="1" applyBorder="1" applyProtection="1">
      <protection locked="0"/>
    </xf>
    <xf numFmtId="38" fontId="27" fillId="5" borderId="136" xfId="1" applyFont="1" applyFill="1" applyBorder="1" applyProtection="1">
      <protection locked="0"/>
    </xf>
    <xf numFmtId="38" fontId="27" fillId="5" borderId="137" xfId="1" applyFont="1" applyFill="1" applyBorder="1" applyProtection="1">
      <protection locked="0"/>
    </xf>
    <xf numFmtId="38" fontId="27" fillId="5" borderId="138" xfId="1" applyFont="1" applyFill="1" applyBorder="1" applyProtection="1">
      <protection locked="0"/>
    </xf>
    <xf numFmtId="38" fontId="27" fillId="5" borderId="139" xfId="1" applyFont="1" applyFill="1" applyBorder="1" applyProtection="1">
      <protection locked="0"/>
    </xf>
    <xf numFmtId="0" fontId="27" fillId="5" borderId="140" xfId="0" applyFont="1" applyFill="1" applyBorder="1" applyProtection="1">
      <protection locked="0"/>
    </xf>
    <xf numFmtId="38" fontId="27" fillId="5" borderId="141" xfId="1" applyFont="1" applyFill="1" applyBorder="1" applyProtection="1">
      <protection locked="0"/>
    </xf>
    <xf numFmtId="38" fontId="27" fillId="5" borderId="142" xfId="1" applyFont="1" applyFill="1" applyBorder="1" applyProtection="1">
      <protection locked="0"/>
    </xf>
    <xf numFmtId="38" fontId="27" fillId="5" borderId="143" xfId="1" applyFont="1" applyFill="1" applyBorder="1" applyProtection="1">
      <protection locked="0"/>
    </xf>
    <xf numFmtId="38" fontId="27" fillId="5" borderId="144" xfId="1" applyFont="1" applyFill="1" applyBorder="1" applyProtection="1">
      <protection locked="0"/>
    </xf>
    <xf numFmtId="0" fontId="27" fillId="0" borderId="8" xfId="0" applyFont="1" applyBorder="1" applyProtection="1">
      <protection locked="0"/>
    </xf>
    <xf numFmtId="38" fontId="27" fillId="0" borderId="8" xfId="1" applyFont="1" applyBorder="1" applyProtection="1">
      <protection locked="0"/>
    </xf>
    <xf numFmtId="38" fontId="27" fillId="0" borderId="8" xfId="1" applyFont="1" applyBorder="1" applyAlignment="1" applyProtection="1">
      <protection locked="0"/>
    </xf>
    <xf numFmtId="38" fontId="27" fillId="0" borderId="134" xfId="1" applyFont="1" applyBorder="1" applyAlignment="1" applyProtection="1">
      <protection locked="0"/>
    </xf>
    <xf numFmtId="0" fontId="27" fillId="0" borderId="28" xfId="0" applyFont="1" applyBorder="1" applyAlignment="1" applyProtection="1">
      <alignment horizontal="right"/>
      <protection locked="0"/>
    </xf>
    <xf numFmtId="0" fontId="27" fillId="0" borderId="0" xfId="0" applyFont="1" applyAlignment="1" applyProtection="1">
      <alignment horizontal="right"/>
      <protection locked="0"/>
    </xf>
    <xf numFmtId="0" fontId="0" fillId="0" borderId="0" xfId="0" applyFont="1" applyBorder="1" applyProtection="1">
      <protection locked="0"/>
    </xf>
    <xf numFmtId="0" fontId="0" fillId="0" borderId="3" xfId="0" applyFont="1" applyBorder="1" applyAlignment="1" applyProtection="1">
      <alignment horizontal="center"/>
      <protection locked="0"/>
    </xf>
    <xf numFmtId="0" fontId="0" fillId="5" borderId="135" xfId="0" applyFont="1" applyFill="1" applyBorder="1" applyProtection="1">
      <protection locked="0"/>
    </xf>
    <xf numFmtId="0" fontId="0" fillId="5" borderId="140" xfId="0" applyFont="1" applyFill="1" applyBorder="1" applyProtection="1">
      <protection locked="0"/>
    </xf>
    <xf numFmtId="0" fontId="0" fillId="0" borderId="8" xfId="0" applyFont="1" applyBorder="1" applyProtection="1">
      <protection locked="0"/>
    </xf>
    <xf numFmtId="0" fontId="0" fillId="0" borderId="0" xfId="0" applyFont="1" applyAlignment="1" applyProtection="1">
      <alignment shrinkToFit="1"/>
      <protection locked="0"/>
    </xf>
    <xf numFmtId="38" fontId="27" fillId="4" borderId="101" xfId="1" applyFont="1" applyFill="1" applyBorder="1" applyProtection="1"/>
    <xf numFmtId="38" fontId="27" fillId="4" borderId="13" xfId="1" applyFont="1" applyFill="1" applyBorder="1" applyProtection="1"/>
    <xf numFmtId="38" fontId="27" fillId="4" borderId="32" xfId="1" applyFont="1" applyFill="1" applyBorder="1" applyAlignment="1" applyProtection="1">
      <alignment horizontal="right"/>
    </xf>
    <xf numFmtId="0" fontId="12" fillId="0" borderId="0" xfId="4" applyFont="1" applyAlignment="1" applyProtection="1">
      <alignment horizontal="right" vertical="center"/>
      <protection locked="0"/>
    </xf>
    <xf numFmtId="0" fontId="7" fillId="0" borderId="5" xfId="4" applyFont="1" applyBorder="1" applyProtection="1">
      <alignment vertical="center"/>
      <protection locked="0"/>
    </xf>
    <xf numFmtId="0" fontId="7" fillId="0" borderId="4" xfId="4" applyFont="1" applyBorder="1" applyAlignment="1" applyProtection="1">
      <alignment vertical="center"/>
      <protection locked="0"/>
    </xf>
    <xf numFmtId="0" fontId="7" fillId="0" borderId="114" xfId="4" applyFont="1" applyBorder="1" applyAlignment="1" applyProtection="1">
      <alignment vertical="center"/>
      <protection locked="0"/>
    </xf>
    <xf numFmtId="0" fontId="7" fillId="0" borderId="206" xfId="4" applyFont="1" applyBorder="1" applyProtection="1">
      <alignment vertical="center"/>
      <protection locked="0"/>
    </xf>
    <xf numFmtId="176" fontId="7" fillId="0" borderId="224" xfId="4" applyNumberFormat="1" applyFont="1" applyBorder="1" applyAlignment="1" applyProtection="1">
      <alignment horizontal="center" vertical="center"/>
      <protection locked="0"/>
    </xf>
    <xf numFmtId="0" fontId="7" fillId="0" borderId="225" xfId="4" applyFont="1" applyBorder="1" applyAlignment="1" applyProtection="1">
      <alignment vertical="center"/>
      <protection locked="0"/>
    </xf>
    <xf numFmtId="0" fontId="7" fillId="0" borderId="226" xfId="4" applyFont="1" applyBorder="1" applyProtection="1">
      <alignment vertical="center"/>
      <protection locked="0"/>
    </xf>
    <xf numFmtId="0" fontId="7" fillId="0" borderId="227" xfId="4" applyFont="1" applyBorder="1" applyProtection="1">
      <alignment vertical="center"/>
      <protection locked="0"/>
    </xf>
    <xf numFmtId="0" fontId="7" fillId="0" borderId="230" xfId="4" applyFont="1" applyBorder="1" applyAlignment="1" applyProtection="1">
      <alignment vertical="center"/>
      <protection locked="0"/>
    </xf>
    <xf numFmtId="0" fontId="7" fillId="0" borderId="231" xfId="4" applyFont="1" applyBorder="1" applyAlignment="1" applyProtection="1">
      <alignment horizontal="center" vertical="center"/>
      <protection locked="0"/>
    </xf>
    <xf numFmtId="0" fontId="7" fillId="0" borderId="232" xfId="4" applyFont="1" applyBorder="1" applyProtection="1">
      <alignment vertical="center"/>
      <protection locked="0"/>
    </xf>
    <xf numFmtId="0" fontId="7" fillId="0" borderId="233" xfId="4" applyFont="1" applyBorder="1" applyProtection="1">
      <alignment vertical="center"/>
      <protection locked="0"/>
    </xf>
    <xf numFmtId="177" fontId="7" fillId="3" borderId="207" xfId="4" applyNumberFormat="1" applyFont="1" applyFill="1" applyBorder="1" applyProtection="1">
      <alignment vertical="center"/>
    </xf>
    <xf numFmtId="177" fontId="7" fillId="3" borderId="228" xfId="4" applyNumberFormat="1" applyFont="1" applyFill="1" applyBorder="1" applyProtection="1">
      <alignment vertical="center"/>
    </xf>
    <xf numFmtId="0" fontId="7" fillId="0" borderId="228" xfId="4" applyFont="1" applyBorder="1" applyAlignment="1" applyProtection="1">
      <alignment horizontal="center" vertical="center"/>
    </xf>
    <xf numFmtId="181" fontId="7" fillId="0" borderId="228" xfId="4" applyNumberFormat="1" applyFont="1" applyFill="1" applyBorder="1" applyProtection="1">
      <alignment vertical="center"/>
    </xf>
    <xf numFmtId="177" fontId="7" fillId="4" borderId="229" xfId="4" applyNumberFormat="1" applyFont="1" applyFill="1" applyBorder="1" applyProtection="1">
      <alignment vertical="center"/>
    </xf>
    <xf numFmtId="177" fontId="7" fillId="3" borderId="234" xfId="4" applyNumberFormat="1" applyFont="1" applyFill="1" applyBorder="1" applyProtection="1">
      <alignment vertical="center"/>
    </xf>
    <xf numFmtId="0" fontId="7" fillId="0" borderId="234" xfId="4" applyFont="1" applyBorder="1" applyAlignment="1" applyProtection="1">
      <alignment horizontal="center" vertical="center"/>
    </xf>
    <xf numFmtId="177" fontId="7" fillId="4" borderId="235" xfId="4" applyNumberFormat="1" applyFont="1" applyFill="1" applyBorder="1" applyProtection="1">
      <alignment vertical="center"/>
    </xf>
    <xf numFmtId="177" fontId="4" fillId="0" borderId="0" xfId="4" applyNumberFormat="1" applyFont="1" applyFill="1" applyBorder="1" applyProtection="1">
      <alignment vertical="center"/>
      <protection locked="0"/>
    </xf>
    <xf numFmtId="0" fontId="4" fillId="0" borderId="0" xfId="4" applyFont="1" applyFill="1" applyAlignment="1" applyProtection="1">
      <alignment horizontal="center" vertical="center"/>
      <protection locked="0"/>
    </xf>
    <xf numFmtId="178" fontId="4" fillId="0" borderId="0" xfId="4" applyNumberFormat="1" applyFont="1" applyFill="1" applyBorder="1" applyAlignment="1" applyProtection="1">
      <alignment horizontal="center" vertical="center"/>
      <protection locked="0"/>
    </xf>
    <xf numFmtId="0" fontId="7" fillId="0" borderId="179" xfId="4" applyFont="1" applyBorder="1" applyAlignment="1" applyProtection="1">
      <alignment vertical="center" shrinkToFit="1"/>
      <protection locked="0"/>
    </xf>
    <xf numFmtId="197" fontId="4" fillId="0" borderId="241" xfId="1" applyNumberFormat="1" applyFont="1" applyBorder="1" applyAlignment="1" applyProtection="1">
      <alignment vertical="center"/>
    </xf>
    <xf numFmtId="197" fontId="4" fillId="0" borderId="241" xfId="0" applyNumberFormat="1" applyFont="1" applyBorder="1" applyAlignment="1" applyProtection="1">
      <alignment vertical="center"/>
    </xf>
    <xf numFmtId="0" fontId="24" fillId="0" borderId="0" xfId="4" applyFont="1" applyBorder="1" applyAlignment="1" applyProtection="1">
      <alignment horizontal="center" vertical="center"/>
      <protection locked="0"/>
    </xf>
    <xf numFmtId="0" fontId="24" fillId="0" borderId="2" xfId="4" applyFont="1" applyFill="1" applyBorder="1" applyAlignment="1" applyProtection="1">
      <alignment horizontal="center" vertical="center"/>
      <protection locked="0"/>
    </xf>
    <xf numFmtId="0" fontId="24" fillId="0" borderId="0" xfId="4" applyFont="1" applyAlignment="1" applyProtection="1">
      <alignment horizontal="right" vertical="center"/>
      <protection locked="0"/>
    </xf>
    <xf numFmtId="0" fontId="4" fillId="0" borderId="0" xfId="4" applyFont="1" applyFill="1" applyBorder="1" applyProtection="1">
      <alignment vertical="center"/>
      <protection locked="0"/>
    </xf>
    <xf numFmtId="0" fontId="6" fillId="0" borderId="0" xfId="4" applyFont="1" applyFill="1" applyBorder="1" applyAlignment="1" applyProtection="1">
      <alignment vertical="center" shrinkToFit="1"/>
      <protection locked="0"/>
    </xf>
    <xf numFmtId="0" fontId="4" fillId="0" borderId="0" xfId="4" applyFont="1" applyAlignment="1" applyProtection="1">
      <alignment horizontal="right" vertical="center" wrapText="1"/>
      <protection locked="0"/>
    </xf>
    <xf numFmtId="177" fontId="4" fillId="0" borderId="0" xfId="4" applyNumberFormat="1" applyFont="1" applyAlignment="1" applyProtection="1">
      <alignment horizontal="right" vertical="center" wrapText="1"/>
      <protection locked="0"/>
    </xf>
    <xf numFmtId="0" fontId="4" fillId="0" borderId="0" xfId="4" applyFont="1" applyBorder="1" applyAlignment="1" applyProtection="1">
      <alignment horizontal="right" vertical="center" wrapText="1"/>
      <protection locked="0"/>
    </xf>
    <xf numFmtId="0" fontId="4" fillId="0" borderId="0" xfId="4" applyFont="1" applyBorder="1" applyAlignment="1" applyProtection="1">
      <alignment vertical="center" wrapText="1"/>
      <protection locked="0"/>
    </xf>
    <xf numFmtId="0" fontId="4" fillId="0" borderId="0" xfId="4" applyFont="1" applyFill="1" applyAlignment="1" applyProtection="1">
      <alignment horizontal="left" vertical="center" wrapText="1"/>
      <protection locked="0"/>
    </xf>
    <xf numFmtId="178" fontId="7" fillId="4" borderId="202" xfId="4" applyNumberFormat="1" applyFont="1" applyFill="1" applyBorder="1" applyProtection="1">
      <alignment vertical="center"/>
    </xf>
    <xf numFmtId="38" fontId="7" fillId="4" borderId="11" xfId="1" applyFont="1" applyFill="1" applyBorder="1" applyAlignment="1" applyProtection="1">
      <alignment vertical="center"/>
    </xf>
    <xf numFmtId="0" fontId="4" fillId="0" borderId="0" xfId="4" applyFont="1" applyFill="1" applyProtection="1">
      <alignment vertical="center"/>
    </xf>
    <xf numFmtId="177" fontId="24" fillId="0" borderId="0" xfId="4" applyNumberFormat="1" applyFont="1" applyBorder="1" applyProtection="1">
      <alignment vertical="center"/>
      <protection locked="0"/>
    </xf>
    <xf numFmtId="0" fontId="24" fillId="0" borderId="0" xfId="4" applyFont="1" applyFill="1" applyBorder="1" applyProtection="1">
      <alignment vertical="center"/>
      <protection locked="0"/>
    </xf>
    <xf numFmtId="0" fontId="28" fillId="0" borderId="1" xfId="4" applyFont="1" applyFill="1" applyBorder="1" applyAlignment="1" applyProtection="1">
      <alignment horizontal="center" vertical="center"/>
      <protection locked="0"/>
    </xf>
    <xf numFmtId="0" fontId="28" fillId="0" borderId="3" xfId="4" applyFont="1" applyFill="1" applyBorder="1" applyAlignment="1" applyProtection="1">
      <alignment horizontal="center" vertical="center"/>
      <protection locked="0"/>
    </xf>
    <xf numFmtId="0" fontId="7" fillId="0" borderId="1" xfId="4" applyFont="1" applyFill="1" applyBorder="1" applyAlignment="1" applyProtection="1">
      <alignment horizontal="center" vertical="center"/>
      <protection locked="0"/>
    </xf>
    <xf numFmtId="0" fontId="7" fillId="0" borderId="204" xfId="4" applyFont="1" applyFill="1" applyBorder="1" applyProtection="1">
      <alignment vertical="center"/>
      <protection locked="0"/>
    </xf>
    <xf numFmtId="0" fontId="7" fillId="0" borderId="178" xfId="4" applyFont="1" applyBorder="1" applyProtection="1">
      <alignment vertical="center"/>
      <protection locked="0"/>
    </xf>
    <xf numFmtId="0" fontId="7" fillId="0" borderId="207" xfId="4" applyFont="1" applyFill="1" applyBorder="1" applyAlignment="1" applyProtection="1">
      <alignment horizontal="center" vertical="center"/>
      <protection locked="0"/>
    </xf>
    <xf numFmtId="0" fontId="4" fillId="0" borderId="0" xfId="4" applyFont="1" applyBorder="1" applyAlignment="1" applyProtection="1">
      <alignment horizontal="center" vertical="center"/>
      <protection locked="0"/>
    </xf>
    <xf numFmtId="0" fontId="12" fillId="0" borderId="179" xfId="4" applyFont="1" applyBorder="1" applyProtection="1">
      <alignment vertical="center"/>
      <protection locked="0"/>
    </xf>
    <xf numFmtId="0" fontId="12" fillId="0" borderId="204" xfId="4" applyFont="1" applyBorder="1" applyProtection="1">
      <alignment vertical="center"/>
      <protection locked="0"/>
    </xf>
    <xf numFmtId="0" fontId="7" fillId="0" borderId="206" xfId="4" applyFont="1" applyBorder="1" applyAlignment="1" applyProtection="1">
      <alignment horizontal="centerContinuous" vertical="center"/>
      <protection locked="0"/>
    </xf>
    <xf numFmtId="0" fontId="7" fillId="0" borderId="179" xfId="4" applyFont="1" applyBorder="1" applyAlignment="1" applyProtection="1">
      <alignment horizontal="centerContinuous" vertical="center"/>
      <protection locked="0"/>
    </xf>
    <xf numFmtId="184" fontId="7" fillId="0" borderId="195" xfId="4" applyNumberFormat="1" applyFont="1" applyFill="1" applyBorder="1" applyProtection="1">
      <alignment vertical="center"/>
      <protection locked="0"/>
    </xf>
    <xf numFmtId="0" fontId="7" fillId="0" borderId="24" xfId="4" applyFont="1" applyFill="1" applyBorder="1" applyAlignment="1" applyProtection="1">
      <alignment horizontal="centerContinuous" vertical="center"/>
      <protection locked="0"/>
    </xf>
    <xf numFmtId="0" fontId="4" fillId="0" borderId="10" xfId="4" applyFont="1" applyFill="1" applyBorder="1" applyAlignment="1" applyProtection="1">
      <alignment horizontal="centerContinuous" vertical="center"/>
      <protection locked="0"/>
    </xf>
    <xf numFmtId="0" fontId="4" fillId="0" borderId="0" xfId="4" quotePrefix="1" applyFont="1" applyAlignment="1" applyProtection="1">
      <alignment horizontal="center" vertical="center" shrinkToFit="1"/>
      <protection locked="0"/>
    </xf>
    <xf numFmtId="184" fontId="7" fillId="0" borderId="192" xfId="4" applyNumberFormat="1" applyFont="1" applyFill="1" applyBorder="1" applyProtection="1">
      <alignment vertical="center"/>
      <protection locked="0"/>
    </xf>
    <xf numFmtId="0" fontId="7" fillId="0" borderId="202" xfId="4" applyFont="1" applyFill="1" applyBorder="1" applyAlignment="1" applyProtection="1">
      <alignment horizontal="center" vertical="center"/>
    </xf>
    <xf numFmtId="0" fontId="4" fillId="0" borderId="242" xfId="4" applyFont="1" applyBorder="1" applyAlignment="1" applyProtection="1">
      <alignment horizontal="center" vertical="center"/>
    </xf>
    <xf numFmtId="177" fontId="7" fillId="0" borderId="14" xfId="4" applyNumberFormat="1" applyFont="1" applyFill="1" applyBorder="1" applyProtection="1">
      <alignment vertical="center"/>
    </xf>
    <xf numFmtId="0" fontId="4" fillId="0" borderId="14" xfId="4" applyFont="1" applyFill="1" applyBorder="1" applyAlignment="1" applyProtection="1">
      <alignment horizontal="center" vertical="center"/>
    </xf>
    <xf numFmtId="178" fontId="7" fillId="0" borderId="14" xfId="4" applyNumberFormat="1" applyFont="1" applyFill="1" applyBorder="1" applyProtection="1">
      <alignment vertical="center"/>
    </xf>
    <xf numFmtId="177" fontId="7" fillId="9" borderId="242" xfId="4" applyNumberFormat="1" applyFont="1" applyFill="1" applyBorder="1" applyProtection="1">
      <alignment vertical="center"/>
    </xf>
    <xf numFmtId="177" fontId="24" fillId="0" borderId="0" xfId="4" applyNumberFormat="1" applyFont="1" applyAlignment="1" applyProtection="1">
      <alignment horizontal="right" vertical="center"/>
      <protection locked="0"/>
    </xf>
    <xf numFmtId="0" fontId="24" fillId="0" borderId="0" xfId="4" applyFont="1" applyFill="1" applyBorder="1" applyAlignment="1" applyProtection="1">
      <alignment horizontal="center" vertical="center"/>
      <protection locked="0"/>
    </xf>
    <xf numFmtId="177" fontId="24" fillId="0" borderId="0" xfId="4" applyNumberFormat="1" applyFont="1" applyFill="1" applyBorder="1" applyProtection="1">
      <alignment vertical="center"/>
      <protection locked="0"/>
    </xf>
    <xf numFmtId="0" fontId="7" fillId="0" borderId="206" xfId="4" applyFont="1" applyBorder="1" applyAlignment="1" applyProtection="1">
      <alignment horizontal="center" vertical="center"/>
      <protection locked="0"/>
    </xf>
    <xf numFmtId="0" fontId="7" fillId="0" borderId="207" xfId="4" applyFont="1" applyBorder="1" applyAlignment="1" applyProtection="1">
      <alignment horizontal="center" vertical="center" shrinkToFit="1"/>
      <protection locked="0"/>
    </xf>
    <xf numFmtId="0" fontId="7" fillId="0" borderId="0" xfId="4" applyFont="1" applyAlignment="1" applyProtection="1">
      <alignment vertical="center"/>
      <protection locked="0"/>
    </xf>
    <xf numFmtId="0" fontId="4" fillId="0" borderId="202" xfId="4" applyFont="1" applyBorder="1" applyAlignment="1" applyProtection="1">
      <alignment horizontal="center" vertical="center"/>
    </xf>
    <xf numFmtId="177" fontId="7" fillId="4" borderId="18" xfId="4" applyNumberFormat="1" applyFont="1" applyFill="1" applyBorder="1" applyProtection="1">
      <alignment vertical="center"/>
    </xf>
    <xf numFmtId="0" fontId="38" fillId="0" borderId="0" xfId="4" applyFont="1" applyProtection="1">
      <alignment vertical="center"/>
      <protection locked="0"/>
    </xf>
    <xf numFmtId="177" fontId="7" fillId="0" borderId="74" xfId="4" applyNumberFormat="1" applyFont="1" applyFill="1" applyBorder="1" applyProtection="1">
      <alignment vertical="center"/>
      <protection locked="0"/>
    </xf>
    <xf numFmtId="182" fontId="7" fillId="0" borderId="207" xfId="4" applyNumberFormat="1" applyFont="1" applyFill="1" applyBorder="1" applyAlignment="1" applyProtection="1">
      <alignment vertical="center" shrinkToFit="1"/>
      <protection locked="0"/>
    </xf>
    <xf numFmtId="0" fontId="7" fillId="0" borderId="72" xfId="4" applyFont="1" applyBorder="1" applyAlignment="1" applyProtection="1">
      <alignment horizontal="center" vertical="center"/>
      <protection locked="0"/>
    </xf>
    <xf numFmtId="0" fontId="7" fillId="0" borderId="17" xfId="4" applyFont="1" applyBorder="1" applyAlignment="1" applyProtection="1">
      <alignment horizontal="center" vertical="center"/>
      <protection locked="0"/>
    </xf>
    <xf numFmtId="177" fontId="7" fillId="0" borderId="3" xfId="4" applyNumberFormat="1" applyFont="1" applyFill="1" applyBorder="1" applyProtection="1">
      <alignment vertical="center"/>
      <protection locked="0"/>
    </xf>
    <xf numFmtId="182" fontId="11" fillId="0" borderId="3" xfId="4" applyNumberFormat="1" applyFont="1" applyFill="1" applyBorder="1" applyAlignment="1" applyProtection="1">
      <alignment vertical="center" shrinkToFit="1"/>
      <protection locked="0"/>
    </xf>
    <xf numFmtId="0" fontId="7" fillId="0" borderId="8" xfId="4" applyFont="1" applyFill="1" applyBorder="1" applyAlignment="1" applyProtection="1">
      <alignment horizontal="center" vertical="center"/>
      <protection locked="0"/>
    </xf>
    <xf numFmtId="177" fontId="7" fillId="0" borderId="18" xfId="4" applyNumberFormat="1" applyFont="1" applyFill="1" applyBorder="1" applyProtection="1">
      <alignment vertical="center"/>
      <protection locked="0"/>
    </xf>
    <xf numFmtId="0" fontId="7" fillId="0" borderId="12" xfId="4" applyFont="1" applyBorder="1" applyAlignment="1" applyProtection="1">
      <alignment vertical="center"/>
      <protection locked="0"/>
    </xf>
    <xf numFmtId="0" fontId="40" fillId="0" borderId="0" xfId="4" applyFont="1" applyProtection="1">
      <alignment vertical="center"/>
      <protection locked="0"/>
    </xf>
    <xf numFmtId="178" fontId="7" fillId="0" borderId="74" xfId="4" applyNumberFormat="1" applyFont="1" applyBorder="1" applyProtection="1">
      <alignment vertical="center"/>
    </xf>
    <xf numFmtId="0" fontId="7" fillId="0" borderId="14" xfId="4" applyFont="1" applyBorder="1" applyAlignment="1" applyProtection="1">
      <alignment horizontal="center" vertical="center"/>
    </xf>
    <xf numFmtId="182" fontId="7" fillId="0" borderId="14" xfId="4" applyNumberFormat="1" applyFont="1" applyBorder="1" applyProtection="1">
      <alignment vertical="center"/>
    </xf>
    <xf numFmtId="177" fontId="7" fillId="4" borderId="17" xfId="4" applyNumberFormat="1" applyFont="1" applyFill="1" applyBorder="1" applyProtection="1">
      <alignment vertical="center"/>
    </xf>
    <xf numFmtId="182" fontId="7" fillId="6" borderId="17" xfId="4" applyNumberFormat="1" applyFont="1" applyFill="1" applyBorder="1" applyProtection="1">
      <alignment vertical="center"/>
    </xf>
    <xf numFmtId="177" fontId="7" fillId="4" borderId="27" xfId="4" applyNumberFormat="1" applyFont="1" applyFill="1" applyBorder="1" applyProtection="1">
      <alignment vertical="center"/>
    </xf>
    <xf numFmtId="177" fontId="28" fillId="4" borderId="18" xfId="4" applyNumberFormat="1" applyFont="1" applyFill="1" applyBorder="1" applyProtection="1">
      <alignment vertical="center"/>
    </xf>
    <xf numFmtId="0" fontId="7" fillId="8" borderId="73" xfId="4" applyFont="1" applyFill="1" applyBorder="1" applyProtection="1">
      <alignment vertical="center"/>
      <protection locked="0"/>
    </xf>
    <xf numFmtId="0" fontId="7" fillId="0" borderId="12" xfId="4" applyFont="1" applyBorder="1" applyAlignment="1" applyProtection="1">
      <alignment vertical="center" shrinkToFit="1"/>
      <protection locked="0"/>
    </xf>
    <xf numFmtId="0" fontId="7" fillId="0" borderId="179" xfId="4" applyFont="1" applyFill="1" applyBorder="1" applyAlignment="1" applyProtection="1">
      <alignment vertical="center" shrinkToFit="1"/>
      <protection locked="0"/>
    </xf>
    <xf numFmtId="176" fontId="7" fillId="0" borderId="114" xfId="4" applyNumberFormat="1" applyFont="1" applyFill="1" applyBorder="1" applyAlignment="1" applyProtection="1">
      <alignment horizontal="center" vertical="center"/>
      <protection locked="0"/>
    </xf>
    <xf numFmtId="0" fontId="7" fillId="0" borderId="13" xfId="4" applyFont="1" applyFill="1" applyBorder="1" applyAlignment="1" applyProtection="1">
      <alignment vertical="center" shrinkToFit="1"/>
      <protection locked="0"/>
    </xf>
    <xf numFmtId="0" fontId="7" fillId="0" borderId="12" xfId="4" applyFont="1" applyFill="1" applyBorder="1" applyAlignment="1" applyProtection="1">
      <alignment vertical="center" shrinkToFit="1"/>
      <protection locked="0"/>
    </xf>
    <xf numFmtId="0" fontId="7" fillId="0" borderId="13" xfId="4" applyFont="1" applyBorder="1" applyAlignment="1" applyProtection="1">
      <alignment vertical="center" shrinkToFit="1"/>
      <protection locked="0"/>
    </xf>
    <xf numFmtId="176" fontId="7" fillId="0" borderId="203" xfId="4" applyNumberFormat="1" applyFont="1" applyFill="1" applyBorder="1" applyAlignment="1" applyProtection="1">
      <alignment horizontal="center" vertical="center"/>
      <protection locked="0"/>
    </xf>
    <xf numFmtId="0" fontId="7" fillId="0" borderId="13" xfId="4" applyFont="1" applyFill="1" applyBorder="1" applyProtection="1">
      <alignment vertical="center"/>
      <protection locked="0"/>
    </xf>
    <xf numFmtId="0" fontId="7" fillId="0" borderId="205" xfId="4" applyFont="1" applyFill="1" applyBorder="1" applyProtection="1">
      <alignment vertical="center"/>
      <protection locked="0"/>
    </xf>
    <xf numFmtId="0" fontId="7" fillId="0" borderId="0" xfId="4" applyFont="1" applyFill="1" applyAlignment="1" applyProtection="1">
      <alignment horizontal="left" vertical="center"/>
      <protection locked="0"/>
    </xf>
    <xf numFmtId="0" fontId="7" fillId="0" borderId="0" xfId="4" quotePrefix="1" applyFont="1" applyFill="1" applyAlignment="1" applyProtection="1">
      <alignment vertical="center"/>
      <protection locked="0"/>
    </xf>
    <xf numFmtId="0" fontId="7" fillId="0" borderId="0" xfId="4" applyFont="1" applyFill="1" applyAlignment="1" applyProtection="1">
      <alignment vertical="top"/>
      <protection locked="0"/>
    </xf>
    <xf numFmtId="0" fontId="7" fillId="0" borderId="0" xfId="4" applyFont="1" applyFill="1" applyAlignment="1" applyProtection="1">
      <alignment vertical="center"/>
      <protection locked="0"/>
    </xf>
    <xf numFmtId="0" fontId="7" fillId="0" borderId="0" xfId="4" applyFont="1" applyFill="1" applyAlignment="1" applyProtection="1">
      <alignment vertical="top" wrapText="1"/>
      <protection locked="0"/>
    </xf>
    <xf numFmtId="0" fontId="7" fillId="0" borderId="0" xfId="4" quotePrefix="1" applyFont="1" applyAlignment="1" applyProtection="1">
      <alignment vertical="center"/>
      <protection locked="0"/>
    </xf>
    <xf numFmtId="0" fontId="7" fillId="0" borderId="0" xfId="4" applyFont="1" applyAlignment="1" applyProtection="1">
      <alignment vertical="top"/>
      <protection locked="0"/>
    </xf>
    <xf numFmtId="0" fontId="7" fillId="0" borderId="0" xfId="4" applyFont="1" applyAlignment="1" applyProtection="1">
      <alignment vertical="top" wrapText="1"/>
      <protection locked="0"/>
    </xf>
    <xf numFmtId="184" fontId="7" fillId="0" borderId="74" xfId="4" applyNumberFormat="1" applyFont="1" applyBorder="1" applyAlignment="1" applyProtection="1">
      <alignment horizontal="center" vertical="center"/>
      <protection locked="0"/>
    </xf>
    <xf numFmtId="180" fontId="7" fillId="0" borderId="74" xfId="4" applyNumberFormat="1" applyFont="1" applyBorder="1" applyAlignment="1" applyProtection="1">
      <alignment horizontal="center" vertical="center"/>
      <protection locked="0"/>
    </xf>
    <xf numFmtId="184" fontId="7" fillId="0" borderId="9" xfId="4" applyNumberFormat="1" applyFont="1" applyFill="1" applyBorder="1" applyProtection="1">
      <alignment vertical="center"/>
      <protection locked="0"/>
    </xf>
    <xf numFmtId="177" fontId="7" fillId="0" borderId="207" xfId="4" applyNumberFormat="1" applyFont="1" applyFill="1" applyBorder="1" applyProtection="1">
      <alignment vertical="center"/>
      <protection locked="0"/>
    </xf>
    <xf numFmtId="182" fontId="7" fillId="0" borderId="207" xfId="4" applyNumberFormat="1" applyFont="1" applyBorder="1" applyAlignment="1" applyProtection="1">
      <alignment vertical="center" shrinkToFit="1"/>
      <protection locked="0"/>
    </xf>
    <xf numFmtId="0" fontId="12" fillId="0" borderId="0" xfId="4" applyFont="1" applyBorder="1" applyAlignment="1" applyProtection="1">
      <alignment vertical="center" wrapText="1"/>
      <protection locked="0"/>
    </xf>
    <xf numFmtId="180" fontId="7" fillId="0" borderId="2" xfId="4" applyNumberFormat="1" applyFont="1" applyBorder="1" applyAlignment="1" applyProtection="1">
      <alignment horizontal="left" vertical="center"/>
      <protection locked="0"/>
    </xf>
    <xf numFmtId="0" fontId="6" fillId="0" borderId="0" xfId="4" quotePrefix="1" applyFont="1" applyBorder="1" applyAlignment="1" applyProtection="1">
      <alignment horizontal="center" vertical="center"/>
      <protection locked="0"/>
    </xf>
    <xf numFmtId="184" fontId="7" fillId="0" borderId="8" xfId="4" applyNumberFormat="1" applyFont="1" applyBorder="1" applyAlignment="1" applyProtection="1">
      <alignment vertical="center"/>
      <protection locked="0"/>
    </xf>
    <xf numFmtId="184" fontId="7" fillId="0" borderId="12" xfId="4" applyNumberFormat="1" applyFont="1" applyBorder="1" applyAlignment="1" applyProtection="1">
      <alignment vertical="center"/>
      <protection locked="0"/>
    </xf>
    <xf numFmtId="0" fontId="7" fillId="0" borderId="101" xfId="4" applyFont="1" applyBorder="1" applyAlignment="1" applyProtection="1">
      <alignment vertical="center"/>
      <protection locked="0"/>
    </xf>
    <xf numFmtId="0" fontId="7" fillId="9" borderId="127" xfId="4" applyFont="1" applyFill="1" applyBorder="1" applyAlignment="1" applyProtection="1">
      <alignment vertical="center"/>
      <protection locked="0"/>
    </xf>
    <xf numFmtId="178" fontId="7" fillId="9" borderId="127" xfId="4" applyNumberFormat="1" applyFont="1" applyFill="1" applyBorder="1" applyProtection="1">
      <alignment vertical="center"/>
      <protection locked="0"/>
    </xf>
    <xf numFmtId="176" fontId="7" fillId="0" borderId="103" xfId="4" applyNumberFormat="1" applyFont="1" applyBorder="1" applyAlignment="1" applyProtection="1">
      <alignment horizontal="center" vertical="center"/>
      <protection locked="0"/>
    </xf>
    <xf numFmtId="0" fontId="7" fillId="0" borderId="103" xfId="4" applyFont="1" applyBorder="1" applyProtection="1">
      <alignment vertical="center"/>
      <protection locked="0"/>
    </xf>
    <xf numFmtId="178" fontId="7" fillId="0" borderId="0" xfId="4" applyNumberFormat="1" applyFont="1" applyFill="1" applyBorder="1" applyAlignment="1" applyProtection="1">
      <alignment horizontal="center" vertical="center" shrinkToFit="1"/>
      <protection locked="0"/>
    </xf>
    <xf numFmtId="38" fontId="7" fillId="0" borderId="0" xfId="1" applyFont="1" applyFill="1" applyBorder="1" applyAlignment="1" applyProtection="1">
      <alignment vertical="center"/>
      <protection locked="0"/>
    </xf>
    <xf numFmtId="176" fontId="7" fillId="0" borderId="0" xfId="4" applyNumberFormat="1" applyFont="1" applyFill="1" applyBorder="1" applyAlignment="1" applyProtection="1">
      <alignment horizontal="center" vertical="center"/>
      <protection locked="0"/>
    </xf>
    <xf numFmtId="0" fontId="7" fillId="0" borderId="0" xfId="4" applyFont="1" applyFill="1" applyBorder="1" applyAlignment="1" applyProtection="1">
      <alignment vertical="center"/>
      <protection locked="0"/>
    </xf>
    <xf numFmtId="180" fontId="7" fillId="0" borderId="3" xfId="4" applyNumberFormat="1" applyFont="1" applyBorder="1" applyAlignment="1" applyProtection="1">
      <alignment horizontal="center" vertical="center" shrinkToFit="1"/>
      <protection locked="0"/>
    </xf>
    <xf numFmtId="0" fontId="12" fillId="0" borderId="0" xfId="4" applyFont="1" applyAlignment="1" applyProtection="1">
      <alignment vertical="top" wrapText="1"/>
      <protection locked="0"/>
    </xf>
    <xf numFmtId="0" fontId="7" fillId="0" borderId="20" xfId="4" applyFont="1" applyFill="1" applyBorder="1" applyAlignment="1" applyProtection="1">
      <alignment vertical="center"/>
      <protection locked="0"/>
    </xf>
    <xf numFmtId="0" fontId="7" fillId="0" borderId="22" xfId="4" applyFont="1" applyFill="1" applyBorder="1" applyAlignment="1" applyProtection="1">
      <alignment vertical="center"/>
      <protection locked="0"/>
    </xf>
    <xf numFmtId="0" fontId="4" fillId="0" borderId="0" xfId="4" applyFont="1" applyProtection="1">
      <alignment vertical="center"/>
    </xf>
    <xf numFmtId="181" fontId="7" fillId="0" borderId="202" xfId="4" applyNumberFormat="1" applyFont="1" applyBorder="1" applyProtection="1">
      <alignment vertical="center"/>
    </xf>
    <xf numFmtId="181" fontId="7" fillId="0" borderId="207" xfId="4" applyNumberFormat="1" applyFont="1" applyBorder="1" applyProtection="1">
      <alignment vertical="center"/>
    </xf>
    <xf numFmtId="180" fontId="7" fillId="0" borderId="0" xfId="4" applyNumberFormat="1" applyFont="1" applyProtection="1">
      <alignment vertical="center"/>
    </xf>
    <xf numFmtId="180" fontId="7" fillId="0" borderId="0" xfId="4" applyNumberFormat="1" applyFont="1" applyFill="1" applyProtection="1">
      <alignment vertical="center"/>
    </xf>
    <xf numFmtId="181" fontId="7" fillId="0" borderId="202" xfId="4" applyNumberFormat="1" applyFont="1" applyBorder="1" applyAlignment="1" applyProtection="1">
      <alignment horizontal="right" vertical="center"/>
    </xf>
    <xf numFmtId="177" fontId="7" fillId="9" borderId="70" xfId="4" applyNumberFormat="1" applyFont="1" applyFill="1" applyBorder="1" applyProtection="1">
      <alignment vertical="center"/>
    </xf>
    <xf numFmtId="0" fontId="7" fillId="0" borderId="70" xfId="4" applyFont="1" applyFill="1" applyBorder="1" applyAlignment="1" applyProtection="1">
      <alignment horizontal="center" vertical="center"/>
    </xf>
    <xf numFmtId="177" fontId="7" fillId="9" borderId="207" xfId="4" applyNumberFormat="1" applyFont="1" applyFill="1" applyBorder="1" applyProtection="1">
      <alignment vertical="center"/>
    </xf>
    <xf numFmtId="180" fontId="7" fillId="0" borderId="108" xfId="4" applyNumberFormat="1" applyFont="1" applyBorder="1" applyProtection="1">
      <alignment vertical="center"/>
    </xf>
    <xf numFmtId="0" fontId="7" fillId="0" borderId="17" xfId="4" applyFont="1" applyBorder="1" applyAlignment="1" applyProtection="1">
      <alignment horizontal="center" vertical="center"/>
    </xf>
    <xf numFmtId="180" fontId="7" fillId="0" borderId="3" xfId="4" applyNumberFormat="1" applyFont="1" applyBorder="1" applyProtection="1">
      <alignment vertical="center"/>
    </xf>
    <xf numFmtId="177" fontId="7" fillId="4" borderId="3" xfId="4" applyNumberFormat="1" applyFont="1" applyFill="1" applyBorder="1" applyProtection="1">
      <alignment vertical="center"/>
    </xf>
    <xf numFmtId="180" fontId="7" fillId="0" borderId="209" xfId="4" applyNumberFormat="1" applyFont="1" applyBorder="1" applyProtection="1">
      <alignment vertical="center"/>
    </xf>
    <xf numFmtId="0" fontId="7" fillId="0" borderId="30" xfId="4" applyFont="1" applyBorder="1" applyAlignment="1" applyProtection="1">
      <alignment horizontal="center" vertical="center"/>
    </xf>
    <xf numFmtId="177" fontId="7" fillId="4" borderId="30" xfId="4" applyNumberFormat="1" applyFont="1" applyFill="1" applyBorder="1" applyProtection="1">
      <alignment vertical="center"/>
    </xf>
    <xf numFmtId="182" fontId="7" fillId="6" borderId="108" xfId="4" applyNumberFormat="1" applyFont="1" applyFill="1" applyBorder="1" applyProtection="1">
      <alignment vertical="center"/>
    </xf>
    <xf numFmtId="38" fontId="7" fillId="6" borderId="70" xfId="1" applyFont="1" applyFill="1" applyBorder="1" applyAlignment="1" applyProtection="1">
      <alignment vertical="center"/>
    </xf>
    <xf numFmtId="38" fontId="7" fillId="6" borderId="202" xfId="1" applyFont="1" applyFill="1" applyBorder="1" applyAlignment="1" applyProtection="1">
      <alignment vertical="center"/>
    </xf>
    <xf numFmtId="181" fontId="7" fillId="6" borderId="202" xfId="4" applyNumberFormat="1" applyFont="1" applyFill="1" applyBorder="1" applyProtection="1">
      <alignment vertical="center"/>
    </xf>
    <xf numFmtId="178" fontId="7" fillId="9" borderId="202" xfId="4" applyNumberFormat="1" applyFont="1" applyFill="1" applyBorder="1" applyProtection="1">
      <alignment vertical="center"/>
    </xf>
    <xf numFmtId="38" fontId="7" fillId="4" borderId="10" xfId="1" applyFont="1" applyFill="1" applyBorder="1" applyAlignment="1" applyProtection="1">
      <alignment vertical="center"/>
    </xf>
    <xf numFmtId="0" fontId="30" fillId="0" borderId="52" xfId="8" applyNumberFormat="1" applyFont="1" applyBorder="1" applyAlignment="1" applyProtection="1">
      <alignment vertical="center"/>
      <protection locked="0"/>
    </xf>
    <xf numFmtId="0" fontId="30" fillId="0" borderId="53" xfId="8" applyNumberFormat="1" applyFont="1" applyBorder="1" applyAlignment="1" applyProtection="1">
      <alignment vertical="center"/>
      <protection locked="0"/>
    </xf>
    <xf numFmtId="0" fontId="30" fillId="0" borderId="54" xfId="8" applyNumberFormat="1" applyFont="1" applyBorder="1" applyAlignment="1" applyProtection="1">
      <alignment vertical="center"/>
      <protection locked="0"/>
    </xf>
    <xf numFmtId="0" fontId="30" fillId="0" borderId="68" xfId="8" applyNumberFormat="1" applyFont="1" applyBorder="1" applyAlignment="1" applyProtection="1">
      <alignment vertical="center"/>
      <protection locked="0"/>
    </xf>
    <xf numFmtId="0" fontId="30" fillId="0" borderId="0" xfId="8" applyNumberFormat="1" applyFont="1" applyAlignment="1" applyProtection="1">
      <alignment vertical="center"/>
      <protection locked="0"/>
    </xf>
    <xf numFmtId="0" fontId="30" fillId="0" borderId="0" xfId="8" applyNumberFormat="1" applyFont="1" applyBorder="1" applyAlignment="1" applyProtection="1">
      <alignment vertical="center"/>
      <protection locked="0"/>
    </xf>
    <xf numFmtId="0" fontId="30" fillId="0" borderId="75" xfId="8" applyNumberFormat="1" applyFont="1" applyBorder="1" applyAlignment="1" applyProtection="1">
      <alignment vertical="center"/>
      <protection locked="0"/>
    </xf>
    <xf numFmtId="0" fontId="30" fillId="0" borderId="76" xfId="8" applyNumberFormat="1" applyFont="1" applyBorder="1" applyAlignment="1" applyProtection="1">
      <alignment vertical="center"/>
      <protection locked="0"/>
    </xf>
    <xf numFmtId="0" fontId="30" fillId="0" borderId="0" xfId="8" applyNumberFormat="1" applyFont="1" applyBorder="1" applyAlignment="1" applyProtection="1">
      <alignment horizontal="centerContinuous" vertical="center"/>
      <protection locked="0"/>
    </xf>
    <xf numFmtId="0" fontId="30" fillId="0" borderId="80" xfId="8" applyNumberFormat="1" applyFont="1" applyBorder="1" applyAlignment="1" applyProtection="1">
      <alignment vertical="center"/>
      <protection locked="0"/>
    </xf>
    <xf numFmtId="0" fontId="30" fillId="0" borderId="55" xfId="8" applyNumberFormat="1" applyFont="1" applyBorder="1" applyAlignment="1" applyProtection="1">
      <alignment vertical="center"/>
      <protection locked="0"/>
    </xf>
    <xf numFmtId="177" fontId="30" fillId="0" borderId="0" xfId="8" applyNumberFormat="1" applyFont="1" applyBorder="1" applyAlignment="1" applyProtection="1">
      <alignment vertical="center"/>
      <protection locked="0"/>
    </xf>
    <xf numFmtId="0" fontId="30" fillId="0" borderId="80" xfId="8" applyNumberFormat="1" applyFont="1" applyBorder="1" applyAlignment="1" applyProtection="1">
      <alignment horizontal="center" vertical="center"/>
      <protection locked="0"/>
    </xf>
    <xf numFmtId="181" fontId="30" fillId="0" borderId="0" xfId="8" applyNumberFormat="1" applyFont="1" applyBorder="1" applyAlignment="1" applyProtection="1">
      <alignment vertical="center"/>
      <protection locked="0"/>
    </xf>
    <xf numFmtId="0" fontId="30" fillId="0" borderId="0" xfId="8" applyNumberFormat="1" applyFont="1" applyBorder="1" applyAlignment="1" applyProtection="1">
      <alignment horizontal="center" vertical="center"/>
      <protection locked="0"/>
    </xf>
    <xf numFmtId="0" fontId="30" fillId="0" borderId="0" xfId="8" applyNumberFormat="1" applyFont="1" applyFill="1" applyBorder="1" applyAlignment="1" applyProtection="1">
      <alignment vertical="center"/>
      <protection locked="0"/>
    </xf>
    <xf numFmtId="0" fontId="30" fillId="0" borderId="83" xfId="8" applyNumberFormat="1" applyFont="1" applyBorder="1" applyAlignment="1" applyProtection="1">
      <alignment horizontal="centerContinuous" vertical="center"/>
      <protection locked="0"/>
    </xf>
    <xf numFmtId="0" fontId="30" fillId="0" borderId="80" xfId="8" applyNumberFormat="1" applyFont="1" applyBorder="1" applyAlignment="1" applyProtection="1">
      <alignment horizontal="centerContinuous" vertical="center"/>
      <protection locked="0"/>
    </xf>
    <xf numFmtId="0" fontId="30" fillId="0" borderId="56" xfId="8" applyNumberFormat="1" applyFont="1" applyBorder="1" applyAlignment="1" applyProtection="1">
      <alignment horizontal="centerContinuous" vertical="center"/>
      <protection locked="0"/>
    </xf>
    <xf numFmtId="0" fontId="30" fillId="0" borderId="57" xfId="8" applyNumberFormat="1" applyFont="1" applyBorder="1" applyAlignment="1" applyProtection="1">
      <alignment horizontal="centerContinuous" vertical="center"/>
      <protection locked="0"/>
    </xf>
    <xf numFmtId="0" fontId="30" fillId="0" borderId="58" xfId="8" applyNumberFormat="1" applyFont="1" applyBorder="1" applyAlignment="1" applyProtection="1">
      <alignment horizontal="centerContinuous" vertical="center"/>
      <protection locked="0"/>
    </xf>
    <xf numFmtId="0" fontId="30" fillId="0" borderId="55" xfId="8" applyNumberFormat="1" applyFont="1" applyBorder="1" applyAlignment="1" applyProtection="1">
      <alignment horizontal="centerContinuous" vertical="center"/>
      <protection locked="0"/>
    </xf>
    <xf numFmtId="0" fontId="30" fillId="0" borderId="59" xfId="8" applyNumberFormat="1" applyFont="1" applyBorder="1" applyAlignment="1" applyProtection="1">
      <alignment vertical="center"/>
      <protection locked="0"/>
    </xf>
    <xf numFmtId="0" fontId="30" fillId="0" borderId="60" xfId="8" applyNumberFormat="1" applyFont="1" applyBorder="1" applyAlignment="1" applyProtection="1">
      <alignment vertical="center"/>
      <protection locked="0"/>
    </xf>
    <xf numFmtId="0" fontId="30" fillId="0" borderId="83" xfId="8" applyNumberFormat="1" applyFont="1" applyBorder="1" applyAlignment="1" applyProtection="1">
      <alignment vertical="center"/>
      <protection locked="0"/>
    </xf>
    <xf numFmtId="0" fontId="30" fillId="0" borderId="79" xfId="8" applyNumberFormat="1" applyFont="1" applyBorder="1" applyAlignment="1" applyProtection="1">
      <alignment vertical="center"/>
      <protection locked="0"/>
    </xf>
    <xf numFmtId="0" fontId="30" fillId="0" borderId="77" xfId="8" applyNumberFormat="1" applyFont="1" applyBorder="1" applyAlignment="1" applyProtection="1">
      <alignment vertical="center"/>
      <protection locked="0"/>
    </xf>
    <xf numFmtId="2" fontId="30" fillId="0" borderId="0" xfId="8" applyNumberFormat="1" applyFont="1" applyBorder="1" applyAlignment="1" applyProtection="1">
      <alignment horizontal="center" vertical="center"/>
      <protection locked="0"/>
    </xf>
    <xf numFmtId="192" fontId="30" fillId="0" borderId="0" xfId="8" applyNumberFormat="1" applyFont="1" applyBorder="1" applyAlignment="1" applyProtection="1">
      <alignment horizontal="center" vertical="center"/>
      <protection locked="0"/>
    </xf>
    <xf numFmtId="0" fontId="30" fillId="0" borderId="0" xfId="8" applyNumberFormat="1" applyFont="1" applyBorder="1" applyAlignment="1" applyProtection="1">
      <alignment horizontal="right" vertical="center"/>
      <protection locked="0"/>
    </xf>
    <xf numFmtId="0" fontId="30" fillId="0" borderId="69" xfId="8" applyNumberFormat="1" applyFont="1" applyBorder="1" applyAlignment="1" applyProtection="1">
      <alignment vertical="center"/>
      <protection locked="0"/>
    </xf>
    <xf numFmtId="0" fontId="27" fillId="0" borderId="0" xfId="0" applyNumberFormat="1" applyFont="1" applyFill="1" applyBorder="1" applyAlignment="1" applyProtection="1">
      <alignment vertical="center"/>
      <protection locked="0"/>
    </xf>
    <xf numFmtId="0" fontId="27" fillId="0" borderId="0" xfId="0" applyFont="1" applyBorder="1" applyAlignment="1" applyProtection="1">
      <alignment horizontal="left" vertical="top"/>
      <protection locked="0"/>
    </xf>
    <xf numFmtId="0" fontId="27" fillId="0" borderId="0" xfId="0" applyFont="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0" borderId="69" xfId="0" applyNumberFormat="1" applyFont="1" applyFill="1" applyBorder="1" applyAlignment="1" applyProtection="1">
      <alignment vertical="center"/>
      <protection locked="0"/>
    </xf>
    <xf numFmtId="0" fontId="27" fillId="0" borderId="0" xfId="0" applyNumberFormat="1" applyFont="1" applyFill="1" applyBorder="1" applyAlignment="1" applyProtection="1">
      <alignment horizontal="right" vertical="center"/>
      <protection locked="0"/>
    </xf>
    <xf numFmtId="3" fontId="27" fillId="0" borderId="0" xfId="0" applyNumberFormat="1" applyFont="1" applyFill="1" applyBorder="1" applyAlignment="1" applyProtection="1">
      <alignment vertical="center"/>
      <protection locked="0"/>
    </xf>
    <xf numFmtId="3" fontId="27" fillId="0" borderId="69" xfId="0" applyNumberFormat="1" applyFont="1" applyFill="1" applyBorder="1" applyAlignment="1" applyProtection="1">
      <alignment vertical="center"/>
      <protection locked="0"/>
    </xf>
    <xf numFmtId="0" fontId="24" fillId="0" borderId="68" xfId="8" applyNumberFormat="1" applyFont="1" applyBorder="1" applyAlignment="1" applyProtection="1">
      <alignment horizontal="right" vertical="center"/>
      <protection locked="0"/>
    </xf>
    <xf numFmtId="0" fontId="24" fillId="0" borderId="0" xfId="8" applyNumberFormat="1" applyFont="1" applyBorder="1" applyAlignment="1" applyProtection="1">
      <alignment horizontal="right" vertical="center"/>
      <protection locked="0"/>
    </xf>
    <xf numFmtId="3" fontId="27" fillId="0" borderId="0" xfId="0" applyNumberFormat="1" applyFont="1" applyFill="1" applyBorder="1" applyAlignment="1" applyProtection="1">
      <alignment horizontal="center" vertical="center"/>
      <protection locked="0"/>
    </xf>
    <xf numFmtId="0" fontId="30" fillId="0" borderId="81" xfId="8" applyNumberFormat="1" applyFont="1" applyBorder="1" applyAlignment="1" applyProtection="1">
      <alignment vertical="center"/>
      <protection locked="0"/>
    </xf>
    <xf numFmtId="3" fontId="27" fillId="0" borderId="0" xfId="0" applyNumberFormat="1" applyFont="1" applyFill="1" applyBorder="1" applyAlignment="1" applyProtection="1">
      <alignment horizontal="left" vertical="center"/>
      <protection locked="0"/>
    </xf>
    <xf numFmtId="0" fontId="27" fillId="0" borderId="0" xfId="0" applyFont="1" applyFill="1" applyBorder="1" applyAlignment="1" applyProtection="1">
      <alignment wrapText="1"/>
      <protection locked="0"/>
    </xf>
    <xf numFmtId="0" fontId="27" fillId="0" borderId="69" xfId="0" applyFont="1" applyFill="1" applyBorder="1" applyAlignment="1" applyProtection="1">
      <alignment vertical="center"/>
      <protection locked="0"/>
    </xf>
    <xf numFmtId="0" fontId="30" fillId="0" borderId="0" xfId="8" applyNumberFormat="1" applyFont="1" applyAlignment="1" applyProtection="1">
      <protection locked="0"/>
    </xf>
    <xf numFmtId="0" fontId="27" fillId="0" borderId="0" xfId="0" applyFont="1" applyFill="1" applyBorder="1" applyAlignment="1" applyProtection="1">
      <protection locked="0"/>
    </xf>
    <xf numFmtId="0" fontId="33" fillId="0" borderId="0" xfId="0" applyNumberFormat="1" applyFont="1" applyFill="1" applyBorder="1" applyAlignment="1" applyProtection="1">
      <alignment wrapText="1"/>
      <protection locked="0"/>
    </xf>
    <xf numFmtId="0" fontId="30" fillId="0" borderId="24" xfId="8" applyNumberFormat="1" applyFont="1" applyBorder="1" applyAlignment="1" applyProtection="1">
      <alignment vertical="center"/>
      <protection locked="0"/>
    </xf>
    <xf numFmtId="0" fontId="30" fillId="0" borderId="25" xfId="8" applyNumberFormat="1" applyFont="1" applyBorder="1" applyAlignment="1" applyProtection="1">
      <alignment vertical="center"/>
      <protection locked="0"/>
    </xf>
    <xf numFmtId="0" fontId="27" fillId="0" borderId="25" xfId="0" applyNumberFormat="1" applyFont="1" applyFill="1" applyBorder="1" applyAlignment="1" applyProtection="1">
      <alignment vertical="center"/>
      <protection locked="0"/>
    </xf>
    <xf numFmtId="3" fontId="27" fillId="0" borderId="25" xfId="0" applyNumberFormat="1" applyFont="1" applyFill="1" applyBorder="1" applyAlignment="1" applyProtection="1">
      <alignment horizontal="center" vertical="center"/>
      <protection locked="0"/>
    </xf>
    <xf numFmtId="0" fontId="27" fillId="0" borderId="25" xfId="0" applyNumberFormat="1" applyFont="1" applyFill="1" applyBorder="1" applyAlignment="1" applyProtection="1">
      <alignment horizontal="right" vertical="center"/>
      <protection locked="0"/>
    </xf>
    <xf numFmtId="3" fontId="27" fillId="0" borderId="25" xfId="0" applyNumberFormat="1" applyFont="1" applyFill="1" applyBorder="1" applyAlignment="1" applyProtection="1">
      <alignment horizontal="left" vertical="center"/>
      <protection locked="0"/>
    </xf>
    <xf numFmtId="0" fontId="27" fillId="0" borderId="0" xfId="0" applyFont="1" applyAlignment="1" applyProtection="1">
      <alignment vertical="center"/>
      <protection locked="0"/>
    </xf>
    <xf numFmtId="0" fontId="27" fillId="0" borderId="0" xfId="0" applyNumberFormat="1" applyFont="1" applyAlignment="1" applyProtection="1">
      <alignment vertical="center"/>
      <protection locked="0"/>
    </xf>
    <xf numFmtId="0" fontId="27" fillId="0" borderId="2" xfId="0" applyFont="1" applyBorder="1" applyAlignment="1" applyProtection="1">
      <alignment vertical="center"/>
      <protection locked="0"/>
    </xf>
    <xf numFmtId="178" fontId="27" fillId="4" borderId="24" xfId="0" applyNumberFormat="1" applyFont="1" applyFill="1" applyBorder="1" applyAlignment="1" applyProtection="1">
      <alignment vertical="center"/>
      <protection locked="0"/>
    </xf>
    <xf numFmtId="178" fontId="27" fillId="4" borderId="25" xfId="0" applyNumberFormat="1" applyFont="1" applyFill="1" applyBorder="1" applyAlignment="1" applyProtection="1">
      <alignment vertical="center"/>
      <protection locked="0"/>
    </xf>
    <xf numFmtId="178" fontId="27" fillId="4" borderId="10" xfId="0" applyNumberFormat="1" applyFont="1" applyFill="1" applyBorder="1" applyAlignment="1" applyProtection="1">
      <alignment vertical="center"/>
      <protection locked="0"/>
    </xf>
    <xf numFmtId="0" fontId="30" fillId="6" borderId="86" xfId="8" applyNumberFormat="1" applyFont="1" applyFill="1" applyBorder="1" applyAlignment="1" applyProtection="1">
      <alignment horizontal="centerContinuous" vertical="center"/>
    </xf>
    <xf numFmtId="0" fontId="30" fillId="6" borderId="80" xfId="8" applyNumberFormat="1" applyFont="1" applyFill="1" applyBorder="1" applyAlignment="1" applyProtection="1">
      <alignment horizontal="centerContinuous" vertical="center"/>
    </xf>
    <xf numFmtId="0" fontId="30" fillId="6" borderId="85" xfId="8" applyNumberFormat="1" applyFont="1" applyFill="1" applyBorder="1" applyAlignment="1" applyProtection="1">
      <alignment horizontal="centerContinuous" vertical="center"/>
    </xf>
    <xf numFmtId="0" fontId="27" fillId="0" borderId="0" xfId="0" applyFont="1" applyBorder="1" applyAlignment="1" applyProtection="1">
      <alignment vertical="center" justifyLastLine="1"/>
      <protection locked="0"/>
    </xf>
    <xf numFmtId="0" fontId="27" fillId="0" borderId="0" xfId="0" applyFont="1" applyBorder="1" applyAlignment="1" applyProtection="1">
      <alignment vertical="center" wrapText="1"/>
      <protection locked="0"/>
    </xf>
    <xf numFmtId="0" fontId="27" fillId="0" borderId="0" xfId="0" applyFont="1" applyBorder="1" applyAlignment="1" applyProtection="1">
      <alignment horizontal="distributed" vertical="center" wrapText="1"/>
      <protection locked="0"/>
    </xf>
    <xf numFmtId="0" fontId="33" fillId="0" borderId="2"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27" fillId="0" borderId="0" xfId="0" applyFont="1" applyBorder="1" applyAlignment="1" applyProtection="1">
      <alignment horizontal="right" vertical="center"/>
      <protection locked="0"/>
    </xf>
    <xf numFmtId="0" fontId="27" fillId="0" borderId="178" xfId="0" applyFont="1" applyBorder="1" applyAlignment="1" applyProtection="1">
      <alignment vertical="center"/>
      <protection locked="0"/>
    </xf>
    <xf numFmtId="0" fontId="33" fillId="0" borderId="0" xfId="0" applyFont="1" applyBorder="1" applyAlignment="1" applyProtection="1">
      <alignment vertical="distributed" textRotation="255" justifyLastLine="1"/>
      <protection locked="0"/>
    </xf>
    <xf numFmtId="3" fontId="27" fillId="0" borderId="0" xfId="0" applyNumberFormat="1" applyFont="1" applyBorder="1" applyAlignment="1" applyProtection="1">
      <alignment vertical="center"/>
      <protection locked="0"/>
    </xf>
    <xf numFmtId="0" fontId="27" fillId="0" borderId="0" xfId="0" applyFont="1" applyBorder="1" applyAlignment="1" applyProtection="1">
      <alignment horizontal="center" vertical="top" textRotation="180"/>
      <protection locked="0"/>
    </xf>
    <xf numFmtId="0" fontId="27" fillId="0" borderId="0" xfId="0" applyFont="1" applyFill="1" applyBorder="1" applyAlignment="1" applyProtection="1">
      <alignment horizontal="right" vertical="center"/>
      <protection locked="0"/>
    </xf>
    <xf numFmtId="0" fontId="27" fillId="0" borderId="0" xfId="0" applyFont="1" applyFill="1" applyBorder="1" applyAlignment="1" applyProtection="1">
      <alignment horizontal="center" vertical="center"/>
      <protection locked="0"/>
    </xf>
    <xf numFmtId="187" fontId="27" fillId="0" borderId="0" xfId="0" applyNumberFormat="1" applyFont="1" applyFill="1" applyBorder="1" applyAlignment="1" applyProtection="1">
      <alignment vertical="center"/>
      <protection locked="0"/>
    </xf>
    <xf numFmtId="0" fontId="27" fillId="0" borderId="0" xfId="0" applyFont="1" applyBorder="1" applyAlignment="1" applyProtection="1">
      <alignment horizontal="center" vertical="center"/>
      <protection locked="0"/>
    </xf>
    <xf numFmtId="188" fontId="27" fillId="0" borderId="0" xfId="0" applyNumberFormat="1" applyFont="1" applyFill="1" applyBorder="1" applyAlignment="1" applyProtection="1">
      <alignment vertical="center"/>
      <protection locked="0"/>
    </xf>
    <xf numFmtId="178" fontId="27" fillId="0" borderId="0" xfId="0" applyNumberFormat="1" applyFont="1" applyFill="1" applyBorder="1" applyAlignment="1" applyProtection="1">
      <alignment vertical="center"/>
      <protection locked="0"/>
    </xf>
    <xf numFmtId="0" fontId="27" fillId="0" borderId="0" xfId="0" applyFont="1" applyAlignment="1" applyProtection="1">
      <alignment vertical="center" wrapText="1"/>
      <protection locked="0"/>
    </xf>
    <xf numFmtId="187" fontId="27" fillId="0" borderId="0" xfId="0" applyNumberFormat="1" applyFont="1" applyBorder="1" applyAlignment="1" applyProtection="1">
      <alignment vertical="center"/>
      <protection locked="0"/>
    </xf>
    <xf numFmtId="178" fontId="27" fillId="0" borderId="0" xfId="0" applyNumberFormat="1" applyFont="1" applyBorder="1" applyAlignment="1" applyProtection="1">
      <alignment vertical="center"/>
      <protection locked="0"/>
    </xf>
    <xf numFmtId="0" fontId="27" fillId="0" borderId="0" xfId="0" applyFont="1" applyFill="1" applyAlignment="1" applyProtection="1">
      <alignment horizontal="center" vertical="center"/>
      <protection locked="0"/>
    </xf>
    <xf numFmtId="0" fontId="27" fillId="0" borderId="0" xfId="0" applyFont="1" applyFill="1" applyAlignment="1" applyProtection="1">
      <alignment vertical="center"/>
      <protection locked="0"/>
    </xf>
    <xf numFmtId="0" fontId="27" fillId="0" borderId="0" xfId="0" applyFont="1" applyFill="1" applyAlignment="1" applyProtection="1">
      <alignment vertical="center" wrapText="1"/>
      <protection locked="0"/>
    </xf>
    <xf numFmtId="0" fontId="27" fillId="0" borderId="0" xfId="0" applyFont="1" applyFill="1" applyAlignment="1" applyProtection="1">
      <alignment horizontal="center" vertical="center" wrapText="1"/>
      <protection locked="0"/>
    </xf>
    <xf numFmtId="0" fontId="27" fillId="0" borderId="0" xfId="0" applyFont="1" applyAlignment="1" applyProtection="1">
      <alignment horizontal="center" vertical="center"/>
      <protection locked="0"/>
    </xf>
    <xf numFmtId="178" fontId="27" fillId="0" borderId="0" xfId="0" applyNumberFormat="1" applyFont="1" applyAlignment="1" applyProtection="1">
      <alignment horizontal="center" vertical="center"/>
      <protection locked="0"/>
    </xf>
    <xf numFmtId="178" fontId="27" fillId="0" borderId="0" xfId="0" applyNumberFormat="1" applyFont="1" applyFill="1" applyAlignment="1" applyProtection="1">
      <alignment horizontal="center" vertical="center"/>
      <protection locked="0"/>
    </xf>
    <xf numFmtId="0" fontId="27" fillId="0" borderId="0" xfId="0" applyFont="1" applyAlignment="1" applyProtection="1">
      <alignment horizontal="center" vertical="center" wrapText="1"/>
      <protection locked="0"/>
    </xf>
    <xf numFmtId="0" fontId="27" fillId="0" borderId="0" xfId="0" applyFont="1" applyFill="1" applyAlignment="1" applyProtection="1">
      <alignment horizontal="left" vertical="center" wrapText="1"/>
      <protection locked="0"/>
    </xf>
    <xf numFmtId="0" fontId="30" fillId="0" borderId="20" xfId="9" applyFont="1" applyBorder="1" applyAlignment="1" applyProtection="1">
      <alignment vertical="center" justifyLastLine="1"/>
      <protection locked="0"/>
    </xf>
    <xf numFmtId="0" fontId="30" fillId="0" borderId="21" xfId="9" applyFont="1" applyBorder="1" applyAlignment="1" applyProtection="1">
      <alignment vertical="center" justifyLastLine="1"/>
      <protection locked="0"/>
    </xf>
    <xf numFmtId="4" fontId="36" fillId="0" borderId="21" xfId="2" applyNumberFormat="1" applyFont="1" applyBorder="1" applyAlignment="1" applyProtection="1">
      <alignment vertical="center" shrinkToFit="1"/>
      <protection locked="0"/>
    </xf>
    <xf numFmtId="4" fontId="36" fillId="0" borderId="21" xfId="2" applyNumberFormat="1" applyFont="1" applyBorder="1" applyAlignment="1" applyProtection="1">
      <alignment vertical="center"/>
      <protection locked="0"/>
    </xf>
    <xf numFmtId="0" fontId="30" fillId="0" borderId="21" xfId="9" applyFont="1" applyBorder="1" applyAlignment="1" applyProtection="1">
      <alignment vertical="center" shrinkToFit="1"/>
      <protection locked="0"/>
    </xf>
    <xf numFmtId="0" fontId="30" fillId="0" borderId="22" xfId="9" applyFont="1" applyBorder="1" applyAlignment="1" applyProtection="1">
      <alignment vertical="center" shrinkToFit="1"/>
      <protection locked="0"/>
    </xf>
    <xf numFmtId="0" fontId="30" fillId="0" borderId="23" xfId="8" applyNumberFormat="1" applyFont="1" applyBorder="1" applyAlignment="1" applyProtection="1">
      <protection locked="0"/>
    </xf>
    <xf numFmtId="0" fontId="30" fillId="0" borderId="0" xfId="9" applyFont="1" applyBorder="1" applyProtection="1">
      <protection locked="0"/>
    </xf>
    <xf numFmtId="0" fontId="30" fillId="0" borderId="2" xfId="9" applyFont="1" applyBorder="1" applyProtection="1">
      <protection locked="0"/>
    </xf>
    <xf numFmtId="0" fontId="30" fillId="0" borderId="69" xfId="9" applyFont="1" applyBorder="1" applyProtection="1">
      <protection locked="0"/>
    </xf>
    <xf numFmtId="0" fontId="30" fillId="0" borderId="68" xfId="8" applyNumberFormat="1" applyFont="1" applyBorder="1" applyAlignment="1" applyProtection="1">
      <protection locked="0"/>
    </xf>
    <xf numFmtId="0" fontId="30" fillId="0" borderId="68" xfId="9" applyFont="1" applyBorder="1" applyProtection="1">
      <protection locked="0"/>
    </xf>
    <xf numFmtId="0" fontId="30" fillId="0" borderId="0" xfId="9" applyFont="1" applyBorder="1" applyAlignment="1" applyProtection="1">
      <alignment horizontal="right"/>
      <protection locked="0"/>
    </xf>
    <xf numFmtId="0" fontId="30" fillId="0" borderId="0" xfId="9" applyFont="1" applyFill="1" applyBorder="1" applyProtection="1">
      <protection locked="0"/>
    </xf>
    <xf numFmtId="184" fontId="30" fillId="0" borderId="0" xfId="9" applyNumberFormat="1" applyFont="1" applyBorder="1" applyProtection="1">
      <protection locked="0"/>
    </xf>
    <xf numFmtId="184" fontId="30" fillId="0" borderId="2" xfId="9" applyNumberFormat="1" applyFont="1" applyBorder="1" applyProtection="1">
      <protection locked="0"/>
    </xf>
    <xf numFmtId="0" fontId="30" fillId="0" borderId="0" xfId="9" applyFont="1" applyFill="1" applyBorder="1" applyAlignment="1" applyProtection="1">
      <protection locked="0"/>
    </xf>
    <xf numFmtId="0" fontId="30" fillId="0" borderId="0" xfId="9" applyFont="1" applyProtection="1">
      <protection locked="0"/>
    </xf>
    <xf numFmtId="0" fontId="30" fillId="0" borderId="0" xfId="9" applyFont="1" applyAlignment="1" applyProtection="1">
      <alignment horizontal="right"/>
      <protection locked="0"/>
    </xf>
    <xf numFmtId="0" fontId="30" fillId="0" borderId="0" xfId="9" applyFont="1" applyFill="1" applyBorder="1" applyAlignment="1" applyProtection="1">
      <alignment horizontal="center"/>
      <protection locked="0"/>
    </xf>
    <xf numFmtId="0" fontId="30" fillId="0" borderId="0" xfId="9" applyFont="1" applyFill="1" applyAlignment="1" applyProtection="1">
      <alignment horizontal="right"/>
      <protection locked="0"/>
    </xf>
    <xf numFmtId="0" fontId="30" fillId="0" borderId="0" xfId="9" quotePrefix="1" applyNumberFormat="1" applyFont="1" applyBorder="1" applyAlignment="1" applyProtection="1">
      <alignment horizontal="center"/>
      <protection locked="0"/>
    </xf>
    <xf numFmtId="0" fontId="30" fillId="0" borderId="0" xfId="9" applyNumberFormat="1" applyFont="1" applyBorder="1" applyAlignment="1" applyProtection="1">
      <alignment horizontal="center"/>
      <protection locked="0"/>
    </xf>
    <xf numFmtId="0" fontId="30" fillId="0" borderId="0" xfId="9" applyFont="1" applyBorder="1" applyAlignment="1" applyProtection="1">
      <protection locked="0"/>
    </xf>
    <xf numFmtId="3" fontId="30" fillId="0" borderId="0" xfId="2" applyNumberFormat="1" applyFont="1" applyBorder="1" applyAlignment="1" applyProtection="1">
      <alignment shrinkToFit="1"/>
      <protection locked="0"/>
    </xf>
    <xf numFmtId="0" fontId="30" fillId="0" borderId="71" xfId="9" applyFont="1" applyBorder="1" applyProtection="1">
      <protection locked="0"/>
    </xf>
    <xf numFmtId="0" fontId="30" fillId="0" borderId="73" xfId="9" applyFont="1" applyBorder="1" applyProtection="1">
      <protection locked="0"/>
    </xf>
    <xf numFmtId="0" fontId="30" fillId="0" borderId="2" xfId="9" applyFont="1" applyFill="1" applyBorder="1" applyAlignment="1" applyProtection="1">
      <protection locked="0"/>
    </xf>
    <xf numFmtId="0" fontId="30" fillId="0" borderId="12" xfId="9" applyFont="1" applyBorder="1" applyProtection="1">
      <protection locked="0"/>
    </xf>
    <xf numFmtId="0" fontId="30" fillId="0" borderId="64" xfId="9" applyFont="1" applyBorder="1" applyProtection="1">
      <protection locked="0"/>
    </xf>
    <xf numFmtId="0" fontId="30" fillId="0" borderId="65" xfId="9" applyFont="1" applyBorder="1" applyProtection="1">
      <protection locked="0"/>
    </xf>
    <xf numFmtId="0" fontId="30" fillId="0" borderId="65" xfId="9" applyFont="1" applyFill="1" applyBorder="1" applyAlignment="1" applyProtection="1">
      <protection locked="0"/>
    </xf>
    <xf numFmtId="0" fontId="30" fillId="0" borderId="66" xfId="9" applyFont="1" applyBorder="1" applyProtection="1">
      <protection locked="0"/>
    </xf>
    <xf numFmtId="0" fontId="30" fillId="0" borderId="24" xfId="9" applyFont="1" applyBorder="1" applyProtection="1">
      <protection locked="0"/>
    </xf>
    <xf numFmtId="0" fontId="30" fillId="0" borderId="25" xfId="9" applyFont="1" applyBorder="1" applyProtection="1">
      <protection locked="0"/>
    </xf>
    <xf numFmtId="0" fontId="30" fillId="0" borderId="10" xfId="9" applyFont="1" applyBorder="1" applyProtection="1">
      <protection locked="0"/>
    </xf>
    <xf numFmtId="0" fontId="9"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0" xfId="0" applyNumberFormat="1" applyFont="1" applyBorder="1" applyAlignment="1" applyProtection="1">
      <alignment vertical="center"/>
      <protection locked="0"/>
    </xf>
    <xf numFmtId="0" fontId="17" fillId="0" borderId="0" xfId="0" applyNumberFormat="1" applyFont="1" applyBorder="1" applyAlignment="1" applyProtection="1">
      <alignment vertical="center"/>
      <protection locked="0"/>
    </xf>
    <xf numFmtId="0" fontId="0" fillId="0" borderId="2" xfId="0" applyNumberFormat="1" applyFont="1" applyBorder="1" applyAlignment="1" applyProtection="1">
      <alignment vertical="center"/>
      <protection locked="0"/>
    </xf>
    <xf numFmtId="0" fontId="0" fillId="0" borderId="2" xfId="0" applyNumberFormat="1" applyFont="1" applyFill="1" applyBorder="1" applyAlignment="1" applyProtection="1">
      <alignment vertical="center"/>
      <protection locked="0"/>
    </xf>
    <xf numFmtId="3" fontId="0" fillId="0" borderId="103" xfId="0" applyNumberFormat="1" applyFont="1" applyFill="1" applyBorder="1" applyAlignment="1" applyProtection="1">
      <alignment vertical="center"/>
      <protection locked="0"/>
    </xf>
    <xf numFmtId="3" fontId="6" fillId="0" borderId="0" xfId="4" applyNumberFormat="1" applyFont="1" applyFill="1" applyBorder="1">
      <alignment vertical="center"/>
    </xf>
    <xf numFmtId="178" fontId="6" fillId="0" borderId="2" xfId="4" applyNumberFormat="1" applyFont="1" applyBorder="1" applyAlignment="1" applyProtection="1">
      <alignment horizontal="center" vertical="center"/>
      <protection locked="0"/>
    </xf>
    <xf numFmtId="178" fontId="7" fillId="0" borderId="102" xfId="4" applyNumberFormat="1" applyFont="1" applyBorder="1" applyAlignment="1" applyProtection="1">
      <alignment horizontal="center" vertical="center"/>
      <protection locked="0"/>
    </xf>
    <xf numFmtId="0" fontId="7" fillId="0" borderId="12" xfId="4" applyFont="1" applyBorder="1" applyAlignment="1" applyProtection="1">
      <alignment horizontal="center" vertical="center" shrinkToFit="1"/>
      <protection locked="0"/>
    </xf>
    <xf numFmtId="0" fontId="7" fillId="0" borderId="103" xfId="4" applyFont="1" applyBorder="1" applyAlignment="1" applyProtection="1">
      <alignment horizontal="center" vertical="center" shrinkToFit="1"/>
      <protection locked="0"/>
    </xf>
    <xf numFmtId="0" fontId="7" fillId="0" borderId="103" xfId="4" applyFont="1" applyFill="1" applyBorder="1" applyProtection="1">
      <alignment vertical="center"/>
      <protection locked="0"/>
    </xf>
    <xf numFmtId="0" fontId="7" fillId="0" borderId="103" xfId="4" applyFont="1" applyFill="1" applyBorder="1" applyAlignment="1" applyProtection="1">
      <alignment horizontal="center" vertical="center"/>
      <protection locked="0"/>
    </xf>
    <xf numFmtId="178" fontId="7" fillId="0" borderId="103" xfId="4" applyNumberFormat="1" applyFont="1" applyFill="1" applyBorder="1" applyProtection="1">
      <alignment vertical="center"/>
      <protection locked="0"/>
    </xf>
    <xf numFmtId="0" fontId="7" fillId="0" borderId="2" xfId="4" applyFont="1" applyBorder="1" applyProtection="1">
      <alignment vertical="center"/>
      <protection locked="0"/>
    </xf>
    <xf numFmtId="0" fontId="7" fillId="0" borderId="2" xfId="4" applyFont="1" applyBorder="1" applyAlignment="1" applyProtection="1">
      <alignment horizontal="center" vertical="center" shrinkToFit="1"/>
      <protection locked="0"/>
    </xf>
    <xf numFmtId="0" fontId="7" fillId="0" borderId="2" xfId="4" applyFont="1" applyFill="1" applyBorder="1" applyProtection="1">
      <alignment vertical="center"/>
      <protection locked="0"/>
    </xf>
    <xf numFmtId="178" fontId="7" fillId="0" borderId="3" xfId="4" applyNumberFormat="1" applyFont="1" applyFill="1" applyBorder="1" applyProtection="1">
      <alignment vertical="center"/>
    </xf>
    <xf numFmtId="178" fontId="7" fillId="0" borderId="70" xfId="4" applyNumberFormat="1" applyFont="1" applyFill="1" applyBorder="1" applyProtection="1">
      <alignment vertical="center"/>
    </xf>
    <xf numFmtId="178" fontId="7" fillId="0" borderId="102" xfId="4" applyNumberFormat="1" applyFont="1" applyFill="1" applyBorder="1" applyProtection="1">
      <alignment vertical="center"/>
    </xf>
    <xf numFmtId="0" fontId="7" fillId="0" borderId="13" xfId="4" applyFont="1" applyBorder="1" applyAlignment="1" applyProtection="1">
      <alignment horizontal="left" vertical="center" shrinkToFit="1"/>
      <protection locked="0"/>
    </xf>
    <xf numFmtId="0" fontId="7" fillId="0" borderId="13" xfId="4" applyFont="1" applyBorder="1" applyAlignment="1" applyProtection="1">
      <alignment horizontal="center" vertical="center" shrinkToFit="1"/>
      <protection locked="0"/>
    </xf>
    <xf numFmtId="0" fontId="11" fillId="0" borderId="0" xfId="4" applyFont="1" applyProtection="1">
      <alignment vertical="center"/>
      <protection locked="0"/>
    </xf>
    <xf numFmtId="177" fontId="7" fillId="4" borderId="31" xfId="4" applyNumberFormat="1" applyFont="1" applyFill="1" applyBorder="1" applyProtection="1">
      <alignment vertical="center"/>
    </xf>
    <xf numFmtId="178" fontId="6" fillId="0" borderId="2" xfId="4" applyNumberFormat="1" applyFont="1" applyFill="1" applyBorder="1" applyAlignment="1" applyProtection="1">
      <alignment horizontal="center" vertical="center"/>
      <protection locked="0"/>
    </xf>
    <xf numFmtId="178" fontId="7" fillId="0" borderId="102" xfId="4" applyNumberFormat="1" applyFont="1" applyFill="1" applyBorder="1" applyAlignment="1" applyProtection="1">
      <alignment horizontal="center" vertical="center"/>
      <protection locked="0"/>
    </xf>
    <xf numFmtId="178" fontId="7" fillId="0" borderId="3" xfId="4" applyNumberFormat="1" applyFont="1" applyFill="1" applyBorder="1" applyAlignment="1" applyProtection="1">
      <alignment horizontal="center" vertical="center"/>
      <protection locked="0"/>
    </xf>
    <xf numFmtId="0" fontId="11" fillId="0" borderId="202" xfId="4" applyFont="1" applyBorder="1" applyAlignment="1" applyProtection="1">
      <alignment vertical="center" shrinkToFit="1"/>
      <protection locked="0"/>
    </xf>
    <xf numFmtId="0" fontId="11" fillId="0" borderId="14" xfId="4" applyFont="1" applyBorder="1" applyProtection="1">
      <alignment vertical="center"/>
      <protection locked="0"/>
    </xf>
    <xf numFmtId="0" fontId="11" fillId="0" borderId="207" xfId="4" applyFont="1" applyBorder="1" applyProtection="1">
      <alignment vertical="center"/>
      <protection locked="0"/>
    </xf>
    <xf numFmtId="0" fontId="11" fillId="0" borderId="204" xfId="4" applyFont="1" applyBorder="1" applyProtection="1">
      <alignment vertical="center"/>
      <protection locked="0"/>
    </xf>
    <xf numFmtId="0" fontId="11" fillId="0" borderId="3" xfId="4" applyFont="1" applyBorder="1" applyProtection="1">
      <alignment vertical="center"/>
      <protection locked="0"/>
    </xf>
    <xf numFmtId="0" fontId="11" fillId="0" borderId="207" xfId="4" applyFont="1" applyBorder="1" applyAlignment="1" applyProtection="1">
      <alignment vertical="center" shrinkToFit="1"/>
      <protection locked="0"/>
    </xf>
    <xf numFmtId="0" fontId="11" fillId="0" borderId="0" xfId="4" applyFont="1" applyFill="1" applyBorder="1" applyProtection="1">
      <alignment vertical="center"/>
      <protection locked="0"/>
    </xf>
    <xf numFmtId="0" fontId="11" fillId="0" borderId="2" xfId="4" applyFont="1" applyFill="1" applyBorder="1" applyProtection="1">
      <alignment vertical="center"/>
      <protection locked="0"/>
    </xf>
    <xf numFmtId="0" fontId="7" fillId="0" borderId="206" xfId="4" applyFont="1" applyBorder="1" applyAlignment="1" applyProtection="1">
      <alignment horizontal="left" vertical="center"/>
      <protection locked="0"/>
    </xf>
    <xf numFmtId="0" fontId="7" fillId="0" borderId="8" xfId="4" applyFont="1" applyBorder="1" applyAlignment="1" applyProtection="1">
      <alignment horizontal="left" vertical="center"/>
      <protection locked="0"/>
    </xf>
    <xf numFmtId="0" fontId="2" fillId="0" borderId="13" xfId="0" applyFont="1" applyBorder="1" applyProtection="1">
      <protection locked="0"/>
    </xf>
    <xf numFmtId="177" fontId="28" fillId="3" borderId="202" xfId="4" applyNumberFormat="1" applyFont="1" applyFill="1" applyBorder="1" applyProtection="1">
      <alignment vertical="center"/>
    </xf>
    <xf numFmtId="184" fontId="7" fillId="0" borderId="14" xfId="4" applyNumberFormat="1" applyFont="1" applyFill="1" applyBorder="1" applyProtection="1">
      <alignment vertical="center"/>
    </xf>
    <xf numFmtId="178" fontId="7" fillId="0" borderId="14" xfId="4" applyNumberFormat="1" applyFont="1" applyBorder="1" applyProtection="1">
      <alignment vertical="center"/>
    </xf>
    <xf numFmtId="0" fontId="7" fillId="0" borderId="29" xfId="4" applyFont="1" applyBorder="1" applyAlignment="1" applyProtection="1">
      <alignment horizontal="center" vertical="center"/>
    </xf>
    <xf numFmtId="184" fontId="4" fillId="0" borderId="0" xfId="4" applyNumberFormat="1" applyFont="1" applyProtection="1">
      <alignment vertical="center"/>
    </xf>
    <xf numFmtId="178" fontId="4" fillId="0" borderId="0" xfId="4" applyNumberFormat="1" applyFont="1" applyProtection="1">
      <alignment vertical="center"/>
    </xf>
    <xf numFmtId="184" fontId="11" fillId="0" borderId="0" xfId="4" applyNumberFormat="1" applyFont="1" applyAlignment="1" applyProtection="1">
      <alignment horizontal="left" vertical="center"/>
    </xf>
    <xf numFmtId="0" fontId="4" fillId="0" borderId="0" xfId="4" applyFont="1" applyAlignment="1" applyProtection="1">
      <alignment horizontal="center" vertical="center"/>
    </xf>
    <xf numFmtId="0" fontId="7" fillId="0" borderId="204" xfId="4" applyFont="1" applyBorder="1" applyAlignment="1" applyProtection="1">
      <alignment horizontal="center" vertical="center"/>
    </xf>
    <xf numFmtId="184" fontId="28" fillId="0" borderId="14" xfId="4" applyNumberFormat="1" applyFont="1" applyFill="1" applyBorder="1" applyProtection="1">
      <alignment vertical="center"/>
    </xf>
    <xf numFmtId="0" fontId="28" fillId="0" borderId="14" xfId="4" applyFont="1" applyBorder="1" applyAlignment="1" applyProtection="1">
      <alignment horizontal="center" vertical="center"/>
    </xf>
    <xf numFmtId="178" fontId="28" fillId="0" borderId="14" xfId="4" applyNumberFormat="1" applyFont="1" applyBorder="1" applyProtection="1">
      <alignment vertical="center"/>
    </xf>
    <xf numFmtId="180" fontId="7" fillId="0" borderId="14" xfId="4" applyNumberFormat="1" applyFont="1" applyBorder="1" applyProtection="1">
      <alignment vertical="center"/>
    </xf>
    <xf numFmtId="0" fontId="7" fillId="0" borderId="97" xfId="4" applyFont="1" applyBorder="1" applyAlignment="1" applyProtection="1">
      <alignment horizontal="center" vertical="center"/>
    </xf>
    <xf numFmtId="0" fontId="7" fillId="2" borderId="70" xfId="4" applyFont="1" applyFill="1" applyBorder="1" applyAlignment="1" applyProtection="1">
      <alignment horizontal="center" vertical="center"/>
    </xf>
    <xf numFmtId="0" fontId="7" fillId="2" borderId="202" xfId="4" applyFont="1" applyFill="1" applyBorder="1" applyAlignment="1" applyProtection="1">
      <alignment horizontal="center" vertical="center"/>
    </xf>
    <xf numFmtId="0" fontId="7" fillId="3" borderId="127" xfId="4" applyFont="1" applyFill="1" applyBorder="1" applyAlignment="1" applyProtection="1">
      <alignment horizontal="center" vertical="center"/>
    </xf>
    <xf numFmtId="0" fontId="24" fillId="0" borderId="0" xfId="4" applyFont="1" applyAlignment="1" applyProtection="1">
      <alignment horizontal="center" vertical="center"/>
    </xf>
    <xf numFmtId="0" fontId="7" fillId="0" borderId="0" xfId="4" applyFont="1" applyProtection="1">
      <alignment vertical="center"/>
    </xf>
    <xf numFmtId="0" fontId="7" fillId="0" borderId="204" xfId="4" applyFont="1" applyFill="1" applyBorder="1" applyAlignment="1" applyProtection="1">
      <alignment horizontal="center" vertical="center"/>
    </xf>
    <xf numFmtId="0" fontId="7" fillId="0" borderId="114" xfId="4" applyFont="1" applyBorder="1" applyAlignment="1" applyProtection="1">
      <alignment horizontal="center" vertical="center"/>
    </xf>
    <xf numFmtId="0" fontId="7" fillId="0" borderId="99" xfId="4" applyFont="1" applyBorder="1" applyAlignment="1" applyProtection="1">
      <alignment horizontal="center" vertical="center"/>
    </xf>
    <xf numFmtId="0" fontId="7" fillId="0" borderId="205" xfId="4" applyFont="1" applyBorder="1" applyAlignment="1" applyProtection="1">
      <alignment horizontal="center" vertical="center"/>
    </xf>
    <xf numFmtId="0" fontId="30" fillId="0" borderId="0" xfId="9" applyFont="1" applyBorder="1" applyAlignment="1" applyProtection="1">
      <alignment horizontal="center"/>
    </xf>
    <xf numFmtId="0" fontId="30" fillId="0" borderId="0" xfId="9" applyFont="1" applyBorder="1" applyProtection="1"/>
    <xf numFmtId="0" fontId="30" fillId="0" borderId="0" xfId="9" applyFont="1" applyProtection="1"/>
    <xf numFmtId="0" fontId="30" fillId="0" borderId="0" xfId="9" applyFont="1" applyBorder="1" applyAlignment="1" applyProtection="1">
      <alignment horizontal="right"/>
    </xf>
    <xf numFmtId="0" fontId="20" fillId="0" borderId="108" xfId="0" applyFont="1" applyFill="1" applyBorder="1" applyAlignment="1">
      <alignment horizontal="center"/>
    </xf>
    <xf numFmtId="177" fontId="37" fillId="6" borderId="242" xfId="4" applyNumberFormat="1" applyFont="1" applyFill="1" applyBorder="1" applyProtection="1">
      <alignment vertical="center"/>
    </xf>
    <xf numFmtId="197" fontId="38" fillId="14" borderId="241" xfId="0" applyNumberFormat="1" applyFont="1" applyFill="1" applyBorder="1" applyAlignment="1" applyProtection="1">
      <alignment vertical="center"/>
    </xf>
    <xf numFmtId="0" fontId="37" fillId="14" borderId="179" xfId="4" applyFont="1" applyFill="1" applyBorder="1" applyAlignment="1" applyProtection="1">
      <alignment horizontal="center" vertical="center" shrinkToFit="1"/>
      <protection locked="0"/>
    </xf>
    <xf numFmtId="0" fontId="24" fillId="0" borderId="0" xfId="11" applyFont="1" applyAlignment="1">
      <alignment horizontal="left" vertical="top" wrapText="1"/>
    </xf>
    <xf numFmtId="0" fontId="22" fillId="0" borderId="0" xfId="11" applyFont="1" applyAlignment="1">
      <alignment horizontal="center" vertical="center"/>
    </xf>
    <xf numFmtId="0" fontId="4" fillId="0" borderId="0" xfId="11" applyFont="1" applyAlignment="1">
      <alignment horizontal="left" vertical="top" wrapText="1"/>
    </xf>
    <xf numFmtId="0" fontId="0" fillId="0" borderId="104"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1" xfId="0" applyFont="1" applyBorder="1" applyAlignment="1">
      <alignment wrapText="1"/>
    </xf>
    <xf numFmtId="0" fontId="2" fillId="0" borderId="0" xfId="0" applyFont="1" applyAlignment="1">
      <alignment wrapText="1"/>
    </xf>
    <xf numFmtId="0" fontId="2" fillId="0" borderId="81" xfId="0" applyFont="1" applyBorder="1" applyAlignment="1">
      <alignment wrapText="1"/>
    </xf>
    <xf numFmtId="0" fontId="0" fillId="0" borderId="221" xfId="0" applyFont="1" applyFill="1" applyBorder="1" applyAlignment="1">
      <alignment horizontal="left" wrapText="1"/>
    </xf>
    <xf numFmtId="0" fontId="0" fillId="0" borderId="119" xfId="0" applyFont="1" applyFill="1" applyBorder="1" applyAlignment="1">
      <alignment horizontal="left" wrapText="1"/>
    </xf>
    <xf numFmtId="0" fontId="24" fillId="2" borderId="121" xfId="4" applyFont="1" applyFill="1" applyBorder="1" applyAlignment="1" applyProtection="1">
      <alignment horizontal="center" vertical="center" shrinkToFit="1"/>
      <protection locked="0"/>
    </xf>
    <xf numFmtId="0" fontId="24" fillId="2" borderId="122" xfId="4" applyFont="1" applyFill="1" applyBorder="1" applyAlignment="1" applyProtection="1">
      <alignment horizontal="center" vertical="center" shrinkToFit="1"/>
      <protection locked="0"/>
    </xf>
    <xf numFmtId="0" fontId="24" fillId="12" borderId="123" xfId="4" applyFont="1" applyFill="1" applyBorder="1" applyAlignment="1" applyProtection="1">
      <alignment horizontal="center" vertical="center" shrinkToFit="1"/>
      <protection locked="0"/>
    </xf>
    <xf numFmtId="0" fontId="24" fillId="12" borderId="124" xfId="4" applyFont="1" applyFill="1" applyBorder="1" applyAlignment="1" applyProtection="1">
      <alignment horizontal="center" vertical="center" shrinkToFit="1"/>
      <protection locked="0"/>
    </xf>
    <xf numFmtId="0" fontId="24" fillId="12" borderId="125" xfId="4" applyFont="1" applyFill="1" applyBorder="1" applyAlignment="1" applyProtection="1">
      <alignment horizontal="center" vertical="center" shrinkToFit="1"/>
      <protection locked="0"/>
    </xf>
    <xf numFmtId="0" fontId="24" fillId="12" borderId="126" xfId="4" applyFont="1" applyFill="1" applyBorder="1" applyAlignment="1" applyProtection="1">
      <alignment horizontal="center" vertical="center" shrinkToFit="1"/>
      <protection locked="0"/>
    </xf>
    <xf numFmtId="0" fontId="24" fillId="2" borderId="5" xfId="4" applyFont="1" applyFill="1" applyBorder="1" applyAlignment="1" applyProtection="1">
      <alignment horizontal="center" vertical="center" shrinkToFit="1"/>
      <protection locked="0"/>
    </xf>
    <xf numFmtId="0" fontId="24" fillId="2" borderId="6" xfId="4" applyFont="1" applyFill="1" applyBorder="1" applyAlignment="1" applyProtection="1">
      <alignment horizontal="center" vertical="center" shrinkToFit="1"/>
      <protection locked="0"/>
    </xf>
    <xf numFmtId="0" fontId="24" fillId="5" borderId="103" xfId="4" applyFont="1" applyFill="1" applyBorder="1" applyAlignment="1" applyProtection="1">
      <alignment horizontal="center" vertical="center" shrinkToFit="1"/>
      <protection locked="0"/>
    </xf>
    <xf numFmtId="0" fontId="24" fillId="5" borderId="4" xfId="4" applyFont="1" applyFill="1" applyBorder="1" applyAlignment="1" applyProtection="1">
      <alignment horizontal="center" vertical="center" shrinkToFit="1"/>
      <protection locked="0"/>
    </xf>
    <xf numFmtId="0" fontId="24" fillId="5" borderId="2" xfId="4" applyFont="1" applyFill="1" applyBorder="1" applyAlignment="1" applyProtection="1">
      <alignment horizontal="center" vertical="center" shrinkToFit="1"/>
      <protection locked="0"/>
    </xf>
    <xf numFmtId="0" fontId="24" fillId="5" borderId="12" xfId="4" applyFont="1" applyFill="1" applyBorder="1" applyAlignment="1" applyProtection="1">
      <alignment horizontal="center" vertical="center" shrinkToFit="1"/>
      <protection locked="0"/>
    </xf>
    <xf numFmtId="0" fontId="24" fillId="5" borderId="26" xfId="4" applyFont="1" applyFill="1" applyBorder="1" applyAlignment="1" applyProtection="1">
      <alignment horizontal="center" vertical="center" shrinkToFit="1"/>
      <protection locked="0"/>
    </xf>
    <xf numFmtId="0" fontId="24" fillId="5" borderId="8" xfId="4" applyFont="1" applyFill="1" applyBorder="1" applyAlignment="1" applyProtection="1">
      <alignment horizontal="center" vertical="center" shrinkToFit="1"/>
      <protection locked="0"/>
    </xf>
    <xf numFmtId="0" fontId="24" fillId="2" borderId="99" xfId="4" applyFont="1" applyFill="1" applyBorder="1" applyAlignment="1" applyProtection="1">
      <alignment horizontal="center" vertical="center" shrinkToFit="1"/>
      <protection locked="0"/>
    </xf>
    <xf numFmtId="0" fontId="19" fillId="2" borderId="5" xfId="4" applyFont="1" applyFill="1" applyBorder="1" applyAlignment="1" applyProtection="1">
      <alignment horizontal="center" vertical="center"/>
      <protection locked="0"/>
    </xf>
    <xf numFmtId="0" fontId="19" fillId="2" borderId="19" xfId="4" applyFont="1" applyFill="1" applyBorder="1" applyAlignment="1" applyProtection="1">
      <alignment horizontal="center" vertical="center"/>
      <protection locked="0"/>
    </xf>
    <xf numFmtId="0" fontId="19" fillId="2" borderId="6" xfId="4" applyFont="1" applyFill="1" applyBorder="1" applyAlignment="1" applyProtection="1">
      <alignment horizontal="center" vertical="center"/>
      <protection locked="0"/>
    </xf>
    <xf numFmtId="177" fontId="19" fillId="2" borderId="5" xfId="4" applyNumberFormat="1" applyFont="1" applyFill="1" applyBorder="1" applyAlignment="1" applyProtection="1">
      <alignment horizontal="center" vertical="center"/>
      <protection locked="0"/>
    </xf>
    <xf numFmtId="177" fontId="19" fillId="2" borderId="19" xfId="4" applyNumberFormat="1" applyFont="1" applyFill="1" applyBorder="1" applyAlignment="1" applyProtection="1">
      <alignment horizontal="center" vertical="center"/>
      <protection locked="0"/>
    </xf>
    <xf numFmtId="177" fontId="19" fillId="2" borderId="6" xfId="4" applyNumberFormat="1" applyFont="1" applyFill="1" applyBorder="1" applyAlignment="1" applyProtection="1">
      <alignment horizontal="center" vertical="center"/>
      <protection locked="0"/>
    </xf>
    <xf numFmtId="38" fontId="24" fillId="5" borderId="26" xfId="4" applyNumberFormat="1" applyFont="1" applyFill="1" applyBorder="1" applyAlignment="1" applyProtection="1">
      <alignment horizontal="center" vertical="center" shrinkToFit="1"/>
      <protection locked="0"/>
    </xf>
    <xf numFmtId="38" fontId="24" fillId="5" borderId="4" xfId="4" applyNumberFormat="1" applyFont="1" applyFill="1" applyBorder="1" applyAlignment="1" applyProtection="1">
      <alignment horizontal="center" vertical="center" shrinkToFit="1"/>
      <protection locked="0"/>
    </xf>
    <xf numFmtId="38" fontId="24" fillId="5" borderId="8" xfId="4" applyNumberFormat="1" applyFont="1" applyFill="1" applyBorder="1" applyAlignment="1" applyProtection="1">
      <alignment horizontal="center" vertical="center" shrinkToFit="1"/>
      <protection locked="0"/>
    </xf>
    <xf numFmtId="38" fontId="24" fillId="5" borderId="12" xfId="4" applyNumberFormat="1" applyFont="1" applyFill="1" applyBorder="1" applyAlignment="1" applyProtection="1">
      <alignment horizontal="center" vertical="center" shrinkToFit="1"/>
      <protection locked="0"/>
    </xf>
    <xf numFmtId="0" fontId="19" fillId="2" borderId="19" xfId="4" applyFont="1" applyFill="1" applyBorder="1" applyAlignment="1" applyProtection="1">
      <alignment horizontal="distributed" vertical="center"/>
      <protection locked="0"/>
    </xf>
    <xf numFmtId="0" fontId="19" fillId="2" borderId="6" xfId="4" applyFont="1" applyFill="1" applyBorder="1" applyAlignment="1" applyProtection="1">
      <alignment horizontal="distributed" vertical="center"/>
      <protection locked="0"/>
    </xf>
    <xf numFmtId="0" fontId="19" fillId="2" borderId="5" xfId="4" applyFont="1" applyFill="1" applyBorder="1" applyAlignment="1" applyProtection="1">
      <alignment horizontal="distributed" vertical="center"/>
      <protection locked="0"/>
    </xf>
    <xf numFmtId="177" fontId="24" fillId="6" borderId="5" xfId="4" applyNumberFormat="1" applyFont="1" applyFill="1" applyBorder="1" applyAlignment="1" applyProtection="1">
      <alignment horizontal="right" vertical="center"/>
    </xf>
    <xf numFmtId="177" fontId="24" fillId="6" borderId="19" xfId="4" applyNumberFormat="1" applyFont="1" applyFill="1" applyBorder="1" applyAlignment="1" applyProtection="1">
      <alignment horizontal="right" vertical="center"/>
    </xf>
    <xf numFmtId="177" fontId="24" fillId="6" borderId="6" xfId="4" applyNumberFormat="1" applyFont="1" applyFill="1" applyBorder="1" applyAlignment="1" applyProtection="1">
      <alignment horizontal="right" vertical="center"/>
    </xf>
    <xf numFmtId="177" fontId="19" fillId="6" borderId="5" xfId="4" applyNumberFormat="1" applyFont="1" applyFill="1" applyBorder="1" applyAlignment="1" applyProtection="1">
      <alignment horizontal="right" vertical="center"/>
    </xf>
    <xf numFmtId="0" fontId="24" fillId="6" borderId="19" xfId="4" applyFont="1" applyFill="1" applyBorder="1" applyAlignment="1" applyProtection="1">
      <alignment horizontal="right" vertical="center"/>
    </xf>
    <xf numFmtId="0" fontId="24" fillId="6" borderId="6" xfId="4" applyFont="1" applyFill="1" applyBorder="1" applyAlignment="1" applyProtection="1">
      <alignment horizontal="right" vertical="center"/>
    </xf>
    <xf numFmtId="177" fontId="19" fillId="6" borderId="19" xfId="4" applyNumberFormat="1" applyFont="1" applyFill="1" applyBorder="1" applyAlignment="1" applyProtection="1">
      <alignment horizontal="right" vertical="center"/>
    </xf>
    <xf numFmtId="177" fontId="19" fillId="6" borderId="6" xfId="4" applyNumberFormat="1" applyFont="1" applyFill="1" applyBorder="1" applyAlignment="1" applyProtection="1">
      <alignment horizontal="right" vertical="center"/>
    </xf>
    <xf numFmtId="177" fontId="19" fillId="4" borderId="5" xfId="4" applyNumberFormat="1" applyFont="1" applyFill="1" applyBorder="1" applyAlignment="1" applyProtection="1">
      <alignment horizontal="right" vertical="center"/>
    </xf>
    <xf numFmtId="0" fontId="24" fillId="4" borderId="19" xfId="4" applyFont="1" applyFill="1" applyBorder="1" applyAlignment="1" applyProtection="1">
      <alignment horizontal="right" vertical="center"/>
    </xf>
    <xf numFmtId="0" fontId="24" fillId="4" borderId="6" xfId="4" applyFont="1" applyFill="1" applyBorder="1" applyAlignment="1" applyProtection="1">
      <alignment horizontal="right" vertical="center"/>
    </xf>
    <xf numFmtId="0" fontId="19" fillId="2" borderId="205" xfId="4" applyFont="1" applyFill="1" applyBorder="1" applyAlignment="1" applyProtection="1">
      <alignment horizontal="left" vertical="center" shrinkToFit="1"/>
      <protection locked="0"/>
    </xf>
    <xf numFmtId="0" fontId="19" fillId="2" borderId="204" xfId="4" applyFont="1" applyFill="1" applyBorder="1" applyAlignment="1" applyProtection="1">
      <alignment horizontal="left" vertical="center" shrinkToFit="1"/>
      <protection locked="0"/>
    </xf>
    <xf numFmtId="0" fontId="19" fillId="2" borderId="33" xfId="4" applyFont="1" applyFill="1" applyBorder="1" applyAlignment="1" applyProtection="1">
      <alignment horizontal="distributed" vertical="center"/>
      <protection locked="0"/>
    </xf>
    <xf numFmtId="0" fontId="19" fillId="2" borderId="34" xfId="4" applyFont="1" applyFill="1" applyBorder="1" applyAlignment="1" applyProtection="1">
      <alignment horizontal="distributed" vertical="center"/>
      <protection locked="0"/>
    </xf>
    <xf numFmtId="0" fontId="19" fillId="2" borderId="35" xfId="4" applyFont="1" applyFill="1" applyBorder="1" applyAlignment="1" applyProtection="1">
      <alignment horizontal="distributed" vertical="center"/>
      <protection locked="0"/>
    </xf>
    <xf numFmtId="177" fontId="19" fillId="4" borderId="33" xfId="4" applyNumberFormat="1" applyFont="1" applyFill="1" applyBorder="1" applyAlignment="1" applyProtection="1">
      <alignment horizontal="right" vertical="center"/>
    </xf>
    <xf numFmtId="0" fontId="24" fillId="4" borderId="34" xfId="4" applyFont="1" applyFill="1" applyBorder="1" applyAlignment="1" applyProtection="1">
      <alignment horizontal="right" vertical="center"/>
    </xf>
    <xf numFmtId="0" fontId="24" fillId="4" borderId="35" xfId="4" applyFont="1" applyFill="1" applyBorder="1" applyAlignment="1" applyProtection="1">
      <alignment horizontal="right" vertical="center"/>
    </xf>
    <xf numFmtId="0" fontId="19" fillId="2" borderId="36" xfId="4" applyFont="1" applyFill="1" applyBorder="1" applyAlignment="1" applyProtection="1">
      <alignment horizontal="distributed" vertical="center"/>
      <protection locked="0"/>
    </xf>
    <xf numFmtId="0" fontId="19" fillId="2" borderId="37" xfId="4" applyFont="1" applyFill="1" applyBorder="1" applyAlignment="1" applyProtection="1">
      <alignment horizontal="distributed" vertical="center"/>
      <protection locked="0"/>
    </xf>
    <xf numFmtId="0" fontId="19" fillId="2" borderId="31" xfId="4" applyFont="1" applyFill="1" applyBorder="1" applyAlignment="1" applyProtection="1">
      <alignment horizontal="distributed" vertical="center"/>
      <protection locked="0"/>
    </xf>
    <xf numFmtId="177" fontId="19" fillId="4" borderId="36" xfId="4" applyNumberFormat="1" applyFont="1" applyFill="1" applyBorder="1" applyAlignment="1" applyProtection="1">
      <alignment horizontal="right" vertical="center"/>
    </xf>
    <xf numFmtId="0" fontId="24" fillId="4" borderId="37" xfId="4" applyFont="1" applyFill="1" applyBorder="1" applyAlignment="1" applyProtection="1">
      <alignment horizontal="right" vertical="center"/>
    </xf>
    <xf numFmtId="0" fontId="24" fillId="4" borderId="31" xfId="4" applyFont="1" applyFill="1" applyBorder="1" applyAlignment="1" applyProtection="1">
      <alignment horizontal="right" vertical="center"/>
    </xf>
    <xf numFmtId="177" fontId="19" fillId="6" borderId="29" xfId="4" applyNumberFormat="1" applyFont="1" applyFill="1" applyBorder="1" applyAlignment="1" applyProtection="1">
      <alignment horizontal="right" vertical="center"/>
    </xf>
    <xf numFmtId="0" fontId="24" fillId="6" borderId="48" xfId="4" applyFont="1" applyFill="1" applyBorder="1" applyAlignment="1" applyProtection="1">
      <alignment horizontal="right" vertical="center"/>
    </xf>
    <xf numFmtId="0" fontId="24" fillId="6" borderId="39" xfId="4" applyFont="1" applyFill="1" applyBorder="1" applyAlignment="1" applyProtection="1">
      <alignment horizontal="right" vertical="center"/>
    </xf>
    <xf numFmtId="177" fontId="19" fillId="4" borderId="19" xfId="4" applyNumberFormat="1" applyFont="1" applyFill="1" applyBorder="1" applyAlignment="1" applyProtection="1">
      <alignment horizontal="right" vertical="center"/>
    </xf>
    <xf numFmtId="177" fontId="19" fillId="4" borderId="6" xfId="4" applyNumberFormat="1" applyFont="1" applyFill="1" applyBorder="1" applyAlignment="1" applyProtection="1">
      <alignment horizontal="right" vertical="center"/>
    </xf>
    <xf numFmtId="177" fontId="19" fillId="4" borderId="26" xfId="4" applyNumberFormat="1" applyFont="1" applyFill="1" applyBorder="1" applyAlignment="1" applyProtection="1">
      <alignment horizontal="right" vertical="center"/>
    </xf>
    <xf numFmtId="0" fontId="24" fillId="4" borderId="16" xfId="4" applyFont="1" applyFill="1" applyBorder="1" applyAlignment="1" applyProtection="1">
      <alignment horizontal="right" vertical="center"/>
    </xf>
    <xf numFmtId="0" fontId="24" fillId="4" borderId="4" xfId="4" applyFont="1" applyFill="1" applyBorder="1" applyAlignment="1" applyProtection="1">
      <alignment horizontal="right" vertical="center"/>
    </xf>
    <xf numFmtId="0" fontId="19" fillId="2" borderId="38" xfId="4" applyFont="1" applyFill="1" applyBorder="1" applyAlignment="1" applyProtection="1">
      <alignment horizontal="center" vertical="center"/>
      <protection locked="0"/>
    </xf>
    <xf numFmtId="3" fontId="0" fillId="4" borderId="0" xfId="0" applyNumberFormat="1" applyFont="1" applyFill="1" applyBorder="1" applyAlignment="1" applyProtection="1">
      <alignment horizontal="center" vertical="center"/>
    </xf>
    <xf numFmtId="0" fontId="0" fillId="0" borderId="0" xfId="0" applyFont="1" applyAlignment="1" applyProtection="1">
      <alignment horizontal="center" vertical="center" wrapText="1"/>
      <protection locked="0"/>
    </xf>
    <xf numFmtId="178" fontId="0" fillId="0" borderId="70" xfId="0" applyNumberFormat="1" applyFont="1" applyBorder="1" applyAlignment="1" applyProtection="1">
      <alignment horizontal="center" vertical="center"/>
      <protection locked="0"/>
    </xf>
    <xf numFmtId="187" fontId="0" fillId="0" borderId="7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87" fontId="0" fillId="4" borderId="0" xfId="0" applyNumberFormat="1" applyFont="1" applyFill="1" applyBorder="1" applyAlignment="1" applyProtection="1">
      <alignment vertical="center"/>
    </xf>
    <xf numFmtId="187" fontId="0" fillId="4" borderId="2" xfId="0" applyNumberFormat="1" applyFont="1" applyFill="1" applyBorder="1" applyAlignment="1" applyProtection="1">
      <alignment vertical="center"/>
    </xf>
    <xf numFmtId="178" fontId="0" fillId="0" borderId="70" xfId="0" applyNumberFormat="1" applyFont="1" applyFill="1" applyBorder="1" applyAlignment="1" applyProtection="1">
      <alignment horizontal="center" vertical="center"/>
      <protection locked="0"/>
    </xf>
    <xf numFmtId="178" fontId="0" fillId="4" borderId="0" xfId="0" applyNumberFormat="1" applyFont="1" applyFill="1" applyBorder="1" applyAlignment="1" applyProtection="1">
      <alignment vertical="center"/>
    </xf>
    <xf numFmtId="3" fontId="0" fillId="5" borderId="189" xfId="0" applyNumberFormat="1" applyFont="1" applyFill="1" applyBorder="1" applyAlignment="1" applyProtection="1">
      <alignment horizontal="center" vertical="center"/>
      <protection locked="0"/>
    </xf>
    <xf numFmtId="3" fontId="0" fillId="5" borderId="190" xfId="0" applyNumberFormat="1" applyFont="1" applyFill="1" applyBorder="1" applyAlignment="1" applyProtection="1">
      <alignment horizontal="center" vertical="center"/>
      <protection locked="0"/>
    </xf>
    <xf numFmtId="3" fontId="0" fillId="5" borderId="191" xfId="0" applyNumberFormat="1" applyFont="1" applyFill="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2" xfId="0" applyFont="1" applyBorder="1" applyAlignment="1" applyProtection="1">
      <alignment horizontal="center" vertical="center"/>
      <protection locked="0"/>
    </xf>
    <xf numFmtId="178" fontId="0" fillId="4" borderId="20" xfId="0" applyNumberFormat="1" applyFont="1" applyFill="1" applyBorder="1" applyAlignment="1" applyProtection="1">
      <alignment vertical="center"/>
    </xf>
    <xf numFmtId="178" fontId="0" fillId="4" borderId="21" xfId="0" applyNumberFormat="1" applyFont="1" applyFill="1" applyBorder="1" applyAlignment="1" applyProtection="1">
      <alignment vertical="center"/>
    </xf>
    <xf numFmtId="178" fontId="0" fillId="4" borderId="22" xfId="0" applyNumberFormat="1" applyFont="1" applyFill="1" applyBorder="1" applyAlignment="1" applyProtection="1">
      <alignment vertical="center"/>
    </xf>
    <xf numFmtId="178" fontId="0" fillId="4" borderId="24" xfId="0" applyNumberFormat="1" applyFont="1" applyFill="1" applyBorder="1" applyAlignment="1" applyProtection="1">
      <alignment vertical="center"/>
    </xf>
    <xf numFmtId="178" fontId="0" fillId="4" borderId="25" xfId="0" applyNumberFormat="1" applyFont="1" applyFill="1" applyBorder="1" applyAlignment="1" applyProtection="1">
      <alignment vertical="center"/>
    </xf>
    <xf numFmtId="178" fontId="0" fillId="4" borderId="10" xfId="0" applyNumberFormat="1" applyFont="1" applyFill="1" applyBorder="1" applyAlignment="1" applyProtection="1">
      <alignment vertical="center"/>
    </xf>
    <xf numFmtId="0" fontId="0" fillId="0" borderId="81"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187" fontId="0" fillId="0" borderId="70"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3" fontId="0" fillId="5" borderId="2" xfId="0" applyNumberFormat="1" applyFont="1" applyFill="1" applyBorder="1" applyAlignment="1" applyProtection="1">
      <alignment horizontal="center" vertical="center"/>
    </xf>
    <xf numFmtId="3" fontId="0" fillId="5" borderId="103" xfId="0" applyNumberFormat="1" applyFont="1" applyFill="1" applyBorder="1" applyAlignment="1" applyProtection="1">
      <alignment horizontal="center" vertical="center"/>
    </xf>
    <xf numFmtId="188" fontId="0" fillId="0" borderId="70" xfId="0" applyNumberFormat="1" applyFont="1" applyFill="1" applyBorder="1" applyAlignment="1" applyProtection="1">
      <alignment horizontal="center" vertical="center"/>
      <protection locked="0"/>
    </xf>
    <xf numFmtId="188" fontId="0" fillId="4" borderId="0" xfId="0" applyNumberFormat="1" applyFont="1" applyFill="1" applyBorder="1" applyAlignment="1" applyProtection="1">
      <alignment vertical="center"/>
    </xf>
    <xf numFmtId="0" fontId="0" fillId="0" borderId="103" xfId="0" applyFont="1" applyBorder="1" applyAlignment="1" applyProtection="1">
      <alignment horizontal="center" vertical="center"/>
      <protection locked="0"/>
    </xf>
    <xf numFmtId="178" fontId="0" fillId="0" borderId="0" xfId="0" applyNumberFormat="1" applyFont="1" applyAlignment="1" applyProtection="1">
      <alignment horizontal="center" vertical="center"/>
      <protection locked="0"/>
    </xf>
    <xf numFmtId="0" fontId="0" fillId="0" borderId="190" xfId="0" applyFont="1" applyBorder="1" applyAlignment="1" applyProtection="1">
      <alignment horizontal="center" vertical="center"/>
      <protection locked="0"/>
    </xf>
    <xf numFmtId="0" fontId="0" fillId="0" borderId="191" xfId="0" applyFont="1" applyBorder="1" applyAlignment="1" applyProtection="1">
      <alignment horizontal="center" vertical="center"/>
      <protection locked="0"/>
    </xf>
    <xf numFmtId="0" fontId="0" fillId="0" borderId="0" xfId="0" applyNumberFormat="1" applyFont="1" applyAlignment="1" applyProtection="1">
      <alignment horizontal="left" vertical="center"/>
      <protection locked="0"/>
    </xf>
    <xf numFmtId="0" fontId="0" fillId="0" borderId="0" xfId="0" applyNumberFormat="1" applyFont="1" applyAlignment="1" applyProtection="1">
      <alignment horizontal="center" vertical="center"/>
      <protection locked="0"/>
    </xf>
    <xf numFmtId="0" fontId="0" fillId="0" borderId="0" xfId="0" applyNumberFormat="1" applyFont="1" applyAlignment="1" applyProtection="1">
      <alignment horizontal="right" vertical="center"/>
      <protection locked="0"/>
    </xf>
    <xf numFmtId="0" fontId="13" fillId="0" borderId="0" xfId="0" applyNumberFormat="1" applyFont="1" applyAlignment="1" applyProtection="1">
      <alignment horizontal="center" vertical="center"/>
      <protection locked="0"/>
    </xf>
    <xf numFmtId="3" fontId="0" fillId="4" borderId="194" xfId="0" applyNumberFormat="1" applyFont="1" applyFill="1" applyBorder="1" applyAlignment="1" applyProtection="1">
      <alignment horizontal="center" vertical="center"/>
    </xf>
    <xf numFmtId="3" fontId="0" fillId="4" borderId="188" xfId="0" applyNumberFormat="1" applyFont="1" applyFill="1" applyBorder="1" applyAlignment="1" applyProtection="1">
      <alignment horizontal="center" vertical="center"/>
    </xf>
    <xf numFmtId="3" fontId="0" fillId="4" borderId="195" xfId="0" applyNumberFormat="1" applyFont="1" applyFill="1" applyBorder="1" applyAlignment="1" applyProtection="1">
      <alignment horizontal="center" vertical="center"/>
    </xf>
    <xf numFmtId="3" fontId="0" fillId="4" borderId="24" xfId="0" applyNumberFormat="1" applyFont="1" applyFill="1" applyBorder="1" applyAlignment="1" applyProtection="1">
      <alignment horizontal="center" vertical="center"/>
    </xf>
    <xf numFmtId="3" fontId="0" fillId="4" borderId="25" xfId="0" applyNumberFormat="1" applyFont="1" applyFill="1" applyBorder="1" applyAlignment="1" applyProtection="1">
      <alignment horizontal="center" vertical="center"/>
    </xf>
    <xf numFmtId="3" fontId="0" fillId="4" borderId="10" xfId="0" applyNumberFormat="1" applyFont="1" applyFill="1" applyBorder="1" applyAlignment="1" applyProtection="1">
      <alignment horizontal="center" vertical="center"/>
    </xf>
    <xf numFmtId="0" fontId="28" fillId="0" borderId="24" xfId="4" applyFont="1" applyFill="1" applyBorder="1" applyAlignment="1" applyProtection="1">
      <alignment horizontal="center" vertical="center"/>
      <protection locked="0"/>
    </xf>
    <xf numFmtId="0" fontId="28" fillId="0" borderId="10" xfId="4" applyFont="1" applyFill="1" applyBorder="1" applyAlignment="1" applyProtection="1">
      <alignment horizontal="center" vertical="center"/>
      <protection locked="0"/>
    </xf>
    <xf numFmtId="0" fontId="28" fillId="0" borderId="194" xfId="4" applyFont="1" applyFill="1" applyBorder="1" applyAlignment="1" applyProtection="1">
      <alignment horizontal="center" vertical="center"/>
      <protection locked="0"/>
    </xf>
    <xf numFmtId="0" fontId="28" fillId="0" borderId="195" xfId="4" applyFont="1" applyFill="1" applyBorder="1" applyAlignment="1" applyProtection="1">
      <alignment horizontal="center" vertical="center"/>
      <protection locked="0"/>
    </xf>
    <xf numFmtId="0" fontId="26" fillId="0" borderId="203" xfId="4" applyFont="1" applyBorder="1" applyAlignment="1" applyProtection="1">
      <alignment horizontal="center" vertical="center"/>
      <protection locked="0"/>
    </xf>
    <xf numFmtId="0" fontId="26" fillId="0" borderId="204" xfId="4" applyFont="1" applyBorder="1" applyAlignment="1" applyProtection="1">
      <alignment horizontal="center" vertical="center"/>
      <protection locked="0"/>
    </xf>
    <xf numFmtId="0" fontId="26" fillId="0" borderId="205" xfId="4" applyFont="1" applyBorder="1" applyAlignment="1" applyProtection="1">
      <alignment horizontal="center" vertical="center"/>
      <protection locked="0"/>
    </xf>
    <xf numFmtId="0" fontId="26" fillId="0" borderId="2" xfId="4" applyFont="1" applyBorder="1" applyAlignment="1" applyProtection="1">
      <alignment horizontal="center" vertical="center" shrinkToFit="1"/>
    </xf>
    <xf numFmtId="0" fontId="28" fillId="0" borderId="206" xfId="4" applyFont="1" applyBorder="1" applyAlignment="1" applyProtection="1">
      <alignment horizontal="center" vertical="center"/>
      <protection locked="0"/>
    </xf>
    <xf numFmtId="0" fontId="28" fillId="0" borderId="179" xfId="4" applyFont="1" applyBorder="1" applyAlignment="1" applyProtection="1">
      <alignment horizontal="center" vertical="center"/>
      <protection locked="0"/>
    </xf>
    <xf numFmtId="0" fontId="7" fillId="0" borderId="194" xfId="4" applyFont="1" applyFill="1" applyBorder="1" applyAlignment="1" applyProtection="1">
      <alignment horizontal="center" vertical="center"/>
      <protection locked="0"/>
    </xf>
    <xf numFmtId="0" fontId="7" fillId="0" borderId="195" xfId="4" applyFont="1" applyFill="1" applyBorder="1" applyAlignment="1" applyProtection="1">
      <alignment horizontal="center" vertical="center"/>
      <protection locked="0"/>
    </xf>
    <xf numFmtId="0" fontId="28" fillId="0" borderId="100" xfId="4" applyFont="1" applyBorder="1" applyAlignment="1" applyProtection="1">
      <alignment horizontal="center" vertical="center"/>
    </xf>
    <xf numFmtId="0" fontId="28" fillId="0" borderId="101" xfId="4" applyFont="1" applyBorder="1" applyAlignment="1" applyProtection="1">
      <alignment horizontal="center" vertical="center"/>
    </xf>
    <xf numFmtId="0" fontId="26" fillId="0" borderId="97" xfId="4" applyFont="1" applyBorder="1" applyAlignment="1" applyProtection="1">
      <alignment horizontal="center" vertical="center"/>
    </xf>
    <xf numFmtId="0" fontId="26" fillId="0" borderId="98" xfId="4" applyFont="1" applyBorder="1" applyAlignment="1" applyProtection="1">
      <alignment horizontal="center" vertical="center"/>
    </xf>
    <xf numFmtId="0" fontId="26" fillId="0" borderId="99" xfId="4" applyFont="1" applyBorder="1" applyAlignment="1" applyProtection="1">
      <alignment horizontal="center" vertical="center"/>
    </xf>
    <xf numFmtId="0" fontId="28" fillId="0" borderId="29" xfId="4" applyFont="1" applyBorder="1" applyAlignment="1" applyProtection="1">
      <alignment horizontal="center" vertical="center"/>
    </xf>
    <xf numFmtId="0" fontId="28" fillId="0" borderId="39" xfId="4" applyFont="1" applyBorder="1" applyAlignment="1" applyProtection="1">
      <alignment horizontal="center" vertical="center"/>
    </xf>
    <xf numFmtId="0" fontId="28" fillId="0" borderId="104" xfId="4" applyFont="1" applyFill="1" applyBorder="1" applyAlignment="1" applyProtection="1">
      <alignment horizontal="center" vertical="center"/>
    </xf>
    <xf numFmtId="0" fontId="28" fillId="0" borderId="105" xfId="4" applyFont="1" applyFill="1" applyBorder="1" applyAlignment="1" applyProtection="1">
      <alignment horizontal="center" vertical="center"/>
    </xf>
    <xf numFmtId="0" fontId="28" fillId="0" borderId="24" xfId="4" applyFont="1" applyFill="1" applyBorder="1" applyAlignment="1" applyProtection="1">
      <alignment horizontal="center" vertical="center"/>
    </xf>
    <xf numFmtId="0" fontId="28" fillId="0" borderId="10" xfId="4" applyFont="1" applyFill="1" applyBorder="1" applyAlignment="1" applyProtection="1">
      <alignment horizontal="center" vertical="center"/>
    </xf>
    <xf numFmtId="0" fontId="28" fillId="0" borderId="24" xfId="4" applyFont="1" applyFill="1" applyBorder="1" applyAlignment="1" applyProtection="1">
      <alignment horizontal="center" vertical="center" shrinkToFit="1"/>
    </xf>
    <xf numFmtId="0" fontId="28" fillId="0" borderId="10" xfId="4" applyFont="1" applyFill="1" applyBorder="1" applyAlignment="1" applyProtection="1">
      <alignment horizontal="center" vertical="center" shrinkToFit="1"/>
    </xf>
    <xf numFmtId="0" fontId="28" fillId="0" borderId="104" xfId="4" applyFont="1" applyFill="1" applyBorder="1" applyAlignment="1" applyProtection="1">
      <alignment horizontal="center" vertical="center"/>
      <protection locked="0"/>
    </xf>
    <xf numFmtId="0" fontId="28" fillId="0" borderId="105" xfId="4" applyFont="1" applyFill="1" applyBorder="1" applyAlignment="1" applyProtection="1">
      <alignment horizontal="center" vertical="center"/>
      <protection locked="0"/>
    </xf>
    <xf numFmtId="0" fontId="28" fillId="0" borderId="24" xfId="4" applyFont="1" applyFill="1" applyBorder="1" applyAlignment="1" applyProtection="1">
      <alignment horizontal="center" vertical="center" shrinkToFit="1"/>
      <protection locked="0"/>
    </xf>
    <xf numFmtId="0" fontId="28" fillId="0" borderId="10" xfId="4" applyFont="1" applyFill="1" applyBorder="1" applyAlignment="1" applyProtection="1">
      <alignment horizontal="center" vertical="center" shrinkToFit="1"/>
      <protection locked="0"/>
    </xf>
    <xf numFmtId="38" fontId="26" fillId="0" borderId="2" xfId="4" applyNumberFormat="1" applyFont="1" applyBorder="1" applyAlignment="1" applyProtection="1">
      <alignment horizontal="center" vertical="center" shrinkToFit="1"/>
    </xf>
    <xf numFmtId="0" fontId="4" fillId="0" borderId="0" xfId="4" applyFont="1" applyAlignment="1" applyProtection="1">
      <alignment horizontal="left" vertical="center" wrapText="1"/>
      <protection locked="0"/>
    </xf>
    <xf numFmtId="0" fontId="28" fillId="0" borderId="26" xfId="4" applyFont="1" applyBorder="1" applyAlignment="1" applyProtection="1">
      <alignment horizontal="center" vertical="center"/>
      <protection locked="0"/>
    </xf>
    <xf numFmtId="0" fontId="28" fillId="0" borderId="4" xfId="4" applyFont="1" applyBorder="1" applyAlignment="1" applyProtection="1">
      <alignment horizontal="center" vertical="center"/>
      <protection locked="0"/>
    </xf>
    <xf numFmtId="0" fontId="26" fillId="0" borderId="5" xfId="4" applyFont="1" applyBorder="1" applyAlignment="1" applyProtection="1">
      <alignment horizontal="center" vertical="center"/>
      <protection locked="0"/>
    </xf>
    <xf numFmtId="0" fontId="26" fillId="0" borderId="6" xfId="4" applyFont="1" applyBorder="1" applyAlignment="1" applyProtection="1">
      <alignment horizontal="center" vertical="center"/>
      <protection locked="0"/>
    </xf>
    <xf numFmtId="0" fontId="26" fillId="0" borderId="19" xfId="4" applyFont="1" applyBorder="1" applyAlignment="1" applyProtection="1">
      <alignment horizontal="center" vertical="center"/>
      <protection locked="0"/>
    </xf>
    <xf numFmtId="0" fontId="7" fillId="0" borderId="203" xfId="4" applyFont="1" applyBorder="1" applyAlignment="1" applyProtection="1">
      <alignment horizontal="center" vertical="center"/>
      <protection locked="0"/>
    </xf>
    <xf numFmtId="0" fontId="7" fillId="0" borderId="204" xfId="4" applyFont="1" applyBorder="1" applyAlignment="1" applyProtection="1">
      <alignment horizontal="center" vertical="center"/>
      <protection locked="0"/>
    </xf>
    <xf numFmtId="0" fontId="7" fillId="0" borderId="29" xfId="4" applyFont="1" applyBorder="1" applyAlignment="1" applyProtection="1">
      <alignment horizontal="center" vertical="center"/>
      <protection locked="0"/>
    </xf>
    <xf numFmtId="0" fontId="7" fillId="0" borderId="39" xfId="4" applyFont="1" applyBorder="1" applyAlignment="1" applyProtection="1">
      <alignment horizontal="center" vertical="center"/>
      <protection locked="0"/>
    </xf>
    <xf numFmtId="0" fontId="7" fillId="0" borderId="206" xfId="4" applyFont="1" applyBorder="1" applyAlignment="1" applyProtection="1">
      <alignment horizontal="center" vertical="center"/>
      <protection locked="0"/>
    </xf>
    <xf numFmtId="0" fontId="7" fillId="0" borderId="179" xfId="4" applyFont="1" applyBorder="1" applyAlignment="1" applyProtection="1">
      <alignment horizontal="center" vertical="center"/>
      <protection locked="0"/>
    </xf>
    <xf numFmtId="0" fontId="7" fillId="0" borderId="246" xfId="4" applyFont="1" applyBorder="1" applyAlignment="1" applyProtection="1">
      <alignment horizontal="center" vertical="center"/>
      <protection locked="0"/>
    </xf>
    <xf numFmtId="0" fontId="12" fillId="0" borderId="0" xfId="4" applyFont="1" applyBorder="1" applyAlignment="1" applyProtection="1">
      <alignment horizontal="left" vertical="top" wrapText="1"/>
      <protection locked="0"/>
    </xf>
    <xf numFmtId="0" fontId="7" fillId="0" borderId="0" xfId="4" applyFont="1" applyAlignment="1" applyProtection="1">
      <alignment horizontal="left" vertical="top" wrapText="1"/>
      <protection locked="0"/>
    </xf>
    <xf numFmtId="0" fontId="7" fillId="0" borderId="26" xfId="4" applyFont="1" applyBorder="1" applyAlignment="1" applyProtection="1">
      <alignment horizontal="center" vertical="center"/>
      <protection locked="0"/>
    </xf>
    <xf numFmtId="0" fontId="7" fillId="0" borderId="4" xfId="4" applyFont="1" applyBorder="1" applyAlignment="1" applyProtection="1">
      <alignment horizontal="center" vertical="center"/>
      <protection locked="0"/>
    </xf>
    <xf numFmtId="0" fontId="7" fillId="0" borderId="20" xfId="4" applyFont="1" applyFill="1" applyBorder="1" applyAlignment="1" applyProtection="1">
      <alignment horizontal="center" vertical="center"/>
      <protection locked="0"/>
    </xf>
    <xf numFmtId="0" fontId="7" fillId="0" borderId="22" xfId="4" applyFont="1" applyFill="1" applyBorder="1" applyAlignment="1" applyProtection="1">
      <alignment horizontal="center" vertical="center"/>
      <protection locked="0"/>
    </xf>
    <xf numFmtId="0" fontId="7" fillId="0" borderId="24" xfId="4" applyFont="1" applyFill="1" applyBorder="1" applyAlignment="1" applyProtection="1">
      <alignment horizontal="center" vertical="center" shrinkToFit="1"/>
      <protection locked="0"/>
    </xf>
    <xf numFmtId="0" fontId="7" fillId="0" borderId="10" xfId="4" applyFont="1" applyFill="1" applyBorder="1" applyAlignment="1" applyProtection="1">
      <alignment horizontal="center" vertical="center" shrinkToFit="1"/>
      <protection locked="0"/>
    </xf>
    <xf numFmtId="0" fontId="7" fillId="0" borderId="24" xfId="4" applyFont="1" applyFill="1" applyBorder="1" applyAlignment="1" applyProtection="1">
      <alignment horizontal="center" vertical="center"/>
      <protection locked="0"/>
    </xf>
    <xf numFmtId="0" fontId="7" fillId="0" borderId="10" xfId="4" applyFont="1" applyFill="1" applyBorder="1" applyAlignment="1" applyProtection="1">
      <alignment horizontal="center" vertical="center"/>
      <protection locked="0"/>
    </xf>
    <xf numFmtId="0" fontId="7" fillId="0" borderId="100" xfId="4" applyFont="1" applyBorder="1" applyAlignment="1" applyProtection="1">
      <alignment horizontal="center" vertical="center"/>
      <protection locked="0"/>
    </xf>
    <xf numFmtId="0" fontId="7" fillId="0" borderId="101" xfId="4" applyFont="1" applyBorder="1" applyAlignment="1" applyProtection="1">
      <alignment horizontal="center" vertical="center"/>
      <protection locked="0"/>
    </xf>
    <xf numFmtId="0" fontId="26" fillId="0" borderId="64" xfId="4" applyFont="1" applyBorder="1" applyAlignment="1" applyProtection="1">
      <alignment horizontal="center" vertical="center"/>
      <protection locked="0"/>
    </xf>
    <xf numFmtId="0" fontId="26" fillId="0" borderId="66" xfId="4" applyFont="1" applyBorder="1" applyAlignment="1" applyProtection="1">
      <alignment horizontal="center" vertical="center"/>
      <protection locked="0"/>
    </xf>
    <xf numFmtId="0" fontId="26" fillId="0" borderId="65" xfId="4" applyFont="1" applyBorder="1" applyAlignment="1" applyProtection="1">
      <alignment horizontal="center" vertical="center"/>
      <protection locked="0"/>
    </xf>
    <xf numFmtId="0" fontId="7" fillId="0" borderId="0" xfId="4" applyFont="1" applyAlignment="1" applyProtection="1">
      <alignment horizontal="left" vertical="center" wrapText="1"/>
      <protection locked="0"/>
    </xf>
    <xf numFmtId="180" fontId="7" fillId="0" borderId="102" xfId="4" applyNumberFormat="1" applyFont="1" applyBorder="1" applyAlignment="1" applyProtection="1">
      <alignment horizontal="center" vertical="center"/>
      <protection locked="0"/>
    </xf>
    <xf numFmtId="180" fontId="7" fillId="0" borderId="3" xfId="4" applyNumberFormat="1" applyFont="1" applyBorder="1" applyAlignment="1" applyProtection="1">
      <alignment horizontal="center" vertical="center"/>
      <protection locked="0"/>
    </xf>
    <xf numFmtId="0" fontId="12" fillId="0" borderId="0" xfId="4" applyFont="1" applyAlignment="1" applyProtection="1">
      <alignment horizontal="left" vertical="center" wrapText="1"/>
      <protection locked="0"/>
    </xf>
    <xf numFmtId="0" fontId="7" fillId="0" borderId="8" xfId="4" applyFont="1" applyBorder="1" applyAlignment="1" applyProtection="1">
      <alignment horizontal="center" vertical="center"/>
      <protection locked="0"/>
    </xf>
    <xf numFmtId="0" fontId="7" fillId="0" borderId="12" xfId="4" applyFont="1" applyBorder="1" applyAlignment="1" applyProtection="1">
      <alignment horizontal="center" vertical="center"/>
      <protection locked="0"/>
    </xf>
    <xf numFmtId="177" fontId="7" fillId="4" borderId="8" xfId="4" applyNumberFormat="1" applyFont="1" applyFill="1" applyBorder="1" applyAlignment="1" applyProtection="1">
      <alignment horizontal="right" vertical="center"/>
    </xf>
    <xf numFmtId="177" fontId="7" fillId="4" borderId="12" xfId="4" applyNumberFormat="1" applyFont="1" applyFill="1" applyBorder="1" applyAlignment="1" applyProtection="1">
      <alignment horizontal="right" vertical="center"/>
    </xf>
    <xf numFmtId="181" fontId="7" fillId="4" borderId="8" xfId="4" applyNumberFormat="1" applyFont="1" applyFill="1" applyBorder="1" applyAlignment="1" applyProtection="1">
      <alignment horizontal="right" vertical="center"/>
    </xf>
    <xf numFmtId="181" fontId="7" fillId="4" borderId="12" xfId="4" applyNumberFormat="1" applyFont="1" applyFill="1" applyBorder="1" applyAlignment="1" applyProtection="1">
      <alignment horizontal="right" vertical="center"/>
    </xf>
    <xf numFmtId="181" fontId="7" fillId="6" borderId="8" xfId="4" applyNumberFormat="1" applyFont="1" applyFill="1" applyBorder="1" applyAlignment="1" applyProtection="1">
      <alignment horizontal="right" vertical="center"/>
    </xf>
    <xf numFmtId="181" fontId="7" fillId="6" borderId="12" xfId="4" applyNumberFormat="1" applyFont="1" applyFill="1" applyBorder="1" applyAlignment="1" applyProtection="1">
      <alignment horizontal="right" vertical="center"/>
    </xf>
    <xf numFmtId="0" fontId="7" fillId="0" borderId="194" xfId="4" applyFont="1" applyFill="1" applyBorder="1" applyAlignment="1" applyProtection="1">
      <alignment horizontal="center" vertical="center" wrapText="1"/>
      <protection locked="0"/>
    </xf>
    <xf numFmtId="177" fontId="7" fillId="6" borderId="8" xfId="4" applyNumberFormat="1" applyFont="1" applyFill="1" applyBorder="1" applyAlignment="1" applyProtection="1">
      <alignment horizontal="right" vertical="center"/>
    </xf>
    <xf numFmtId="177" fontId="7" fillId="6" borderId="12" xfId="4" applyNumberFormat="1" applyFont="1" applyFill="1" applyBorder="1" applyAlignment="1" applyProtection="1">
      <alignment horizontal="right" vertical="center"/>
    </xf>
    <xf numFmtId="0" fontId="7" fillId="0" borderId="40" xfId="4" applyFont="1" applyBorder="1" applyAlignment="1" applyProtection="1">
      <alignment horizontal="center" vertical="center"/>
      <protection locked="0"/>
    </xf>
    <xf numFmtId="0" fontId="7" fillId="0" borderId="239" xfId="4" applyFont="1" applyBorder="1" applyAlignment="1" applyProtection="1">
      <alignment horizontal="center" vertical="center"/>
      <protection locked="0"/>
    </xf>
    <xf numFmtId="0" fontId="7" fillId="0" borderId="41" xfId="4" applyFont="1" applyBorder="1" applyAlignment="1" applyProtection="1">
      <alignment horizontal="center" vertical="center"/>
      <protection locked="0"/>
    </xf>
    <xf numFmtId="0" fontId="7" fillId="0" borderId="44" xfId="4" applyFont="1" applyBorder="1" applyAlignment="1" applyProtection="1">
      <alignment horizontal="center" vertical="center"/>
      <protection locked="0"/>
    </xf>
    <xf numFmtId="0" fontId="7" fillId="0" borderId="240" xfId="4" applyFont="1" applyBorder="1" applyAlignment="1" applyProtection="1">
      <alignment horizontal="center" vertical="center"/>
      <protection locked="0"/>
    </xf>
    <xf numFmtId="0" fontId="7" fillId="0" borderId="45" xfId="4" applyFont="1" applyBorder="1" applyAlignment="1" applyProtection="1">
      <alignment horizontal="center" vertical="center"/>
      <protection locked="0"/>
    </xf>
    <xf numFmtId="0" fontId="7" fillId="0" borderId="48" xfId="4" applyFont="1" applyBorder="1" applyAlignment="1" applyProtection="1">
      <alignment horizontal="center" vertical="center"/>
      <protection locked="0"/>
    </xf>
    <xf numFmtId="0" fontId="7" fillId="0" borderId="102" xfId="4" applyFont="1" applyBorder="1" applyAlignment="1" applyProtection="1">
      <alignment horizontal="center" vertical="center" wrapText="1"/>
      <protection locked="0"/>
    </xf>
    <xf numFmtId="0" fontId="7" fillId="0" borderId="17" xfId="4" applyFont="1" applyBorder="1" applyAlignment="1" applyProtection="1">
      <alignment horizontal="center" vertical="center"/>
      <protection locked="0"/>
    </xf>
    <xf numFmtId="0" fontId="7" fillId="0" borderId="3" xfId="4" applyFont="1" applyBorder="1" applyAlignment="1" applyProtection="1">
      <alignment horizontal="center" vertical="center"/>
      <protection locked="0"/>
    </xf>
    <xf numFmtId="0" fontId="24" fillId="0" borderId="103" xfId="4" applyFont="1" applyBorder="1" applyAlignment="1" applyProtection="1">
      <alignment horizontal="right" vertical="center"/>
      <protection locked="0"/>
    </xf>
    <xf numFmtId="177" fontId="24" fillId="0" borderId="0" xfId="4" applyNumberFormat="1" applyFont="1" applyAlignment="1" applyProtection="1">
      <alignment horizontal="right" vertical="center"/>
      <protection locked="0"/>
    </xf>
    <xf numFmtId="177" fontId="7" fillId="0" borderId="206" xfId="4" applyNumberFormat="1" applyFont="1" applyBorder="1" applyAlignment="1" applyProtection="1">
      <alignment horizontal="center" vertical="center"/>
      <protection locked="0"/>
    </xf>
    <xf numFmtId="177" fontId="7" fillId="0" borderId="179" xfId="4" applyNumberFormat="1" applyFont="1" applyBorder="1" applyAlignment="1" applyProtection="1">
      <alignment horizontal="center" vertical="center"/>
      <protection locked="0"/>
    </xf>
    <xf numFmtId="0" fontId="24" fillId="0" borderId="202" xfId="4" applyFont="1" applyBorder="1" applyAlignment="1" applyProtection="1">
      <alignment horizontal="center" vertical="center"/>
      <protection locked="0"/>
    </xf>
    <xf numFmtId="0" fontId="24" fillId="0" borderId="0" xfId="4" applyFont="1" applyBorder="1" applyAlignment="1" applyProtection="1">
      <alignment horizontal="right" vertical="center"/>
      <protection locked="0"/>
    </xf>
    <xf numFmtId="198" fontId="24" fillId="4" borderId="0" xfId="4" applyNumberFormat="1" applyFont="1" applyFill="1" applyAlignment="1" applyProtection="1">
      <alignment horizontal="center" vertical="center"/>
    </xf>
    <xf numFmtId="178" fontId="24" fillId="4" borderId="0" xfId="4" applyNumberFormat="1" applyFont="1" applyFill="1" applyAlignment="1" applyProtection="1">
      <alignment horizontal="center" vertical="center"/>
    </xf>
    <xf numFmtId="0" fontId="7" fillId="0" borderId="207" xfId="4" applyFont="1" applyBorder="1" applyAlignment="1" applyProtection="1">
      <alignment horizontal="center" vertical="center" wrapText="1"/>
      <protection locked="0"/>
    </xf>
    <xf numFmtId="0" fontId="7" fillId="0" borderId="3" xfId="4" applyFont="1" applyBorder="1" applyAlignment="1" applyProtection="1">
      <alignment horizontal="center" vertical="center" wrapText="1"/>
      <protection locked="0"/>
    </xf>
    <xf numFmtId="0" fontId="7" fillId="0" borderId="108" xfId="4" applyFont="1" applyBorder="1" applyAlignment="1" applyProtection="1">
      <alignment horizontal="center" vertical="center" wrapText="1"/>
      <protection locked="0"/>
    </xf>
    <xf numFmtId="0" fontId="7" fillId="0" borderId="64" xfId="4" applyFont="1" applyBorder="1" applyAlignment="1" applyProtection="1">
      <alignment horizontal="center" vertical="center"/>
      <protection locked="0"/>
    </xf>
    <xf numFmtId="0" fontId="7" fillId="0" borderId="66" xfId="4" applyFont="1" applyBorder="1" applyAlignment="1" applyProtection="1">
      <alignment horizontal="center" vertical="center"/>
      <protection locked="0"/>
    </xf>
    <xf numFmtId="0" fontId="7" fillId="0" borderId="17" xfId="4" applyFont="1" applyBorder="1" applyAlignment="1" applyProtection="1">
      <alignment horizontal="center" vertical="center" wrapText="1"/>
      <protection locked="0"/>
    </xf>
    <xf numFmtId="0" fontId="7" fillId="0" borderId="36" xfId="4" applyFont="1" applyFill="1" applyBorder="1" applyAlignment="1" applyProtection="1">
      <alignment horizontal="center" vertical="center"/>
      <protection locked="0"/>
    </xf>
    <xf numFmtId="0" fontId="7" fillId="0" borderId="111" xfId="4" applyFont="1" applyFill="1" applyBorder="1" applyAlignment="1" applyProtection="1">
      <alignment horizontal="center" vertical="center"/>
      <protection locked="0"/>
    </xf>
    <xf numFmtId="0" fontId="6" fillId="0" borderId="203" xfId="4" applyFont="1" applyBorder="1" applyAlignment="1" applyProtection="1">
      <alignment horizontal="center" vertical="center"/>
      <protection locked="0"/>
    </xf>
    <xf numFmtId="0" fontId="6" fillId="0" borderId="204" xfId="4" applyFont="1" applyBorder="1" applyAlignment="1" applyProtection="1">
      <alignment horizontal="center" vertical="center"/>
      <protection locked="0"/>
    </xf>
    <xf numFmtId="0" fontId="6" fillId="0" borderId="205" xfId="4" applyFont="1" applyBorder="1" applyAlignment="1" applyProtection="1">
      <alignment horizontal="center" vertical="center"/>
      <protection locked="0"/>
    </xf>
    <xf numFmtId="0" fontId="6" fillId="0" borderId="2" xfId="4" applyFont="1" applyBorder="1" applyAlignment="1" applyProtection="1">
      <alignment horizontal="center" vertical="center" shrinkToFit="1"/>
    </xf>
    <xf numFmtId="0" fontId="7" fillId="0" borderId="29" xfId="4" applyFont="1" applyFill="1" applyBorder="1" applyAlignment="1" applyProtection="1">
      <alignment horizontal="center" vertical="center"/>
      <protection locked="0"/>
    </xf>
    <xf numFmtId="0" fontId="7" fillId="0" borderId="39" xfId="4" applyFont="1" applyFill="1" applyBorder="1" applyAlignment="1" applyProtection="1">
      <alignment horizontal="center" vertical="center"/>
      <protection locked="0"/>
    </xf>
    <xf numFmtId="0" fontId="28" fillId="0" borderId="20" xfId="4" applyFont="1" applyFill="1" applyBorder="1" applyAlignment="1" applyProtection="1">
      <alignment horizontal="center" vertical="center"/>
      <protection locked="0"/>
    </xf>
    <xf numFmtId="0" fontId="28" fillId="0" borderId="22" xfId="4" applyFont="1" applyFill="1" applyBorder="1" applyAlignment="1" applyProtection="1">
      <alignment horizontal="center" vertical="center"/>
      <protection locked="0"/>
    </xf>
    <xf numFmtId="0" fontId="28" fillId="0" borderId="198" xfId="4" applyFont="1" applyBorder="1" applyAlignment="1" applyProtection="1">
      <alignment horizontal="center" vertical="center"/>
      <protection locked="0"/>
    </xf>
    <xf numFmtId="0" fontId="28" fillId="0" borderId="20" xfId="4" applyFont="1" applyFill="1" applyBorder="1" applyAlignment="1" applyProtection="1">
      <alignment horizontal="center" vertical="center" shrinkToFit="1"/>
      <protection locked="0"/>
    </xf>
    <xf numFmtId="0" fontId="28" fillId="0" borderId="22" xfId="4" applyFont="1" applyFill="1" applyBorder="1" applyAlignment="1" applyProtection="1">
      <alignment horizontal="center" vertical="center" shrinkToFit="1"/>
      <protection locked="0"/>
    </xf>
    <xf numFmtId="0" fontId="7" fillId="0" borderId="46" xfId="4" applyFont="1" applyBorder="1" applyAlignment="1" applyProtection="1">
      <alignment horizontal="center" vertical="center"/>
      <protection locked="0"/>
    </xf>
    <xf numFmtId="0" fontId="7" fillId="0" borderId="47" xfId="4" applyFont="1" applyBorder="1" applyAlignment="1" applyProtection="1">
      <alignment horizontal="center" vertical="center"/>
      <protection locked="0"/>
    </xf>
    <xf numFmtId="176" fontId="7" fillId="0" borderId="114" xfId="4" applyNumberFormat="1" applyFont="1" applyBorder="1" applyAlignment="1" applyProtection="1">
      <alignment horizontal="center" vertical="center" shrinkToFit="1"/>
      <protection locked="0"/>
    </xf>
    <xf numFmtId="176" fontId="7" fillId="0" borderId="8" xfId="4" applyNumberFormat="1" applyFont="1" applyBorder="1" applyAlignment="1" applyProtection="1">
      <alignment horizontal="center" vertical="center" shrinkToFit="1"/>
      <protection locked="0"/>
    </xf>
    <xf numFmtId="0" fontId="7" fillId="0" borderId="179" xfId="4" applyFont="1" applyBorder="1" applyAlignment="1" applyProtection="1">
      <alignment horizontal="center" vertical="center" wrapText="1"/>
      <protection locked="0"/>
    </xf>
    <xf numFmtId="0" fontId="7" fillId="0" borderId="12" xfId="4" applyFont="1" applyBorder="1" applyAlignment="1" applyProtection="1">
      <alignment horizontal="center" vertical="center" wrapText="1"/>
      <protection locked="0"/>
    </xf>
    <xf numFmtId="0" fontId="7" fillId="0" borderId="203" xfId="4" applyFont="1" applyBorder="1" applyAlignment="1" applyProtection="1">
      <alignment horizontal="center" vertical="center" wrapText="1" shrinkToFit="1"/>
      <protection locked="0"/>
    </xf>
    <xf numFmtId="0" fontId="7" fillId="0" borderId="204" xfId="4" applyFont="1" applyBorder="1" applyAlignment="1" applyProtection="1">
      <alignment horizontal="center" vertical="center" wrapText="1" shrinkToFit="1"/>
      <protection locked="0"/>
    </xf>
    <xf numFmtId="176" fontId="7" fillId="0" borderId="203" xfId="4" applyNumberFormat="1" applyFont="1" applyBorder="1" applyAlignment="1" applyProtection="1">
      <alignment horizontal="center" vertical="center"/>
      <protection locked="0"/>
    </xf>
    <xf numFmtId="0" fontId="7" fillId="0" borderId="204" xfId="4" applyFont="1" applyBorder="1" applyAlignment="1" applyProtection="1">
      <alignment horizontal="center" vertical="center" wrapText="1"/>
      <protection locked="0"/>
    </xf>
    <xf numFmtId="0" fontId="7" fillId="0" borderId="242" xfId="4" applyFont="1" applyBorder="1" applyAlignment="1" applyProtection="1">
      <alignment horizontal="center" vertical="center" wrapText="1" shrinkToFit="1"/>
      <protection locked="0"/>
    </xf>
    <xf numFmtId="0" fontId="7" fillId="0" borderId="64" xfId="4" applyFont="1" applyBorder="1" applyAlignment="1" applyProtection="1">
      <alignment horizontal="center" vertical="center" wrapText="1" shrinkToFit="1"/>
      <protection locked="0"/>
    </xf>
    <xf numFmtId="0" fontId="7" fillId="0" borderId="66" xfId="4" applyFont="1" applyBorder="1" applyAlignment="1" applyProtection="1">
      <alignment horizontal="center" vertical="center" wrapText="1" shrinkToFit="1"/>
      <protection locked="0"/>
    </xf>
    <xf numFmtId="176" fontId="7" fillId="0" borderId="64" xfId="4" applyNumberFormat="1" applyFont="1" applyBorder="1" applyAlignment="1" applyProtection="1">
      <alignment horizontal="center" vertical="center"/>
      <protection locked="0"/>
    </xf>
    <xf numFmtId="0" fontId="7" fillId="0" borderId="73" xfId="4" applyFont="1" applyBorder="1" applyAlignment="1" applyProtection="1">
      <alignment horizontal="center" vertical="center" wrapText="1"/>
      <protection locked="0"/>
    </xf>
    <xf numFmtId="0" fontId="7" fillId="0" borderId="13" xfId="4" applyFont="1" applyBorder="1" applyAlignment="1" applyProtection="1">
      <alignment horizontal="center" vertical="center" wrapText="1"/>
      <protection locked="0"/>
    </xf>
    <xf numFmtId="176" fontId="7" fillId="0" borderId="203" xfId="4" applyNumberFormat="1" applyFont="1" applyBorder="1" applyAlignment="1" applyProtection="1">
      <alignment horizontal="center" vertical="center" shrinkToFit="1"/>
      <protection locked="0"/>
    </xf>
    <xf numFmtId="0" fontId="7" fillId="0" borderId="242" xfId="4" applyFont="1" applyBorder="1" applyAlignment="1" applyProtection="1">
      <alignment horizontal="center" vertical="center"/>
      <protection locked="0"/>
    </xf>
    <xf numFmtId="0" fontId="11" fillId="0" borderId="179" xfId="4" applyFont="1" applyBorder="1" applyAlignment="1" applyProtection="1">
      <alignment horizontal="center" vertical="center" wrapText="1" shrinkToFit="1"/>
      <protection locked="0"/>
    </xf>
    <xf numFmtId="0" fontId="11" fillId="0" borderId="13" xfId="4" applyFont="1" applyBorder="1" applyAlignment="1" applyProtection="1">
      <alignment horizontal="center" vertical="center" wrapText="1" shrinkToFit="1"/>
      <protection locked="0"/>
    </xf>
    <xf numFmtId="0" fontId="11" fillId="0" borderId="12" xfId="4" applyFont="1" applyBorder="1" applyAlignment="1" applyProtection="1">
      <alignment horizontal="center" vertical="center" wrapText="1" shrinkToFit="1"/>
      <protection locked="0"/>
    </xf>
    <xf numFmtId="0" fontId="11" fillId="0" borderId="207" xfId="4" applyFont="1" applyBorder="1" applyAlignment="1" applyProtection="1">
      <alignment horizontal="center" vertical="center" wrapText="1" shrinkToFit="1"/>
      <protection locked="0"/>
    </xf>
    <xf numFmtId="0" fontId="11" fillId="0" borderId="3" xfId="4" applyFont="1" applyBorder="1" applyAlignment="1" applyProtection="1">
      <alignment horizontal="center" vertical="center" wrapText="1" shrinkToFit="1"/>
      <protection locked="0"/>
    </xf>
    <xf numFmtId="0" fontId="28" fillId="0" borderId="0" xfId="4" applyFont="1" applyFill="1" applyBorder="1" applyAlignment="1">
      <alignment horizontal="center" vertical="center"/>
    </xf>
    <xf numFmtId="0" fontId="28" fillId="0" borderId="0" xfId="4" applyFont="1" applyFill="1" applyBorder="1" applyAlignment="1">
      <alignment horizontal="center" vertical="center" shrinkToFit="1"/>
    </xf>
    <xf numFmtId="0" fontId="7" fillId="0" borderId="194" xfId="4" applyFont="1" applyFill="1" applyBorder="1" applyAlignment="1" applyProtection="1">
      <alignment horizontal="center" vertical="center" shrinkToFit="1"/>
      <protection locked="0"/>
    </xf>
    <xf numFmtId="0" fontId="7" fillId="0" borderId="195" xfId="4" applyFont="1" applyFill="1" applyBorder="1" applyAlignment="1" applyProtection="1">
      <alignment horizontal="center" vertical="center" shrinkToFit="1"/>
      <protection locked="0"/>
    </xf>
    <xf numFmtId="0" fontId="7" fillId="0" borderId="0" xfId="4" applyFont="1" applyFill="1" applyBorder="1" applyAlignment="1" applyProtection="1">
      <alignment horizontal="center" vertical="center"/>
      <protection locked="0"/>
    </xf>
    <xf numFmtId="0" fontId="30" fillId="0" borderId="0" xfId="4" applyFont="1" applyBorder="1" applyAlignment="1">
      <alignment horizontal="right"/>
    </xf>
    <xf numFmtId="176" fontId="7" fillId="0" borderId="15" xfId="4" applyNumberFormat="1" applyFont="1" applyBorder="1" applyAlignment="1" applyProtection="1">
      <alignment horizontal="center" vertical="center" shrinkToFit="1"/>
      <protection locked="0"/>
    </xf>
    <xf numFmtId="176" fontId="7" fillId="0" borderId="72" xfId="4" applyNumberFormat="1" applyFont="1" applyBorder="1" applyAlignment="1" applyProtection="1">
      <alignment horizontal="center" vertical="center" shrinkToFit="1"/>
      <protection locked="0"/>
    </xf>
    <xf numFmtId="0" fontId="7" fillId="0" borderId="66" xfId="4" applyFont="1" applyBorder="1" applyAlignment="1" applyProtection="1">
      <alignment horizontal="center" vertical="center" wrapText="1"/>
      <protection locked="0"/>
    </xf>
    <xf numFmtId="0" fontId="7" fillId="0" borderId="70" xfId="4" applyFont="1" applyBorder="1" applyAlignment="1" applyProtection="1">
      <alignment horizontal="center" vertical="center"/>
      <protection locked="0"/>
    </xf>
    <xf numFmtId="0" fontId="30" fillId="0" borderId="0" xfId="4" applyFont="1" applyBorder="1" applyAlignment="1">
      <alignment horizontal="center"/>
    </xf>
    <xf numFmtId="0" fontId="7" fillId="0" borderId="202" xfId="4" applyFont="1" applyBorder="1" applyAlignment="1" applyProtection="1">
      <alignment horizontal="center" vertical="center" wrapText="1" shrinkToFit="1"/>
      <protection locked="0"/>
    </xf>
    <xf numFmtId="0" fontId="7" fillId="0" borderId="70" xfId="4" applyFont="1" applyBorder="1" applyAlignment="1" applyProtection="1">
      <alignment horizontal="center" vertical="center" wrapText="1" shrinkToFit="1"/>
      <protection locked="0"/>
    </xf>
    <xf numFmtId="176" fontId="7" fillId="0" borderId="72" xfId="4" applyNumberFormat="1" applyFont="1" applyBorder="1" applyAlignment="1" applyProtection="1">
      <alignment horizontal="center" vertical="center"/>
      <protection locked="0"/>
    </xf>
    <xf numFmtId="176" fontId="7" fillId="0" borderId="15" xfId="4" applyNumberFormat="1" applyFont="1" applyBorder="1" applyAlignment="1" applyProtection="1">
      <alignment horizontal="center" vertical="center"/>
      <protection locked="0"/>
    </xf>
    <xf numFmtId="176" fontId="7" fillId="0" borderId="8" xfId="4" applyNumberFormat="1" applyFont="1" applyBorder="1" applyAlignment="1" applyProtection="1">
      <alignment horizontal="center" vertical="center"/>
      <protection locked="0"/>
    </xf>
    <xf numFmtId="0" fontId="7" fillId="0" borderId="74" xfId="4" applyFont="1" applyBorder="1" applyAlignment="1" applyProtection="1">
      <alignment horizontal="center" vertical="center"/>
      <protection locked="0"/>
    </xf>
    <xf numFmtId="0" fontId="11" fillId="0" borderId="74" xfId="4" applyFont="1" applyBorder="1" applyAlignment="1" applyProtection="1">
      <alignment horizontal="center" vertical="center" wrapText="1" shrinkToFit="1"/>
      <protection locked="0"/>
    </xf>
    <xf numFmtId="0" fontId="11" fillId="0" borderId="17" xfId="4" applyFont="1" applyBorder="1" applyAlignment="1" applyProtection="1">
      <alignment horizontal="center" vertical="center" wrapText="1" shrinkToFit="1"/>
      <protection locked="0"/>
    </xf>
    <xf numFmtId="176" fontId="7" fillId="0" borderId="64" xfId="4" applyNumberFormat="1" applyFont="1" applyBorder="1" applyAlignment="1" applyProtection="1">
      <alignment horizontal="center" vertical="center" shrinkToFit="1"/>
      <protection locked="0"/>
    </xf>
    <xf numFmtId="0" fontId="11" fillId="0" borderId="73" xfId="4" applyFont="1" applyBorder="1" applyAlignment="1" applyProtection="1">
      <alignment horizontal="center" vertical="center" wrapText="1" shrinkToFit="1"/>
      <protection locked="0"/>
    </xf>
    <xf numFmtId="0" fontId="7" fillId="0" borderId="13" xfId="4" applyFont="1" applyBorder="1" applyAlignment="1" applyProtection="1">
      <alignment horizontal="center" vertical="center"/>
      <protection locked="0"/>
    </xf>
    <xf numFmtId="0" fontId="7" fillId="0" borderId="108" xfId="4" applyFont="1" applyBorder="1" applyAlignment="1" applyProtection="1">
      <alignment horizontal="center" vertical="center"/>
      <protection locked="0"/>
    </xf>
    <xf numFmtId="176" fontId="7" fillId="0" borderId="206" xfId="4" applyNumberFormat="1" applyFont="1" applyBorder="1" applyAlignment="1" applyProtection="1">
      <alignment horizontal="center" vertical="center"/>
      <protection locked="0"/>
    </xf>
    <xf numFmtId="176" fontId="7" fillId="0" borderId="114" xfId="4" applyNumberFormat="1" applyFont="1" applyBorder="1" applyAlignment="1" applyProtection="1">
      <alignment horizontal="center" vertical="center"/>
      <protection locked="0"/>
    </xf>
    <xf numFmtId="0" fontId="7" fillId="0" borderId="207" xfId="4" applyFont="1" applyBorder="1" applyAlignment="1" applyProtection="1">
      <alignment horizontal="center" vertical="center"/>
      <protection locked="0"/>
    </xf>
    <xf numFmtId="0" fontId="11" fillId="0" borderId="108" xfId="4" applyFont="1" applyBorder="1" applyAlignment="1" applyProtection="1">
      <alignment horizontal="center" vertical="center" wrapText="1" shrinkToFit="1"/>
      <protection locked="0"/>
    </xf>
    <xf numFmtId="0" fontId="11" fillId="0" borderId="65" xfId="4" applyFont="1" applyBorder="1" applyAlignment="1" applyProtection="1">
      <alignment horizontal="center" vertical="center" wrapText="1" shrinkToFit="1"/>
      <protection locked="0"/>
    </xf>
    <xf numFmtId="176" fontId="7" fillId="0" borderId="74" xfId="4" applyNumberFormat="1" applyFont="1" applyBorder="1" applyAlignment="1" applyProtection="1">
      <alignment horizontal="center" vertical="center"/>
      <protection locked="0"/>
    </xf>
    <xf numFmtId="0" fontId="7" fillId="0" borderId="72" xfId="4" applyFont="1" applyBorder="1" applyAlignment="1" applyProtection="1">
      <alignment horizontal="center" vertical="center"/>
      <protection locked="0"/>
    </xf>
    <xf numFmtId="0" fontId="7" fillId="0" borderId="73" xfId="4" applyFont="1" applyBorder="1" applyAlignment="1" applyProtection="1">
      <alignment horizontal="center" vertical="center"/>
      <protection locked="0"/>
    </xf>
    <xf numFmtId="176" fontId="5" fillId="0" borderId="8" xfId="4" applyNumberFormat="1" applyFont="1" applyBorder="1" applyAlignment="1" applyProtection="1">
      <alignment horizontal="center" vertical="center"/>
      <protection locked="0"/>
    </xf>
    <xf numFmtId="176" fontId="5" fillId="0" borderId="12" xfId="4" applyNumberFormat="1" applyFont="1" applyBorder="1" applyAlignment="1" applyProtection="1">
      <alignment horizontal="center" vertical="center"/>
      <protection locked="0"/>
    </xf>
    <xf numFmtId="0" fontId="7" fillId="0" borderId="82" xfId="4" applyFont="1" applyBorder="1" applyAlignment="1" applyProtection="1">
      <alignment horizontal="center" vertical="center"/>
      <protection locked="0"/>
    </xf>
    <xf numFmtId="0" fontId="7" fillId="0" borderId="64" xfId="4" applyFont="1" applyBorder="1" applyAlignment="1" applyProtection="1">
      <alignment horizontal="left" vertical="center" wrapText="1" shrinkToFit="1"/>
      <protection locked="0"/>
    </xf>
    <xf numFmtId="0" fontId="7" fillId="0" borderId="65" xfId="4" applyFont="1" applyBorder="1" applyAlignment="1" applyProtection="1">
      <alignment horizontal="left" vertical="center" wrapText="1" shrinkToFit="1"/>
      <protection locked="0"/>
    </xf>
    <xf numFmtId="0" fontId="7" fillId="0" borderId="66" xfId="4" applyFont="1" applyBorder="1" applyAlignment="1" applyProtection="1">
      <alignment horizontal="left" vertical="center" wrapText="1" shrinkToFit="1"/>
      <protection locked="0"/>
    </xf>
    <xf numFmtId="0" fontId="7" fillId="0" borderId="64" xfId="4" applyFont="1" applyBorder="1" applyAlignment="1" applyProtection="1">
      <alignment horizontal="left" vertical="center"/>
      <protection locked="0"/>
    </xf>
    <xf numFmtId="0" fontId="7" fillId="0" borderId="65" xfId="4" applyFont="1" applyBorder="1" applyAlignment="1" applyProtection="1">
      <alignment horizontal="left" vertical="center"/>
      <protection locked="0"/>
    </xf>
    <xf numFmtId="0" fontId="7" fillId="0" borderId="66" xfId="4" applyFont="1" applyBorder="1" applyAlignment="1" applyProtection="1">
      <alignment horizontal="left" vertical="center"/>
      <protection locked="0"/>
    </xf>
    <xf numFmtId="192" fontId="30" fillId="0" borderId="0" xfId="3" applyNumberFormat="1" applyFont="1" applyBorder="1" applyAlignment="1">
      <alignment horizontal="right"/>
    </xf>
    <xf numFmtId="0" fontId="24" fillId="0" borderId="0" xfId="4" applyFont="1" applyBorder="1" applyAlignment="1">
      <alignment horizontal="center" vertical="center" wrapText="1"/>
    </xf>
    <xf numFmtId="176" fontId="7" fillId="0" borderId="82" xfId="4" applyNumberFormat="1" applyFont="1" applyBorder="1" applyAlignment="1" applyProtection="1">
      <alignment horizontal="center" vertical="center"/>
      <protection locked="0"/>
    </xf>
    <xf numFmtId="176" fontId="7" fillId="0" borderId="73" xfId="4" applyNumberFormat="1" applyFont="1" applyBorder="1" applyAlignment="1" applyProtection="1">
      <alignment horizontal="center" vertical="center"/>
      <protection locked="0"/>
    </xf>
    <xf numFmtId="0" fontId="7" fillId="0" borderId="202" xfId="4" applyFont="1" applyBorder="1" applyAlignment="1" applyProtection="1">
      <alignment horizontal="center" vertical="center"/>
      <protection locked="0"/>
    </xf>
    <xf numFmtId="0" fontId="2" fillId="0" borderId="15" xfId="0" applyFont="1" applyBorder="1" applyProtection="1">
      <protection locked="0"/>
    </xf>
    <xf numFmtId="0" fontId="2" fillId="0" borderId="13" xfId="0" applyFont="1" applyBorder="1" applyProtection="1">
      <protection locked="0"/>
    </xf>
    <xf numFmtId="0" fontId="0" fillId="0" borderId="8" xfId="0" applyFont="1" applyBorder="1" applyAlignment="1" applyProtection="1">
      <alignment horizontal="right"/>
      <protection locked="0"/>
    </xf>
    <xf numFmtId="0" fontId="0" fillId="0" borderId="2" xfId="0" applyFont="1" applyBorder="1" applyAlignment="1" applyProtection="1">
      <alignment horizontal="right"/>
      <protection locked="0"/>
    </xf>
    <xf numFmtId="0" fontId="0" fillId="0" borderId="145" xfId="0" applyFont="1" applyBorder="1" applyAlignment="1" applyProtection="1">
      <alignment horizontal="right"/>
      <protection locked="0"/>
    </xf>
    <xf numFmtId="38" fontId="0" fillId="4" borderId="146" xfId="1" applyFont="1" applyFill="1" applyBorder="1" applyAlignment="1" applyProtection="1">
      <alignment horizontal="right"/>
    </xf>
    <xf numFmtId="38" fontId="0" fillId="4" borderId="49" xfId="1" applyFont="1" applyFill="1" applyBorder="1" applyAlignment="1" applyProtection="1">
      <alignment horizontal="right"/>
    </xf>
    <xf numFmtId="38" fontId="0" fillId="4" borderId="147" xfId="1" applyFont="1" applyFill="1" applyBorder="1" applyAlignment="1" applyProtection="1">
      <alignment horizontal="right"/>
    </xf>
    <xf numFmtId="0" fontId="0" fillId="0" borderId="12" xfId="0" applyFont="1" applyBorder="1" applyAlignment="1" applyProtection="1">
      <alignment horizontal="right"/>
      <protection locked="0"/>
    </xf>
    <xf numFmtId="38" fontId="0" fillId="5" borderId="136" xfId="1" applyFont="1" applyFill="1" applyBorder="1" applyAlignment="1" applyProtection="1">
      <alignment horizontal="right"/>
      <protection locked="0"/>
    </xf>
    <xf numFmtId="38" fontId="0" fillId="5" borderId="138" xfId="1" applyFont="1" applyFill="1" applyBorder="1" applyAlignment="1" applyProtection="1">
      <alignment horizontal="right"/>
      <protection locked="0"/>
    </xf>
    <xf numFmtId="38" fontId="0" fillId="5" borderId="148" xfId="1" applyFont="1" applyFill="1" applyBorder="1" applyAlignment="1" applyProtection="1">
      <alignment horizontal="right"/>
      <protection locked="0"/>
    </xf>
    <xf numFmtId="38" fontId="0" fillId="5" borderId="136" xfId="1" applyFont="1" applyFill="1" applyBorder="1" applyAlignment="1" applyProtection="1">
      <alignment horizontal="right"/>
    </xf>
    <xf numFmtId="38" fontId="0" fillId="5" borderId="138" xfId="1" applyFont="1" applyFill="1" applyBorder="1" applyAlignment="1" applyProtection="1">
      <alignment horizontal="right"/>
    </xf>
    <xf numFmtId="38" fontId="0" fillId="5" borderId="149" xfId="1" applyFont="1" applyFill="1" applyBorder="1" applyAlignment="1" applyProtection="1">
      <alignment horizontal="right"/>
    </xf>
    <xf numFmtId="38" fontId="0" fillId="5" borderId="141" xfId="1" applyFont="1" applyFill="1" applyBorder="1" applyAlignment="1" applyProtection="1">
      <alignment horizontal="right"/>
      <protection locked="0"/>
    </xf>
    <xf numFmtId="38" fontId="0" fillId="5" borderId="143" xfId="1" applyFont="1" applyFill="1" applyBorder="1" applyAlignment="1" applyProtection="1">
      <alignment horizontal="right"/>
      <protection locked="0"/>
    </xf>
    <xf numFmtId="38" fontId="0" fillId="5" borderId="150" xfId="1" applyFont="1" applyFill="1" applyBorder="1" applyAlignment="1" applyProtection="1">
      <alignment horizontal="right"/>
      <protection locked="0"/>
    </xf>
    <xf numFmtId="38" fontId="0" fillId="5" borderId="151" xfId="1" applyFont="1" applyFill="1" applyBorder="1" applyAlignment="1" applyProtection="1">
      <alignment horizontal="right"/>
      <protection locked="0"/>
    </xf>
    <xf numFmtId="0" fontId="0" fillId="0" borderId="206" xfId="0" applyFont="1" applyBorder="1" applyAlignment="1" applyProtection="1">
      <alignment horizontal="center" wrapText="1" shrinkToFit="1"/>
      <protection locked="0"/>
    </xf>
    <xf numFmtId="0" fontId="0" fillId="0" borderId="178" xfId="0" applyFont="1" applyBorder="1" applyAlignment="1" applyProtection="1">
      <alignment horizontal="center" wrapText="1" shrinkToFit="1"/>
      <protection locked="0"/>
    </xf>
    <xf numFmtId="0" fontId="0" fillId="0" borderId="179" xfId="0" applyFont="1" applyBorder="1" applyAlignment="1" applyProtection="1">
      <alignment horizontal="center" wrapText="1" shrinkToFit="1"/>
      <protection locked="0"/>
    </xf>
    <xf numFmtId="0" fontId="0" fillId="0" borderId="206" xfId="0" applyFont="1" applyBorder="1" applyAlignment="1" applyProtection="1">
      <alignment horizontal="center"/>
      <protection locked="0"/>
    </xf>
    <xf numFmtId="0" fontId="0" fillId="0" borderId="178" xfId="0" applyFont="1" applyBorder="1" applyAlignment="1" applyProtection="1">
      <alignment horizontal="center"/>
      <protection locked="0"/>
    </xf>
    <xf numFmtId="0" fontId="0" fillId="0" borderId="179" xfId="0" applyFont="1" applyBorder="1" applyAlignment="1" applyProtection="1">
      <alignment horizontal="center"/>
      <protection locked="0"/>
    </xf>
    <xf numFmtId="0" fontId="0" fillId="0" borderId="114"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27" fillId="0" borderId="2" xfId="0" applyFont="1" applyBorder="1" applyAlignment="1" applyProtection="1">
      <alignment horizontal="right"/>
    </xf>
    <xf numFmtId="0" fontId="0" fillId="0" borderId="0" xfId="0" applyFont="1" applyAlignment="1">
      <alignment horizontal="left" shrinkToFit="1"/>
    </xf>
    <xf numFmtId="0" fontId="0" fillId="0" borderId="0" xfId="0" applyFont="1" applyAlignment="1">
      <alignment shrinkToFit="1"/>
    </xf>
    <xf numFmtId="0" fontId="6" fillId="0" borderId="5" xfId="4" applyFont="1" applyBorder="1" applyAlignment="1" applyProtection="1">
      <alignment horizontal="center" vertical="center"/>
      <protection locked="0"/>
    </xf>
    <xf numFmtId="0" fontId="6" fillId="0" borderId="6" xfId="4" applyFont="1" applyBorder="1" applyAlignment="1" applyProtection="1">
      <alignment horizontal="center" vertical="center"/>
      <protection locked="0"/>
    </xf>
    <xf numFmtId="0" fontId="6" fillId="0" borderId="19" xfId="4" applyFont="1" applyBorder="1" applyAlignment="1" applyProtection="1">
      <alignment horizontal="center" vertical="center"/>
      <protection locked="0"/>
    </xf>
    <xf numFmtId="0" fontId="7" fillId="0" borderId="36" xfId="4" applyFont="1" applyBorder="1" applyAlignment="1" applyProtection="1">
      <alignment horizontal="center" vertical="center"/>
    </xf>
    <xf numFmtId="0" fontId="7" fillId="0" borderId="113" xfId="4" applyFont="1" applyBorder="1" applyAlignment="1" applyProtection="1">
      <alignment horizontal="center" vertical="center"/>
    </xf>
    <xf numFmtId="0" fontId="4" fillId="0" borderId="0" xfId="4" applyFont="1" applyAlignment="1" applyProtection="1">
      <alignment horizontal="left" vertical="top" wrapText="1"/>
      <protection locked="0"/>
    </xf>
    <xf numFmtId="0" fontId="4" fillId="0" borderId="0" xfId="4" applyFont="1" applyBorder="1" applyAlignment="1" applyProtection="1">
      <alignment horizontal="left" vertical="top" wrapText="1"/>
      <protection locked="0"/>
    </xf>
    <xf numFmtId="0" fontId="4" fillId="0" borderId="0" xfId="4" applyFont="1" applyAlignment="1" applyProtection="1">
      <alignment horizontal="right" vertical="center" wrapText="1"/>
      <protection locked="0"/>
    </xf>
    <xf numFmtId="0" fontId="4" fillId="0" borderId="0" xfId="4" applyFont="1" applyBorder="1" applyAlignment="1" applyProtection="1">
      <alignment horizontal="right" vertical="center" wrapText="1"/>
      <protection locked="0"/>
    </xf>
    <xf numFmtId="0" fontId="4" fillId="0" borderId="0" xfId="4" applyFont="1" applyAlignment="1" applyProtection="1">
      <alignment horizontal="center" vertical="center"/>
      <protection locked="0"/>
    </xf>
    <xf numFmtId="0" fontId="6" fillId="0" borderId="0" xfId="4" applyFont="1" applyAlignment="1" applyProtection="1">
      <alignment horizontal="left" vertical="center" shrinkToFit="1"/>
      <protection locked="0"/>
    </xf>
    <xf numFmtId="0" fontId="6" fillId="0" borderId="0" xfId="4" applyFont="1" applyBorder="1" applyAlignment="1" applyProtection="1">
      <alignment horizontal="left" vertical="center" shrinkToFit="1"/>
      <protection locked="0"/>
    </xf>
    <xf numFmtId="0" fontId="4" fillId="0" borderId="0" xfId="4"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4" fillId="0" borderId="5" xfId="4" applyFont="1" applyBorder="1" applyAlignment="1" applyProtection="1">
      <alignment horizontal="center" vertical="center"/>
      <protection locked="0"/>
    </xf>
    <xf numFmtId="0" fontId="24" fillId="0" borderId="6" xfId="4" applyFont="1" applyBorder="1" applyAlignment="1" applyProtection="1">
      <alignment horizontal="center" vertical="center"/>
      <protection locked="0"/>
    </xf>
    <xf numFmtId="0" fontId="24" fillId="0" borderId="19" xfId="4" applyFont="1" applyBorder="1" applyAlignment="1" applyProtection="1">
      <alignment horizontal="center" vertical="center"/>
      <protection locked="0"/>
    </xf>
    <xf numFmtId="0" fontId="24" fillId="0" borderId="2" xfId="4" applyFont="1" applyBorder="1" applyAlignment="1" applyProtection="1">
      <alignment horizontal="center" vertical="center" shrinkToFit="1"/>
    </xf>
    <xf numFmtId="0" fontId="7" fillId="0" borderId="114" xfId="4" applyFont="1" applyBorder="1" applyAlignment="1" applyProtection="1">
      <alignment horizontal="center" vertical="center"/>
      <protection locked="0"/>
    </xf>
    <xf numFmtId="0" fontId="4" fillId="0" borderId="29" xfId="4" applyFont="1" applyBorder="1" applyAlignment="1" applyProtection="1">
      <alignment horizontal="center" vertical="center"/>
      <protection locked="0"/>
    </xf>
    <xf numFmtId="0" fontId="4" fillId="0" borderId="39" xfId="4" applyFont="1" applyBorder="1" applyAlignment="1" applyProtection="1">
      <alignment horizontal="center" vertical="center"/>
      <protection locked="0"/>
    </xf>
    <xf numFmtId="0" fontId="7" fillId="0" borderId="203" xfId="4" applyFont="1" applyBorder="1" applyAlignment="1" applyProtection="1">
      <alignment horizontal="left" vertical="center" shrinkToFit="1"/>
      <protection locked="0"/>
    </xf>
    <xf numFmtId="0" fontId="7" fillId="0" borderId="204" xfId="4" applyFont="1" applyBorder="1" applyAlignment="1" applyProtection="1">
      <alignment horizontal="left" vertical="center" shrinkToFit="1"/>
      <protection locked="0"/>
    </xf>
    <xf numFmtId="0" fontId="7" fillId="0" borderId="114" xfId="4" applyFont="1" applyBorder="1" applyAlignment="1" applyProtection="1">
      <alignment vertical="center"/>
      <protection locked="0"/>
    </xf>
    <xf numFmtId="0" fontId="7" fillId="0" borderId="29" xfId="4" applyFont="1" applyFill="1" applyBorder="1" applyAlignment="1" applyProtection="1">
      <alignment horizontal="left" vertical="center" shrinkToFit="1"/>
      <protection locked="0"/>
    </xf>
    <xf numFmtId="0" fontId="7" fillId="0" borderId="39" xfId="4" applyFont="1" applyFill="1" applyBorder="1" applyAlignment="1" applyProtection="1">
      <alignment horizontal="left" vertical="center" shrinkToFit="1"/>
      <protection locked="0"/>
    </xf>
    <xf numFmtId="0" fontId="7" fillId="0" borderId="114" xfId="4" applyFont="1" applyBorder="1" applyProtection="1">
      <alignment vertical="center"/>
      <protection locked="0"/>
    </xf>
    <xf numFmtId="0" fontId="7" fillId="0" borderId="114" xfId="4" applyFont="1" applyFill="1" applyBorder="1" applyAlignment="1" applyProtection="1">
      <alignment horizontal="center" vertical="center"/>
      <protection locked="0"/>
    </xf>
    <xf numFmtId="0" fontId="7" fillId="0" borderId="179" xfId="4" applyFont="1" applyBorder="1" applyAlignment="1" applyProtection="1">
      <alignment horizontal="left" vertical="center"/>
      <protection locked="0"/>
    </xf>
    <xf numFmtId="0" fontId="7" fillId="0" borderId="12" xfId="4" applyFont="1" applyBorder="1" applyAlignment="1" applyProtection="1">
      <alignment horizontal="left" vertical="center"/>
      <protection locked="0"/>
    </xf>
    <xf numFmtId="0" fontId="7" fillId="0" borderId="179" xfId="4" applyFont="1" applyBorder="1" applyAlignment="1" applyProtection="1">
      <alignment vertical="center"/>
      <protection locked="0"/>
    </xf>
    <xf numFmtId="0" fontId="2" fillId="0" borderId="12" xfId="0" applyFont="1" applyBorder="1" applyAlignment="1" applyProtection="1">
      <alignment vertical="center"/>
      <protection locked="0"/>
    </xf>
    <xf numFmtId="0" fontId="12" fillId="0" borderId="179" xfId="4" applyFont="1" applyBorder="1" applyAlignment="1" applyProtection="1">
      <alignment horizontal="left" vertical="center"/>
      <protection locked="0"/>
    </xf>
    <xf numFmtId="0" fontId="12" fillId="0" borderId="12" xfId="4" applyFont="1" applyBorder="1" applyAlignment="1" applyProtection="1">
      <alignment horizontal="left" vertical="center"/>
      <protection locked="0"/>
    </xf>
    <xf numFmtId="0" fontId="7" fillId="0" borderId="12" xfId="4" applyFont="1" applyBorder="1" applyAlignment="1" applyProtection="1">
      <alignment vertical="center"/>
      <protection locked="0"/>
    </xf>
    <xf numFmtId="0" fontId="12" fillId="0" borderId="179" xfId="4" applyFont="1" applyBorder="1" applyProtection="1">
      <alignment vertical="center"/>
      <protection locked="0"/>
    </xf>
    <xf numFmtId="0" fontId="12" fillId="0" borderId="12" xfId="4" applyFont="1" applyBorder="1" applyProtection="1">
      <alignment vertical="center"/>
      <protection locked="0"/>
    </xf>
    <xf numFmtId="0" fontId="12" fillId="0" borderId="179" xfId="4" applyFont="1" applyBorder="1" applyAlignment="1" applyProtection="1">
      <alignment vertical="center"/>
      <protection locked="0"/>
    </xf>
    <xf numFmtId="0" fontId="12" fillId="0" borderId="12" xfId="4" applyFont="1" applyBorder="1" applyAlignment="1" applyProtection="1">
      <alignment vertical="center"/>
      <protection locked="0"/>
    </xf>
    <xf numFmtId="0" fontId="24" fillId="0" borderId="203" xfId="4" applyFont="1" applyBorder="1" applyAlignment="1" applyProtection="1">
      <alignment horizontal="center" vertical="center"/>
      <protection locked="0"/>
    </xf>
    <xf numFmtId="0" fontId="24" fillId="0" borderId="204" xfId="4" applyFont="1" applyBorder="1" applyAlignment="1" applyProtection="1">
      <alignment horizontal="center" vertical="center"/>
      <protection locked="0"/>
    </xf>
    <xf numFmtId="0" fontId="24" fillId="0" borderId="205" xfId="4" applyFont="1" applyBorder="1" applyAlignment="1" applyProtection="1">
      <alignment horizontal="center" vertical="center"/>
      <protection locked="0"/>
    </xf>
    <xf numFmtId="0" fontId="7" fillId="0" borderId="18" xfId="4" applyFont="1" applyFill="1" applyBorder="1" applyAlignment="1" applyProtection="1">
      <alignment horizontal="center" vertical="center"/>
      <protection locked="0"/>
    </xf>
    <xf numFmtId="0" fontId="6" fillId="0" borderId="64" xfId="4" applyFont="1" applyBorder="1" applyAlignment="1" applyProtection="1">
      <alignment horizontal="center" vertical="center"/>
      <protection locked="0"/>
    </xf>
    <xf numFmtId="0" fontId="6" fillId="0" borderId="66" xfId="4" applyFont="1" applyBorder="1" applyAlignment="1" applyProtection="1">
      <alignment horizontal="center" vertical="center"/>
      <protection locked="0"/>
    </xf>
    <xf numFmtId="0" fontId="6" fillId="0" borderId="64" xfId="4" applyFont="1" applyBorder="1" applyAlignment="1" applyProtection="1">
      <alignment horizontal="center" vertical="center" shrinkToFit="1"/>
      <protection locked="0"/>
    </xf>
    <xf numFmtId="0" fontId="6" fillId="0" borderId="65" xfId="4" applyFont="1" applyBorder="1" applyAlignment="1" applyProtection="1">
      <alignment horizontal="center" vertical="center" shrinkToFit="1"/>
      <protection locked="0"/>
    </xf>
    <xf numFmtId="0" fontId="6" fillId="0" borderId="66" xfId="4" applyFont="1" applyBorder="1" applyAlignment="1" applyProtection="1">
      <alignment horizontal="center" vertical="center" shrinkToFit="1"/>
      <protection locked="0"/>
    </xf>
    <xf numFmtId="0" fontId="7" fillId="0" borderId="8" xfId="4" applyFont="1" applyBorder="1" applyAlignment="1" applyProtection="1">
      <alignment horizontal="center" vertical="center" shrinkToFit="1"/>
      <protection locked="0"/>
    </xf>
    <xf numFmtId="0" fontId="7" fillId="0" borderId="12" xfId="4" applyFont="1" applyBorder="1" applyAlignment="1" applyProtection="1">
      <alignment horizontal="center" vertical="center" shrinkToFit="1"/>
      <protection locked="0"/>
    </xf>
    <xf numFmtId="0" fontId="7" fillId="0" borderId="42" xfId="4" applyFont="1" applyBorder="1" applyAlignment="1" applyProtection="1">
      <alignment horizontal="center" vertical="center"/>
      <protection locked="0"/>
    </xf>
    <xf numFmtId="0" fontId="7" fillId="0" borderId="43" xfId="4" applyFont="1" applyBorder="1" applyAlignment="1" applyProtection="1">
      <alignment horizontal="center" vertical="center"/>
      <protection locked="0"/>
    </xf>
    <xf numFmtId="0" fontId="28" fillId="0" borderId="50" xfId="4" applyFont="1" applyBorder="1" applyAlignment="1" applyProtection="1">
      <alignment horizontal="center" vertical="center"/>
      <protection locked="0"/>
    </xf>
    <xf numFmtId="0" fontId="28" fillId="0" borderId="51" xfId="4" applyFont="1" applyBorder="1" applyAlignment="1" applyProtection="1">
      <alignment horizontal="center" vertical="center"/>
      <protection locked="0"/>
    </xf>
    <xf numFmtId="0" fontId="7" fillId="0" borderId="50" xfId="4" applyFont="1" applyBorder="1" applyAlignment="1" applyProtection="1">
      <alignment horizontal="center" vertical="center"/>
      <protection locked="0"/>
    </xf>
    <xf numFmtId="0" fontId="7" fillId="0" borderId="51" xfId="4" applyFont="1" applyBorder="1" applyAlignment="1" applyProtection="1">
      <alignment horizontal="center" vertical="center"/>
      <protection locked="0"/>
    </xf>
    <xf numFmtId="184" fontId="7" fillId="0" borderId="206" xfId="4" applyNumberFormat="1" applyFont="1" applyBorder="1" applyAlignment="1" applyProtection="1">
      <alignment horizontal="center" vertical="center"/>
      <protection locked="0"/>
    </xf>
    <xf numFmtId="184" fontId="7" fillId="0" borderId="179" xfId="4" applyNumberFormat="1" applyFont="1" applyBorder="1" applyAlignment="1" applyProtection="1">
      <alignment horizontal="center" vertical="center"/>
      <protection locked="0"/>
    </xf>
    <xf numFmtId="184" fontId="11" fillId="0" borderId="207" xfId="4" applyNumberFormat="1" applyFont="1" applyBorder="1" applyAlignment="1" applyProtection="1">
      <alignment horizontal="left" vertical="center" wrapText="1" shrinkToFit="1"/>
      <protection locked="0"/>
    </xf>
    <xf numFmtId="184" fontId="11" fillId="0" borderId="108" xfId="4" applyNumberFormat="1" applyFont="1" applyBorder="1" applyAlignment="1" applyProtection="1">
      <alignment horizontal="left" vertical="center" wrapText="1" shrinkToFit="1"/>
      <protection locked="0"/>
    </xf>
    <xf numFmtId="176" fontId="7" fillId="0" borderId="29" xfId="4" applyNumberFormat="1" applyFont="1" applyBorder="1" applyAlignment="1" applyProtection="1">
      <alignment horizontal="center" vertical="center"/>
      <protection locked="0"/>
    </xf>
    <xf numFmtId="176" fontId="7" fillId="0" borderId="48" xfId="4" applyNumberFormat="1" applyFont="1" applyBorder="1" applyAlignment="1" applyProtection="1">
      <alignment horizontal="center" vertical="center"/>
      <protection locked="0"/>
    </xf>
    <xf numFmtId="180" fontId="7" fillId="0" borderId="207" xfId="4" applyNumberFormat="1" applyFont="1" applyBorder="1" applyAlignment="1" applyProtection="1">
      <alignment horizontal="center" vertical="center" wrapText="1"/>
      <protection locked="0"/>
    </xf>
    <xf numFmtId="180" fontId="7" fillId="0" borderId="108" xfId="4" applyNumberFormat="1" applyFont="1" applyBorder="1" applyAlignment="1" applyProtection="1">
      <alignment horizontal="center" vertical="center" wrapText="1"/>
      <protection locked="0"/>
    </xf>
    <xf numFmtId="0" fontId="12" fillId="0" borderId="0" xfId="4" applyFont="1" applyAlignment="1" applyProtection="1">
      <alignment vertical="center" wrapText="1"/>
      <protection locked="0"/>
    </xf>
    <xf numFmtId="0" fontId="7" fillId="0" borderId="72" xfId="4" applyFont="1" applyBorder="1" applyAlignment="1" applyProtection="1">
      <alignment horizontal="center" vertical="center" wrapText="1" shrinkToFit="1"/>
      <protection locked="0"/>
    </xf>
    <xf numFmtId="0" fontId="7" fillId="0" borderId="73" xfId="4" applyFont="1" applyBorder="1" applyAlignment="1" applyProtection="1">
      <alignment horizontal="center" vertical="center" shrinkToFit="1"/>
      <protection locked="0"/>
    </xf>
    <xf numFmtId="0" fontId="4" fillId="0" borderId="8" xfId="4" applyFont="1" applyBorder="1" applyAlignment="1" applyProtection="1">
      <alignment horizontal="center" vertical="center" shrinkToFit="1"/>
      <protection locked="0"/>
    </xf>
    <xf numFmtId="0" fontId="4" fillId="0" borderId="12" xfId="4" applyFont="1" applyBorder="1" applyAlignment="1" applyProtection="1">
      <alignment horizontal="center" vertical="center" shrinkToFit="1"/>
      <protection locked="0"/>
    </xf>
    <xf numFmtId="177" fontId="7" fillId="0" borderId="74" xfId="4" applyNumberFormat="1" applyFont="1" applyBorder="1" applyAlignment="1" applyProtection="1">
      <alignment horizontal="center" vertical="center" wrapText="1"/>
      <protection locked="0"/>
    </xf>
    <xf numFmtId="177" fontId="7" fillId="0" borderId="3" xfId="4" applyNumberFormat="1" applyFont="1" applyBorder="1" applyAlignment="1" applyProtection="1">
      <alignment horizontal="center" vertical="center"/>
      <protection locked="0"/>
    </xf>
    <xf numFmtId="0" fontId="12" fillId="0" borderId="0" xfId="4" applyFont="1" applyAlignment="1" applyProtection="1">
      <alignment horizontal="right" vertical="top" wrapText="1"/>
      <protection locked="0"/>
    </xf>
    <xf numFmtId="0" fontId="12" fillId="0" borderId="0" xfId="4" applyFont="1" applyAlignment="1" applyProtection="1">
      <alignment horizontal="left" vertical="center"/>
      <protection locked="0"/>
    </xf>
    <xf numFmtId="0" fontId="12" fillId="0" borderId="0" xfId="4" applyFont="1" applyAlignment="1" applyProtection="1">
      <alignment horizontal="left" vertical="top" wrapText="1"/>
      <protection locked="0"/>
    </xf>
    <xf numFmtId="176" fontId="7" fillId="0" borderId="40" xfId="4" applyNumberFormat="1" applyFont="1" applyBorder="1" applyAlignment="1" applyProtection="1">
      <alignment horizontal="center" vertical="center"/>
      <protection locked="0"/>
    </xf>
    <xf numFmtId="184" fontId="11" fillId="0" borderId="3" xfId="4" applyNumberFormat="1" applyFont="1" applyBorder="1" applyAlignment="1" applyProtection="1">
      <alignment horizontal="left" vertical="center" wrapText="1" shrinkToFit="1"/>
      <protection locked="0"/>
    </xf>
    <xf numFmtId="180" fontId="7" fillId="0" borderId="3" xfId="4" applyNumberFormat="1" applyFont="1" applyBorder="1" applyAlignment="1" applyProtection="1">
      <alignment horizontal="center" vertical="center" wrapText="1"/>
      <protection locked="0"/>
    </xf>
    <xf numFmtId="178" fontId="7" fillId="0" borderId="3" xfId="4" applyNumberFormat="1" applyFont="1" applyFill="1" applyBorder="1" applyAlignment="1" applyProtection="1">
      <alignment horizontal="center" vertical="center" shrinkToFit="1"/>
      <protection locked="0"/>
    </xf>
    <xf numFmtId="178" fontId="7" fillId="0" borderId="202" xfId="4" applyNumberFormat="1" applyFont="1" applyFill="1" applyBorder="1" applyAlignment="1" applyProtection="1">
      <alignment horizontal="center" vertical="center" shrinkToFit="1"/>
      <protection locked="0"/>
    </xf>
    <xf numFmtId="0" fontId="27" fillId="0" borderId="25" xfId="0" applyNumberFormat="1" applyFont="1" applyFill="1" applyBorder="1" applyAlignment="1" applyProtection="1">
      <alignment horizontal="center" vertical="center"/>
      <protection locked="0"/>
    </xf>
    <xf numFmtId="0" fontId="27" fillId="0" borderId="10" xfId="0" applyNumberFormat="1" applyFont="1" applyFill="1" applyBorder="1" applyAlignment="1" applyProtection="1">
      <alignment horizontal="center" vertical="center"/>
      <protection locked="0"/>
    </xf>
    <xf numFmtId="3" fontId="27" fillId="0" borderId="0" xfId="0" applyNumberFormat="1" applyFont="1" applyFill="1" applyBorder="1" applyAlignment="1" applyProtection="1">
      <alignment horizontal="center" vertical="center"/>
      <protection locked="0"/>
    </xf>
    <xf numFmtId="3" fontId="27" fillId="4" borderId="2" xfId="0" applyNumberFormat="1"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187" fontId="27" fillId="4" borderId="2" xfId="0" applyNumberFormat="1" applyFont="1" applyFill="1" applyBorder="1" applyAlignment="1" applyProtection="1">
      <alignment horizontal="center" vertical="center"/>
    </xf>
    <xf numFmtId="0" fontId="27" fillId="0" borderId="0" xfId="0" applyFont="1" applyAlignment="1" applyProtection="1">
      <alignment horizontal="center" vertical="center"/>
      <protection locked="0"/>
    </xf>
    <xf numFmtId="178" fontId="27" fillId="4" borderId="20" xfId="0" applyNumberFormat="1" applyFont="1" applyFill="1" applyBorder="1" applyAlignment="1" applyProtection="1">
      <alignment horizontal="center" vertical="center"/>
    </xf>
    <xf numFmtId="178" fontId="27" fillId="4" borderId="21" xfId="0" applyNumberFormat="1" applyFont="1" applyFill="1" applyBorder="1" applyAlignment="1" applyProtection="1">
      <alignment horizontal="center" vertical="center"/>
    </xf>
    <xf numFmtId="178" fontId="27" fillId="4" borderId="22" xfId="0" applyNumberFormat="1" applyFont="1" applyFill="1" applyBorder="1" applyAlignment="1" applyProtection="1">
      <alignment horizontal="center" vertical="center"/>
    </xf>
    <xf numFmtId="0" fontId="27" fillId="0" borderId="0" xfId="0" applyNumberFormat="1" applyFont="1" applyAlignment="1" applyProtection="1">
      <alignment horizontal="left" vertical="center"/>
      <protection locked="0"/>
    </xf>
    <xf numFmtId="3" fontId="27" fillId="4" borderId="71" xfId="0" applyNumberFormat="1" applyFont="1" applyFill="1" applyBorder="1" applyAlignment="1" applyProtection="1">
      <alignment horizontal="center" vertical="center"/>
    </xf>
    <xf numFmtId="0" fontId="27" fillId="4" borderId="71" xfId="0" applyFont="1" applyFill="1" applyBorder="1" applyAlignment="1" applyProtection="1">
      <alignment horizontal="center" vertical="center"/>
    </xf>
    <xf numFmtId="0" fontId="33" fillId="0" borderId="0" xfId="0" applyNumberFormat="1" applyFont="1" applyFill="1" applyBorder="1" applyAlignment="1" applyProtection="1">
      <alignment horizontal="center" wrapText="1"/>
      <protection locked="0"/>
    </xf>
    <xf numFmtId="0" fontId="27" fillId="7" borderId="128" xfId="0" applyNumberFormat="1" applyFont="1" applyFill="1" applyBorder="1" applyAlignment="1" applyProtection="1">
      <alignment horizontal="center" vertical="center"/>
      <protection locked="0"/>
    </xf>
    <xf numFmtId="0" fontId="27" fillId="7" borderId="129" xfId="0" applyNumberFormat="1" applyFont="1" applyFill="1" applyBorder="1" applyAlignment="1" applyProtection="1">
      <alignment horizontal="center" vertical="center"/>
      <protection locked="0"/>
    </xf>
    <xf numFmtId="0" fontId="27" fillId="7" borderId="130"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horizontal="center" wrapText="1"/>
      <protection locked="0"/>
    </xf>
    <xf numFmtId="0" fontId="27" fillId="0" borderId="0" xfId="0" applyFont="1" applyFill="1" applyBorder="1" applyAlignment="1" applyProtection="1">
      <alignment horizontal="center" wrapText="1"/>
      <protection locked="0"/>
    </xf>
    <xf numFmtId="3" fontId="27" fillId="4" borderId="25" xfId="0" applyNumberFormat="1" applyFont="1" applyFill="1" applyBorder="1" applyAlignment="1" applyProtection="1">
      <alignment horizontal="center" vertical="center"/>
    </xf>
    <xf numFmtId="0" fontId="33" fillId="0" borderId="0" xfId="0" applyNumberFormat="1" applyFont="1" applyFill="1" applyBorder="1" applyAlignment="1">
      <alignment horizontal="center" wrapText="1"/>
    </xf>
    <xf numFmtId="3" fontId="27" fillId="7" borderId="128" xfId="0" applyNumberFormat="1" applyFont="1" applyFill="1" applyBorder="1" applyAlignment="1" applyProtection="1">
      <alignment horizontal="center" vertical="center"/>
      <protection locked="0"/>
    </xf>
    <xf numFmtId="3" fontId="27" fillId="7" borderId="129" xfId="0" applyNumberFormat="1" applyFont="1" applyFill="1" applyBorder="1" applyAlignment="1" applyProtection="1">
      <alignment horizontal="center" vertical="center"/>
      <protection locked="0"/>
    </xf>
    <xf numFmtId="3" fontId="27" fillId="7" borderId="130" xfId="0" applyNumberFormat="1" applyFont="1" applyFill="1" applyBorder="1" applyAlignment="1" applyProtection="1">
      <alignment horizontal="center" vertical="center"/>
      <protection locked="0"/>
    </xf>
    <xf numFmtId="0" fontId="27" fillId="7" borderId="0" xfId="0" applyNumberFormat="1" applyFont="1" applyFill="1" applyBorder="1" applyAlignment="1">
      <alignment horizontal="center" vertical="center"/>
    </xf>
    <xf numFmtId="3" fontId="27" fillId="0" borderId="0" xfId="0" applyNumberFormat="1" applyFont="1" applyFill="1" applyBorder="1" applyAlignment="1" applyProtection="1">
      <alignment horizontal="center" wrapText="1"/>
      <protection locked="0"/>
    </xf>
    <xf numFmtId="3" fontId="35" fillId="0" borderId="0" xfId="0" applyNumberFormat="1" applyFont="1" applyFill="1" applyBorder="1" applyAlignment="1" applyProtection="1">
      <alignment horizontal="center" wrapText="1"/>
      <protection locked="0"/>
    </xf>
    <xf numFmtId="0" fontId="33" fillId="0" borderId="0" xfId="0" applyFont="1" applyBorder="1" applyAlignment="1" applyProtection="1">
      <alignment horizontal="center" wrapText="1"/>
      <protection locked="0"/>
    </xf>
    <xf numFmtId="0" fontId="34" fillId="0" borderId="0" xfId="0" applyFont="1" applyFill="1" applyBorder="1" applyAlignment="1" applyProtection="1">
      <alignment horizontal="center" wrapText="1"/>
      <protection locked="0"/>
    </xf>
    <xf numFmtId="0" fontId="27" fillId="0" borderId="0" xfId="0" applyNumberFormat="1" applyFont="1" applyFill="1" applyBorder="1" applyAlignment="1" applyProtection="1">
      <alignment horizontal="center" wrapText="1"/>
      <protection locked="0"/>
    </xf>
    <xf numFmtId="0" fontId="27" fillId="0" borderId="0" xfId="0" applyNumberFormat="1" applyFont="1" applyFill="1" applyBorder="1" applyAlignment="1" applyProtection="1">
      <alignment horizontal="center"/>
      <protection locked="0"/>
    </xf>
    <xf numFmtId="0" fontId="24" fillId="0" borderId="68" xfId="8" applyNumberFormat="1" applyFont="1" applyBorder="1" applyAlignment="1" applyProtection="1">
      <alignment horizontal="right" vertical="center"/>
      <protection locked="0"/>
    </xf>
    <xf numFmtId="0" fontId="24" fillId="0" borderId="0" xfId="8" applyNumberFormat="1" applyFont="1" applyBorder="1" applyAlignment="1" applyProtection="1">
      <alignment horizontal="right" vertical="center"/>
      <protection locked="0"/>
    </xf>
    <xf numFmtId="3" fontId="27" fillId="11" borderId="128" xfId="0" applyNumberFormat="1" applyFont="1" applyFill="1" applyBorder="1" applyAlignment="1" applyProtection="1">
      <alignment horizontal="center" vertical="center"/>
      <protection locked="0"/>
    </xf>
    <xf numFmtId="3" fontId="27" fillId="11" borderId="129" xfId="0" applyNumberFormat="1" applyFont="1" applyFill="1" applyBorder="1" applyAlignment="1" applyProtection="1">
      <alignment horizontal="center" vertical="center"/>
      <protection locked="0"/>
    </xf>
    <xf numFmtId="3" fontId="27" fillId="11" borderId="130" xfId="0" applyNumberFormat="1" applyFont="1" applyFill="1" applyBorder="1" applyAlignment="1" applyProtection="1">
      <alignment horizontal="center" vertical="center"/>
      <protection locked="0"/>
    </xf>
    <xf numFmtId="0" fontId="30" fillId="9" borderId="166" xfId="8" applyNumberFormat="1" applyFont="1" applyFill="1" applyBorder="1" applyAlignment="1" applyProtection="1">
      <alignment horizontal="center" vertical="center"/>
      <protection locked="0"/>
    </xf>
    <xf numFmtId="0" fontId="30" fillId="9" borderId="167" xfId="8" applyNumberFormat="1" applyFont="1" applyFill="1" applyBorder="1" applyAlignment="1" applyProtection="1">
      <alignment horizontal="center" vertical="center"/>
      <protection locked="0"/>
    </xf>
    <xf numFmtId="0" fontId="30" fillId="9" borderId="168" xfId="8" applyNumberFormat="1" applyFont="1" applyFill="1" applyBorder="1" applyAlignment="1" applyProtection="1">
      <alignment horizontal="center" vertical="center"/>
      <protection locked="0"/>
    </xf>
    <xf numFmtId="2" fontId="30" fillId="0" borderId="154" xfId="8" applyNumberFormat="1" applyFont="1" applyBorder="1" applyAlignment="1" applyProtection="1">
      <alignment horizontal="center" vertical="center"/>
    </xf>
    <xf numFmtId="2" fontId="30" fillId="0" borderId="65" xfId="8" applyNumberFormat="1" applyFont="1" applyBorder="1" applyAlignment="1" applyProtection="1">
      <alignment horizontal="center" vertical="center"/>
    </xf>
    <xf numFmtId="2" fontId="30" fillId="0" borderId="66" xfId="8" applyNumberFormat="1" applyFont="1" applyBorder="1" applyAlignment="1" applyProtection="1">
      <alignment horizontal="center" vertical="center"/>
    </xf>
    <xf numFmtId="195" fontId="30" fillId="0" borderId="79" xfId="8" applyNumberFormat="1" applyFont="1" applyBorder="1" applyAlignment="1" applyProtection="1">
      <alignment vertical="center"/>
    </xf>
    <xf numFmtId="195" fontId="30" fillId="0" borderId="77" xfId="8" applyNumberFormat="1" applyFont="1" applyBorder="1" applyAlignment="1" applyProtection="1">
      <alignment vertical="center"/>
    </xf>
    <xf numFmtId="195" fontId="30" fillId="0" borderId="78" xfId="8" applyNumberFormat="1" applyFont="1" applyBorder="1" applyAlignment="1" applyProtection="1">
      <alignment vertical="center"/>
    </xf>
    <xf numFmtId="192" fontId="30" fillId="0" borderId="64" xfId="8" applyNumberFormat="1" applyFont="1" applyBorder="1" applyAlignment="1" applyProtection="1">
      <alignment horizontal="center" vertical="center"/>
    </xf>
    <xf numFmtId="192" fontId="30" fillId="0" borderId="65" xfId="8" applyNumberFormat="1" applyFont="1" applyBorder="1" applyAlignment="1" applyProtection="1">
      <alignment horizontal="center" vertical="center"/>
    </xf>
    <xf numFmtId="192" fontId="30" fillId="0" borderId="66" xfId="8" applyNumberFormat="1" applyFont="1" applyBorder="1" applyAlignment="1" applyProtection="1">
      <alignment horizontal="center" vertical="center"/>
    </xf>
    <xf numFmtId="195" fontId="30" fillId="0" borderId="84" xfId="8" applyNumberFormat="1" applyFont="1" applyBorder="1" applyAlignment="1" applyProtection="1">
      <alignment vertical="center"/>
    </xf>
    <xf numFmtId="0" fontId="30" fillId="6" borderId="93" xfId="8" applyNumberFormat="1" applyFont="1" applyFill="1" applyBorder="1" applyAlignment="1" applyProtection="1">
      <alignment horizontal="center" vertical="center"/>
    </xf>
    <xf numFmtId="0" fontId="30" fillId="6" borderId="94" xfId="8" applyNumberFormat="1" applyFont="1" applyFill="1" applyBorder="1" applyAlignment="1" applyProtection="1">
      <alignment horizontal="center" vertical="center"/>
    </xf>
    <xf numFmtId="0" fontId="30" fillId="6" borderId="95" xfId="8" applyNumberFormat="1" applyFont="1" applyFill="1" applyBorder="1" applyAlignment="1" applyProtection="1">
      <alignment horizontal="center" vertical="center"/>
    </xf>
    <xf numFmtId="0" fontId="30" fillId="9" borderId="164" xfId="8" applyNumberFormat="1" applyFont="1" applyFill="1" applyBorder="1" applyAlignment="1" applyProtection="1">
      <alignment horizontal="center" vertical="center"/>
      <protection locked="0"/>
    </xf>
    <xf numFmtId="0" fontId="30" fillId="9" borderId="154" xfId="8" applyNumberFormat="1" applyFont="1" applyFill="1" applyBorder="1" applyAlignment="1" applyProtection="1">
      <alignment horizontal="center" vertical="center"/>
      <protection locked="0"/>
    </xf>
    <xf numFmtId="0" fontId="30" fillId="9" borderId="165" xfId="8" applyNumberFormat="1" applyFont="1" applyFill="1" applyBorder="1" applyAlignment="1" applyProtection="1">
      <alignment horizontal="center" vertical="center"/>
      <protection locked="0"/>
    </xf>
    <xf numFmtId="0" fontId="30" fillId="6" borderId="92" xfId="8" applyNumberFormat="1" applyFont="1" applyFill="1" applyBorder="1" applyAlignment="1" applyProtection="1">
      <alignment horizontal="center" vertical="center"/>
    </xf>
    <xf numFmtId="0" fontId="30" fillId="6" borderId="65" xfId="8" applyNumberFormat="1" applyFont="1" applyFill="1" applyBorder="1" applyAlignment="1" applyProtection="1">
      <alignment horizontal="center" vertical="center"/>
    </xf>
    <xf numFmtId="0" fontId="30" fillId="6" borderId="67" xfId="8" applyNumberFormat="1" applyFont="1" applyFill="1" applyBorder="1" applyAlignment="1" applyProtection="1">
      <alignment horizontal="center" vertical="center"/>
    </xf>
    <xf numFmtId="177" fontId="30" fillId="9" borderId="162" xfId="8" applyNumberFormat="1" applyFont="1" applyFill="1" applyBorder="1" applyAlignment="1" applyProtection="1">
      <alignment vertical="center"/>
      <protection locked="0"/>
    </xf>
    <xf numFmtId="177" fontId="30" fillId="9" borderId="153" xfId="8" applyNumberFormat="1" applyFont="1" applyFill="1" applyBorder="1" applyAlignment="1" applyProtection="1">
      <alignment vertical="center"/>
      <protection locked="0"/>
    </xf>
    <xf numFmtId="177" fontId="30" fillId="9" borderId="163" xfId="8" applyNumberFormat="1" applyFont="1" applyFill="1" applyBorder="1" applyAlignment="1" applyProtection="1">
      <alignment vertical="center"/>
      <protection locked="0"/>
    </xf>
    <xf numFmtId="2" fontId="30" fillId="0" borderId="153" xfId="8" applyNumberFormat="1" applyFont="1" applyBorder="1" applyAlignment="1" applyProtection="1">
      <alignment horizontal="center" vertical="center"/>
    </xf>
    <xf numFmtId="2" fontId="30" fillId="0" borderId="80" xfId="8" applyNumberFormat="1" applyFont="1" applyBorder="1" applyAlignment="1" applyProtection="1">
      <alignment horizontal="center" vertical="center"/>
    </xf>
    <xf numFmtId="2" fontId="30" fillId="0" borderId="88" xfId="8" applyNumberFormat="1" applyFont="1" applyBorder="1" applyAlignment="1" applyProtection="1">
      <alignment horizontal="center" vertical="center"/>
    </xf>
    <xf numFmtId="192" fontId="30" fillId="0" borderId="83" xfId="8" applyNumberFormat="1" applyFont="1" applyBorder="1" applyAlignment="1" applyProtection="1">
      <alignment horizontal="center" vertical="center"/>
    </xf>
    <xf numFmtId="192" fontId="30" fillId="0" borderId="80" xfId="8" applyNumberFormat="1" applyFont="1" applyBorder="1" applyAlignment="1" applyProtection="1">
      <alignment horizontal="center" vertical="center"/>
    </xf>
    <xf numFmtId="192" fontId="30" fillId="0" borderId="88" xfId="8" applyNumberFormat="1" applyFont="1" applyBorder="1" applyAlignment="1" applyProtection="1">
      <alignment horizontal="center" vertical="center"/>
    </xf>
    <xf numFmtId="181" fontId="30" fillId="6" borderId="89" xfId="8" applyNumberFormat="1" applyFont="1" applyFill="1" applyBorder="1" applyAlignment="1" applyProtection="1">
      <alignment horizontal="center" vertical="center"/>
    </xf>
    <xf numFmtId="181" fontId="30" fillId="6" borderId="90" xfId="8" applyNumberFormat="1" applyFont="1" applyFill="1" applyBorder="1" applyAlignment="1" applyProtection="1">
      <alignment horizontal="center" vertical="center"/>
    </xf>
    <xf numFmtId="181" fontId="30" fillId="6" borderId="91" xfId="8" applyNumberFormat="1" applyFont="1" applyFill="1" applyBorder="1" applyAlignment="1" applyProtection="1">
      <alignment horizontal="center" vertical="center"/>
    </xf>
    <xf numFmtId="177" fontId="30" fillId="9" borderId="160" xfId="8" applyNumberFormat="1" applyFont="1" applyFill="1" applyBorder="1" applyAlignment="1" applyProtection="1">
      <alignment vertical="center"/>
      <protection locked="0"/>
    </xf>
    <xf numFmtId="177" fontId="30" fillId="9" borderId="152" xfId="8" applyNumberFormat="1" applyFont="1" applyFill="1" applyBorder="1" applyAlignment="1" applyProtection="1">
      <alignment vertical="center"/>
      <protection locked="0"/>
    </xf>
    <xf numFmtId="177" fontId="30" fillId="9" borderId="161" xfId="8" applyNumberFormat="1" applyFont="1" applyFill="1" applyBorder="1" applyAlignment="1" applyProtection="1">
      <alignment vertical="center"/>
      <protection locked="0"/>
    </xf>
    <xf numFmtId="2" fontId="30" fillId="0" borderId="152" xfId="8" applyNumberFormat="1" applyFont="1" applyBorder="1" applyAlignment="1" applyProtection="1">
      <alignment horizontal="center" vertical="center"/>
    </xf>
    <xf numFmtId="2" fontId="30" fillId="0" borderId="77" xfId="8" applyNumberFormat="1" applyFont="1" applyBorder="1" applyAlignment="1" applyProtection="1">
      <alignment horizontal="center" vertical="center"/>
    </xf>
    <xf numFmtId="2" fontId="30" fillId="0" borderId="78" xfId="8" applyNumberFormat="1" applyFont="1" applyBorder="1" applyAlignment="1" applyProtection="1">
      <alignment horizontal="center" vertical="center"/>
    </xf>
    <xf numFmtId="192" fontId="30" fillId="0" borderId="79" xfId="8" applyNumberFormat="1" applyFont="1" applyBorder="1" applyAlignment="1" applyProtection="1">
      <alignment horizontal="center" vertical="center"/>
    </xf>
    <xf numFmtId="192" fontId="30" fillId="0" borderId="77" xfId="8" applyNumberFormat="1" applyFont="1" applyBorder="1" applyAlignment="1" applyProtection="1">
      <alignment horizontal="center" vertical="center"/>
    </xf>
    <xf numFmtId="192" fontId="30" fillId="0" borderId="78" xfId="8" applyNumberFormat="1" applyFont="1" applyBorder="1" applyAlignment="1" applyProtection="1">
      <alignment horizontal="center" vertical="center"/>
    </xf>
    <xf numFmtId="181" fontId="30" fillId="6" borderId="87" xfId="8" applyNumberFormat="1" applyFont="1" applyFill="1" applyBorder="1" applyAlignment="1" applyProtection="1">
      <alignment horizontal="center" vertical="center"/>
    </xf>
    <xf numFmtId="181" fontId="30" fillId="6" borderId="77" xfId="8" applyNumberFormat="1" applyFont="1" applyFill="1" applyBorder="1" applyAlignment="1" applyProtection="1">
      <alignment horizontal="center" vertical="center"/>
    </xf>
    <xf numFmtId="181" fontId="30" fillId="6" borderId="84" xfId="8" applyNumberFormat="1" applyFont="1" applyFill="1" applyBorder="1" applyAlignment="1" applyProtection="1">
      <alignment horizontal="center" vertical="center"/>
    </xf>
    <xf numFmtId="177" fontId="30" fillId="0" borderId="155" xfId="8" applyNumberFormat="1" applyFont="1" applyBorder="1" applyAlignment="1" applyProtection="1">
      <alignment vertical="center"/>
      <protection locked="0"/>
    </xf>
    <xf numFmtId="177" fontId="30" fillId="0" borderId="153" xfId="8" applyNumberFormat="1" applyFont="1" applyBorder="1" applyAlignment="1" applyProtection="1">
      <alignment vertical="center"/>
      <protection locked="0"/>
    </xf>
    <xf numFmtId="177" fontId="30" fillId="0" borderId="156" xfId="8" applyNumberFormat="1" applyFont="1" applyBorder="1" applyAlignment="1" applyProtection="1">
      <alignment vertical="center"/>
      <protection locked="0"/>
    </xf>
    <xf numFmtId="0" fontId="30" fillId="0" borderId="61" xfId="8" applyNumberFormat="1" applyFont="1" applyBorder="1" applyAlignment="1" applyProtection="1">
      <alignment horizontal="center" vertical="center"/>
      <protection locked="0"/>
    </xf>
    <xf numFmtId="0" fontId="30" fillId="0" borderId="62" xfId="8" applyNumberFormat="1" applyFont="1" applyBorder="1" applyAlignment="1" applyProtection="1">
      <alignment horizontal="center" vertical="center"/>
      <protection locked="0"/>
    </xf>
    <xf numFmtId="0" fontId="30" fillId="0" borderId="63" xfId="8" applyNumberFormat="1" applyFont="1" applyBorder="1" applyAlignment="1" applyProtection="1">
      <alignment horizontal="center" vertical="center"/>
      <protection locked="0"/>
    </xf>
    <xf numFmtId="194" fontId="30" fillId="0" borderId="79" xfId="8" applyNumberFormat="1" applyFont="1" applyBorder="1" applyAlignment="1" applyProtection="1">
      <alignment vertical="center"/>
      <protection locked="0"/>
    </xf>
    <xf numFmtId="194" fontId="30" fillId="0" borderId="77" xfId="8" applyNumberFormat="1" applyFont="1" applyBorder="1" applyAlignment="1" applyProtection="1">
      <alignment vertical="center"/>
      <protection locked="0"/>
    </xf>
    <xf numFmtId="194" fontId="30" fillId="0" borderId="78" xfId="8" applyNumberFormat="1" applyFont="1" applyBorder="1" applyAlignment="1" applyProtection="1">
      <alignment vertical="center"/>
      <protection locked="0"/>
    </xf>
    <xf numFmtId="194" fontId="30" fillId="0" borderId="84" xfId="8" applyNumberFormat="1" applyFont="1" applyBorder="1" applyAlignment="1" applyProtection="1">
      <alignment vertical="center"/>
      <protection locked="0"/>
    </xf>
    <xf numFmtId="177" fontId="30" fillId="9" borderId="157" xfId="8" applyNumberFormat="1" applyFont="1" applyFill="1" applyBorder="1" applyAlignment="1" applyProtection="1">
      <alignment vertical="center"/>
      <protection locked="0"/>
    </xf>
    <xf numFmtId="177" fontId="30" fillId="9" borderId="158" xfId="8" applyNumberFormat="1" applyFont="1" applyFill="1" applyBorder="1" applyAlignment="1" applyProtection="1">
      <alignment vertical="center"/>
      <protection locked="0"/>
    </xf>
    <xf numFmtId="177" fontId="30" fillId="9" borderId="159" xfId="8" applyNumberFormat="1" applyFont="1" applyFill="1" applyBorder="1" applyAlignment="1" applyProtection="1">
      <alignment vertical="center"/>
      <protection locked="0"/>
    </xf>
    <xf numFmtId="0" fontId="30" fillId="0" borderId="152" xfId="8" applyNumberFormat="1" applyFont="1" applyBorder="1" applyAlignment="1" applyProtection="1">
      <alignment horizontal="center" vertical="center"/>
    </xf>
    <xf numFmtId="0" fontId="30" fillId="0" borderId="77" xfId="8" applyNumberFormat="1" applyFont="1" applyBorder="1" applyAlignment="1" applyProtection="1">
      <alignment horizontal="center" vertical="center"/>
    </xf>
    <xf numFmtId="0" fontId="30" fillId="0" borderId="78" xfId="8" applyNumberFormat="1" applyFont="1" applyBorder="1" applyAlignment="1" applyProtection="1">
      <alignment horizontal="center" vertical="center"/>
    </xf>
    <xf numFmtId="0" fontId="30" fillId="0" borderId="0" xfId="8" applyNumberFormat="1" applyFont="1" applyBorder="1" applyAlignment="1" applyProtection="1">
      <alignment horizontal="center" vertical="center"/>
      <protection locked="0"/>
    </xf>
    <xf numFmtId="177" fontId="30" fillId="0" borderId="2" xfId="8" applyNumberFormat="1" applyFont="1" applyFill="1" applyBorder="1" applyAlignment="1" applyProtection="1">
      <alignment horizontal="center" vertical="center"/>
    </xf>
    <xf numFmtId="0" fontId="30" fillId="0" borderId="2" xfId="8" applyNumberFormat="1" applyFont="1" applyFill="1" applyBorder="1" applyAlignment="1" applyProtection="1">
      <alignment horizontal="center" vertical="center"/>
    </xf>
    <xf numFmtId="0" fontId="30" fillId="0" borderId="0" xfId="8" applyNumberFormat="1" applyFont="1" applyBorder="1" applyAlignment="1" applyProtection="1">
      <alignment horizontal="center" vertical="center"/>
    </xf>
    <xf numFmtId="38" fontId="30" fillId="6" borderId="20" xfId="1" applyFont="1" applyFill="1" applyBorder="1" applyAlignment="1" applyProtection="1">
      <alignment horizontal="center" vertical="center"/>
    </xf>
    <xf numFmtId="38" fontId="30" fillId="6" borderId="21" xfId="1" applyFont="1" applyFill="1" applyBorder="1" applyAlignment="1" applyProtection="1">
      <alignment horizontal="center" vertical="center"/>
    </xf>
    <xf numFmtId="38" fontId="30" fillId="6" borderId="22" xfId="1" applyFont="1" applyFill="1" applyBorder="1" applyAlignment="1" applyProtection="1">
      <alignment horizontal="center" vertical="center"/>
    </xf>
    <xf numFmtId="38" fontId="30" fillId="6" borderId="24" xfId="1" applyFont="1" applyFill="1" applyBorder="1" applyAlignment="1" applyProtection="1">
      <alignment horizontal="center" vertical="center"/>
    </xf>
    <xf numFmtId="38" fontId="30" fillId="6" borderId="25" xfId="1" applyFont="1" applyFill="1" applyBorder="1" applyAlignment="1" applyProtection="1">
      <alignment horizontal="center" vertical="center"/>
    </xf>
    <xf numFmtId="38" fontId="30" fillId="6" borderId="10" xfId="1" applyFont="1" applyFill="1" applyBorder="1" applyAlignment="1" applyProtection="1">
      <alignment horizontal="center" vertical="center"/>
    </xf>
    <xf numFmtId="177" fontId="30" fillId="0" borderId="81" xfId="8" applyNumberFormat="1" applyFont="1" applyBorder="1" applyAlignment="1" applyProtection="1">
      <alignment horizontal="center" vertical="center"/>
      <protection locked="0"/>
    </xf>
    <xf numFmtId="177" fontId="30" fillId="0" borderId="0" xfId="8" applyNumberFormat="1" applyFont="1" applyBorder="1" applyAlignment="1" applyProtection="1">
      <alignment horizontal="center" vertical="center"/>
      <protection locked="0"/>
    </xf>
    <xf numFmtId="177" fontId="30" fillId="0" borderId="82" xfId="8" applyNumberFormat="1" applyFont="1" applyFill="1" applyBorder="1" applyAlignment="1" applyProtection="1">
      <alignment horizontal="center" vertical="center"/>
    </xf>
    <xf numFmtId="0" fontId="30" fillId="0" borderId="82" xfId="8" applyNumberFormat="1" applyFont="1" applyFill="1" applyBorder="1" applyAlignment="1" applyProtection="1">
      <alignment horizontal="center" vertical="center"/>
    </xf>
    <xf numFmtId="0" fontId="30" fillId="0" borderId="70" xfId="8" applyNumberFormat="1" applyFont="1" applyBorder="1" applyAlignment="1" applyProtection="1">
      <alignment horizontal="center" vertical="center"/>
      <protection locked="0"/>
    </xf>
    <xf numFmtId="0" fontId="30" fillId="0" borderId="97" xfId="8" applyNumberFormat="1" applyFont="1" applyBorder="1" applyAlignment="1" applyProtection="1">
      <alignment horizontal="center" vertical="center"/>
      <protection locked="0"/>
    </xf>
    <xf numFmtId="38" fontId="30" fillId="9" borderId="128" xfId="1" applyFont="1" applyFill="1" applyBorder="1" applyAlignment="1" applyProtection="1">
      <alignment horizontal="right" vertical="center"/>
      <protection locked="0"/>
    </xf>
    <xf numFmtId="38" fontId="30" fillId="9" borderId="129" xfId="1" applyFont="1" applyFill="1" applyBorder="1" applyAlignment="1" applyProtection="1">
      <alignment horizontal="right" vertical="center"/>
      <protection locked="0"/>
    </xf>
    <xf numFmtId="38" fontId="30" fillId="9" borderId="130" xfId="1" applyFont="1" applyFill="1" applyBorder="1" applyAlignment="1" applyProtection="1">
      <alignment horizontal="right" vertical="center"/>
      <protection locked="0"/>
    </xf>
    <xf numFmtId="0" fontId="30" fillId="0" borderId="77" xfId="8" applyNumberFormat="1" applyFont="1" applyBorder="1" applyAlignment="1" applyProtection="1">
      <alignment horizontal="center" vertical="center"/>
      <protection locked="0"/>
    </xf>
    <xf numFmtId="0" fontId="30" fillId="0" borderId="78" xfId="8" applyNumberFormat="1" applyFont="1" applyBorder="1" applyAlignment="1" applyProtection="1">
      <alignment horizontal="center" vertical="center"/>
      <protection locked="0"/>
    </xf>
    <xf numFmtId="0" fontId="30" fillId="0" borderId="55" xfId="8" applyNumberFormat="1" applyFont="1" applyBorder="1" applyAlignment="1" applyProtection="1">
      <alignment horizontal="center" vertical="center"/>
      <protection locked="0"/>
    </xf>
    <xf numFmtId="177" fontId="30" fillId="9" borderId="128" xfId="8" applyNumberFormat="1" applyFont="1" applyFill="1" applyBorder="1" applyAlignment="1" applyProtection="1">
      <alignment vertical="center"/>
      <protection locked="0"/>
    </xf>
    <xf numFmtId="177" fontId="30" fillId="9" borderId="129" xfId="8" applyNumberFormat="1" applyFont="1" applyFill="1" applyBorder="1" applyAlignment="1" applyProtection="1">
      <alignment vertical="center"/>
      <protection locked="0"/>
    </xf>
    <xf numFmtId="177" fontId="30" fillId="9" borderId="130" xfId="8" applyNumberFormat="1" applyFont="1" applyFill="1" applyBorder="1" applyAlignment="1" applyProtection="1">
      <alignment vertical="center"/>
      <protection locked="0"/>
    </xf>
    <xf numFmtId="181" fontId="30" fillId="0" borderId="0" xfId="8" applyNumberFormat="1"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shrinkToFit="1"/>
      <protection locked="0"/>
    </xf>
    <xf numFmtId="0" fontId="27" fillId="0" borderId="2" xfId="0" applyFont="1" applyBorder="1" applyAlignment="1" applyProtection="1">
      <alignment horizontal="center" vertical="center"/>
      <protection locked="0"/>
    </xf>
    <xf numFmtId="178" fontId="27" fillId="4" borderId="194" xfId="0" applyNumberFormat="1" applyFont="1" applyFill="1" applyBorder="1" applyAlignment="1" applyProtection="1">
      <alignment vertical="center"/>
    </xf>
    <xf numFmtId="178" fontId="27" fillId="4" borderId="188" xfId="0" applyNumberFormat="1" applyFont="1" applyFill="1" applyBorder="1" applyAlignment="1" applyProtection="1">
      <alignment vertical="center"/>
    </xf>
    <xf numFmtId="178" fontId="27" fillId="4" borderId="195" xfId="0" applyNumberFormat="1" applyFont="1" applyFill="1" applyBorder="1" applyAlignment="1" applyProtection="1">
      <alignment vertical="center"/>
    </xf>
    <xf numFmtId="178" fontId="27" fillId="4" borderId="24" xfId="0" applyNumberFormat="1" applyFont="1" applyFill="1" applyBorder="1" applyAlignment="1" applyProtection="1">
      <alignment vertical="center"/>
    </xf>
    <xf numFmtId="178" fontId="27" fillId="4" borderId="25" xfId="0" applyNumberFormat="1" applyFont="1" applyFill="1" applyBorder="1" applyAlignment="1" applyProtection="1">
      <alignment vertical="center"/>
    </xf>
    <xf numFmtId="178" fontId="27" fillId="4" borderId="10" xfId="0" applyNumberFormat="1" applyFont="1" applyFill="1" applyBorder="1" applyAlignment="1" applyProtection="1">
      <alignment vertical="center"/>
    </xf>
    <xf numFmtId="0" fontId="27" fillId="0" borderId="0" xfId="0" applyFont="1" applyAlignment="1" applyProtection="1">
      <alignment horizontal="center" vertical="center" wrapText="1"/>
      <protection locked="0"/>
    </xf>
    <xf numFmtId="178" fontId="27" fillId="0" borderId="0" xfId="0" applyNumberFormat="1" applyFont="1" applyAlignment="1" applyProtection="1">
      <alignment horizontal="center" vertical="center"/>
      <protection locked="0"/>
    </xf>
    <xf numFmtId="178" fontId="27" fillId="4" borderId="0" xfId="0" applyNumberFormat="1" applyFont="1" applyFill="1" applyBorder="1" applyAlignment="1" applyProtection="1">
      <alignment vertical="center"/>
    </xf>
    <xf numFmtId="0" fontId="27" fillId="0" borderId="81" xfId="0" applyFont="1" applyBorder="1" applyAlignment="1" applyProtection="1">
      <alignment horizontal="center" vertical="center"/>
      <protection locked="0"/>
    </xf>
    <xf numFmtId="187" fontId="27" fillId="4" borderId="0" xfId="0" applyNumberFormat="1" applyFont="1" applyFill="1" applyBorder="1" applyAlignment="1" applyProtection="1">
      <alignment vertical="center"/>
    </xf>
    <xf numFmtId="196" fontId="27" fillId="0" borderId="0" xfId="0" applyNumberFormat="1" applyFont="1" applyFill="1" applyBorder="1" applyAlignment="1" applyProtection="1">
      <alignment vertical="center"/>
    </xf>
    <xf numFmtId="187" fontId="27" fillId="0" borderId="0" xfId="0" applyNumberFormat="1" applyFont="1" applyFill="1" applyBorder="1" applyAlignment="1" applyProtection="1">
      <alignment horizontal="right" vertical="center"/>
    </xf>
    <xf numFmtId="178" fontId="27" fillId="0" borderId="0" xfId="0" applyNumberFormat="1" applyFont="1" applyAlignment="1" applyProtection="1">
      <alignment horizontal="center" vertical="center"/>
    </xf>
    <xf numFmtId="0" fontId="27" fillId="0" borderId="2" xfId="0" applyFont="1" applyBorder="1" applyAlignment="1" applyProtection="1">
      <alignment horizontal="center" vertical="center"/>
    </xf>
    <xf numFmtId="187" fontId="27" fillId="4" borderId="2" xfId="0" applyNumberFormat="1" applyFont="1" applyFill="1" applyBorder="1" applyAlignment="1" applyProtection="1">
      <alignment vertical="center"/>
    </xf>
    <xf numFmtId="3" fontId="27" fillId="5" borderId="178" xfId="0" applyNumberFormat="1" applyFont="1" applyFill="1" applyBorder="1" applyAlignment="1" applyProtection="1">
      <alignment horizontal="center" vertical="center"/>
    </xf>
    <xf numFmtId="3" fontId="27" fillId="5" borderId="2" xfId="0" applyNumberFormat="1" applyFont="1" applyFill="1" applyBorder="1" applyAlignment="1" applyProtection="1">
      <alignment horizontal="center" vertical="center"/>
    </xf>
    <xf numFmtId="0" fontId="27" fillId="0" borderId="178" xfId="0" applyFont="1" applyBorder="1" applyAlignment="1" applyProtection="1">
      <alignment horizontal="center" vertical="center"/>
      <protection locked="0"/>
    </xf>
    <xf numFmtId="0" fontId="7" fillId="0" borderId="29" xfId="4" applyFont="1" applyBorder="1" applyProtection="1">
      <alignment vertical="center"/>
      <protection locked="0"/>
    </xf>
    <xf numFmtId="0" fontId="7" fillId="0" borderId="39" xfId="4" applyFont="1" applyBorder="1" applyProtection="1">
      <alignment vertical="center"/>
      <protection locked="0"/>
    </xf>
    <xf numFmtId="184" fontId="30" fillId="6" borderId="2" xfId="9" applyNumberFormat="1" applyFont="1" applyFill="1" applyBorder="1" applyProtection="1"/>
    <xf numFmtId="0" fontId="30" fillId="0" borderId="2" xfId="9" applyFont="1" applyBorder="1" applyAlignment="1" applyProtection="1">
      <alignment horizontal="center"/>
    </xf>
    <xf numFmtId="184" fontId="30" fillId="9" borderId="2" xfId="9" applyNumberFormat="1" applyFont="1" applyFill="1" applyBorder="1" applyAlignment="1" applyProtection="1"/>
    <xf numFmtId="184" fontId="30" fillId="9" borderId="2" xfId="9" applyNumberFormat="1" applyFont="1" applyFill="1" applyBorder="1" applyProtection="1"/>
    <xf numFmtId="0" fontId="30" fillId="0" borderId="0" xfId="9" quotePrefix="1" applyNumberFormat="1" applyFont="1" applyBorder="1" applyAlignment="1" applyProtection="1">
      <alignment horizontal="center"/>
      <protection locked="0"/>
    </xf>
    <xf numFmtId="0" fontId="30" fillId="0" borderId="0" xfId="9" applyNumberFormat="1" applyFont="1" applyBorder="1" applyAlignment="1" applyProtection="1">
      <alignment horizontal="center"/>
      <protection locked="0"/>
    </xf>
    <xf numFmtId="0" fontId="30" fillId="0" borderId="2" xfId="9" applyFont="1" applyBorder="1" applyAlignment="1" applyProtection="1">
      <alignment horizontal="center"/>
      <protection locked="0"/>
    </xf>
    <xf numFmtId="0" fontId="30" fillId="0" borderId="0" xfId="9" applyFont="1" applyBorder="1" applyAlignment="1" applyProtection="1">
      <alignment vertical="center"/>
      <protection locked="0"/>
    </xf>
    <xf numFmtId="0" fontId="30" fillId="0" borderId="2" xfId="9" applyFont="1" applyBorder="1" applyAlignment="1" applyProtection="1">
      <alignment vertical="center"/>
      <protection locked="0"/>
    </xf>
    <xf numFmtId="0" fontId="30" fillId="6" borderId="0" xfId="9" applyFont="1" applyFill="1" applyBorder="1" applyProtection="1"/>
    <xf numFmtId="0" fontId="30" fillId="6" borderId="2" xfId="9" applyFont="1" applyFill="1" applyBorder="1" applyProtection="1"/>
    <xf numFmtId="0" fontId="30" fillId="0" borderId="0" xfId="9" applyFont="1" applyBorder="1" applyAlignment="1" applyProtection="1">
      <alignment horizontal="center"/>
      <protection locked="0"/>
    </xf>
    <xf numFmtId="177" fontId="30" fillId="0" borderId="0" xfId="9" applyNumberFormat="1" applyFont="1" applyBorder="1" applyAlignment="1" applyProtection="1">
      <protection locked="0"/>
    </xf>
    <xf numFmtId="3" fontId="30" fillId="0" borderId="0" xfId="2" applyNumberFormat="1" applyFont="1" applyBorder="1" applyAlignment="1" applyProtection="1">
      <alignment shrinkToFit="1"/>
      <protection locked="0"/>
    </xf>
    <xf numFmtId="0" fontId="30" fillId="0" borderId="0" xfId="9" applyFont="1" applyBorder="1" applyAlignment="1" applyProtection="1">
      <alignment shrinkToFit="1"/>
      <protection locked="0"/>
    </xf>
    <xf numFmtId="4" fontId="30" fillId="0" borderId="0" xfId="9" applyNumberFormat="1" applyFont="1" applyProtection="1"/>
    <xf numFmtId="192" fontId="30" fillId="6" borderId="0" xfId="9" applyNumberFormat="1" applyFont="1" applyFill="1" applyBorder="1" applyProtection="1"/>
    <xf numFmtId="3" fontId="30" fillId="0" borderId="0" xfId="9" applyNumberFormat="1" applyFont="1" applyProtection="1"/>
    <xf numFmtId="3" fontId="30" fillId="6" borderId="0" xfId="9" applyNumberFormat="1" applyFont="1" applyFill="1" applyBorder="1" applyAlignment="1" applyProtection="1"/>
    <xf numFmtId="0" fontId="30" fillId="6" borderId="0" xfId="9" applyFont="1" applyFill="1" applyBorder="1" applyAlignment="1" applyProtection="1"/>
    <xf numFmtId="0" fontId="30" fillId="0" borderId="72" xfId="9" applyFont="1" applyBorder="1" applyAlignment="1" applyProtection="1">
      <alignment vertical="center"/>
      <protection locked="0"/>
    </xf>
    <xf numFmtId="0" fontId="30" fillId="0" borderId="8" xfId="9" applyFont="1" applyBorder="1" applyAlignment="1" applyProtection="1">
      <alignment vertical="center"/>
      <protection locked="0"/>
    </xf>
    <xf numFmtId="178" fontId="30" fillId="6" borderId="71" xfId="9" applyNumberFormat="1" applyFont="1" applyFill="1" applyBorder="1" applyAlignment="1" applyProtection="1">
      <alignment vertical="center"/>
    </xf>
    <xf numFmtId="178" fontId="30" fillId="6" borderId="2" xfId="9" applyNumberFormat="1" applyFont="1" applyFill="1" applyBorder="1" applyAlignment="1" applyProtection="1">
      <alignment vertical="center"/>
    </xf>
    <xf numFmtId="178" fontId="30" fillId="0" borderId="65" xfId="9" applyNumberFormat="1" applyFont="1" applyBorder="1" applyProtection="1"/>
    <xf numFmtId="0" fontId="9" fillId="0" borderId="70"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center" vertical="center"/>
    </xf>
    <xf numFmtId="0" fontId="0" fillId="0" borderId="202" xfId="0" applyFont="1" applyBorder="1" applyAlignment="1" applyProtection="1">
      <alignment horizontal="center" vertical="center" shrinkToFit="1"/>
      <protection locked="0"/>
    </xf>
    <xf numFmtId="0" fontId="0" fillId="0" borderId="206" xfId="0" applyFont="1" applyBorder="1" applyAlignment="1" applyProtection="1">
      <alignment horizontal="center" vertical="center" shrinkToFit="1"/>
      <protection locked="0"/>
    </xf>
    <xf numFmtId="0" fontId="0" fillId="0" borderId="178" xfId="0" applyFont="1" applyBorder="1" applyAlignment="1" applyProtection="1">
      <alignment horizontal="center" vertical="center" shrinkToFit="1"/>
      <protection locked="0"/>
    </xf>
    <xf numFmtId="0" fontId="0" fillId="0" borderId="179" xfId="0" applyFont="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0" borderId="97" xfId="0" applyFont="1" applyBorder="1" applyAlignment="1" applyProtection="1">
      <alignment horizontal="center" vertical="center" shrinkToFit="1"/>
      <protection locked="0"/>
    </xf>
    <xf numFmtId="192" fontId="0" fillId="5" borderId="169" xfId="0" applyNumberFormat="1" applyFont="1" applyFill="1" applyBorder="1" applyAlignment="1" applyProtection="1">
      <alignment vertical="center" shrinkToFit="1"/>
      <protection locked="0"/>
    </xf>
    <xf numFmtId="192" fontId="0" fillId="5" borderId="170" xfId="0" applyNumberFormat="1" applyFont="1" applyFill="1" applyBorder="1" applyAlignment="1" applyProtection="1">
      <alignment vertical="center" shrinkToFit="1"/>
      <protection locked="0"/>
    </xf>
    <xf numFmtId="192" fontId="0" fillId="5" borderId="171" xfId="0" applyNumberFormat="1" applyFont="1" applyFill="1" applyBorder="1" applyAlignment="1" applyProtection="1">
      <alignment vertical="center" shrinkToFit="1"/>
      <protection locked="0"/>
    </xf>
    <xf numFmtId="0" fontId="0" fillId="0" borderId="14" xfId="0" applyFont="1" applyBorder="1" applyAlignment="1" applyProtection="1">
      <alignment horizontal="center" vertical="center" shrinkToFit="1"/>
    </xf>
    <xf numFmtId="178" fontId="0" fillId="0" borderId="202" xfId="0" applyNumberFormat="1" applyFont="1" applyBorder="1" applyAlignment="1" applyProtection="1">
      <alignment horizontal="center" vertical="center" shrinkToFit="1"/>
    </xf>
    <xf numFmtId="177" fontId="0" fillId="4" borderId="203" xfId="0" applyNumberFormat="1" applyFont="1" applyFill="1" applyBorder="1" applyAlignment="1" applyProtection="1">
      <alignment vertical="center" shrinkToFit="1"/>
    </xf>
    <xf numFmtId="177" fontId="0" fillId="4" borderId="205" xfId="0" applyNumberFormat="1" applyFont="1" applyFill="1" applyBorder="1" applyAlignment="1" applyProtection="1">
      <alignment vertical="center" shrinkToFit="1"/>
    </xf>
    <xf numFmtId="177" fontId="0" fillId="4" borderId="204" xfId="0" applyNumberFormat="1" applyFont="1" applyFill="1" applyBorder="1" applyAlignment="1" applyProtection="1">
      <alignment vertical="center" shrinkToFit="1"/>
    </xf>
    <xf numFmtId="192" fontId="0" fillId="5" borderId="172" xfId="0" applyNumberFormat="1" applyFont="1" applyFill="1" applyBorder="1" applyAlignment="1" applyProtection="1">
      <alignment vertical="center" shrinkToFit="1"/>
      <protection locked="0"/>
    </xf>
    <xf numFmtId="192" fontId="0" fillId="5" borderId="96" xfId="0" applyNumberFormat="1" applyFont="1" applyFill="1" applyBorder="1" applyAlignment="1" applyProtection="1">
      <alignment vertical="center" shrinkToFit="1"/>
      <protection locked="0"/>
    </xf>
    <xf numFmtId="192" fontId="0" fillId="5" borderId="173" xfId="0" applyNumberFormat="1" applyFont="1" applyFill="1" applyBorder="1" applyAlignment="1" applyProtection="1">
      <alignment vertical="center" shrinkToFit="1"/>
      <protection locked="0"/>
    </xf>
    <xf numFmtId="178" fontId="0" fillId="4" borderId="202" xfId="0" applyNumberFormat="1" applyFont="1" applyFill="1" applyBorder="1" applyAlignment="1" applyProtection="1">
      <alignment horizontal="center" vertical="center" shrinkToFit="1"/>
    </xf>
    <xf numFmtId="0" fontId="0" fillId="4" borderId="202" xfId="0" applyFont="1" applyFill="1" applyBorder="1" applyAlignment="1" applyProtection="1">
      <alignment horizontal="center" vertical="center" shrinkToFit="1"/>
    </xf>
    <xf numFmtId="178" fontId="0" fillId="10" borderId="202" xfId="0" applyNumberFormat="1" applyFont="1" applyFill="1" applyBorder="1" applyAlignment="1" applyProtection="1">
      <alignment horizontal="center" vertical="center" shrinkToFit="1"/>
    </xf>
    <xf numFmtId="191" fontId="0" fillId="0" borderId="202" xfId="0" applyNumberFormat="1" applyFont="1" applyBorder="1" applyAlignment="1" applyProtection="1">
      <alignment horizontal="center" vertical="center" shrinkToFit="1"/>
    </xf>
    <xf numFmtId="192" fontId="0" fillId="5" borderId="174" xfId="0" applyNumberFormat="1" applyFont="1" applyFill="1" applyBorder="1" applyAlignment="1" applyProtection="1">
      <alignment vertical="center" shrinkToFit="1"/>
      <protection locked="0"/>
    </xf>
    <xf numFmtId="192" fontId="0" fillId="5" borderId="175" xfId="0" applyNumberFormat="1" applyFont="1" applyFill="1" applyBorder="1" applyAlignment="1" applyProtection="1">
      <alignment vertical="center" shrinkToFit="1"/>
      <protection locked="0"/>
    </xf>
    <xf numFmtId="192" fontId="0" fillId="5" borderId="176" xfId="0" applyNumberFormat="1" applyFont="1" applyFill="1" applyBorder="1" applyAlignment="1" applyProtection="1">
      <alignment vertical="center" shrinkToFit="1"/>
      <protection locked="0"/>
    </xf>
    <xf numFmtId="178" fontId="0" fillId="0" borderId="207" xfId="0" applyNumberFormat="1" applyFont="1" applyBorder="1" applyAlignment="1" applyProtection="1">
      <alignment horizontal="center" vertical="center" shrinkToFit="1"/>
    </xf>
    <xf numFmtId="177" fontId="0" fillId="4" borderId="210" xfId="0" applyNumberFormat="1" applyFont="1" applyFill="1" applyBorder="1" applyAlignment="1" applyProtection="1">
      <alignment vertical="center" shrinkToFit="1"/>
    </xf>
    <xf numFmtId="177" fontId="0" fillId="4" borderId="211" xfId="0" applyNumberFormat="1" applyFont="1" applyFill="1" applyBorder="1" applyAlignment="1" applyProtection="1">
      <alignment vertical="center" shrinkToFit="1"/>
    </xf>
    <xf numFmtId="177" fontId="0" fillId="4" borderId="212" xfId="0" applyNumberFormat="1" applyFont="1" applyFill="1" applyBorder="1" applyAlignment="1" applyProtection="1">
      <alignment vertical="center" shrinkToFit="1"/>
    </xf>
    <xf numFmtId="0" fontId="0" fillId="0" borderId="194" xfId="0" applyFont="1" applyBorder="1" applyAlignment="1" applyProtection="1">
      <alignment horizontal="center" vertical="center" wrapText="1" shrinkToFit="1"/>
      <protection locked="0"/>
    </xf>
    <xf numFmtId="0" fontId="0" fillId="0" borderId="188" xfId="0" applyFont="1" applyBorder="1" applyAlignment="1" applyProtection="1">
      <alignment horizontal="center" vertical="center" shrinkToFit="1"/>
      <protection locked="0"/>
    </xf>
    <xf numFmtId="0" fontId="0" fillId="0" borderId="195"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194" xfId="0" applyFont="1" applyBorder="1" applyAlignment="1" applyProtection="1">
      <alignment horizontal="center" vertical="center" shrinkToFit="1"/>
      <protection locked="0"/>
    </xf>
    <xf numFmtId="189" fontId="15" fillId="4" borderId="24" xfId="0" applyNumberFormat="1" applyFont="1" applyFill="1" applyBorder="1" applyAlignment="1" applyProtection="1">
      <alignment horizontal="right" vertical="center" shrinkToFit="1"/>
    </xf>
    <xf numFmtId="189" fontId="15" fillId="4" borderId="25" xfId="0" applyNumberFormat="1" applyFont="1" applyFill="1" applyBorder="1" applyAlignment="1" applyProtection="1">
      <alignment horizontal="right" vertical="center" shrinkToFit="1"/>
    </xf>
    <xf numFmtId="189" fontId="15" fillId="4" borderId="10" xfId="0" applyNumberFormat="1" applyFont="1" applyFill="1" applyBorder="1" applyAlignment="1" applyProtection="1">
      <alignment horizontal="right" vertical="center" shrinkToFit="1"/>
    </xf>
    <xf numFmtId="0" fontId="0" fillId="0" borderId="0" xfId="0" applyNumberFormat="1" applyFont="1" applyAlignment="1" applyProtection="1">
      <alignment horizontal="center" vertical="center"/>
    </xf>
    <xf numFmtId="3" fontId="0" fillId="4" borderId="2" xfId="0" applyNumberFormat="1" applyFont="1" applyFill="1" applyBorder="1" applyAlignment="1" applyProtection="1">
      <alignment horizontal="center" vertical="center"/>
    </xf>
    <xf numFmtId="3" fontId="0" fillId="4" borderId="103" xfId="0" applyNumberFormat="1" applyFont="1" applyFill="1" applyBorder="1" applyAlignment="1" applyProtection="1">
      <alignment horizontal="center" vertical="center"/>
    </xf>
    <xf numFmtId="0" fontId="0" fillId="0" borderId="213" xfId="0" applyFont="1" applyBorder="1" applyAlignment="1" applyProtection="1">
      <alignment horizontal="center" vertical="center" wrapText="1"/>
      <protection locked="0"/>
    </xf>
    <xf numFmtId="0" fontId="0" fillId="0" borderId="214" xfId="0" applyFont="1" applyBorder="1" applyAlignment="1" applyProtection="1">
      <alignment horizontal="center" vertical="center"/>
      <protection locked="0"/>
    </xf>
    <xf numFmtId="0" fontId="0" fillId="0" borderId="215" xfId="0" applyFont="1" applyBorder="1" applyAlignment="1" applyProtection="1">
      <alignment horizontal="center" vertical="center"/>
      <protection locked="0"/>
    </xf>
    <xf numFmtId="0" fontId="0" fillId="0" borderId="216" xfId="0" applyFont="1" applyBorder="1" applyAlignment="1" applyProtection="1">
      <alignment horizontal="center" vertical="center"/>
      <protection locked="0"/>
    </xf>
    <xf numFmtId="0" fontId="0" fillId="0" borderId="202" xfId="0" applyFont="1" applyBorder="1" applyAlignment="1" applyProtection="1">
      <alignment horizontal="center" vertical="center"/>
      <protection locked="0"/>
    </xf>
    <xf numFmtId="0" fontId="0" fillId="0" borderId="217" xfId="0" applyFont="1" applyBorder="1" applyAlignment="1" applyProtection="1">
      <alignment horizontal="center" vertical="center"/>
      <protection locked="0"/>
    </xf>
    <xf numFmtId="0" fontId="0" fillId="0" borderId="177" xfId="0" applyFont="1" applyBorder="1" applyAlignment="1" applyProtection="1">
      <alignment horizontal="center" vertical="center"/>
      <protection locked="0"/>
    </xf>
    <xf numFmtId="0" fontId="0" fillId="0" borderId="178" xfId="0" applyFont="1" applyBorder="1" applyAlignment="1" applyProtection="1">
      <alignment horizontal="center" vertical="center"/>
      <protection locked="0"/>
    </xf>
    <xf numFmtId="0" fontId="0" fillId="0" borderId="179" xfId="0" applyFont="1" applyBorder="1" applyAlignment="1" applyProtection="1">
      <alignment horizontal="center" vertical="center"/>
      <protection locked="0"/>
    </xf>
    <xf numFmtId="0" fontId="0" fillId="0" borderId="3" xfId="0" applyFont="1" applyBorder="1" applyAlignment="1" applyProtection="1">
      <alignment horizontal="left" vertical="center"/>
      <protection locked="0"/>
    </xf>
    <xf numFmtId="0" fontId="0" fillId="5" borderId="135"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149" xfId="0" applyFont="1" applyFill="1" applyBorder="1" applyAlignment="1" applyProtection="1">
      <alignment horizontal="center" vertical="center"/>
      <protection locked="0"/>
    </xf>
    <xf numFmtId="187" fontId="0" fillId="0" borderId="14" xfId="0" applyNumberFormat="1" applyFont="1" applyBorder="1" applyAlignment="1" applyProtection="1">
      <alignment horizontal="right" vertical="center"/>
    </xf>
    <xf numFmtId="0" fontId="0" fillId="0" borderId="14" xfId="0" applyFont="1" applyBorder="1" applyAlignment="1" applyProtection="1">
      <alignment horizontal="center" vertical="center"/>
    </xf>
    <xf numFmtId="0" fontId="0" fillId="0" borderId="29" xfId="0" applyFont="1" applyBorder="1" applyAlignment="1" applyProtection="1">
      <alignment horizontal="center" vertical="center"/>
    </xf>
    <xf numFmtId="178" fontId="0" fillId="4" borderId="216" xfId="0" applyNumberFormat="1" applyFont="1" applyFill="1" applyBorder="1" applyAlignment="1" applyProtection="1">
      <alignment horizontal="right" vertical="center"/>
    </xf>
    <xf numFmtId="178" fontId="0" fillId="4" borderId="202" xfId="0" applyNumberFormat="1" applyFont="1" applyFill="1" applyBorder="1" applyAlignment="1" applyProtection="1">
      <alignment horizontal="right" vertical="center"/>
    </xf>
    <xf numFmtId="178" fontId="0" fillId="4" borderId="217" xfId="0" applyNumberFormat="1" applyFont="1" applyFill="1" applyBorder="1" applyAlignment="1" applyProtection="1">
      <alignment horizontal="right" vertical="center"/>
    </xf>
    <xf numFmtId="0" fontId="0" fillId="0" borderId="100"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202" xfId="0" applyFont="1" applyBorder="1" applyAlignment="1" applyProtection="1">
      <alignment horizontal="center" vertical="center" wrapText="1"/>
      <protection locked="0"/>
    </xf>
    <xf numFmtId="0" fontId="0" fillId="0" borderId="203" xfId="0" applyFont="1" applyBorder="1" applyAlignment="1" applyProtection="1">
      <alignment horizontal="center" vertical="center"/>
      <protection locked="0"/>
    </xf>
    <xf numFmtId="0" fontId="0" fillId="0" borderId="202" xfId="0" applyFont="1" applyBorder="1" applyAlignment="1" applyProtection="1">
      <alignment horizontal="left" vertical="center"/>
      <protection locked="0"/>
    </xf>
    <xf numFmtId="0" fontId="0" fillId="5" borderId="180" xfId="0" applyFont="1" applyFill="1" applyBorder="1" applyAlignment="1" applyProtection="1">
      <alignment horizontal="center" vertical="center"/>
      <protection locked="0"/>
    </xf>
    <xf numFmtId="0" fontId="0" fillId="5" borderId="178" xfId="0" applyFont="1" applyFill="1" applyBorder="1" applyAlignment="1" applyProtection="1">
      <alignment horizontal="center" vertical="center"/>
      <protection locked="0"/>
    </xf>
    <xf numFmtId="0" fontId="0" fillId="5" borderId="181" xfId="0" applyFont="1" applyFill="1" applyBorder="1" applyAlignment="1" applyProtection="1">
      <alignment horizontal="center" vertical="center"/>
      <protection locked="0"/>
    </xf>
    <xf numFmtId="187" fontId="0" fillId="0" borderId="202" xfId="0" applyNumberFormat="1" applyFont="1" applyBorder="1" applyAlignment="1" applyProtection="1">
      <alignment horizontal="right" vertical="center"/>
    </xf>
    <xf numFmtId="189" fontId="0" fillId="0" borderId="202" xfId="0" applyNumberFormat="1" applyFont="1" applyBorder="1" applyAlignment="1" applyProtection="1">
      <alignment horizontal="right" vertical="center"/>
    </xf>
    <xf numFmtId="0" fontId="0" fillId="0" borderId="202" xfId="0" applyFont="1" applyBorder="1" applyAlignment="1" applyProtection="1">
      <alignment horizontal="right" vertical="center"/>
    </xf>
    <xf numFmtId="0" fontId="0" fillId="0" borderId="203" xfId="0" applyFont="1" applyBorder="1" applyAlignment="1" applyProtection="1">
      <alignment horizontal="right" vertical="center"/>
    </xf>
    <xf numFmtId="3" fontId="0" fillId="0" borderId="202" xfId="0" applyNumberFormat="1" applyFont="1" applyBorder="1" applyAlignment="1" applyProtection="1">
      <alignment horizontal="right" vertical="center"/>
    </xf>
    <xf numFmtId="0" fontId="0" fillId="5" borderId="182" xfId="0" applyFont="1" applyFill="1" applyBorder="1" applyAlignment="1" applyProtection="1">
      <alignment horizontal="center" vertical="center"/>
      <protection locked="0"/>
    </xf>
    <xf numFmtId="0" fontId="0" fillId="5" borderId="183" xfId="0" applyFont="1" applyFill="1" applyBorder="1" applyAlignment="1" applyProtection="1">
      <alignment horizontal="center" vertical="center"/>
      <protection locked="0"/>
    </xf>
    <xf numFmtId="0" fontId="0" fillId="5" borderId="184" xfId="0" applyFont="1" applyFill="1" applyBorder="1" applyAlignment="1" applyProtection="1">
      <alignment horizontal="center" vertical="center"/>
      <protection locked="0"/>
    </xf>
    <xf numFmtId="178" fontId="0" fillId="4" borderId="218" xfId="0" applyNumberFormat="1" applyFont="1" applyFill="1" applyBorder="1" applyAlignment="1" applyProtection="1">
      <alignment horizontal="right" vertical="center"/>
    </xf>
    <xf numFmtId="178" fontId="0" fillId="4" borderId="209" xfId="0" applyNumberFormat="1" applyFont="1" applyFill="1" applyBorder="1" applyAlignment="1" applyProtection="1">
      <alignment horizontal="right" vertical="center"/>
    </xf>
    <xf numFmtId="178" fontId="0" fillId="4" borderId="219" xfId="0" applyNumberFormat="1" applyFont="1" applyFill="1" applyBorder="1" applyAlignment="1" applyProtection="1">
      <alignment horizontal="right" vertical="center"/>
    </xf>
    <xf numFmtId="0" fontId="6" fillId="0" borderId="0" xfId="4" applyFont="1" applyFill="1" applyBorder="1" applyAlignment="1">
      <alignment horizontal="center" vertical="center"/>
    </xf>
    <xf numFmtId="180" fontId="6" fillId="0" borderId="0" xfId="4" applyNumberFormat="1" applyFont="1" applyFill="1" applyBorder="1" applyAlignment="1">
      <alignment horizontal="center" vertical="center"/>
    </xf>
    <xf numFmtId="0" fontId="6" fillId="0" borderId="0" xfId="4" applyFont="1" applyBorder="1" applyAlignment="1">
      <alignment horizontal="center" vertical="center"/>
    </xf>
    <xf numFmtId="0" fontId="0" fillId="4" borderId="2" xfId="0" applyFont="1" applyFill="1" applyBorder="1" applyAlignment="1" applyProtection="1">
      <alignment horizontal="center" vertical="center"/>
    </xf>
    <xf numFmtId="187" fontId="0" fillId="4" borderId="2" xfId="0" applyNumberFormat="1" applyFont="1" applyFill="1" applyBorder="1" applyAlignment="1" applyProtection="1">
      <alignment horizontal="center" vertical="center"/>
    </xf>
    <xf numFmtId="178" fontId="0" fillId="4" borderId="20" xfId="0" applyNumberFormat="1" applyFont="1" applyFill="1" applyBorder="1" applyAlignment="1" applyProtection="1">
      <alignment horizontal="center" vertical="center"/>
    </xf>
    <xf numFmtId="178" fontId="0" fillId="4" borderId="21" xfId="0" applyNumberFormat="1" applyFont="1" applyFill="1" applyBorder="1" applyAlignment="1" applyProtection="1">
      <alignment horizontal="center" vertical="center"/>
    </xf>
    <xf numFmtId="178" fontId="0" fillId="4" borderId="22" xfId="0" applyNumberFormat="1" applyFont="1" applyFill="1" applyBorder="1" applyAlignment="1" applyProtection="1">
      <alignment horizontal="center" vertical="center"/>
    </xf>
    <xf numFmtId="178" fontId="0" fillId="4" borderId="24" xfId="0" applyNumberFormat="1" applyFont="1" applyFill="1" applyBorder="1" applyAlignment="1" applyProtection="1">
      <alignment horizontal="center" vertical="center"/>
    </xf>
    <xf numFmtId="178" fontId="0" fillId="4" borderId="25" xfId="0" applyNumberFormat="1" applyFont="1" applyFill="1" applyBorder="1" applyAlignment="1" applyProtection="1">
      <alignment horizontal="center" vertical="center"/>
    </xf>
    <xf numFmtId="178" fontId="0" fillId="4" borderId="10" xfId="0" applyNumberFormat="1" applyFont="1" applyFill="1" applyBorder="1" applyAlignment="1" applyProtection="1">
      <alignment horizontal="center" vertical="center"/>
    </xf>
    <xf numFmtId="0" fontId="0" fillId="4" borderId="103" xfId="0" applyFont="1" applyFill="1" applyBorder="1" applyAlignment="1" applyProtection="1">
      <alignment horizontal="center" vertical="center"/>
    </xf>
    <xf numFmtId="0" fontId="7" fillId="0" borderId="31" xfId="4" applyFont="1" applyFill="1" applyBorder="1" applyAlignment="1" applyProtection="1">
      <alignment horizontal="center" vertical="center"/>
      <protection locked="0"/>
    </xf>
    <xf numFmtId="0" fontId="11" fillId="0" borderId="8" xfId="4" applyFont="1" applyBorder="1" applyAlignment="1" applyProtection="1">
      <alignment horizontal="center" vertical="center" wrapText="1"/>
      <protection locked="0"/>
    </xf>
    <xf numFmtId="0" fontId="11" fillId="0" borderId="12" xfId="4" applyFont="1" applyBorder="1" applyAlignment="1" applyProtection="1">
      <alignment horizontal="center" vertical="center"/>
      <protection locked="0"/>
    </xf>
    <xf numFmtId="0" fontId="7" fillId="0" borderId="20" xfId="4" applyFont="1" applyFill="1" applyBorder="1" applyAlignment="1">
      <alignment horizontal="center" vertical="center"/>
    </xf>
    <xf numFmtId="0" fontId="7" fillId="0" borderId="22" xfId="4" applyFont="1" applyFill="1" applyBorder="1" applyAlignment="1">
      <alignment horizontal="center" vertical="center"/>
    </xf>
    <xf numFmtId="0" fontId="7" fillId="0" borderId="24" xfId="4" applyFont="1" applyFill="1" applyBorder="1" applyAlignment="1">
      <alignment horizontal="center" vertical="center"/>
    </xf>
    <xf numFmtId="0" fontId="7" fillId="0" borderId="10" xfId="4" applyFont="1" applyFill="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6" fillId="0" borderId="5" xfId="4" applyFont="1" applyBorder="1" applyAlignment="1">
      <alignment horizontal="center" vertical="center" shrinkToFit="1"/>
    </xf>
    <xf numFmtId="0" fontId="6" fillId="0" borderId="19" xfId="4" applyFont="1" applyBorder="1" applyAlignment="1">
      <alignment horizontal="center" vertical="center" shrinkToFit="1"/>
    </xf>
    <xf numFmtId="0" fontId="6" fillId="0" borderId="6" xfId="4" applyFont="1" applyBorder="1" applyAlignment="1">
      <alignment horizontal="center" vertical="center" shrinkToFit="1"/>
    </xf>
    <xf numFmtId="0" fontId="6" fillId="0" borderId="2" xfId="4" applyFont="1" applyBorder="1" applyAlignment="1">
      <alignment horizontal="center" vertical="center" shrinkToFit="1"/>
    </xf>
    <xf numFmtId="0" fontId="7" fillId="0" borderId="26" xfId="4" applyFont="1" applyBorder="1" applyAlignment="1">
      <alignment horizontal="center" vertical="center"/>
    </xf>
    <xf numFmtId="0" fontId="7" fillId="0" borderId="4" xfId="4" applyFont="1" applyBorder="1" applyAlignment="1">
      <alignment horizontal="center" vertical="center"/>
    </xf>
    <xf numFmtId="0" fontId="7" fillId="0" borderId="29" xfId="4" applyFont="1" applyBorder="1" applyAlignment="1">
      <alignment horizontal="center" vertical="center"/>
    </xf>
    <xf numFmtId="0" fontId="7" fillId="0" borderId="39" xfId="4" applyFont="1" applyBorder="1" applyAlignment="1">
      <alignment horizontal="center" vertical="center"/>
    </xf>
    <xf numFmtId="0" fontId="7" fillId="0" borderId="103" xfId="4" applyFont="1" applyBorder="1" applyAlignment="1" applyProtection="1">
      <alignment horizontal="center" vertical="center"/>
      <protection locked="0"/>
    </xf>
    <xf numFmtId="0" fontId="7" fillId="0" borderId="205" xfId="4" applyFont="1" applyBorder="1" applyAlignment="1" applyProtection="1">
      <alignment horizontal="left" vertical="center"/>
      <protection locked="0"/>
    </xf>
    <xf numFmtId="0" fontId="7" fillId="0" borderId="204" xfId="4" applyFont="1" applyBorder="1" applyAlignment="1" applyProtection="1">
      <alignment horizontal="left" vertical="center"/>
      <protection locked="0"/>
    </xf>
    <xf numFmtId="0" fontId="7" fillId="0" borderId="206" xfId="4" applyFont="1" applyBorder="1" applyAlignment="1" applyProtection="1">
      <alignment horizontal="left" vertical="center"/>
      <protection locked="0"/>
    </xf>
    <xf numFmtId="0" fontId="7" fillId="0" borderId="8" xfId="4" applyFont="1" applyBorder="1" applyAlignment="1" applyProtection="1">
      <alignment horizontal="left" vertical="center"/>
      <protection locked="0"/>
    </xf>
    <xf numFmtId="0" fontId="7" fillId="0" borderId="202" xfId="4" applyFont="1" applyBorder="1" applyAlignment="1" applyProtection="1">
      <alignment horizontal="left" vertical="center"/>
      <protection locked="0"/>
    </xf>
    <xf numFmtId="0" fontId="7" fillId="0" borderId="202" xfId="4" applyFont="1" applyBorder="1" applyAlignment="1" applyProtection="1">
      <alignment horizontal="left" vertical="center" shrinkToFit="1"/>
      <protection locked="0"/>
    </xf>
    <xf numFmtId="0" fontId="7" fillId="0" borderId="207" xfId="4" applyFont="1" applyBorder="1" applyAlignment="1" applyProtection="1">
      <alignment horizontal="left" vertical="center"/>
      <protection locked="0"/>
    </xf>
    <xf numFmtId="0" fontId="7" fillId="0" borderId="3" xfId="4" applyFont="1" applyBorder="1" applyAlignment="1" applyProtection="1">
      <alignment horizontal="left" vertical="center"/>
      <protection locked="0"/>
    </xf>
    <xf numFmtId="0" fontId="7" fillId="0" borderId="207" xfId="4" applyFont="1" applyBorder="1" applyAlignment="1" applyProtection="1">
      <alignment horizontal="left" vertical="center" shrinkToFit="1"/>
      <protection locked="0"/>
    </xf>
    <xf numFmtId="0" fontId="7" fillId="0" borderId="3" xfId="4" applyFont="1" applyBorder="1" applyAlignment="1" applyProtection="1">
      <alignment horizontal="left" vertical="center" shrinkToFit="1"/>
      <protection locked="0"/>
    </xf>
    <xf numFmtId="0" fontId="6" fillId="0" borderId="203" xfId="4" applyFont="1" applyBorder="1" applyAlignment="1" applyProtection="1">
      <alignment horizontal="center" vertical="center" shrinkToFit="1"/>
      <protection locked="0"/>
    </xf>
    <xf numFmtId="0" fontId="6" fillId="0" borderId="205" xfId="4" applyFont="1" applyBorder="1" applyAlignment="1" applyProtection="1">
      <alignment horizontal="center" vertical="center" shrinkToFit="1"/>
      <protection locked="0"/>
    </xf>
    <xf numFmtId="0" fontId="6" fillId="0" borderId="204" xfId="4" applyFont="1" applyBorder="1" applyAlignment="1" applyProtection="1">
      <alignment horizontal="center" vertical="center" shrinkToFit="1"/>
      <protection locked="0"/>
    </xf>
    <xf numFmtId="0" fontId="7" fillId="0" borderId="178" xfId="4" applyFont="1" applyBorder="1" applyAlignment="1" applyProtection="1">
      <alignment horizontal="center" vertical="center"/>
      <protection locked="0"/>
    </xf>
  </cellXfs>
  <cellStyles count="18">
    <cellStyle name="桁区切り" xfId="1" builtinId="6"/>
    <cellStyle name="桁区切り 2" xfId="2" xr:uid="{00000000-0005-0000-0000-000001000000}"/>
    <cellStyle name="通貨 2" xfId="3" xr:uid="{00000000-0005-0000-0000-000002000000}"/>
    <cellStyle name="通貨 2 2" xfId="10" xr:uid="{00000000-0005-0000-0000-000003000000}"/>
    <cellStyle name="通貨 2 2 2" xfId="13" xr:uid="{00000000-0005-0000-0000-000004000000}"/>
    <cellStyle name="通貨 2 2 2 2" xfId="17" xr:uid="{00000000-0005-0000-0000-000004000000}"/>
    <cellStyle name="通貨 2 2 3" xfId="15" xr:uid="{00000000-0005-0000-0000-000003000000}"/>
    <cellStyle name="通貨 2 3" xfId="12" xr:uid="{00000000-0005-0000-0000-000005000000}"/>
    <cellStyle name="通貨 2 3 2" xfId="16" xr:uid="{00000000-0005-0000-0000-000005000000}"/>
    <cellStyle name="通貨 2 4" xfId="14" xr:uid="{00000000-0005-0000-0000-000002000000}"/>
    <cellStyle name="標準" xfId="0" builtinId="0"/>
    <cellStyle name="標準 2" xfId="4" xr:uid="{00000000-0005-0000-0000-000007000000}"/>
    <cellStyle name="標準 2 2" xfId="5" xr:uid="{00000000-0005-0000-0000-000008000000}"/>
    <cellStyle name="標準 2 3" xfId="6" xr:uid="{00000000-0005-0000-0000-000009000000}"/>
    <cellStyle name="標準 2 4" xfId="7" xr:uid="{00000000-0005-0000-0000-00000A000000}"/>
    <cellStyle name="標準 3" xfId="11" xr:uid="{00000000-0005-0000-0000-00000B000000}"/>
    <cellStyle name="標準_190711正誤（地下鉄）　⑲地域振興費（県分）★算出資料★（事業費補正）" xfId="8" xr:uid="{00000000-0005-0000-0000-00000C000000}"/>
    <cellStyle name="標準_H20算定用　算出資料（その他の土木費・市分）仮エクセル化しました" xfId="9" xr:uid="{00000000-0005-0000-0000-00000D000000}"/>
  </cellStyles>
  <dxfs count="0"/>
  <tableStyles count="0" defaultTableStyle="TableStyleMedium9"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25400</xdr:colOff>
      <xdr:row>6</xdr:row>
      <xdr:rowOff>101601</xdr:rowOff>
    </xdr:from>
    <xdr:to>
      <xdr:col>40</xdr:col>
      <xdr:colOff>215900</xdr:colOff>
      <xdr:row>10</xdr:row>
      <xdr:rowOff>209550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8275" y="1273176"/>
          <a:ext cx="5762625" cy="100329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　</a:t>
          </a:r>
          <a:r>
            <a:rPr lang="ja-JP" altLang="ja-JP" sz="1100">
              <a:solidFill>
                <a:schemeClr val="dk1"/>
              </a:solidFill>
              <a:effectLst/>
              <a:latin typeface="+mn-lt"/>
              <a:ea typeface="+mn-ea"/>
              <a:cs typeface="+mn-cs"/>
            </a:rPr>
            <a:t>政令市移行前（市場公募債を発行した年度以前）の年度に係る同意等額については、「</a:t>
          </a:r>
          <a:r>
            <a:rPr lang="en-US" altLang="ja-JP" sz="1100">
              <a:solidFill>
                <a:schemeClr val="dk1"/>
              </a:solidFill>
              <a:effectLst/>
              <a:latin typeface="+mn-lt"/>
              <a:ea typeface="+mn-ea"/>
              <a:cs typeface="+mn-cs"/>
            </a:rPr>
            <a:t>②</a:t>
          </a:r>
          <a:r>
            <a:rPr lang="ja-JP" altLang="ja-JP" sz="1100">
              <a:solidFill>
                <a:schemeClr val="dk1"/>
              </a:solidFill>
              <a:effectLst/>
              <a:latin typeface="+mn-lt"/>
              <a:ea typeface="+mn-ea"/>
              <a:cs typeface="+mn-cs"/>
            </a:rPr>
            <a:t>その他の市町村」に転記されるべきものですが、各政令市の移行時期を補足することができないため、政令市においてはすべて「①市場公募都市」を選択したうえで、政令市移行前については、直接入力により修正をし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4</xdr:col>
      <xdr:colOff>38100</xdr:colOff>
      <xdr:row>19</xdr:row>
      <xdr:rowOff>63073</xdr:rowOff>
    </xdr:from>
    <xdr:to>
      <xdr:col>31</xdr:col>
      <xdr:colOff>28575</xdr:colOff>
      <xdr:row>20</xdr:row>
      <xdr:rowOff>161921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71500" y="3850213"/>
          <a:ext cx="3589020" cy="276013"/>
          <a:chOff x="421782" y="3921272"/>
          <a:chExt cx="4352925" cy="295275"/>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21782" y="3921272"/>
            <a:ext cx="4352925" cy="29527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直接入力</a:t>
            </a:r>
            <a:r>
              <a:rPr lang="ja-JP" altLang="en-US" sz="1100">
                <a:solidFill>
                  <a:schemeClr val="dk1"/>
                </a:solidFill>
                <a:effectLst/>
                <a:latin typeface="+mn-lt"/>
                <a:ea typeface="+mn-ea"/>
                <a:cs typeface="+mn-cs"/>
              </a:rPr>
              <a:t>する必要がある項目</a:t>
            </a:r>
            <a:r>
              <a:rPr lang="ja-JP" altLang="ja-JP" sz="1100">
                <a:solidFill>
                  <a:schemeClr val="dk1"/>
                </a:solidFill>
                <a:effectLst/>
                <a:latin typeface="+mn-lt"/>
                <a:ea typeface="+mn-ea"/>
                <a:cs typeface="+mn-cs"/>
              </a:rPr>
              <a:t>は、赤い太枠セル</a:t>
            </a:r>
            <a:r>
              <a:rPr lang="ja-JP" altLang="en-US" sz="1100">
                <a:solidFill>
                  <a:schemeClr val="dk1"/>
                </a:solidFill>
                <a:effectLst/>
                <a:latin typeface="+mn-lt"/>
                <a:ea typeface="+mn-ea"/>
                <a:cs typeface="+mn-cs"/>
              </a:rPr>
              <a:t>部分　</a:t>
            </a:r>
            <a:r>
              <a:rPr lang="ja-JP" altLang="ja-JP" sz="1100">
                <a:solidFill>
                  <a:schemeClr val="dk1"/>
                </a:solidFill>
                <a:effectLst/>
                <a:latin typeface="+mn-lt"/>
                <a:ea typeface="+mn-ea"/>
                <a:cs typeface="+mn-cs"/>
              </a:rPr>
              <a:t>　　　　です。</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7162" y="3994549"/>
            <a:ext cx="326127" cy="16448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9526</xdr:colOff>
      <xdr:row>28</xdr:row>
      <xdr:rowOff>1</xdr:rowOff>
    </xdr:from>
    <xdr:to>
      <xdr:col>40</xdr:col>
      <xdr:colOff>368300</xdr:colOff>
      <xdr:row>31</xdr:row>
      <xdr:rowOff>38101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526" y="5248276"/>
          <a:ext cx="6073774" cy="523875"/>
        </a:xfrm>
        <a:prstGeom prst="roundRect">
          <a:avLst/>
        </a:prstGeom>
        <a:solidFill>
          <a:schemeClr val="accent6">
            <a:lumMod val="20000"/>
            <a:lumOff val="80000"/>
          </a:schemeClr>
        </a:solidFill>
        <a:ln w="1905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作業終了後、正しい箇所に数値が入力されているかどうか、必ずご確認をお願いいたします。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149225</xdr:colOff>
      <xdr:row>9</xdr:row>
      <xdr:rowOff>152400</xdr:rowOff>
    </xdr:from>
    <xdr:to>
      <xdr:col>7</xdr:col>
      <xdr:colOff>130175</xdr:colOff>
      <xdr:row>15</xdr:row>
      <xdr:rowOff>28575</xdr:rowOff>
    </xdr:to>
    <xdr:sp macro="" textlink="">
      <xdr:nvSpPr>
        <xdr:cNvPr id="2" name="AutoShape 1">
          <a:extLst>
            <a:ext uri="{FF2B5EF4-FFF2-40B4-BE49-F238E27FC236}">
              <a16:creationId xmlns:a16="http://schemas.microsoft.com/office/drawing/2014/main" id="{00000000-0008-0000-1F00-000002000000}"/>
            </a:ext>
          </a:extLst>
        </xdr:cNvPr>
        <xdr:cNvSpPr>
          <a:spLocks/>
        </xdr:cNvSpPr>
      </xdr:nvSpPr>
      <xdr:spPr bwMode="auto">
        <a:xfrm>
          <a:off x="1457325" y="1689100"/>
          <a:ext cx="215900" cy="866775"/>
        </a:xfrm>
        <a:prstGeom prst="leftBrace">
          <a:avLst>
            <a:gd name="adj1" fmla="val 2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25</xdr:row>
      <xdr:rowOff>152400</xdr:rowOff>
    </xdr:from>
    <xdr:to>
      <xdr:col>2</xdr:col>
      <xdr:colOff>0</xdr:colOff>
      <xdr:row>43</xdr:row>
      <xdr:rowOff>66675</xdr:rowOff>
    </xdr:to>
    <xdr:sp macro="" textlink="">
      <xdr:nvSpPr>
        <xdr:cNvPr id="3" name="AutoShape 2">
          <a:extLst>
            <a:ext uri="{FF2B5EF4-FFF2-40B4-BE49-F238E27FC236}">
              <a16:creationId xmlns:a16="http://schemas.microsoft.com/office/drawing/2014/main" id="{00000000-0008-0000-1F00-000003000000}"/>
            </a:ext>
          </a:extLst>
        </xdr:cNvPr>
        <xdr:cNvSpPr>
          <a:spLocks/>
        </xdr:cNvSpPr>
      </xdr:nvSpPr>
      <xdr:spPr bwMode="auto">
        <a:xfrm>
          <a:off x="238125" y="4330700"/>
          <a:ext cx="130175" cy="2886075"/>
        </a:xfrm>
        <a:prstGeom prst="leftBrace">
          <a:avLst>
            <a:gd name="adj1" fmla="val 10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9525</xdr:colOff>
      <xdr:row>23</xdr:row>
      <xdr:rowOff>171450</xdr:rowOff>
    </xdr:from>
    <xdr:to>
      <xdr:col>17</xdr:col>
      <xdr:colOff>9525</xdr:colOff>
      <xdr:row>24</xdr:row>
      <xdr:rowOff>123825</xdr:rowOff>
    </xdr:to>
    <xdr:sp macro="" textlink="">
      <xdr:nvSpPr>
        <xdr:cNvPr id="3" name="右大かっこ 2">
          <a:extLst>
            <a:ext uri="{FF2B5EF4-FFF2-40B4-BE49-F238E27FC236}">
              <a16:creationId xmlns:a16="http://schemas.microsoft.com/office/drawing/2014/main" id="{00000000-0008-0000-2000-000003000000}"/>
            </a:ext>
          </a:extLst>
        </xdr:cNvPr>
        <xdr:cNvSpPr>
          <a:spLocks/>
        </xdr:cNvSpPr>
      </xdr:nvSpPr>
      <xdr:spPr bwMode="auto">
        <a:xfrm rot="5400000">
          <a:off x="1538287" y="3069908"/>
          <a:ext cx="127635" cy="2514600"/>
        </a:xfrm>
        <a:prstGeom prst="rightBracket">
          <a:avLst>
            <a:gd name="adj" fmla="val 641"/>
          </a:avLst>
        </a:prstGeom>
        <a:solidFill>
          <a:srgbClr val="FFFFFF"/>
        </a:solidFill>
        <a:ln w="9525"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1</xdr:row>
      <xdr:rowOff>243840</xdr:rowOff>
    </xdr:from>
    <xdr:to>
      <xdr:col>8</xdr:col>
      <xdr:colOff>106680</xdr:colOff>
      <xdr:row>3</xdr:row>
      <xdr:rowOff>53340</xdr:rowOff>
    </xdr:to>
    <xdr:sp macro="" textlink="">
      <xdr:nvSpPr>
        <xdr:cNvPr id="4" name="右矢印 3">
          <a:extLst>
            <a:ext uri="{FF2B5EF4-FFF2-40B4-BE49-F238E27FC236}">
              <a16:creationId xmlns:a16="http://schemas.microsoft.com/office/drawing/2014/main" id="{00000000-0008-0000-0100-000004000000}"/>
            </a:ext>
          </a:extLst>
        </xdr:cNvPr>
        <xdr:cNvSpPr/>
      </xdr:nvSpPr>
      <xdr:spPr bwMode="auto">
        <a:xfrm rot="10800000">
          <a:off x="12374880" y="640080"/>
          <a:ext cx="1287780" cy="281940"/>
        </a:xfrm>
        <a:prstGeom prst="rightArrow">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91440</xdr:colOff>
      <xdr:row>0</xdr:row>
      <xdr:rowOff>85725</xdr:rowOff>
    </xdr:from>
    <xdr:to>
      <xdr:col>10</xdr:col>
      <xdr:colOff>40016</xdr:colOff>
      <xdr:row>1</xdr:row>
      <xdr:rowOff>142875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200" y="85725"/>
          <a:ext cx="435292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基準財政需要額算入見込額・総括表（市町村分）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a:extLst>
            <a:ext uri="{FF2B5EF4-FFF2-40B4-BE49-F238E27FC236}">
              <a16:creationId xmlns:a16="http://schemas.microsoft.com/office/drawing/2014/main" id="{00000000-0008-0000-0300-000002000000}"/>
            </a:ext>
          </a:extLst>
        </xdr:cNvPr>
        <xdr:cNvSpPr>
          <a:spLocks noChangeArrowheads="1"/>
        </xdr:cNvSpPr>
      </xdr:nvSpPr>
      <xdr:spPr bwMode="auto">
        <a:xfrm>
          <a:off x="15497175" y="3855720"/>
          <a:ext cx="75209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a:extLst>
            <a:ext uri="{FF2B5EF4-FFF2-40B4-BE49-F238E27FC236}">
              <a16:creationId xmlns:a16="http://schemas.microsoft.com/office/drawing/2014/main" id="{00000000-0008-0000-0300-000003000000}"/>
            </a:ext>
          </a:extLst>
        </xdr:cNvPr>
        <xdr:cNvSpPr>
          <a:spLocks noChangeArrowheads="1"/>
        </xdr:cNvSpPr>
      </xdr:nvSpPr>
      <xdr:spPr bwMode="auto">
        <a:xfrm>
          <a:off x="10654665" y="3328035"/>
          <a:ext cx="173736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a:extLst>
            <a:ext uri="{FF2B5EF4-FFF2-40B4-BE49-F238E27FC236}">
              <a16:creationId xmlns:a16="http://schemas.microsoft.com/office/drawing/2014/main" id="{00000000-0008-0000-0300-000004000000}"/>
            </a:ext>
          </a:extLst>
        </xdr:cNvPr>
        <xdr:cNvSpPr>
          <a:spLocks/>
        </xdr:cNvSpPr>
      </xdr:nvSpPr>
      <xdr:spPr bwMode="auto">
        <a:xfrm rot="-5400000">
          <a:off x="3734752" y="681038"/>
          <a:ext cx="108585" cy="510921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a:extLst>
            <a:ext uri="{FF2B5EF4-FFF2-40B4-BE49-F238E27FC236}">
              <a16:creationId xmlns:a16="http://schemas.microsoft.com/office/drawing/2014/main" id="{00000000-0008-0000-0300-000005000000}"/>
            </a:ext>
          </a:extLst>
        </xdr:cNvPr>
        <xdr:cNvSpPr>
          <a:spLocks noChangeArrowheads="1"/>
        </xdr:cNvSpPr>
      </xdr:nvSpPr>
      <xdr:spPr bwMode="auto">
        <a:xfrm>
          <a:off x="4257675" y="3901440"/>
          <a:ext cx="21107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a:extLst>
            <a:ext uri="{FF2B5EF4-FFF2-40B4-BE49-F238E27FC236}">
              <a16:creationId xmlns:a16="http://schemas.microsoft.com/office/drawing/2014/main" id="{00000000-0008-0000-0300-000006000000}"/>
            </a:ext>
          </a:extLst>
        </xdr:cNvPr>
        <xdr:cNvSpPr>
          <a:spLocks noChangeArrowheads="1"/>
        </xdr:cNvSpPr>
      </xdr:nvSpPr>
      <xdr:spPr bwMode="auto">
        <a:xfrm>
          <a:off x="3011805" y="337375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a:extLst>
            <a:ext uri="{FF2B5EF4-FFF2-40B4-BE49-F238E27FC236}">
              <a16:creationId xmlns:a16="http://schemas.microsoft.com/office/drawing/2014/main" id="{00000000-0008-0000-0300-000007000000}"/>
            </a:ext>
          </a:extLst>
        </xdr:cNvPr>
        <xdr:cNvSpPr>
          <a:spLocks/>
        </xdr:cNvSpPr>
      </xdr:nvSpPr>
      <xdr:spPr bwMode="auto">
        <a:xfrm rot="-5400000">
          <a:off x="1033462" y="2528888"/>
          <a:ext cx="108585" cy="15049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a:extLst>
            <a:ext uri="{FF2B5EF4-FFF2-40B4-BE49-F238E27FC236}">
              <a16:creationId xmlns:a16="http://schemas.microsoft.com/office/drawing/2014/main" id="{00000000-0008-0000-0300-000008000000}"/>
            </a:ext>
          </a:extLst>
        </xdr:cNvPr>
        <xdr:cNvSpPr>
          <a:spLocks noChangeArrowheads="1"/>
        </xdr:cNvSpPr>
      </xdr:nvSpPr>
      <xdr:spPr bwMode="auto">
        <a:xfrm>
          <a:off x="4257675" y="3901440"/>
          <a:ext cx="21107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a:extLst>
            <a:ext uri="{FF2B5EF4-FFF2-40B4-BE49-F238E27FC236}">
              <a16:creationId xmlns:a16="http://schemas.microsoft.com/office/drawing/2014/main" id="{00000000-0008-0000-0300-000009000000}"/>
            </a:ext>
          </a:extLst>
        </xdr:cNvPr>
        <xdr:cNvSpPr>
          <a:spLocks noChangeArrowheads="1"/>
        </xdr:cNvSpPr>
      </xdr:nvSpPr>
      <xdr:spPr bwMode="auto">
        <a:xfrm>
          <a:off x="3011805" y="337375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a:extLst>
            <a:ext uri="{FF2B5EF4-FFF2-40B4-BE49-F238E27FC236}">
              <a16:creationId xmlns:a16="http://schemas.microsoft.com/office/drawing/2014/main" id="{00000000-0008-0000-0300-00000A000000}"/>
            </a:ext>
          </a:extLst>
        </xdr:cNvPr>
        <xdr:cNvSpPr>
          <a:spLocks/>
        </xdr:cNvSpPr>
      </xdr:nvSpPr>
      <xdr:spPr bwMode="auto">
        <a:xfrm rot="-5400000">
          <a:off x="1033462" y="2528888"/>
          <a:ext cx="108585" cy="15049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1524000</xdr:colOff>
      <xdr:row>23</xdr:row>
      <xdr:rowOff>152400</xdr:rowOff>
    </xdr:from>
    <xdr:to>
      <xdr:col>5</xdr:col>
      <xdr:colOff>1822706</xdr:colOff>
      <xdr:row>26</xdr:row>
      <xdr:rowOff>11364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3703320" y="4008120"/>
          <a:ext cx="1526" cy="36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3703320" y="5181600"/>
          <a:ext cx="152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3703320" y="5181600"/>
          <a:ext cx="152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23</xdr:row>
      <xdr:rowOff>152400</xdr:rowOff>
    </xdr:from>
    <xdr:to>
      <xdr:col>5</xdr:col>
      <xdr:colOff>1822706</xdr:colOff>
      <xdr:row>26</xdr:row>
      <xdr:rowOff>11364</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5234940" y="4389120"/>
          <a:ext cx="131066" cy="36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5234940" y="5562600"/>
          <a:ext cx="13106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5234940" y="5562600"/>
          <a:ext cx="13106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2087880</xdr:colOff>
      <xdr:row>0</xdr:row>
      <xdr:rowOff>200025</xdr:rowOff>
    </xdr:from>
    <xdr:to>
      <xdr:col>5</xdr:col>
      <xdr:colOff>125160</xdr:colOff>
      <xdr:row>2</xdr:row>
      <xdr:rowOff>76200</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a:spLocks noChangeArrowheads="1"/>
        </xdr:cNvSpPr>
      </xdr:nvSpPr>
      <xdr:spPr bwMode="auto">
        <a:xfrm>
          <a:off x="3779520" y="200025"/>
          <a:ext cx="63570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a:spLocks noChangeArrowheads="1"/>
        </xdr:cNvSpPr>
      </xdr:nvSpPr>
      <xdr:spPr bwMode="auto">
        <a:xfrm>
          <a:off x="377952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2087880</xdr:colOff>
      <xdr:row>0</xdr:row>
      <xdr:rowOff>200025</xdr:rowOff>
    </xdr:from>
    <xdr:to>
      <xdr:col>5</xdr:col>
      <xdr:colOff>125160</xdr:colOff>
      <xdr:row>2</xdr:row>
      <xdr:rowOff>76200</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a:spLocks noChangeArrowheads="1"/>
        </xdr:cNvSpPr>
      </xdr:nvSpPr>
      <xdr:spPr bwMode="auto">
        <a:xfrm>
          <a:off x="3779520" y="200025"/>
          <a:ext cx="63570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5" name="テキスト ボックス 4">
          <a:extLst>
            <a:ext uri="{FF2B5EF4-FFF2-40B4-BE49-F238E27FC236}">
              <a16:creationId xmlns:a16="http://schemas.microsoft.com/office/drawing/2014/main" id="{00000000-0008-0000-1300-000005000000}"/>
            </a:ext>
          </a:extLst>
        </xdr:cNvPr>
        <xdr:cNvSpPr txBox="1">
          <a:spLocks noChangeArrowheads="1"/>
        </xdr:cNvSpPr>
      </xdr:nvSpPr>
      <xdr:spPr bwMode="auto">
        <a:xfrm>
          <a:off x="377952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48550" name="Line 1">
          <a:extLst>
            <a:ext uri="{FF2B5EF4-FFF2-40B4-BE49-F238E27FC236}">
              <a16:creationId xmlns:a16="http://schemas.microsoft.com/office/drawing/2014/main" id="{00000000-0008-0000-1700-000066E50900}"/>
            </a:ext>
          </a:extLst>
        </xdr:cNvPr>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48551" name="AutoShape 2">
          <a:extLst>
            <a:ext uri="{FF2B5EF4-FFF2-40B4-BE49-F238E27FC236}">
              <a16:creationId xmlns:a16="http://schemas.microsoft.com/office/drawing/2014/main" id="{00000000-0008-0000-1700-000067E50900}"/>
            </a:ext>
          </a:extLst>
        </xdr:cNvPr>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52" name="Line 3">
          <a:extLst>
            <a:ext uri="{FF2B5EF4-FFF2-40B4-BE49-F238E27FC236}">
              <a16:creationId xmlns:a16="http://schemas.microsoft.com/office/drawing/2014/main" id="{00000000-0008-0000-1700-000068E50900}"/>
            </a:ext>
          </a:extLst>
        </xdr:cNvPr>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19</xdr:row>
      <xdr:rowOff>9525</xdr:rowOff>
    </xdr:from>
    <xdr:to>
      <xdr:col>11</xdr:col>
      <xdr:colOff>142875</xdr:colOff>
      <xdr:row>22</xdr:row>
      <xdr:rowOff>0</xdr:rowOff>
    </xdr:to>
    <xdr:sp macro="" textlink="">
      <xdr:nvSpPr>
        <xdr:cNvPr id="648553" name="AutoShape 4">
          <a:extLst>
            <a:ext uri="{FF2B5EF4-FFF2-40B4-BE49-F238E27FC236}">
              <a16:creationId xmlns:a16="http://schemas.microsoft.com/office/drawing/2014/main" id="{00000000-0008-0000-1700-000069E50900}"/>
            </a:ext>
          </a:extLst>
        </xdr:cNvPr>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54" name="Line 5">
          <a:extLst>
            <a:ext uri="{FF2B5EF4-FFF2-40B4-BE49-F238E27FC236}">
              <a16:creationId xmlns:a16="http://schemas.microsoft.com/office/drawing/2014/main" id="{00000000-0008-0000-1700-00006AE50900}"/>
            </a:ext>
          </a:extLst>
        </xdr:cNvPr>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27</xdr:row>
      <xdr:rowOff>9525</xdr:rowOff>
    </xdr:from>
    <xdr:to>
      <xdr:col>11</xdr:col>
      <xdr:colOff>142875</xdr:colOff>
      <xdr:row>30</xdr:row>
      <xdr:rowOff>0</xdr:rowOff>
    </xdr:to>
    <xdr:sp macro="" textlink="">
      <xdr:nvSpPr>
        <xdr:cNvPr id="648555" name="AutoShape 6">
          <a:extLst>
            <a:ext uri="{FF2B5EF4-FFF2-40B4-BE49-F238E27FC236}">
              <a16:creationId xmlns:a16="http://schemas.microsoft.com/office/drawing/2014/main" id="{00000000-0008-0000-1700-00006BE50900}"/>
            </a:ext>
          </a:extLst>
        </xdr:cNvPr>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56" name="Line 7">
          <a:extLst>
            <a:ext uri="{FF2B5EF4-FFF2-40B4-BE49-F238E27FC236}">
              <a16:creationId xmlns:a16="http://schemas.microsoft.com/office/drawing/2014/main" id="{00000000-0008-0000-1700-00006CE50900}"/>
            </a:ext>
          </a:extLst>
        </xdr:cNvPr>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37</xdr:row>
      <xdr:rowOff>9525</xdr:rowOff>
    </xdr:from>
    <xdr:to>
      <xdr:col>11</xdr:col>
      <xdr:colOff>142875</xdr:colOff>
      <xdr:row>40</xdr:row>
      <xdr:rowOff>0</xdr:rowOff>
    </xdr:to>
    <xdr:sp macro="" textlink="">
      <xdr:nvSpPr>
        <xdr:cNvPr id="648557" name="AutoShape 8">
          <a:extLst>
            <a:ext uri="{FF2B5EF4-FFF2-40B4-BE49-F238E27FC236}">
              <a16:creationId xmlns:a16="http://schemas.microsoft.com/office/drawing/2014/main" id="{00000000-0008-0000-1700-00006DE50900}"/>
            </a:ext>
          </a:extLst>
        </xdr:cNvPr>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59" name="Line 11">
          <a:extLst>
            <a:ext uri="{FF2B5EF4-FFF2-40B4-BE49-F238E27FC236}">
              <a16:creationId xmlns:a16="http://schemas.microsoft.com/office/drawing/2014/main" id="{00000000-0008-0000-1700-00006FE50900}"/>
            </a:ext>
          </a:extLst>
        </xdr:cNvPr>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45</xdr:row>
      <xdr:rowOff>9525</xdr:rowOff>
    </xdr:from>
    <xdr:to>
      <xdr:col>11</xdr:col>
      <xdr:colOff>142875</xdr:colOff>
      <xdr:row>48</xdr:row>
      <xdr:rowOff>0</xdr:rowOff>
    </xdr:to>
    <xdr:sp macro="" textlink="">
      <xdr:nvSpPr>
        <xdr:cNvPr id="648560" name="AutoShape 12">
          <a:extLst>
            <a:ext uri="{FF2B5EF4-FFF2-40B4-BE49-F238E27FC236}">
              <a16:creationId xmlns:a16="http://schemas.microsoft.com/office/drawing/2014/main" id="{00000000-0008-0000-1700-000070E50900}"/>
            </a:ext>
          </a:extLst>
        </xdr:cNvPr>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61" name="Line 13">
          <a:extLst>
            <a:ext uri="{FF2B5EF4-FFF2-40B4-BE49-F238E27FC236}">
              <a16:creationId xmlns:a16="http://schemas.microsoft.com/office/drawing/2014/main" id="{00000000-0008-0000-1700-000071E50900}"/>
            </a:ext>
          </a:extLst>
        </xdr:cNvPr>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55</xdr:row>
      <xdr:rowOff>9525</xdr:rowOff>
    </xdr:from>
    <xdr:to>
      <xdr:col>11</xdr:col>
      <xdr:colOff>142875</xdr:colOff>
      <xdr:row>58</xdr:row>
      <xdr:rowOff>0</xdr:rowOff>
    </xdr:to>
    <xdr:sp macro="" textlink="">
      <xdr:nvSpPr>
        <xdr:cNvPr id="648562" name="AutoShape 14">
          <a:extLst>
            <a:ext uri="{FF2B5EF4-FFF2-40B4-BE49-F238E27FC236}">
              <a16:creationId xmlns:a16="http://schemas.microsoft.com/office/drawing/2014/main" id="{00000000-0008-0000-1700-000072E50900}"/>
            </a:ext>
          </a:extLst>
        </xdr:cNvPr>
        <xdr:cNvSpPr>
          <a:spLocks noChangeArrowheads="1"/>
        </xdr:cNvSpPr>
      </xdr:nvSpPr>
      <xdr:spPr bwMode="auto">
        <a:xfrm>
          <a:off x="485775" y="11563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63" name="Line 15">
          <a:extLst>
            <a:ext uri="{FF2B5EF4-FFF2-40B4-BE49-F238E27FC236}">
              <a16:creationId xmlns:a16="http://schemas.microsoft.com/office/drawing/2014/main" id="{00000000-0008-0000-1700-000073E50900}"/>
            </a:ext>
          </a:extLst>
        </xdr:cNvPr>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64</xdr:row>
      <xdr:rowOff>9525</xdr:rowOff>
    </xdr:from>
    <xdr:to>
      <xdr:col>11</xdr:col>
      <xdr:colOff>142875</xdr:colOff>
      <xdr:row>67</xdr:row>
      <xdr:rowOff>0</xdr:rowOff>
    </xdr:to>
    <xdr:sp macro="" textlink="">
      <xdr:nvSpPr>
        <xdr:cNvPr id="648564" name="AutoShape 16">
          <a:extLst>
            <a:ext uri="{FF2B5EF4-FFF2-40B4-BE49-F238E27FC236}">
              <a16:creationId xmlns:a16="http://schemas.microsoft.com/office/drawing/2014/main" id="{00000000-0008-0000-1700-000074E50900}"/>
            </a:ext>
          </a:extLst>
        </xdr:cNvPr>
        <xdr:cNvSpPr>
          <a:spLocks noChangeArrowheads="1"/>
        </xdr:cNvSpPr>
      </xdr:nvSpPr>
      <xdr:spPr bwMode="auto">
        <a:xfrm>
          <a:off x="485775" y="132778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65" name="Line 17">
          <a:extLst>
            <a:ext uri="{FF2B5EF4-FFF2-40B4-BE49-F238E27FC236}">
              <a16:creationId xmlns:a16="http://schemas.microsoft.com/office/drawing/2014/main" id="{00000000-0008-0000-1700-000075E50900}"/>
            </a:ext>
          </a:extLst>
        </xdr:cNvPr>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72</xdr:row>
      <xdr:rowOff>9525</xdr:rowOff>
    </xdr:from>
    <xdr:to>
      <xdr:col>11</xdr:col>
      <xdr:colOff>142875</xdr:colOff>
      <xdr:row>75</xdr:row>
      <xdr:rowOff>0</xdr:rowOff>
    </xdr:to>
    <xdr:sp macro="" textlink="">
      <xdr:nvSpPr>
        <xdr:cNvPr id="648566" name="AutoShape 18">
          <a:extLst>
            <a:ext uri="{FF2B5EF4-FFF2-40B4-BE49-F238E27FC236}">
              <a16:creationId xmlns:a16="http://schemas.microsoft.com/office/drawing/2014/main" id="{00000000-0008-0000-1700-000076E50900}"/>
            </a:ext>
          </a:extLst>
        </xdr:cNvPr>
        <xdr:cNvSpPr>
          <a:spLocks noChangeArrowheads="1"/>
        </xdr:cNvSpPr>
      </xdr:nvSpPr>
      <xdr:spPr bwMode="auto">
        <a:xfrm>
          <a:off x="485775" y="14992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12" name="Line 13">
          <a:extLst>
            <a:ext uri="{FF2B5EF4-FFF2-40B4-BE49-F238E27FC236}">
              <a16:creationId xmlns:a16="http://schemas.microsoft.com/office/drawing/2014/main" id="{00000000-0008-0000-1700-0000A4E50900}"/>
            </a:ext>
          </a:extLst>
        </xdr:cNvPr>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84</xdr:row>
      <xdr:rowOff>9525</xdr:rowOff>
    </xdr:from>
    <xdr:to>
      <xdr:col>11</xdr:col>
      <xdr:colOff>142875</xdr:colOff>
      <xdr:row>87</xdr:row>
      <xdr:rowOff>0</xdr:rowOff>
    </xdr:to>
    <xdr:sp macro="" textlink="">
      <xdr:nvSpPr>
        <xdr:cNvPr id="648613" name="AutoShape 14">
          <a:extLst>
            <a:ext uri="{FF2B5EF4-FFF2-40B4-BE49-F238E27FC236}">
              <a16:creationId xmlns:a16="http://schemas.microsoft.com/office/drawing/2014/main" id="{00000000-0008-0000-1700-0000A5E50900}"/>
            </a:ext>
          </a:extLst>
        </xdr:cNvPr>
        <xdr:cNvSpPr>
          <a:spLocks noChangeArrowheads="1"/>
        </xdr:cNvSpPr>
      </xdr:nvSpPr>
      <xdr:spPr bwMode="auto">
        <a:xfrm>
          <a:off x="485775" y="17592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14" name="Line 15">
          <a:extLst>
            <a:ext uri="{FF2B5EF4-FFF2-40B4-BE49-F238E27FC236}">
              <a16:creationId xmlns:a16="http://schemas.microsoft.com/office/drawing/2014/main" id="{00000000-0008-0000-1700-0000A6E50900}"/>
            </a:ext>
          </a:extLst>
        </xdr:cNvPr>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93</xdr:row>
      <xdr:rowOff>9525</xdr:rowOff>
    </xdr:from>
    <xdr:to>
      <xdr:col>11</xdr:col>
      <xdr:colOff>142875</xdr:colOff>
      <xdr:row>96</xdr:row>
      <xdr:rowOff>0</xdr:rowOff>
    </xdr:to>
    <xdr:sp macro="" textlink="">
      <xdr:nvSpPr>
        <xdr:cNvPr id="648615" name="AutoShape 16">
          <a:extLst>
            <a:ext uri="{FF2B5EF4-FFF2-40B4-BE49-F238E27FC236}">
              <a16:creationId xmlns:a16="http://schemas.microsoft.com/office/drawing/2014/main" id="{00000000-0008-0000-1700-0000A7E50900}"/>
            </a:ext>
          </a:extLst>
        </xdr:cNvPr>
        <xdr:cNvSpPr>
          <a:spLocks noChangeArrowheads="1"/>
        </xdr:cNvSpPr>
      </xdr:nvSpPr>
      <xdr:spPr bwMode="auto">
        <a:xfrm>
          <a:off x="485775" y="193071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16" name="Line 17">
          <a:extLst>
            <a:ext uri="{FF2B5EF4-FFF2-40B4-BE49-F238E27FC236}">
              <a16:creationId xmlns:a16="http://schemas.microsoft.com/office/drawing/2014/main" id="{00000000-0008-0000-1700-0000A8E50900}"/>
            </a:ext>
          </a:extLst>
        </xdr:cNvPr>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101</xdr:row>
      <xdr:rowOff>9525</xdr:rowOff>
    </xdr:from>
    <xdr:to>
      <xdr:col>11</xdr:col>
      <xdr:colOff>142875</xdr:colOff>
      <xdr:row>104</xdr:row>
      <xdr:rowOff>0</xdr:rowOff>
    </xdr:to>
    <xdr:sp macro="" textlink="">
      <xdr:nvSpPr>
        <xdr:cNvPr id="648617" name="AutoShape 18">
          <a:extLst>
            <a:ext uri="{FF2B5EF4-FFF2-40B4-BE49-F238E27FC236}">
              <a16:creationId xmlns:a16="http://schemas.microsoft.com/office/drawing/2014/main" id="{00000000-0008-0000-1700-0000A9E50900}"/>
            </a:ext>
          </a:extLst>
        </xdr:cNvPr>
        <xdr:cNvSpPr>
          <a:spLocks noChangeArrowheads="1"/>
        </xdr:cNvSpPr>
      </xdr:nvSpPr>
      <xdr:spPr bwMode="auto">
        <a:xfrm>
          <a:off x="495300" y="21593175"/>
          <a:ext cx="530542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24" name="Line 3">
          <a:extLst>
            <a:ext uri="{FF2B5EF4-FFF2-40B4-BE49-F238E27FC236}">
              <a16:creationId xmlns:a16="http://schemas.microsoft.com/office/drawing/2014/main" id="{EAC44808-F881-4A38-9BDD-86FDD17AAF30}"/>
            </a:ext>
          </a:extLst>
        </xdr:cNvPr>
        <xdr:cNvSpPr>
          <a:spLocks noChangeShapeType="1"/>
        </xdr:cNvSpPr>
      </xdr:nvSpPr>
      <xdr:spPr bwMode="auto">
        <a:xfrm>
          <a:off x="666750" y="436245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25" name="Line 1">
          <a:extLst>
            <a:ext uri="{FF2B5EF4-FFF2-40B4-BE49-F238E27FC236}">
              <a16:creationId xmlns:a16="http://schemas.microsoft.com/office/drawing/2014/main" id="{19273FDF-E962-42AF-AA3D-82884D2341F4}"/>
            </a:ext>
          </a:extLst>
        </xdr:cNvPr>
        <xdr:cNvSpPr>
          <a:spLocks noChangeShapeType="1"/>
        </xdr:cNvSpPr>
      </xdr:nvSpPr>
      <xdr:spPr bwMode="auto">
        <a:xfrm>
          <a:off x="666750" y="436245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26" name="Line 5">
          <a:extLst>
            <a:ext uri="{FF2B5EF4-FFF2-40B4-BE49-F238E27FC236}">
              <a16:creationId xmlns:a16="http://schemas.microsoft.com/office/drawing/2014/main" id="{8632C175-1E82-4199-9835-0D2F1A832041}"/>
            </a:ext>
          </a:extLst>
        </xdr:cNvPr>
        <xdr:cNvSpPr>
          <a:spLocks noChangeShapeType="1"/>
        </xdr:cNvSpPr>
      </xdr:nvSpPr>
      <xdr:spPr bwMode="auto">
        <a:xfrm>
          <a:off x="666750" y="607695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27" name="Line 1">
          <a:extLst>
            <a:ext uri="{FF2B5EF4-FFF2-40B4-BE49-F238E27FC236}">
              <a16:creationId xmlns:a16="http://schemas.microsoft.com/office/drawing/2014/main" id="{54DD4B77-7C3C-4A5F-B83C-E08E2AE51735}"/>
            </a:ext>
          </a:extLst>
        </xdr:cNvPr>
        <xdr:cNvSpPr>
          <a:spLocks noChangeShapeType="1"/>
        </xdr:cNvSpPr>
      </xdr:nvSpPr>
      <xdr:spPr bwMode="auto">
        <a:xfrm>
          <a:off x="666750" y="607695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28" name="Line 7">
          <a:extLst>
            <a:ext uri="{FF2B5EF4-FFF2-40B4-BE49-F238E27FC236}">
              <a16:creationId xmlns:a16="http://schemas.microsoft.com/office/drawing/2014/main" id="{7484BCF3-2FC1-45CC-973E-9DB0A11FA415}"/>
            </a:ext>
          </a:extLst>
        </xdr:cNvPr>
        <xdr:cNvSpPr>
          <a:spLocks noChangeShapeType="1"/>
        </xdr:cNvSpPr>
      </xdr:nvSpPr>
      <xdr:spPr bwMode="auto">
        <a:xfrm>
          <a:off x="666750" y="817245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29" name="Line 1">
          <a:extLst>
            <a:ext uri="{FF2B5EF4-FFF2-40B4-BE49-F238E27FC236}">
              <a16:creationId xmlns:a16="http://schemas.microsoft.com/office/drawing/2014/main" id="{AAE2D610-4F95-4293-9078-A7DB4B0BDEF3}"/>
            </a:ext>
          </a:extLst>
        </xdr:cNvPr>
        <xdr:cNvSpPr>
          <a:spLocks noChangeShapeType="1"/>
        </xdr:cNvSpPr>
      </xdr:nvSpPr>
      <xdr:spPr bwMode="auto">
        <a:xfrm>
          <a:off x="666750" y="817245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30" name="Line 11">
          <a:extLst>
            <a:ext uri="{FF2B5EF4-FFF2-40B4-BE49-F238E27FC236}">
              <a16:creationId xmlns:a16="http://schemas.microsoft.com/office/drawing/2014/main" id="{318DB158-C4BC-4606-A7CF-21060F64C895}"/>
            </a:ext>
          </a:extLst>
        </xdr:cNvPr>
        <xdr:cNvSpPr>
          <a:spLocks noChangeShapeType="1"/>
        </xdr:cNvSpPr>
      </xdr:nvSpPr>
      <xdr:spPr bwMode="auto">
        <a:xfrm>
          <a:off x="666750" y="988695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31" name="Line 1">
          <a:extLst>
            <a:ext uri="{FF2B5EF4-FFF2-40B4-BE49-F238E27FC236}">
              <a16:creationId xmlns:a16="http://schemas.microsoft.com/office/drawing/2014/main" id="{6648D76F-A3FA-4F7D-955C-74B5D214FA68}"/>
            </a:ext>
          </a:extLst>
        </xdr:cNvPr>
        <xdr:cNvSpPr>
          <a:spLocks noChangeShapeType="1"/>
        </xdr:cNvSpPr>
      </xdr:nvSpPr>
      <xdr:spPr bwMode="auto">
        <a:xfrm>
          <a:off x="666750" y="988695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32" name="Line 13">
          <a:extLst>
            <a:ext uri="{FF2B5EF4-FFF2-40B4-BE49-F238E27FC236}">
              <a16:creationId xmlns:a16="http://schemas.microsoft.com/office/drawing/2014/main" id="{DDD036AB-928F-4E12-B3BD-F838D44BEE00}"/>
            </a:ext>
          </a:extLst>
        </xdr:cNvPr>
        <xdr:cNvSpPr>
          <a:spLocks noChangeShapeType="1"/>
        </xdr:cNvSpPr>
      </xdr:nvSpPr>
      <xdr:spPr bwMode="auto">
        <a:xfrm>
          <a:off x="666750" y="12106275"/>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33" name="Line 1">
          <a:extLst>
            <a:ext uri="{FF2B5EF4-FFF2-40B4-BE49-F238E27FC236}">
              <a16:creationId xmlns:a16="http://schemas.microsoft.com/office/drawing/2014/main" id="{79F3DA40-0D06-427D-9286-61B974917C07}"/>
            </a:ext>
          </a:extLst>
        </xdr:cNvPr>
        <xdr:cNvSpPr>
          <a:spLocks noChangeShapeType="1"/>
        </xdr:cNvSpPr>
      </xdr:nvSpPr>
      <xdr:spPr bwMode="auto">
        <a:xfrm>
          <a:off x="666750" y="12106275"/>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34" name="Line 15">
          <a:extLst>
            <a:ext uri="{FF2B5EF4-FFF2-40B4-BE49-F238E27FC236}">
              <a16:creationId xmlns:a16="http://schemas.microsoft.com/office/drawing/2014/main" id="{013F4C4E-36C7-4E53-9263-6A61D3A03F2E}"/>
            </a:ext>
          </a:extLst>
        </xdr:cNvPr>
        <xdr:cNvSpPr>
          <a:spLocks noChangeShapeType="1"/>
        </xdr:cNvSpPr>
      </xdr:nvSpPr>
      <xdr:spPr bwMode="auto">
        <a:xfrm>
          <a:off x="666750" y="14011275"/>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35" name="Line 1">
          <a:extLst>
            <a:ext uri="{FF2B5EF4-FFF2-40B4-BE49-F238E27FC236}">
              <a16:creationId xmlns:a16="http://schemas.microsoft.com/office/drawing/2014/main" id="{97961C03-8415-4466-8D7B-F3474E0B1740}"/>
            </a:ext>
          </a:extLst>
        </xdr:cNvPr>
        <xdr:cNvSpPr>
          <a:spLocks noChangeShapeType="1"/>
        </xdr:cNvSpPr>
      </xdr:nvSpPr>
      <xdr:spPr bwMode="auto">
        <a:xfrm>
          <a:off x="666750" y="14011275"/>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36" name="Line 17">
          <a:extLst>
            <a:ext uri="{FF2B5EF4-FFF2-40B4-BE49-F238E27FC236}">
              <a16:creationId xmlns:a16="http://schemas.microsoft.com/office/drawing/2014/main" id="{F193898A-473E-415C-B6AC-DCE14DBB280C}"/>
            </a:ext>
          </a:extLst>
        </xdr:cNvPr>
        <xdr:cNvSpPr>
          <a:spLocks noChangeShapeType="1"/>
        </xdr:cNvSpPr>
      </xdr:nvSpPr>
      <xdr:spPr bwMode="auto">
        <a:xfrm>
          <a:off x="666750" y="15725775"/>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37" name="Line 1">
          <a:extLst>
            <a:ext uri="{FF2B5EF4-FFF2-40B4-BE49-F238E27FC236}">
              <a16:creationId xmlns:a16="http://schemas.microsoft.com/office/drawing/2014/main" id="{20A623AA-1941-4020-BF5C-86C13D3CBC6D}"/>
            </a:ext>
          </a:extLst>
        </xdr:cNvPr>
        <xdr:cNvSpPr>
          <a:spLocks noChangeShapeType="1"/>
        </xdr:cNvSpPr>
      </xdr:nvSpPr>
      <xdr:spPr bwMode="auto">
        <a:xfrm>
          <a:off x="666750" y="15725775"/>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38" name="Line 13">
          <a:extLst>
            <a:ext uri="{FF2B5EF4-FFF2-40B4-BE49-F238E27FC236}">
              <a16:creationId xmlns:a16="http://schemas.microsoft.com/office/drawing/2014/main" id="{876D033C-BA12-4B01-BE33-1D81939630F1}"/>
            </a:ext>
          </a:extLst>
        </xdr:cNvPr>
        <xdr:cNvSpPr>
          <a:spLocks noChangeShapeType="1"/>
        </xdr:cNvSpPr>
      </xdr:nvSpPr>
      <xdr:spPr bwMode="auto">
        <a:xfrm>
          <a:off x="666750" y="1832610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39" name="Line 1">
          <a:extLst>
            <a:ext uri="{FF2B5EF4-FFF2-40B4-BE49-F238E27FC236}">
              <a16:creationId xmlns:a16="http://schemas.microsoft.com/office/drawing/2014/main" id="{D07B4385-A889-4FF0-B901-7C23A6005826}"/>
            </a:ext>
          </a:extLst>
        </xdr:cNvPr>
        <xdr:cNvSpPr>
          <a:spLocks noChangeShapeType="1"/>
        </xdr:cNvSpPr>
      </xdr:nvSpPr>
      <xdr:spPr bwMode="auto">
        <a:xfrm>
          <a:off x="666750" y="1832610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40" name="Line 15">
          <a:extLst>
            <a:ext uri="{FF2B5EF4-FFF2-40B4-BE49-F238E27FC236}">
              <a16:creationId xmlns:a16="http://schemas.microsoft.com/office/drawing/2014/main" id="{7B8F1ED5-791E-40FF-A2CE-20C519B3D0BE}"/>
            </a:ext>
          </a:extLst>
        </xdr:cNvPr>
        <xdr:cNvSpPr>
          <a:spLocks noChangeShapeType="1"/>
        </xdr:cNvSpPr>
      </xdr:nvSpPr>
      <xdr:spPr bwMode="auto">
        <a:xfrm>
          <a:off x="666750" y="2023110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41" name="Line 1">
          <a:extLst>
            <a:ext uri="{FF2B5EF4-FFF2-40B4-BE49-F238E27FC236}">
              <a16:creationId xmlns:a16="http://schemas.microsoft.com/office/drawing/2014/main" id="{273E403F-4B67-41C8-B8B4-785087CA9CAE}"/>
            </a:ext>
          </a:extLst>
        </xdr:cNvPr>
        <xdr:cNvSpPr>
          <a:spLocks noChangeShapeType="1"/>
        </xdr:cNvSpPr>
      </xdr:nvSpPr>
      <xdr:spPr bwMode="auto">
        <a:xfrm>
          <a:off x="666750" y="2023110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42" name="Line 17">
          <a:extLst>
            <a:ext uri="{FF2B5EF4-FFF2-40B4-BE49-F238E27FC236}">
              <a16:creationId xmlns:a16="http://schemas.microsoft.com/office/drawing/2014/main" id="{B4DC42C0-9EED-4315-9EB4-B2232A36E21B}"/>
            </a:ext>
          </a:extLst>
        </xdr:cNvPr>
        <xdr:cNvSpPr>
          <a:spLocks noChangeShapeType="1"/>
        </xdr:cNvSpPr>
      </xdr:nvSpPr>
      <xdr:spPr bwMode="auto">
        <a:xfrm>
          <a:off x="666750" y="2194560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43" name="Line 1">
          <a:extLst>
            <a:ext uri="{FF2B5EF4-FFF2-40B4-BE49-F238E27FC236}">
              <a16:creationId xmlns:a16="http://schemas.microsoft.com/office/drawing/2014/main" id="{FE693E88-BE67-4B48-90C7-D0FEB71A1BA5}"/>
            </a:ext>
          </a:extLst>
        </xdr:cNvPr>
        <xdr:cNvSpPr>
          <a:spLocks noChangeShapeType="1"/>
        </xdr:cNvSpPr>
      </xdr:nvSpPr>
      <xdr:spPr bwMode="auto">
        <a:xfrm>
          <a:off x="666750" y="21945600"/>
          <a:ext cx="390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a:extLst>
            <a:ext uri="{FF2B5EF4-FFF2-40B4-BE49-F238E27FC236}">
              <a16:creationId xmlns:a16="http://schemas.microsoft.com/office/drawing/2014/main" id="{00000000-0008-0000-1C00-000002000000}"/>
            </a:ext>
          </a:extLst>
        </xdr:cNvPr>
        <xdr:cNvSpPr>
          <a:spLocks noChangeShapeType="1"/>
        </xdr:cNvSpPr>
      </xdr:nvSpPr>
      <xdr:spPr bwMode="auto">
        <a:xfrm>
          <a:off x="2628900" y="0"/>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a:extLst>
            <a:ext uri="{FF2B5EF4-FFF2-40B4-BE49-F238E27FC236}">
              <a16:creationId xmlns:a16="http://schemas.microsoft.com/office/drawing/2014/main" id="{00000000-0008-0000-1C00-000003000000}"/>
            </a:ext>
          </a:extLst>
        </xdr:cNvPr>
        <xdr:cNvSpPr>
          <a:spLocks noChangeShapeType="1"/>
        </xdr:cNvSpPr>
      </xdr:nvSpPr>
      <xdr:spPr bwMode="auto">
        <a:xfrm>
          <a:off x="8572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a:extLst>
            <a:ext uri="{FF2B5EF4-FFF2-40B4-BE49-F238E27FC236}">
              <a16:creationId xmlns:a16="http://schemas.microsoft.com/office/drawing/2014/main" id="{00000000-0008-0000-1C00-000004000000}"/>
            </a:ext>
          </a:extLst>
        </xdr:cNvPr>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a:extLst>
            <a:ext uri="{FF2B5EF4-FFF2-40B4-BE49-F238E27FC236}">
              <a16:creationId xmlns:a16="http://schemas.microsoft.com/office/drawing/2014/main" id="{00000000-0008-0000-1C00-000005000000}"/>
            </a:ext>
          </a:extLst>
        </xdr:cNvPr>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a:extLst>
            <a:ext uri="{FF2B5EF4-FFF2-40B4-BE49-F238E27FC236}">
              <a16:creationId xmlns:a16="http://schemas.microsoft.com/office/drawing/2014/main" id="{00000000-0008-0000-1C00-000006000000}"/>
            </a:ext>
          </a:extLst>
        </xdr:cNvPr>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a:extLst>
            <a:ext uri="{FF2B5EF4-FFF2-40B4-BE49-F238E27FC236}">
              <a16:creationId xmlns:a16="http://schemas.microsoft.com/office/drawing/2014/main" id="{00000000-0008-0000-1C00-000007000000}"/>
            </a:ext>
          </a:extLst>
        </xdr:cNvPr>
        <xdr:cNvSpPr>
          <a:spLocks noChangeShapeType="1"/>
        </xdr:cNvSpPr>
      </xdr:nvSpPr>
      <xdr:spPr bwMode="auto">
        <a:xfrm>
          <a:off x="8572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a:extLst>
            <a:ext uri="{FF2B5EF4-FFF2-40B4-BE49-F238E27FC236}">
              <a16:creationId xmlns:a16="http://schemas.microsoft.com/office/drawing/2014/main" id="{00000000-0008-0000-1C00-000008000000}"/>
            </a:ext>
          </a:extLst>
        </xdr:cNvPr>
        <xdr:cNvSpPr>
          <a:spLocks noChangeShapeType="1"/>
        </xdr:cNvSpPr>
      </xdr:nvSpPr>
      <xdr:spPr bwMode="auto">
        <a:xfrm>
          <a:off x="8572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a:extLst>
            <a:ext uri="{FF2B5EF4-FFF2-40B4-BE49-F238E27FC236}">
              <a16:creationId xmlns:a16="http://schemas.microsoft.com/office/drawing/2014/main" id="{00000000-0008-0000-1C00-000009000000}"/>
            </a:ext>
          </a:extLst>
        </xdr:cNvPr>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a:extLst>
            <a:ext uri="{FF2B5EF4-FFF2-40B4-BE49-F238E27FC236}">
              <a16:creationId xmlns:a16="http://schemas.microsoft.com/office/drawing/2014/main" id="{00000000-0008-0000-1D00-000002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a:extLst>
            <a:ext uri="{FF2B5EF4-FFF2-40B4-BE49-F238E27FC236}">
              <a16:creationId xmlns:a16="http://schemas.microsoft.com/office/drawing/2014/main" id="{00000000-0008-0000-1D00-000003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a:extLst>
            <a:ext uri="{FF2B5EF4-FFF2-40B4-BE49-F238E27FC236}">
              <a16:creationId xmlns:a16="http://schemas.microsoft.com/office/drawing/2014/main" id="{00000000-0008-0000-1D00-000004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a:extLst>
            <a:ext uri="{FF2B5EF4-FFF2-40B4-BE49-F238E27FC236}">
              <a16:creationId xmlns:a16="http://schemas.microsoft.com/office/drawing/2014/main" id="{00000000-0008-0000-1D00-000005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a:extLst>
            <a:ext uri="{FF2B5EF4-FFF2-40B4-BE49-F238E27FC236}">
              <a16:creationId xmlns:a16="http://schemas.microsoft.com/office/drawing/2014/main" id="{00000000-0008-0000-1D00-000006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a:extLst>
            <a:ext uri="{FF2B5EF4-FFF2-40B4-BE49-F238E27FC236}">
              <a16:creationId xmlns:a16="http://schemas.microsoft.com/office/drawing/2014/main" id="{00000000-0008-0000-1D00-000007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a:extLst>
            <a:ext uri="{FF2B5EF4-FFF2-40B4-BE49-F238E27FC236}">
              <a16:creationId xmlns:a16="http://schemas.microsoft.com/office/drawing/2014/main" id="{00000000-0008-0000-1D00-000008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a:extLst>
            <a:ext uri="{FF2B5EF4-FFF2-40B4-BE49-F238E27FC236}">
              <a16:creationId xmlns:a16="http://schemas.microsoft.com/office/drawing/2014/main" id="{00000000-0008-0000-1D00-000009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a:extLst>
            <a:ext uri="{FF2B5EF4-FFF2-40B4-BE49-F238E27FC236}">
              <a16:creationId xmlns:a16="http://schemas.microsoft.com/office/drawing/2014/main" id="{00000000-0008-0000-1D00-00000A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1" name="大かっこ 10">
          <a:extLst>
            <a:ext uri="{FF2B5EF4-FFF2-40B4-BE49-F238E27FC236}">
              <a16:creationId xmlns:a16="http://schemas.microsoft.com/office/drawing/2014/main" id="{00000000-0008-0000-1D00-00000B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2" name="下矢印 3">
          <a:extLst>
            <a:ext uri="{FF2B5EF4-FFF2-40B4-BE49-F238E27FC236}">
              <a16:creationId xmlns:a16="http://schemas.microsoft.com/office/drawing/2014/main" id="{00000000-0008-0000-1D00-00000C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3" name="左大かっこ 4">
          <a:extLst>
            <a:ext uri="{FF2B5EF4-FFF2-40B4-BE49-F238E27FC236}">
              <a16:creationId xmlns:a16="http://schemas.microsoft.com/office/drawing/2014/main" id="{00000000-0008-0000-1D00-00000D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4" name="大かっこ 13">
          <a:extLst>
            <a:ext uri="{FF2B5EF4-FFF2-40B4-BE49-F238E27FC236}">
              <a16:creationId xmlns:a16="http://schemas.microsoft.com/office/drawing/2014/main" id="{00000000-0008-0000-1D00-00000E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5" name="下矢印 3">
          <a:extLst>
            <a:ext uri="{FF2B5EF4-FFF2-40B4-BE49-F238E27FC236}">
              <a16:creationId xmlns:a16="http://schemas.microsoft.com/office/drawing/2014/main" id="{00000000-0008-0000-1D00-00000F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6" name="左大かっこ 4">
          <a:extLst>
            <a:ext uri="{FF2B5EF4-FFF2-40B4-BE49-F238E27FC236}">
              <a16:creationId xmlns:a16="http://schemas.microsoft.com/office/drawing/2014/main" id="{00000000-0008-0000-1D00-000010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7" name="大かっこ 16">
          <a:extLst>
            <a:ext uri="{FF2B5EF4-FFF2-40B4-BE49-F238E27FC236}">
              <a16:creationId xmlns:a16="http://schemas.microsoft.com/office/drawing/2014/main" id="{00000000-0008-0000-1D00-000011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8" name="下矢印 3">
          <a:extLst>
            <a:ext uri="{FF2B5EF4-FFF2-40B4-BE49-F238E27FC236}">
              <a16:creationId xmlns:a16="http://schemas.microsoft.com/office/drawing/2014/main" id="{00000000-0008-0000-1D00-000012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9" name="左大かっこ 4">
          <a:extLst>
            <a:ext uri="{FF2B5EF4-FFF2-40B4-BE49-F238E27FC236}">
              <a16:creationId xmlns:a16="http://schemas.microsoft.com/office/drawing/2014/main" id="{00000000-0008-0000-1D00-000013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4"/>
  <sheetViews>
    <sheetView tabSelected="1" view="pageBreakPreview" zoomScaleNormal="100" zoomScaleSheetLayoutView="100" workbookViewId="0">
      <selection sqref="A1:AO2"/>
    </sheetView>
  </sheetViews>
  <sheetFormatPr defaultRowHeight="13.2" x14ac:dyDescent="0.2"/>
  <cols>
    <col min="1" max="40" width="2" style="106" customWidth="1"/>
    <col min="41" max="41" width="5.44140625" style="106" customWidth="1"/>
    <col min="42" max="56" width="2" style="106" customWidth="1"/>
    <col min="57" max="256" width="9" style="106"/>
    <col min="257" max="296" width="2" style="106" customWidth="1"/>
    <col min="297" max="297" width="5.44140625" style="106" customWidth="1"/>
    <col min="298" max="312" width="2" style="106" customWidth="1"/>
    <col min="313" max="512" width="9" style="106"/>
    <col min="513" max="552" width="2" style="106" customWidth="1"/>
    <col min="553" max="553" width="5.44140625" style="106" customWidth="1"/>
    <col min="554" max="568" width="2" style="106" customWidth="1"/>
    <col min="569" max="768" width="9" style="106"/>
    <col min="769" max="808" width="2" style="106" customWidth="1"/>
    <col min="809" max="809" width="5.44140625" style="106" customWidth="1"/>
    <col min="810" max="824" width="2" style="106" customWidth="1"/>
    <col min="825" max="1024" width="9" style="106"/>
    <col min="1025" max="1064" width="2" style="106" customWidth="1"/>
    <col min="1065" max="1065" width="5.44140625" style="106" customWidth="1"/>
    <col min="1066" max="1080" width="2" style="106" customWidth="1"/>
    <col min="1081" max="1280" width="9" style="106"/>
    <col min="1281" max="1320" width="2" style="106" customWidth="1"/>
    <col min="1321" max="1321" width="5.44140625" style="106" customWidth="1"/>
    <col min="1322" max="1336" width="2" style="106" customWidth="1"/>
    <col min="1337" max="1536" width="9" style="106"/>
    <col min="1537" max="1576" width="2" style="106" customWidth="1"/>
    <col min="1577" max="1577" width="5.44140625" style="106" customWidth="1"/>
    <col min="1578" max="1592" width="2" style="106" customWidth="1"/>
    <col min="1593" max="1792" width="9" style="106"/>
    <col min="1793" max="1832" width="2" style="106" customWidth="1"/>
    <col min="1833" max="1833" width="5.44140625" style="106" customWidth="1"/>
    <col min="1834" max="1848" width="2" style="106" customWidth="1"/>
    <col min="1849" max="2048" width="9" style="106"/>
    <col min="2049" max="2088" width="2" style="106" customWidth="1"/>
    <col min="2089" max="2089" width="5.44140625" style="106" customWidth="1"/>
    <col min="2090" max="2104" width="2" style="106" customWidth="1"/>
    <col min="2105" max="2304" width="9" style="106"/>
    <col min="2305" max="2344" width="2" style="106" customWidth="1"/>
    <col min="2345" max="2345" width="5.44140625" style="106" customWidth="1"/>
    <col min="2346" max="2360" width="2" style="106" customWidth="1"/>
    <col min="2361" max="2560" width="9" style="106"/>
    <col min="2561" max="2600" width="2" style="106" customWidth="1"/>
    <col min="2601" max="2601" width="5.44140625" style="106" customWidth="1"/>
    <col min="2602" max="2616" width="2" style="106" customWidth="1"/>
    <col min="2617" max="2816" width="9" style="106"/>
    <col min="2817" max="2856" width="2" style="106" customWidth="1"/>
    <col min="2857" max="2857" width="5.44140625" style="106" customWidth="1"/>
    <col min="2858" max="2872" width="2" style="106" customWidth="1"/>
    <col min="2873" max="3072" width="9" style="106"/>
    <col min="3073" max="3112" width="2" style="106" customWidth="1"/>
    <col min="3113" max="3113" width="5.44140625" style="106" customWidth="1"/>
    <col min="3114" max="3128" width="2" style="106" customWidth="1"/>
    <col min="3129" max="3328" width="9" style="106"/>
    <col min="3329" max="3368" width="2" style="106" customWidth="1"/>
    <col min="3369" max="3369" width="5.44140625" style="106" customWidth="1"/>
    <col min="3370" max="3384" width="2" style="106" customWidth="1"/>
    <col min="3385" max="3584" width="9" style="106"/>
    <col min="3585" max="3624" width="2" style="106" customWidth="1"/>
    <col min="3625" max="3625" width="5.44140625" style="106" customWidth="1"/>
    <col min="3626" max="3640" width="2" style="106" customWidth="1"/>
    <col min="3641" max="3840" width="9" style="106"/>
    <col min="3841" max="3880" width="2" style="106" customWidth="1"/>
    <col min="3881" max="3881" width="5.44140625" style="106" customWidth="1"/>
    <col min="3882" max="3896" width="2" style="106" customWidth="1"/>
    <col min="3897" max="4096" width="9" style="106"/>
    <col min="4097" max="4136" width="2" style="106" customWidth="1"/>
    <col min="4137" max="4137" width="5.44140625" style="106" customWidth="1"/>
    <col min="4138" max="4152" width="2" style="106" customWidth="1"/>
    <col min="4153" max="4352" width="9" style="106"/>
    <col min="4353" max="4392" width="2" style="106" customWidth="1"/>
    <col min="4393" max="4393" width="5.44140625" style="106" customWidth="1"/>
    <col min="4394" max="4408" width="2" style="106" customWidth="1"/>
    <col min="4409" max="4608" width="9" style="106"/>
    <col min="4609" max="4648" width="2" style="106" customWidth="1"/>
    <col min="4649" max="4649" width="5.44140625" style="106" customWidth="1"/>
    <col min="4650" max="4664" width="2" style="106" customWidth="1"/>
    <col min="4665" max="4864" width="9" style="106"/>
    <col min="4865" max="4904" width="2" style="106" customWidth="1"/>
    <col min="4905" max="4905" width="5.44140625" style="106" customWidth="1"/>
    <col min="4906" max="4920" width="2" style="106" customWidth="1"/>
    <col min="4921" max="5120" width="9" style="106"/>
    <col min="5121" max="5160" width="2" style="106" customWidth="1"/>
    <col min="5161" max="5161" width="5.44140625" style="106" customWidth="1"/>
    <col min="5162" max="5176" width="2" style="106" customWidth="1"/>
    <col min="5177" max="5376" width="9" style="106"/>
    <col min="5377" max="5416" width="2" style="106" customWidth="1"/>
    <col min="5417" max="5417" width="5.44140625" style="106" customWidth="1"/>
    <col min="5418" max="5432" width="2" style="106" customWidth="1"/>
    <col min="5433" max="5632" width="9" style="106"/>
    <col min="5633" max="5672" width="2" style="106" customWidth="1"/>
    <col min="5673" max="5673" width="5.44140625" style="106" customWidth="1"/>
    <col min="5674" max="5688" width="2" style="106" customWidth="1"/>
    <col min="5689" max="5888" width="9" style="106"/>
    <col min="5889" max="5928" width="2" style="106" customWidth="1"/>
    <col min="5929" max="5929" width="5.44140625" style="106" customWidth="1"/>
    <col min="5930" max="5944" width="2" style="106" customWidth="1"/>
    <col min="5945" max="6144" width="9" style="106"/>
    <col min="6145" max="6184" width="2" style="106" customWidth="1"/>
    <col min="6185" max="6185" width="5.44140625" style="106" customWidth="1"/>
    <col min="6186" max="6200" width="2" style="106" customWidth="1"/>
    <col min="6201" max="6400" width="9" style="106"/>
    <col min="6401" max="6440" width="2" style="106" customWidth="1"/>
    <col min="6441" max="6441" width="5.44140625" style="106" customWidth="1"/>
    <col min="6442" max="6456" width="2" style="106" customWidth="1"/>
    <col min="6457" max="6656" width="9" style="106"/>
    <col min="6657" max="6696" width="2" style="106" customWidth="1"/>
    <col min="6697" max="6697" width="5.44140625" style="106" customWidth="1"/>
    <col min="6698" max="6712" width="2" style="106" customWidth="1"/>
    <col min="6713" max="6912" width="9" style="106"/>
    <col min="6913" max="6952" width="2" style="106" customWidth="1"/>
    <col min="6953" max="6953" width="5.44140625" style="106" customWidth="1"/>
    <col min="6954" max="6968" width="2" style="106" customWidth="1"/>
    <col min="6969" max="7168" width="9" style="106"/>
    <col min="7169" max="7208" width="2" style="106" customWidth="1"/>
    <col min="7209" max="7209" width="5.44140625" style="106" customWidth="1"/>
    <col min="7210" max="7224" width="2" style="106" customWidth="1"/>
    <col min="7225" max="7424" width="9" style="106"/>
    <col min="7425" max="7464" width="2" style="106" customWidth="1"/>
    <col min="7465" max="7465" width="5.44140625" style="106" customWidth="1"/>
    <col min="7466" max="7480" width="2" style="106" customWidth="1"/>
    <col min="7481" max="7680" width="9" style="106"/>
    <col min="7681" max="7720" width="2" style="106" customWidth="1"/>
    <col min="7721" max="7721" width="5.44140625" style="106" customWidth="1"/>
    <col min="7722" max="7736" width="2" style="106" customWidth="1"/>
    <col min="7737" max="7936" width="9" style="106"/>
    <col min="7937" max="7976" width="2" style="106" customWidth="1"/>
    <col min="7977" max="7977" width="5.44140625" style="106" customWidth="1"/>
    <col min="7978" max="7992" width="2" style="106" customWidth="1"/>
    <col min="7993" max="8192" width="9" style="106"/>
    <col min="8193" max="8232" width="2" style="106" customWidth="1"/>
    <col min="8233" max="8233" width="5.44140625" style="106" customWidth="1"/>
    <col min="8234" max="8248" width="2" style="106" customWidth="1"/>
    <col min="8249" max="8448" width="9" style="106"/>
    <col min="8449" max="8488" width="2" style="106" customWidth="1"/>
    <col min="8489" max="8489" width="5.44140625" style="106" customWidth="1"/>
    <col min="8490" max="8504" width="2" style="106" customWidth="1"/>
    <col min="8505" max="8704" width="9" style="106"/>
    <col min="8705" max="8744" width="2" style="106" customWidth="1"/>
    <col min="8745" max="8745" width="5.44140625" style="106" customWidth="1"/>
    <col min="8746" max="8760" width="2" style="106" customWidth="1"/>
    <col min="8761" max="8960" width="9" style="106"/>
    <col min="8961" max="9000" width="2" style="106" customWidth="1"/>
    <col min="9001" max="9001" width="5.44140625" style="106" customWidth="1"/>
    <col min="9002" max="9016" width="2" style="106" customWidth="1"/>
    <col min="9017" max="9216" width="9" style="106"/>
    <col min="9217" max="9256" width="2" style="106" customWidth="1"/>
    <col min="9257" max="9257" width="5.44140625" style="106" customWidth="1"/>
    <col min="9258" max="9272" width="2" style="106" customWidth="1"/>
    <col min="9273" max="9472" width="9" style="106"/>
    <col min="9473" max="9512" width="2" style="106" customWidth="1"/>
    <col min="9513" max="9513" width="5.44140625" style="106" customWidth="1"/>
    <col min="9514" max="9528" width="2" style="106" customWidth="1"/>
    <col min="9529" max="9728" width="9" style="106"/>
    <col min="9729" max="9768" width="2" style="106" customWidth="1"/>
    <col min="9769" max="9769" width="5.44140625" style="106" customWidth="1"/>
    <col min="9770" max="9784" width="2" style="106" customWidth="1"/>
    <col min="9785" max="9984" width="9" style="106"/>
    <col min="9985" max="10024" width="2" style="106" customWidth="1"/>
    <col min="10025" max="10025" width="5.44140625" style="106" customWidth="1"/>
    <col min="10026" max="10040" width="2" style="106" customWidth="1"/>
    <col min="10041" max="10240" width="9" style="106"/>
    <col min="10241" max="10280" width="2" style="106" customWidth="1"/>
    <col min="10281" max="10281" width="5.44140625" style="106" customWidth="1"/>
    <col min="10282" max="10296" width="2" style="106" customWidth="1"/>
    <col min="10297" max="10496" width="9" style="106"/>
    <col min="10497" max="10536" width="2" style="106" customWidth="1"/>
    <col min="10537" max="10537" width="5.44140625" style="106" customWidth="1"/>
    <col min="10538" max="10552" width="2" style="106" customWidth="1"/>
    <col min="10553" max="10752" width="9" style="106"/>
    <col min="10753" max="10792" width="2" style="106" customWidth="1"/>
    <col min="10793" max="10793" width="5.44140625" style="106" customWidth="1"/>
    <col min="10794" max="10808" width="2" style="106" customWidth="1"/>
    <col min="10809" max="11008" width="9" style="106"/>
    <col min="11009" max="11048" width="2" style="106" customWidth="1"/>
    <col min="11049" max="11049" width="5.44140625" style="106" customWidth="1"/>
    <col min="11050" max="11064" width="2" style="106" customWidth="1"/>
    <col min="11065" max="11264" width="9" style="106"/>
    <col min="11265" max="11304" width="2" style="106" customWidth="1"/>
    <col min="11305" max="11305" width="5.44140625" style="106" customWidth="1"/>
    <col min="11306" max="11320" width="2" style="106" customWidth="1"/>
    <col min="11321" max="11520" width="9" style="106"/>
    <col min="11521" max="11560" width="2" style="106" customWidth="1"/>
    <col min="11561" max="11561" width="5.44140625" style="106" customWidth="1"/>
    <col min="11562" max="11576" width="2" style="106" customWidth="1"/>
    <col min="11577" max="11776" width="9" style="106"/>
    <col min="11777" max="11816" width="2" style="106" customWidth="1"/>
    <col min="11817" max="11817" width="5.44140625" style="106" customWidth="1"/>
    <col min="11818" max="11832" width="2" style="106" customWidth="1"/>
    <col min="11833" max="12032" width="9" style="106"/>
    <col min="12033" max="12072" width="2" style="106" customWidth="1"/>
    <col min="12073" max="12073" width="5.44140625" style="106" customWidth="1"/>
    <col min="12074" max="12088" width="2" style="106" customWidth="1"/>
    <col min="12089" max="12288" width="9" style="106"/>
    <col min="12289" max="12328" width="2" style="106" customWidth="1"/>
    <col min="12329" max="12329" width="5.44140625" style="106" customWidth="1"/>
    <col min="12330" max="12344" width="2" style="106" customWidth="1"/>
    <col min="12345" max="12544" width="9" style="106"/>
    <col min="12545" max="12584" width="2" style="106" customWidth="1"/>
    <col min="12585" max="12585" width="5.44140625" style="106" customWidth="1"/>
    <col min="12586" max="12600" width="2" style="106" customWidth="1"/>
    <col min="12601" max="12800" width="9" style="106"/>
    <col min="12801" max="12840" width="2" style="106" customWidth="1"/>
    <col min="12841" max="12841" width="5.44140625" style="106" customWidth="1"/>
    <col min="12842" max="12856" width="2" style="106" customWidth="1"/>
    <col min="12857" max="13056" width="9" style="106"/>
    <col min="13057" max="13096" width="2" style="106" customWidth="1"/>
    <col min="13097" max="13097" width="5.44140625" style="106" customWidth="1"/>
    <col min="13098" max="13112" width="2" style="106" customWidth="1"/>
    <col min="13113" max="13312" width="9" style="106"/>
    <col min="13313" max="13352" width="2" style="106" customWidth="1"/>
    <col min="13353" max="13353" width="5.44140625" style="106" customWidth="1"/>
    <col min="13354" max="13368" width="2" style="106" customWidth="1"/>
    <col min="13369" max="13568" width="9" style="106"/>
    <col min="13569" max="13608" width="2" style="106" customWidth="1"/>
    <col min="13609" max="13609" width="5.44140625" style="106" customWidth="1"/>
    <col min="13610" max="13624" width="2" style="106" customWidth="1"/>
    <col min="13625" max="13824" width="9" style="106"/>
    <col min="13825" max="13864" width="2" style="106" customWidth="1"/>
    <col min="13865" max="13865" width="5.44140625" style="106" customWidth="1"/>
    <col min="13866" max="13880" width="2" style="106" customWidth="1"/>
    <col min="13881" max="14080" width="9" style="106"/>
    <col min="14081" max="14120" width="2" style="106" customWidth="1"/>
    <col min="14121" max="14121" width="5.44140625" style="106" customWidth="1"/>
    <col min="14122" max="14136" width="2" style="106" customWidth="1"/>
    <col min="14137" max="14336" width="9" style="106"/>
    <col min="14337" max="14376" width="2" style="106" customWidth="1"/>
    <col min="14377" max="14377" width="5.44140625" style="106" customWidth="1"/>
    <col min="14378" max="14392" width="2" style="106" customWidth="1"/>
    <col min="14393" max="14592" width="9" style="106"/>
    <col min="14593" max="14632" width="2" style="106" customWidth="1"/>
    <col min="14633" max="14633" width="5.44140625" style="106" customWidth="1"/>
    <col min="14634" max="14648" width="2" style="106" customWidth="1"/>
    <col min="14649" max="14848" width="9" style="106"/>
    <col min="14849" max="14888" width="2" style="106" customWidth="1"/>
    <col min="14889" max="14889" width="5.44140625" style="106" customWidth="1"/>
    <col min="14890" max="14904" width="2" style="106" customWidth="1"/>
    <col min="14905" max="15104" width="9" style="106"/>
    <col min="15105" max="15144" width="2" style="106" customWidth="1"/>
    <col min="15145" max="15145" width="5.44140625" style="106" customWidth="1"/>
    <col min="15146" max="15160" width="2" style="106" customWidth="1"/>
    <col min="15161" max="15360" width="9" style="106"/>
    <col min="15361" max="15400" width="2" style="106" customWidth="1"/>
    <col min="15401" max="15401" width="5.44140625" style="106" customWidth="1"/>
    <col min="15402" max="15416" width="2" style="106" customWidth="1"/>
    <col min="15417" max="15616" width="9" style="106"/>
    <col min="15617" max="15656" width="2" style="106" customWidth="1"/>
    <col min="15657" max="15657" width="5.44140625" style="106" customWidth="1"/>
    <col min="15658" max="15672" width="2" style="106" customWidth="1"/>
    <col min="15673" max="15872" width="9" style="106"/>
    <col min="15873" max="15912" width="2" style="106" customWidth="1"/>
    <col min="15913" max="15913" width="5.44140625" style="106" customWidth="1"/>
    <col min="15914" max="15928" width="2" style="106" customWidth="1"/>
    <col min="15929" max="16128" width="9" style="106"/>
    <col min="16129" max="16168" width="2" style="106" customWidth="1"/>
    <col min="16169" max="16169" width="5.44140625" style="106" customWidth="1"/>
    <col min="16170" max="16184" width="2" style="106" customWidth="1"/>
    <col min="16185" max="16384" width="9" style="106"/>
  </cols>
  <sheetData>
    <row r="1" spans="1:57" ht="17.25" customHeight="1" x14ac:dyDescent="0.2">
      <c r="A1" s="1381" t="s">
        <v>5685</v>
      </c>
      <c r="B1" s="1381"/>
      <c r="C1" s="1381"/>
      <c r="D1" s="1381"/>
      <c r="E1" s="1381"/>
      <c r="F1" s="1381"/>
      <c r="G1" s="1381"/>
      <c r="H1" s="1381"/>
      <c r="I1" s="1381"/>
      <c r="J1" s="1381"/>
      <c r="K1" s="1381"/>
      <c r="L1" s="1381"/>
      <c r="M1" s="1381"/>
      <c r="N1" s="1381"/>
      <c r="O1" s="1381"/>
      <c r="P1" s="1381"/>
      <c r="Q1" s="1381"/>
      <c r="R1" s="1381"/>
      <c r="S1" s="1381"/>
      <c r="T1" s="1381"/>
      <c r="U1" s="1381"/>
      <c r="V1" s="1381"/>
      <c r="W1" s="1381"/>
      <c r="X1" s="1381"/>
      <c r="Y1" s="1381"/>
      <c r="Z1" s="1381"/>
      <c r="AA1" s="1381"/>
      <c r="AB1" s="1381"/>
      <c r="AC1" s="1381"/>
      <c r="AD1" s="1381"/>
      <c r="AE1" s="1381"/>
      <c r="AF1" s="1381"/>
      <c r="AG1" s="1381"/>
      <c r="AH1" s="1381"/>
      <c r="AI1" s="1381"/>
      <c r="AJ1" s="1381"/>
      <c r="AK1" s="1381"/>
      <c r="AL1" s="1381"/>
      <c r="AM1" s="1381"/>
      <c r="AN1" s="1381"/>
      <c r="AO1" s="1381"/>
    </row>
    <row r="2" spans="1:57" ht="17.25" customHeight="1" x14ac:dyDescent="0.2">
      <c r="A2" s="1381"/>
      <c r="B2" s="1381"/>
      <c r="C2" s="1381"/>
      <c r="D2" s="1381"/>
      <c r="E2" s="1381"/>
      <c r="F2" s="1381"/>
      <c r="G2" s="1381"/>
      <c r="H2" s="1381"/>
      <c r="I2" s="1381"/>
      <c r="J2" s="1381"/>
      <c r="K2" s="1381"/>
      <c r="L2" s="1381"/>
      <c r="M2" s="1381"/>
      <c r="N2" s="1381"/>
      <c r="O2" s="1381"/>
      <c r="P2" s="1381"/>
      <c r="Q2" s="1381"/>
      <c r="R2" s="1381"/>
      <c r="S2" s="1381"/>
      <c r="T2" s="1381"/>
      <c r="U2" s="1381"/>
      <c r="V2" s="1381"/>
      <c r="W2" s="1381"/>
      <c r="X2" s="1381"/>
      <c r="Y2" s="1381"/>
      <c r="Z2" s="1381"/>
      <c r="AA2" s="1381"/>
      <c r="AB2" s="1381"/>
      <c r="AC2" s="1381"/>
      <c r="AD2" s="1381"/>
      <c r="AE2" s="1381"/>
      <c r="AF2" s="1381"/>
      <c r="AG2" s="1381"/>
      <c r="AH2" s="1381"/>
      <c r="AI2" s="1381"/>
      <c r="AJ2" s="1381"/>
      <c r="AK2" s="1381"/>
      <c r="AL2" s="1381"/>
      <c r="AM2" s="1381"/>
      <c r="AN2" s="1381"/>
      <c r="AO2" s="1381"/>
    </row>
    <row r="3" spans="1:57" ht="17.25" customHeight="1" x14ac:dyDescent="0.2"/>
    <row r="4" spans="1:57" ht="13.5" customHeight="1" x14ac:dyDescent="0.2">
      <c r="A4" s="1382" t="s">
        <v>5686</v>
      </c>
      <c r="B4" s="1382"/>
      <c r="C4" s="1382"/>
      <c r="D4" s="1382"/>
      <c r="E4" s="1382"/>
      <c r="F4" s="1382"/>
      <c r="G4" s="1382"/>
      <c r="H4" s="1382"/>
      <c r="I4" s="1382"/>
      <c r="J4" s="1382"/>
      <c r="K4" s="1382"/>
      <c r="L4" s="1382"/>
      <c r="M4" s="1382"/>
      <c r="N4" s="1382"/>
      <c r="O4" s="1382"/>
      <c r="P4" s="1382"/>
      <c r="Q4" s="1382"/>
      <c r="R4" s="1382"/>
      <c r="S4" s="1382"/>
      <c r="T4" s="1382"/>
      <c r="U4" s="1382"/>
      <c r="V4" s="1382"/>
      <c r="W4" s="1382"/>
      <c r="X4" s="1382"/>
      <c r="Y4" s="1382"/>
      <c r="Z4" s="1382"/>
      <c r="AA4" s="1382"/>
      <c r="AB4" s="1382"/>
      <c r="AC4" s="1382"/>
      <c r="AD4" s="1382"/>
      <c r="AE4" s="1382"/>
      <c r="AF4" s="1382"/>
      <c r="AG4" s="1382"/>
      <c r="AH4" s="1382"/>
      <c r="AI4" s="1382"/>
      <c r="AJ4" s="1382"/>
      <c r="AK4" s="1382"/>
      <c r="AL4" s="1382"/>
      <c r="AM4" s="1382"/>
      <c r="AN4" s="1382"/>
      <c r="AO4" s="1382"/>
    </row>
    <row r="5" spans="1:57" ht="13.5" customHeight="1" x14ac:dyDescent="0.2">
      <c r="A5" s="1382"/>
      <c r="B5" s="1382"/>
      <c r="C5" s="1382"/>
      <c r="D5" s="1382"/>
      <c r="E5" s="1382"/>
      <c r="F5" s="1382"/>
      <c r="G5" s="1382"/>
      <c r="H5" s="1382"/>
      <c r="I5" s="1382"/>
      <c r="J5" s="1382"/>
      <c r="K5" s="1382"/>
      <c r="L5" s="1382"/>
      <c r="M5" s="1382"/>
      <c r="N5" s="1382"/>
      <c r="O5" s="1382"/>
      <c r="P5" s="1382"/>
      <c r="Q5" s="1382"/>
      <c r="R5" s="1382"/>
      <c r="S5" s="1382"/>
      <c r="T5" s="1382"/>
      <c r="U5" s="1382"/>
      <c r="V5" s="1382"/>
      <c r="W5" s="1382"/>
      <c r="X5" s="1382"/>
      <c r="Y5" s="1382"/>
      <c r="Z5" s="1382"/>
      <c r="AA5" s="1382"/>
      <c r="AB5" s="1382"/>
      <c r="AC5" s="1382"/>
      <c r="AD5" s="1382"/>
      <c r="AE5" s="1382"/>
      <c r="AF5" s="1382"/>
      <c r="AG5" s="1382"/>
      <c r="AH5" s="1382"/>
      <c r="AI5" s="1382"/>
      <c r="AJ5" s="1382"/>
      <c r="AK5" s="1382"/>
      <c r="AL5" s="1382"/>
      <c r="AM5" s="1382"/>
      <c r="AN5" s="1382"/>
      <c r="AO5" s="1382"/>
    </row>
    <row r="6" spans="1:57" ht="13.5" customHeight="1" x14ac:dyDescent="0.2">
      <c r="A6" s="1382"/>
      <c r="B6" s="1382"/>
      <c r="C6" s="1382"/>
      <c r="D6" s="1382"/>
      <c r="E6" s="1382"/>
      <c r="F6" s="1382"/>
      <c r="G6" s="1382"/>
      <c r="H6" s="1382"/>
      <c r="I6" s="1382"/>
      <c r="J6" s="1382"/>
      <c r="K6" s="1382"/>
      <c r="L6" s="1382"/>
      <c r="M6" s="1382"/>
      <c r="N6" s="1382"/>
      <c r="O6" s="1382"/>
      <c r="P6" s="1382"/>
      <c r="Q6" s="1382"/>
      <c r="R6" s="1382"/>
      <c r="S6" s="1382"/>
      <c r="T6" s="1382"/>
      <c r="U6" s="1382"/>
      <c r="V6" s="1382"/>
      <c r="W6" s="1382"/>
      <c r="X6" s="1382"/>
      <c r="Y6" s="1382"/>
      <c r="Z6" s="1382"/>
      <c r="AA6" s="1382"/>
      <c r="AB6" s="1382"/>
      <c r="AC6" s="1382"/>
      <c r="AD6" s="1382"/>
      <c r="AE6" s="1382"/>
      <c r="AF6" s="1382"/>
      <c r="AG6" s="1382"/>
      <c r="AH6" s="1382"/>
      <c r="AI6" s="1382"/>
      <c r="AJ6" s="1382"/>
      <c r="AK6" s="1382"/>
      <c r="AL6" s="1382"/>
      <c r="AM6" s="1382"/>
      <c r="AN6" s="1382"/>
      <c r="AO6" s="1382"/>
    </row>
    <row r="7" spans="1:57" ht="13.5" customHeight="1" x14ac:dyDescent="0.2">
      <c r="A7" s="1382"/>
      <c r="B7" s="1382"/>
      <c r="C7" s="1382"/>
      <c r="D7" s="1382"/>
      <c r="E7" s="1382"/>
      <c r="F7" s="1382"/>
      <c r="G7" s="1382"/>
      <c r="H7" s="1382"/>
      <c r="I7" s="1382"/>
      <c r="J7" s="1382"/>
      <c r="K7" s="1382"/>
      <c r="L7" s="1382"/>
      <c r="M7" s="1382"/>
      <c r="N7" s="1382"/>
      <c r="O7" s="1382"/>
      <c r="P7" s="1382"/>
      <c r="Q7" s="1382"/>
      <c r="R7" s="1382"/>
      <c r="S7" s="1382"/>
      <c r="T7" s="1382"/>
      <c r="U7" s="1382"/>
      <c r="V7" s="1382"/>
      <c r="W7" s="1382"/>
      <c r="X7" s="1382"/>
      <c r="Y7" s="1382"/>
      <c r="Z7" s="1382"/>
      <c r="AA7" s="1382"/>
      <c r="AB7" s="1382"/>
      <c r="AC7" s="1382"/>
      <c r="AD7" s="1382"/>
      <c r="AE7" s="1382"/>
      <c r="AF7" s="1382"/>
      <c r="AG7" s="1382"/>
      <c r="AH7" s="1382"/>
      <c r="AI7" s="1382"/>
      <c r="AJ7" s="1382"/>
      <c r="AK7" s="1382"/>
      <c r="AL7" s="1382"/>
      <c r="AM7" s="1382"/>
      <c r="AN7" s="1382"/>
      <c r="AO7" s="1382"/>
    </row>
    <row r="8" spans="1:57" ht="13.5" customHeight="1" x14ac:dyDescent="0.2">
      <c r="A8" s="1382"/>
      <c r="B8" s="1382"/>
      <c r="C8" s="1382"/>
      <c r="D8" s="1382"/>
      <c r="E8" s="1382"/>
      <c r="F8" s="1382"/>
      <c r="G8" s="1382"/>
      <c r="H8" s="1382"/>
      <c r="I8" s="1382"/>
      <c r="J8" s="1382"/>
      <c r="K8" s="1382"/>
      <c r="L8" s="1382"/>
      <c r="M8" s="1382"/>
      <c r="N8" s="1382"/>
      <c r="O8" s="1382"/>
      <c r="P8" s="1382"/>
      <c r="Q8" s="1382"/>
      <c r="R8" s="1382"/>
      <c r="S8" s="1382"/>
      <c r="T8" s="1382"/>
      <c r="U8" s="1382"/>
      <c r="V8" s="1382"/>
      <c r="W8" s="1382"/>
      <c r="X8" s="1382"/>
      <c r="Y8" s="1382"/>
      <c r="Z8" s="1382"/>
      <c r="AA8" s="1382"/>
      <c r="AB8" s="1382"/>
      <c r="AC8" s="1382"/>
      <c r="AD8" s="1382"/>
      <c r="AE8" s="1382"/>
      <c r="AF8" s="1382"/>
      <c r="AG8" s="1382"/>
      <c r="AH8" s="1382"/>
      <c r="AI8" s="1382"/>
      <c r="AJ8" s="1382"/>
      <c r="AK8" s="1382"/>
      <c r="AL8" s="1382"/>
      <c r="AM8" s="1382"/>
      <c r="AN8" s="1382"/>
      <c r="AO8" s="1382"/>
    </row>
    <row r="9" spans="1:57" ht="13.5" customHeight="1" x14ac:dyDescent="0.2">
      <c r="A9" s="1382"/>
      <c r="B9" s="1382"/>
      <c r="C9" s="1382"/>
      <c r="D9" s="1382"/>
      <c r="E9" s="1382"/>
      <c r="F9" s="1382"/>
      <c r="G9" s="1382"/>
      <c r="H9" s="1382"/>
      <c r="I9" s="1382"/>
      <c r="J9" s="1382"/>
      <c r="K9" s="1382"/>
      <c r="L9" s="1382"/>
      <c r="M9" s="1382"/>
      <c r="N9" s="1382"/>
      <c r="O9" s="1382"/>
      <c r="P9" s="1382"/>
      <c r="Q9" s="1382"/>
      <c r="R9" s="1382"/>
      <c r="S9" s="1382"/>
      <c r="T9" s="1382"/>
      <c r="U9" s="1382"/>
      <c r="V9" s="1382"/>
      <c r="W9" s="1382"/>
      <c r="X9" s="1382"/>
      <c r="Y9" s="1382"/>
      <c r="Z9" s="1382"/>
      <c r="AA9" s="1382"/>
      <c r="AB9" s="1382"/>
      <c r="AC9" s="1382"/>
      <c r="AD9" s="1382"/>
      <c r="AE9" s="1382"/>
      <c r="AF9" s="1382"/>
      <c r="AG9" s="1382"/>
      <c r="AH9" s="1382"/>
      <c r="AI9" s="1382"/>
      <c r="AJ9" s="1382"/>
      <c r="AK9" s="1382"/>
      <c r="AL9" s="1382"/>
      <c r="AM9" s="1382"/>
      <c r="AN9" s="1382"/>
      <c r="AO9" s="1382"/>
    </row>
    <row r="10" spans="1:57" ht="30" customHeight="1" x14ac:dyDescent="0.2">
      <c r="A10" s="1382"/>
      <c r="B10" s="1382"/>
      <c r="C10" s="1382"/>
      <c r="D10" s="1382"/>
      <c r="E10" s="1382"/>
      <c r="F10" s="1382"/>
      <c r="G10" s="1382"/>
      <c r="H10" s="1382"/>
      <c r="I10" s="1382"/>
      <c r="J10" s="1382"/>
      <c r="K10" s="1382"/>
      <c r="L10" s="1382"/>
      <c r="M10" s="1382"/>
      <c r="N10" s="1382"/>
      <c r="O10" s="1382"/>
      <c r="P10" s="1382"/>
      <c r="Q10" s="1382"/>
      <c r="R10" s="1382"/>
      <c r="S10" s="1382"/>
      <c r="T10" s="1382"/>
      <c r="U10" s="1382"/>
      <c r="V10" s="1382"/>
      <c r="W10" s="1382"/>
      <c r="X10" s="1382"/>
      <c r="Y10" s="1382"/>
      <c r="Z10" s="1382"/>
      <c r="AA10" s="1382"/>
      <c r="AB10" s="1382"/>
      <c r="AC10" s="1382"/>
      <c r="AD10" s="1382"/>
      <c r="AE10" s="1382"/>
      <c r="AF10" s="1382"/>
      <c r="AG10" s="1382"/>
      <c r="AH10" s="1382"/>
      <c r="AI10" s="1382"/>
      <c r="AJ10" s="1382"/>
      <c r="AK10" s="1382"/>
      <c r="AL10" s="1382"/>
      <c r="AM10" s="1382"/>
      <c r="AN10" s="1382"/>
      <c r="AO10" s="1382"/>
    </row>
    <row r="11" spans="1:57" ht="30" customHeight="1" x14ac:dyDescent="0.2">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row>
    <row r="13" spans="1:57" ht="13.5" customHeight="1" x14ac:dyDescent="0.2">
      <c r="A13" s="1382" t="s">
        <v>6751</v>
      </c>
      <c r="B13" s="1382"/>
      <c r="C13" s="1382"/>
      <c r="D13" s="1382"/>
      <c r="E13" s="1382"/>
      <c r="F13" s="1382"/>
      <c r="G13" s="1382"/>
      <c r="H13" s="1382"/>
      <c r="I13" s="1382"/>
      <c r="J13" s="1382"/>
      <c r="K13" s="1382"/>
      <c r="L13" s="1382"/>
      <c r="M13" s="1382"/>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c r="AJ13" s="1382"/>
      <c r="AK13" s="1382"/>
      <c r="AL13" s="1382"/>
      <c r="AM13" s="1382"/>
      <c r="AN13" s="1382"/>
      <c r="AO13" s="1382"/>
      <c r="AX13" s="107"/>
      <c r="AY13" s="107"/>
      <c r="AZ13" s="107"/>
      <c r="BA13" s="107"/>
      <c r="BB13" s="107"/>
      <c r="BC13" s="107"/>
      <c r="BD13" s="107"/>
      <c r="BE13" s="107"/>
    </row>
    <row r="14" spans="1:57" ht="13.5" customHeight="1" x14ac:dyDescent="0.2">
      <c r="A14" s="1382"/>
      <c r="B14" s="1382"/>
      <c r="C14" s="1382"/>
      <c r="D14" s="1382"/>
      <c r="E14" s="1382"/>
      <c r="F14" s="1382"/>
      <c r="G14" s="1382"/>
      <c r="H14" s="1382"/>
      <c r="I14" s="1382"/>
      <c r="J14" s="1382"/>
      <c r="K14" s="1382"/>
      <c r="L14" s="1382"/>
      <c r="M14" s="1382"/>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2"/>
      <c r="AL14" s="1382"/>
      <c r="AM14" s="1382"/>
      <c r="AN14" s="1382"/>
      <c r="AO14" s="1382"/>
      <c r="AX14" s="107"/>
      <c r="AY14" s="107"/>
      <c r="AZ14" s="107"/>
      <c r="BA14" s="107"/>
      <c r="BB14" s="107"/>
      <c r="BC14" s="107"/>
      <c r="BD14" s="107"/>
      <c r="BE14" s="107"/>
    </row>
    <row r="15" spans="1:57" ht="13.5" customHeight="1" x14ac:dyDescent="0.2">
      <c r="A15" s="1382"/>
      <c r="B15" s="1382"/>
      <c r="C15" s="1382"/>
      <c r="D15" s="1382"/>
      <c r="E15" s="1382"/>
      <c r="F15" s="1382"/>
      <c r="G15" s="1382"/>
      <c r="H15" s="1382"/>
      <c r="I15" s="1382"/>
      <c r="J15" s="1382"/>
      <c r="K15" s="1382"/>
      <c r="L15" s="1382"/>
      <c r="M15" s="1382"/>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2"/>
      <c r="AI15" s="1382"/>
      <c r="AJ15" s="1382"/>
      <c r="AK15" s="1382"/>
      <c r="AL15" s="1382"/>
      <c r="AM15" s="1382"/>
      <c r="AN15" s="1382"/>
      <c r="AO15" s="1382"/>
      <c r="AX15" s="107"/>
      <c r="AY15" s="107"/>
      <c r="AZ15" s="107"/>
      <c r="BA15" s="107"/>
      <c r="BB15" s="107"/>
      <c r="BC15" s="107"/>
      <c r="BD15" s="107"/>
      <c r="BE15" s="107"/>
    </row>
    <row r="16" spans="1:57" x14ac:dyDescent="0.2">
      <c r="A16" s="1382"/>
      <c r="B16" s="1382"/>
      <c r="C16" s="1382"/>
      <c r="D16" s="1382"/>
      <c r="E16" s="1382"/>
      <c r="F16" s="1382"/>
      <c r="G16" s="1382"/>
      <c r="H16" s="1382"/>
      <c r="I16" s="1382"/>
      <c r="J16" s="1382"/>
      <c r="K16" s="1382"/>
      <c r="L16" s="1382"/>
      <c r="M16" s="1382"/>
      <c r="N16" s="1382"/>
      <c r="O16" s="1382"/>
      <c r="P16" s="1382"/>
      <c r="Q16" s="1382"/>
      <c r="R16" s="1382"/>
      <c r="S16" s="1382"/>
      <c r="T16" s="1382"/>
      <c r="U16" s="1382"/>
      <c r="V16" s="1382"/>
      <c r="W16" s="1382"/>
      <c r="X16" s="1382"/>
      <c r="Y16" s="1382"/>
      <c r="Z16" s="1382"/>
      <c r="AA16" s="1382"/>
      <c r="AB16" s="1382"/>
      <c r="AC16" s="1382"/>
      <c r="AD16" s="1382"/>
      <c r="AE16" s="1382"/>
      <c r="AF16" s="1382"/>
      <c r="AG16" s="1382"/>
      <c r="AH16" s="1382"/>
      <c r="AI16" s="1382"/>
      <c r="AJ16" s="1382"/>
      <c r="AK16" s="1382"/>
      <c r="AL16" s="1382"/>
      <c r="AM16" s="1382"/>
      <c r="AN16" s="1382"/>
      <c r="AO16" s="1382"/>
      <c r="AX16" s="107"/>
      <c r="AY16" s="107"/>
      <c r="AZ16" s="107"/>
      <c r="BA16" s="107"/>
      <c r="BB16" s="107"/>
      <c r="BC16" s="107"/>
      <c r="BD16" s="107"/>
      <c r="BE16" s="107"/>
    </row>
    <row r="17" spans="1:57" x14ac:dyDescent="0.2">
      <c r="AX17" s="107"/>
      <c r="AY17" s="107"/>
      <c r="AZ17" s="107"/>
      <c r="BA17" s="107"/>
      <c r="BB17" s="107"/>
      <c r="BC17" s="107"/>
      <c r="BD17" s="107"/>
      <c r="BE17" s="107"/>
    </row>
    <row r="18" spans="1:57" ht="13.5" customHeight="1" x14ac:dyDescent="0.2">
      <c r="A18" s="1382" t="s">
        <v>5688</v>
      </c>
      <c r="B18" s="1382"/>
      <c r="C18" s="1382"/>
      <c r="D18" s="1382"/>
      <c r="E18" s="1382"/>
      <c r="F18" s="1382"/>
      <c r="G18" s="1382"/>
      <c r="H18" s="1382"/>
      <c r="I18" s="1382"/>
      <c r="J18" s="1382"/>
      <c r="K18" s="1382"/>
      <c r="L18" s="1382"/>
      <c r="M18" s="1382"/>
      <c r="N18" s="1382"/>
      <c r="O18" s="1382"/>
      <c r="P18" s="1382"/>
      <c r="Q18" s="1382"/>
      <c r="R18" s="1382"/>
      <c r="S18" s="1382"/>
      <c r="T18" s="1382"/>
      <c r="U18" s="1382"/>
      <c r="V18" s="1382"/>
      <c r="W18" s="1382"/>
      <c r="X18" s="1382"/>
      <c r="Y18" s="1382"/>
      <c r="Z18" s="1382"/>
      <c r="AA18" s="1382"/>
      <c r="AB18" s="1382"/>
      <c r="AC18" s="1382"/>
      <c r="AD18" s="1382"/>
      <c r="AE18" s="1382"/>
      <c r="AF18" s="1382"/>
      <c r="AG18" s="1382"/>
      <c r="AH18" s="1382"/>
      <c r="AI18" s="1382"/>
      <c r="AJ18" s="1382"/>
      <c r="AK18" s="1382"/>
      <c r="AL18" s="1382"/>
      <c r="AM18" s="1382"/>
      <c r="AN18" s="1382"/>
      <c r="AO18" s="1382"/>
    </row>
    <row r="19" spans="1:57" x14ac:dyDescent="0.2">
      <c r="A19" s="1382"/>
      <c r="B19" s="1382"/>
      <c r="C19" s="1382"/>
      <c r="D19" s="1382"/>
      <c r="E19" s="1382"/>
      <c r="F19" s="1382"/>
      <c r="G19" s="1382"/>
      <c r="H19" s="1382"/>
      <c r="I19" s="1382"/>
      <c r="J19" s="1382"/>
      <c r="K19" s="1382"/>
      <c r="L19" s="1382"/>
      <c r="M19" s="1382"/>
      <c r="N19" s="1382"/>
      <c r="O19" s="1382"/>
      <c r="P19" s="1382"/>
      <c r="Q19" s="1382"/>
      <c r="R19" s="1382"/>
      <c r="S19" s="1382"/>
      <c r="T19" s="1382"/>
      <c r="U19" s="1382"/>
      <c r="V19" s="1382"/>
      <c r="W19" s="1382"/>
      <c r="X19" s="1382"/>
      <c r="Y19" s="1382"/>
      <c r="Z19" s="1382"/>
      <c r="AA19" s="1382"/>
      <c r="AB19" s="1382"/>
      <c r="AC19" s="1382"/>
      <c r="AD19" s="1382"/>
      <c r="AE19" s="1382"/>
      <c r="AF19" s="1382"/>
      <c r="AG19" s="1382"/>
      <c r="AH19" s="1382"/>
      <c r="AI19" s="1382"/>
      <c r="AJ19" s="1382"/>
      <c r="AK19" s="1382"/>
      <c r="AL19" s="1382"/>
      <c r="AM19" s="1382"/>
      <c r="AN19" s="1382"/>
      <c r="AO19" s="1382"/>
    </row>
    <row r="20" spans="1:57" x14ac:dyDescent="0.2">
      <c r="A20" s="1382"/>
      <c r="B20" s="1382"/>
      <c r="C20" s="1382"/>
      <c r="D20" s="1382"/>
      <c r="E20" s="1382"/>
      <c r="F20" s="1382"/>
      <c r="G20" s="1382"/>
      <c r="H20" s="1382"/>
      <c r="I20" s="1382"/>
      <c r="J20" s="1382"/>
      <c r="K20" s="1382"/>
      <c r="L20" s="1382"/>
      <c r="M20" s="1382"/>
      <c r="N20" s="1382"/>
      <c r="O20" s="1382"/>
      <c r="P20" s="1382"/>
      <c r="Q20" s="1382"/>
      <c r="R20" s="1382"/>
      <c r="S20" s="1382"/>
      <c r="T20" s="1382"/>
      <c r="U20" s="1382"/>
      <c r="V20" s="1382"/>
      <c r="W20" s="1382"/>
      <c r="X20" s="1382"/>
      <c r="Y20" s="1382"/>
      <c r="Z20" s="1382"/>
      <c r="AA20" s="1382"/>
      <c r="AB20" s="1382"/>
      <c r="AC20" s="1382"/>
      <c r="AD20" s="1382"/>
      <c r="AE20" s="1382"/>
      <c r="AF20" s="1382"/>
      <c r="AG20" s="1382"/>
      <c r="AH20" s="1382"/>
      <c r="AI20" s="1382"/>
      <c r="AJ20" s="1382"/>
      <c r="AK20" s="1382"/>
      <c r="AL20" s="1382"/>
      <c r="AM20" s="1382"/>
      <c r="AN20" s="1382"/>
      <c r="AO20" s="1382"/>
    </row>
    <row r="21" spans="1:57" x14ac:dyDescent="0.2">
      <c r="A21" s="1382"/>
      <c r="B21" s="1382"/>
      <c r="C21" s="1382"/>
      <c r="D21" s="1382"/>
      <c r="E21" s="1382"/>
      <c r="F21" s="1382"/>
      <c r="G21" s="1382"/>
      <c r="H21" s="1382"/>
      <c r="I21" s="1382"/>
      <c r="J21" s="1382"/>
      <c r="K21" s="1382"/>
      <c r="L21" s="1382"/>
      <c r="M21" s="1382"/>
      <c r="N21" s="1382"/>
      <c r="O21" s="1382"/>
      <c r="P21" s="1382"/>
      <c r="Q21" s="1382"/>
      <c r="R21" s="1382"/>
      <c r="S21" s="1382"/>
      <c r="T21" s="1382"/>
      <c r="U21" s="1382"/>
      <c r="V21" s="1382"/>
      <c r="W21" s="1382"/>
      <c r="X21" s="1382"/>
      <c r="Y21" s="1382"/>
      <c r="Z21" s="1382"/>
      <c r="AA21" s="1382"/>
      <c r="AB21" s="1382"/>
      <c r="AC21" s="1382"/>
      <c r="AD21" s="1382"/>
      <c r="AE21" s="1382"/>
      <c r="AF21" s="1382"/>
      <c r="AG21" s="1382"/>
      <c r="AH21" s="1382"/>
      <c r="AI21" s="1382"/>
      <c r="AJ21" s="1382"/>
      <c r="AK21" s="1382"/>
      <c r="AL21" s="1382"/>
      <c r="AM21" s="1382"/>
      <c r="AN21" s="1382"/>
      <c r="AO21" s="1382"/>
    </row>
    <row r="22" spans="1:57" x14ac:dyDescent="0.2">
      <c r="A22" s="1382"/>
      <c r="B22" s="1382"/>
      <c r="C22" s="1382"/>
      <c r="D22" s="1382"/>
      <c r="E22" s="1382"/>
      <c r="F22" s="1382"/>
      <c r="G22" s="1382"/>
      <c r="H22" s="1382"/>
      <c r="I22" s="1382"/>
      <c r="J22" s="1382"/>
      <c r="K22" s="1382"/>
      <c r="L22" s="1382"/>
      <c r="M22" s="1382"/>
      <c r="N22" s="1382"/>
      <c r="O22" s="1382"/>
      <c r="P22" s="1382"/>
      <c r="Q22" s="1382"/>
      <c r="R22" s="1382"/>
      <c r="S22" s="1382"/>
      <c r="T22" s="1382"/>
      <c r="U22" s="1382"/>
      <c r="V22" s="1382"/>
      <c r="W22" s="1382"/>
      <c r="X22" s="1382"/>
      <c r="Y22" s="1382"/>
      <c r="Z22" s="1382"/>
      <c r="AA22" s="1382"/>
      <c r="AB22" s="1382"/>
      <c r="AC22" s="1382"/>
      <c r="AD22" s="1382"/>
      <c r="AE22" s="1382"/>
      <c r="AF22" s="1382"/>
      <c r="AG22" s="1382"/>
      <c r="AH22" s="1382"/>
      <c r="AI22" s="1382"/>
      <c r="AJ22" s="1382"/>
      <c r="AK22" s="1382"/>
      <c r="AL22" s="1382"/>
      <c r="AM22" s="1382"/>
      <c r="AN22" s="1382"/>
      <c r="AO22" s="1382"/>
    </row>
    <row r="23" spans="1:57" x14ac:dyDescent="0.2">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row>
    <row r="24" spans="1:57" ht="13.5" customHeight="1" x14ac:dyDescent="0.2">
      <c r="A24" s="1380" t="s">
        <v>5687</v>
      </c>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c r="AE24" s="1380"/>
      <c r="AF24" s="1380"/>
      <c r="AG24" s="1380"/>
      <c r="AH24" s="1380"/>
      <c r="AI24" s="1380"/>
      <c r="AJ24" s="1380"/>
      <c r="AK24" s="1380"/>
      <c r="AL24" s="1380"/>
      <c r="AM24" s="1380"/>
      <c r="AN24" s="1380"/>
      <c r="AO24" s="1380"/>
    </row>
    <row r="25" spans="1:57" x14ac:dyDescent="0.2">
      <c r="A25" s="1380"/>
      <c r="B25" s="1380"/>
      <c r="C25" s="1380"/>
      <c r="D25" s="1380"/>
      <c r="E25" s="1380"/>
      <c r="F25" s="1380"/>
      <c r="G25" s="1380"/>
      <c r="H25" s="1380"/>
      <c r="I25" s="1380"/>
      <c r="J25" s="1380"/>
      <c r="K25" s="1380"/>
      <c r="L25" s="1380"/>
      <c r="M25" s="1380"/>
      <c r="N25" s="1380"/>
      <c r="O25" s="1380"/>
      <c r="P25" s="1380"/>
      <c r="Q25" s="1380"/>
      <c r="R25" s="1380"/>
      <c r="S25" s="1380"/>
      <c r="T25" s="1380"/>
      <c r="U25" s="1380"/>
      <c r="V25" s="1380"/>
      <c r="W25" s="1380"/>
      <c r="X25" s="1380"/>
      <c r="Y25" s="1380"/>
      <c r="Z25" s="1380"/>
      <c r="AA25" s="1380"/>
      <c r="AB25" s="1380"/>
      <c r="AC25" s="1380"/>
      <c r="AD25" s="1380"/>
      <c r="AE25" s="1380"/>
      <c r="AF25" s="1380"/>
      <c r="AG25" s="1380"/>
      <c r="AH25" s="1380"/>
      <c r="AI25" s="1380"/>
      <c r="AJ25" s="1380"/>
      <c r="AK25" s="1380"/>
      <c r="AL25" s="1380"/>
      <c r="AM25" s="1380"/>
      <c r="AN25" s="1380"/>
      <c r="AO25" s="1380"/>
    </row>
    <row r="26" spans="1:57" x14ac:dyDescent="0.2">
      <c r="A26" s="1380"/>
      <c r="B26" s="1380"/>
      <c r="C26" s="1380"/>
      <c r="D26" s="1380"/>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1380"/>
      <c r="AE26" s="1380"/>
      <c r="AF26" s="1380"/>
      <c r="AG26" s="1380"/>
      <c r="AH26" s="1380"/>
      <c r="AI26" s="1380"/>
      <c r="AJ26" s="1380"/>
      <c r="AK26" s="1380"/>
      <c r="AL26" s="1380"/>
      <c r="AM26" s="1380"/>
      <c r="AN26" s="1380"/>
      <c r="AO26" s="1380"/>
    </row>
    <row r="27" spans="1:57" x14ac:dyDescent="0.2">
      <c r="A27" s="1380"/>
      <c r="B27" s="1380"/>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c r="AE27" s="1380"/>
      <c r="AF27" s="1380"/>
      <c r="AG27" s="1380"/>
      <c r="AH27" s="1380"/>
      <c r="AI27" s="1380"/>
      <c r="AJ27" s="1380"/>
      <c r="AK27" s="1380"/>
      <c r="AL27" s="1380"/>
      <c r="AM27" s="1380"/>
      <c r="AN27" s="1380"/>
      <c r="AO27" s="1380"/>
    </row>
    <row r="28" spans="1:57" x14ac:dyDescent="0.2">
      <c r="A28" s="1380"/>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c r="AE28" s="1380"/>
      <c r="AF28" s="1380"/>
      <c r="AG28" s="1380"/>
      <c r="AH28" s="1380"/>
      <c r="AI28" s="1380"/>
      <c r="AJ28" s="1380"/>
      <c r="AK28" s="1380"/>
      <c r="AL28" s="1380"/>
      <c r="AM28" s="1380"/>
      <c r="AN28" s="1380"/>
      <c r="AO28" s="1380"/>
    </row>
    <row r="30" spans="1:57" x14ac:dyDescent="0.2">
      <c r="A30" s="1380"/>
      <c r="B30" s="1380"/>
      <c r="C30" s="1380"/>
      <c r="D30" s="1380"/>
      <c r="E30" s="1380"/>
      <c r="F30" s="1380"/>
      <c r="G30" s="1380"/>
      <c r="H30" s="1380"/>
      <c r="I30" s="1380"/>
      <c r="J30" s="1380"/>
      <c r="K30" s="1380"/>
      <c r="L30" s="1380"/>
      <c r="M30" s="1380"/>
      <c r="N30" s="1380"/>
      <c r="O30" s="1380"/>
      <c r="P30" s="1380"/>
      <c r="Q30" s="1380"/>
      <c r="R30" s="1380"/>
      <c r="S30" s="1380"/>
      <c r="T30" s="1380"/>
      <c r="U30" s="1380"/>
      <c r="V30" s="1380"/>
      <c r="W30" s="1380"/>
      <c r="X30" s="1380"/>
      <c r="Y30" s="1380"/>
      <c r="Z30" s="1380"/>
      <c r="AA30" s="1380"/>
      <c r="AB30" s="1380"/>
      <c r="AC30" s="1380"/>
      <c r="AD30" s="1380"/>
      <c r="AE30" s="1380"/>
      <c r="AF30" s="1380"/>
      <c r="AG30" s="1380"/>
      <c r="AH30" s="1380"/>
      <c r="AI30" s="1380"/>
      <c r="AJ30" s="1380"/>
      <c r="AK30" s="1380"/>
      <c r="AL30" s="1380"/>
      <c r="AM30" s="1380"/>
      <c r="AN30" s="1380"/>
      <c r="AO30" s="1380"/>
    </row>
    <row r="31" spans="1:57" x14ac:dyDescent="0.2">
      <c r="A31" s="1380"/>
      <c r="B31" s="1380"/>
      <c r="C31" s="1380"/>
      <c r="D31" s="1380"/>
      <c r="E31" s="1380"/>
      <c r="F31" s="1380"/>
      <c r="G31" s="1380"/>
      <c r="H31" s="1380"/>
      <c r="I31" s="1380"/>
      <c r="J31" s="1380"/>
      <c r="K31" s="1380"/>
      <c r="L31" s="1380"/>
      <c r="M31" s="1380"/>
      <c r="N31" s="1380"/>
      <c r="O31" s="1380"/>
      <c r="P31" s="1380"/>
      <c r="Q31" s="1380"/>
      <c r="R31" s="1380"/>
      <c r="S31" s="1380"/>
      <c r="T31" s="1380"/>
      <c r="U31" s="1380"/>
      <c r="V31" s="1380"/>
      <c r="W31" s="1380"/>
      <c r="X31" s="1380"/>
      <c r="Y31" s="1380"/>
      <c r="Z31" s="1380"/>
      <c r="AA31" s="1380"/>
      <c r="AB31" s="1380"/>
      <c r="AC31" s="1380"/>
      <c r="AD31" s="1380"/>
      <c r="AE31" s="1380"/>
      <c r="AF31" s="1380"/>
      <c r="AG31" s="1380"/>
      <c r="AH31" s="1380"/>
      <c r="AI31" s="1380"/>
      <c r="AJ31" s="1380"/>
      <c r="AK31" s="1380"/>
      <c r="AL31" s="1380"/>
      <c r="AM31" s="1380"/>
      <c r="AN31" s="1380"/>
      <c r="AO31" s="1380"/>
    </row>
    <row r="32" spans="1:57" x14ac:dyDescent="0.2">
      <c r="A32" s="1380"/>
      <c r="B32" s="1380"/>
      <c r="C32" s="1380"/>
      <c r="D32" s="1380"/>
      <c r="E32" s="1380"/>
      <c r="F32" s="1380"/>
      <c r="G32" s="1380"/>
      <c r="H32" s="1380"/>
      <c r="I32" s="1380"/>
      <c r="J32" s="1380"/>
      <c r="K32" s="1380"/>
      <c r="L32" s="1380"/>
      <c r="M32" s="1380"/>
      <c r="N32" s="1380"/>
      <c r="O32" s="1380"/>
      <c r="P32" s="1380"/>
      <c r="Q32" s="1380"/>
      <c r="R32" s="1380"/>
      <c r="S32" s="1380"/>
      <c r="T32" s="1380"/>
      <c r="U32" s="1380"/>
      <c r="V32" s="1380"/>
      <c r="W32" s="1380"/>
      <c r="X32" s="1380"/>
      <c r="Y32" s="1380"/>
      <c r="Z32" s="1380"/>
      <c r="AA32" s="1380"/>
      <c r="AB32" s="1380"/>
      <c r="AC32" s="1380"/>
      <c r="AD32" s="1380"/>
      <c r="AE32" s="1380"/>
      <c r="AF32" s="1380"/>
      <c r="AG32" s="1380"/>
      <c r="AH32" s="1380"/>
      <c r="AI32" s="1380"/>
      <c r="AJ32" s="1380"/>
      <c r="AK32" s="1380"/>
      <c r="AL32" s="1380"/>
      <c r="AM32" s="1380"/>
      <c r="AN32" s="1380"/>
      <c r="AO32" s="1380"/>
    </row>
    <row r="33" spans="1:41" x14ac:dyDescent="0.2">
      <c r="A33" s="1380"/>
      <c r="B33" s="1380"/>
      <c r="C33" s="1380"/>
      <c r="D33" s="1380"/>
      <c r="E33" s="1380"/>
      <c r="F33" s="1380"/>
      <c r="G33" s="1380"/>
      <c r="H33" s="1380"/>
      <c r="I33" s="1380"/>
      <c r="J33" s="1380"/>
      <c r="K33" s="1380"/>
      <c r="L33" s="1380"/>
      <c r="M33" s="1380"/>
      <c r="N33" s="1380"/>
      <c r="O33" s="1380"/>
      <c r="P33" s="1380"/>
      <c r="Q33" s="1380"/>
      <c r="R33" s="1380"/>
      <c r="S33" s="1380"/>
      <c r="T33" s="1380"/>
      <c r="U33" s="1380"/>
      <c r="V33" s="1380"/>
      <c r="W33" s="1380"/>
      <c r="X33" s="1380"/>
      <c r="Y33" s="1380"/>
      <c r="Z33" s="1380"/>
      <c r="AA33" s="1380"/>
      <c r="AB33" s="1380"/>
      <c r="AC33" s="1380"/>
      <c r="AD33" s="1380"/>
      <c r="AE33" s="1380"/>
      <c r="AF33" s="1380"/>
      <c r="AG33" s="1380"/>
      <c r="AH33" s="1380"/>
      <c r="AI33" s="1380"/>
      <c r="AJ33" s="1380"/>
      <c r="AK33" s="1380"/>
      <c r="AL33" s="1380"/>
      <c r="AM33" s="1380"/>
      <c r="AN33" s="1380"/>
      <c r="AO33" s="1380"/>
    </row>
    <row r="34" spans="1:41" x14ac:dyDescent="0.2">
      <c r="A34" s="1380"/>
      <c r="B34" s="1380"/>
      <c r="C34" s="1380"/>
      <c r="D34" s="1380"/>
      <c r="E34" s="1380"/>
      <c r="F34" s="1380"/>
      <c r="G34" s="1380"/>
      <c r="H34" s="1380"/>
      <c r="I34" s="1380"/>
      <c r="J34" s="1380"/>
      <c r="K34" s="1380"/>
      <c r="L34" s="1380"/>
      <c r="M34" s="1380"/>
      <c r="N34" s="1380"/>
      <c r="O34" s="1380"/>
      <c r="P34" s="1380"/>
      <c r="Q34" s="1380"/>
      <c r="R34" s="1380"/>
      <c r="S34" s="1380"/>
      <c r="T34" s="1380"/>
      <c r="U34" s="1380"/>
      <c r="V34" s="1380"/>
      <c r="W34" s="1380"/>
      <c r="X34" s="1380"/>
      <c r="Y34" s="1380"/>
      <c r="Z34" s="1380"/>
      <c r="AA34" s="1380"/>
      <c r="AB34" s="1380"/>
      <c r="AC34" s="1380"/>
      <c r="AD34" s="1380"/>
      <c r="AE34" s="1380"/>
      <c r="AF34" s="1380"/>
      <c r="AG34" s="1380"/>
      <c r="AH34" s="1380"/>
      <c r="AI34" s="1380"/>
      <c r="AJ34" s="1380"/>
      <c r="AK34" s="1380"/>
      <c r="AL34" s="1380"/>
      <c r="AM34" s="1380"/>
      <c r="AN34" s="1380"/>
      <c r="AO34" s="1380"/>
    </row>
  </sheetData>
  <mergeCells count="6">
    <mergeCell ref="A30:AO34"/>
    <mergeCell ref="A1:AO2"/>
    <mergeCell ref="A4:AO10"/>
    <mergeCell ref="A13:AO16"/>
    <mergeCell ref="A18:AO22"/>
    <mergeCell ref="A24:AO28"/>
  </mergeCells>
  <phoneticPr fontId="3"/>
  <printOptions horizontalCentered="1"/>
  <pageMargins left="0.70866141732283472" right="0.70866141732283472" top="0.39370078740157483" bottom="0.19685039370078741" header="0.23622047244094491" footer="0.15748031496062992"/>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2"/>
  <sheetViews>
    <sheetView zoomScale="85" zoomScaleNormal="85" workbookViewId="0">
      <selection activeCell="J7" sqref="J7"/>
    </sheetView>
  </sheetViews>
  <sheetFormatPr defaultColWidth="9" defaultRowHeight="18.75" customHeight="1" x14ac:dyDescent="0.2"/>
  <cols>
    <col min="1" max="2" width="3.88671875" style="155" customWidth="1"/>
    <col min="3" max="3" width="7.44140625" style="155" bestFit="1" customWidth="1"/>
    <col min="4" max="4" width="3" style="155" bestFit="1" customWidth="1"/>
    <col min="5" max="5" width="12" style="155" customWidth="1"/>
    <col min="6" max="6" width="11.88671875" style="155" customWidth="1"/>
    <col min="7" max="7" width="2" style="155" bestFit="1" customWidth="1"/>
    <col min="8" max="8" width="11.88671875" style="177" customWidth="1"/>
    <col min="9" max="9" width="2" style="155" bestFit="1" customWidth="1"/>
    <col min="10" max="10" width="11.88671875" style="170" customWidth="1"/>
    <col min="11" max="11" width="3" style="155" customWidth="1"/>
    <col min="12" max="13" width="9" style="155"/>
    <col min="14" max="14" width="7.44140625" style="155" hidden="1" customWidth="1"/>
    <col min="15" max="15" width="9" style="155" hidden="1" customWidth="1"/>
    <col min="16" max="16384" width="9" style="155"/>
  </cols>
  <sheetData>
    <row r="1" spans="1:15" ht="18.75" customHeight="1" x14ac:dyDescent="0.2">
      <c r="A1" s="1527" t="s">
        <v>155</v>
      </c>
      <c r="B1" s="1528"/>
      <c r="C1" s="1527" t="s">
        <v>90</v>
      </c>
      <c r="D1" s="1529"/>
      <c r="E1" s="1528"/>
      <c r="F1" s="384"/>
      <c r="G1" s="384"/>
      <c r="H1" s="503" t="s">
        <v>154</v>
      </c>
      <c r="I1" s="1501">
        <f>総括表!H4</f>
        <v>0</v>
      </c>
      <c r="J1" s="1523"/>
      <c r="K1" s="1501"/>
    </row>
    <row r="2" spans="1:15" ht="18.75" customHeight="1" x14ac:dyDescent="0.2">
      <c r="A2" s="384"/>
      <c r="B2" s="384"/>
      <c r="C2" s="384"/>
      <c r="D2" s="384"/>
      <c r="E2" s="384"/>
      <c r="F2" s="384"/>
      <c r="G2" s="384"/>
      <c r="H2" s="504"/>
      <c r="I2" s="384"/>
      <c r="J2" s="428"/>
      <c r="K2" s="384"/>
    </row>
    <row r="3" spans="1:15" ht="18.75" customHeight="1" x14ac:dyDescent="0.2">
      <c r="A3" s="387" t="s">
        <v>984</v>
      </c>
      <c r="B3" s="388" t="s">
        <v>192</v>
      </c>
      <c r="C3" s="384"/>
      <c r="D3" s="384"/>
      <c r="E3" s="384"/>
      <c r="F3" s="384"/>
      <c r="G3" s="384"/>
      <c r="H3" s="504"/>
      <c r="I3" s="384"/>
      <c r="J3" s="427"/>
      <c r="K3" s="384"/>
    </row>
    <row r="4" spans="1:15" ht="11.25" customHeight="1" x14ac:dyDescent="0.2">
      <c r="A4" s="389"/>
      <c r="B4" s="384"/>
      <c r="C4" s="384"/>
      <c r="D4" s="384"/>
      <c r="E4" s="384"/>
      <c r="F4" s="384"/>
      <c r="G4" s="384"/>
      <c r="H4" s="504"/>
      <c r="I4" s="384"/>
      <c r="J4" s="427"/>
      <c r="K4" s="384"/>
    </row>
    <row r="5" spans="1:15" ht="15" customHeight="1" x14ac:dyDescent="0.2">
      <c r="A5" s="389"/>
      <c r="B5" s="1524" t="s">
        <v>6986</v>
      </c>
      <c r="C5" s="1524"/>
      <c r="D5" s="1524"/>
      <c r="E5" s="1524"/>
      <c r="F5" s="550"/>
      <c r="G5" s="550"/>
      <c r="H5" s="554"/>
      <c r="I5" s="550"/>
      <c r="J5" s="620"/>
      <c r="K5" s="550"/>
    </row>
    <row r="6" spans="1:15" s="163" customFormat="1" ht="15" customHeight="1" thickBot="1" x14ac:dyDescent="0.25">
      <c r="A6" s="387"/>
      <c r="B6" s="1524"/>
      <c r="C6" s="1524"/>
      <c r="D6" s="1524"/>
      <c r="E6" s="1524"/>
      <c r="F6" s="536"/>
      <c r="G6" s="536"/>
      <c r="H6" s="546" t="s">
        <v>160</v>
      </c>
      <c r="I6" s="536"/>
      <c r="J6" s="621"/>
      <c r="K6" s="536"/>
    </row>
    <row r="7" spans="1:15" s="163" customFormat="1" ht="18.75" customHeight="1" thickTop="1" thickBot="1" x14ac:dyDescent="0.25">
      <c r="A7" s="387"/>
      <c r="B7" s="1524"/>
      <c r="C7" s="1524"/>
      <c r="D7" s="1524"/>
      <c r="E7" s="1524"/>
      <c r="F7" s="290"/>
      <c r="G7" s="552" t="s">
        <v>985</v>
      </c>
      <c r="H7" s="636">
        <v>0.3</v>
      </c>
      <c r="I7" s="552" t="s">
        <v>986</v>
      </c>
      <c r="J7" s="637">
        <f>ROUND(F7*H7,0)</f>
        <v>0</v>
      </c>
      <c r="K7" s="409" t="s">
        <v>987</v>
      </c>
    </row>
    <row r="8" spans="1:15" ht="15" customHeight="1" thickTop="1" x14ac:dyDescent="0.2">
      <c r="A8" s="389"/>
      <c r="B8" s="550"/>
      <c r="C8" s="550"/>
      <c r="D8" s="550"/>
      <c r="E8" s="550"/>
      <c r="F8" s="620"/>
      <c r="G8" s="550"/>
      <c r="H8" s="554"/>
      <c r="I8" s="550"/>
      <c r="J8" s="622" t="s">
        <v>178</v>
      </c>
      <c r="K8" s="550"/>
    </row>
    <row r="9" spans="1:15" ht="15" customHeight="1" x14ac:dyDescent="0.2">
      <c r="A9" s="389"/>
      <c r="B9" s="550"/>
      <c r="C9" s="550"/>
      <c r="D9" s="550"/>
      <c r="E9" s="550"/>
      <c r="F9" s="620"/>
      <c r="G9" s="550"/>
      <c r="H9" s="554"/>
      <c r="I9" s="550"/>
      <c r="J9" s="620"/>
      <c r="K9" s="550"/>
    </row>
    <row r="10" spans="1:15" ht="18.75" customHeight="1" x14ac:dyDescent="0.2">
      <c r="A10" s="387" t="s">
        <v>988</v>
      </c>
      <c r="B10" s="536" t="s">
        <v>192</v>
      </c>
      <c r="C10" s="550"/>
      <c r="D10" s="550"/>
      <c r="E10" s="550"/>
      <c r="F10" s="620"/>
      <c r="G10" s="550"/>
      <c r="H10" s="554"/>
      <c r="I10" s="550"/>
      <c r="J10" s="620"/>
      <c r="K10" s="550"/>
    </row>
    <row r="11" spans="1:15" ht="11.25" customHeight="1" x14ac:dyDescent="0.2">
      <c r="A11" s="389"/>
      <c r="B11" s="550"/>
      <c r="C11" s="550"/>
      <c r="D11" s="550"/>
      <c r="E11" s="550"/>
      <c r="F11" s="620"/>
      <c r="G11" s="550"/>
      <c r="H11" s="554"/>
      <c r="I11" s="550"/>
      <c r="J11" s="620"/>
      <c r="K11" s="550"/>
    </row>
    <row r="12" spans="1:15" ht="18.75" customHeight="1" x14ac:dyDescent="0.2">
      <c r="A12" s="389"/>
      <c r="B12" s="1539" t="s">
        <v>182</v>
      </c>
      <c r="C12" s="1540"/>
      <c r="D12" s="1539" t="s">
        <v>139</v>
      </c>
      <c r="E12" s="1540"/>
      <c r="F12" s="623" t="s">
        <v>191</v>
      </c>
      <c r="G12" s="624"/>
      <c r="H12" s="625" t="s">
        <v>137</v>
      </c>
      <c r="I12" s="624"/>
      <c r="J12" s="623" t="s">
        <v>89</v>
      </c>
      <c r="K12" s="409"/>
    </row>
    <row r="13" spans="1:15" ht="15" customHeight="1" x14ac:dyDescent="0.2">
      <c r="A13" s="389"/>
      <c r="B13" s="626"/>
      <c r="C13" s="565"/>
      <c r="D13" s="566"/>
      <c r="E13" s="411"/>
      <c r="F13" s="627"/>
      <c r="G13" s="568"/>
      <c r="H13" s="569"/>
      <c r="I13" s="568"/>
      <c r="J13" s="628" t="s">
        <v>989</v>
      </c>
      <c r="K13" s="409"/>
    </row>
    <row r="14" spans="1:15" s="163" customFormat="1" ht="15" customHeight="1" x14ac:dyDescent="0.2">
      <c r="A14" s="388"/>
      <c r="B14" s="629">
        <v>1</v>
      </c>
      <c r="C14" s="630" t="s">
        <v>126</v>
      </c>
      <c r="D14" s="1532"/>
      <c r="E14" s="1533"/>
      <c r="F14" s="638">
        <f>+基礎データ貼付用シート!E292</f>
        <v>0</v>
      </c>
      <c r="G14" s="639" t="s">
        <v>985</v>
      </c>
      <c r="H14" s="640">
        <v>1.2999999999999999E-2</v>
      </c>
      <c r="I14" s="639" t="s">
        <v>986</v>
      </c>
      <c r="J14" s="641">
        <f>ROUND(F14*H14,0)</f>
        <v>0</v>
      </c>
      <c r="K14" s="409" t="s">
        <v>274</v>
      </c>
      <c r="N14" s="163">
        <v>0.121</v>
      </c>
      <c r="O14" s="165">
        <f>ROUND(N14,3)</f>
        <v>0.121</v>
      </c>
    </row>
    <row r="15" spans="1:15" s="163" customFormat="1" ht="15" customHeight="1" thickBot="1" x14ac:dyDescent="0.25">
      <c r="A15" s="388"/>
      <c r="B15" s="631">
        <v>2</v>
      </c>
      <c r="C15" s="632" t="s">
        <v>125</v>
      </c>
      <c r="D15" s="1532"/>
      <c r="E15" s="1533"/>
      <c r="F15" s="638">
        <f>+基礎データ貼付用シート!E293</f>
        <v>0</v>
      </c>
      <c r="G15" s="639" t="s">
        <v>985</v>
      </c>
      <c r="H15" s="640">
        <v>8.0000000000000002E-3</v>
      </c>
      <c r="I15" s="639" t="s">
        <v>986</v>
      </c>
      <c r="J15" s="641">
        <f>ROUND(F15*H15,0)</f>
        <v>0</v>
      </c>
      <c r="K15" s="409" t="s">
        <v>6764</v>
      </c>
      <c r="N15" s="163">
        <v>0.10970000000000001</v>
      </c>
      <c r="O15" s="165">
        <f>ROUND(N15,3)</f>
        <v>0.11</v>
      </c>
    </row>
    <row r="16" spans="1:15" s="163" customFormat="1" ht="15" customHeight="1" x14ac:dyDescent="0.2">
      <c r="A16" s="388"/>
      <c r="B16" s="413"/>
      <c r="C16" s="414"/>
      <c r="D16" s="413"/>
      <c r="E16" s="413"/>
      <c r="F16" s="633"/>
      <c r="G16" s="591"/>
      <c r="H16" s="1541" t="s">
        <v>1121</v>
      </c>
      <c r="I16" s="1542"/>
      <c r="J16" s="634"/>
      <c r="K16" s="409"/>
    </row>
    <row r="17" spans="1:11" s="163" customFormat="1" ht="15" customHeight="1" thickBot="1" x14ac:dyDescent="0.25">
      <c r="A17" s="388"/>
      <c r="B17" s="409"/>
      <c r="C17" s="409"/>
      <c r="D17" s="409"/>
      <c r="E17" s="409"/>
      <c r="F17" s="409"/>
      <c r="G17" s="409"/>
      <c r="H17" s="1545" t="s">
        <v>118</v>
      </c>
      <c r="I17" s="1546"/>
      <c r="J17" s="642">
        <f>SUM(J14:J15)</f>
        <v>0</v>
      </c>
      <c r="K17" s="409" t="s">
        <v>583</v>
      </c>
    </row>
    <row r="18" spans="1:11" s="163" customFormat="1" ht="18.75" customHeight="1" x14ac:dyDescent="0.2">
      <c r="A18" s="388"/>
      <c r="B18" s="536"/>
      <c r="C18" s="536"/>
      <c r="D18" s="536"/>
      <c r="E18" s="536"/>
      <c r="F18" s="536"/>
      <c r="G18" s="536"/>
      <c r="H18" s="546"/>
      <c r="I18" s="536"/>
      <c r="J18" s="622"/>
      <c r="K18" s="536"/>
    </row>
    <row r="19" spans="1:11" s="163" customFormat="1" ht="18.75" customHeight="1" thickBot="1" x14ac:dyDescent="0.25">
      <c r="A19" s="388"/>
      <c r="B19" s="409"/>
      <c r="C19" s="409"/>
      <c r="D19" s="409"/>
      <c r="E19" s="409"/>
      <c r="F19" s="409"/>
      <c r="G19" s="633"/>
      <c r="H19" s="635"/>
      <c r="I19" s="591"/>
      <c r="J19" s="58"/>
      <c r="K19" s="409"/>
    </row>
    <row r="20" spans="1:11" s="163" customFormat="1" ht="18.75" customHeight="1" x14ac:dyDescent="0.2">
      <c r="A20" s="388"/>
      <c r="B20" s="409"/>
      <c r="C20" s="409"/>
      <c r="D20" s="409"/>
      <c r="E20" s="409"/>
      <c r="F20" s="409"/>
      <c r="G20" s="633"/>
      <c r="H20" s="1541" t="s">
        <v>593</v>
      </c>
      <c r="I20" s="1542"/>
      <c r="J20" s="634"/>
      <c r="K20" s="409"/>
    </row>
    <row r="21" spans="1:11" ht="18.75" customHeight="1" thickBot="1" x14ac:dyDescent="0.25">
      <c r="A21" s="384"/>
      <c r="B21" s="550"/>
      <c r="C21" s="550"/>
      <c r="D21" s="550"/>
      <c r="E21" s="550"/>
      <c r="F21" s="550"/>
      <c r="G21" s="550"/>
      <c r="H21" s="1543" t="s">
        <v>190</v>
      </c>
      <c r="I21" s="1544"/>
      <c r="J21" s="642">
        <f>SUM(J7,J17)</f>
        <v>0</v>
      </c>
      <c r="K21" s="409" t="s">
        <v>69</v>
      </c>
    </row>
    <row r="22" spans="1:11" ht="18.75" customHeight="1" x14ac:dyDescent="0.2">
      <c r="J22" s="188"/>
    </row>
  </sheetData>
  <sheetProtection autoFilter="0"/>
  <mergeCells count="12">
    <mergeCell ref="H20:I20"/>
    <mergeCell ref="H21:I21"/>
    <mergeCell ref="D14:E14"/>
    <mergeCell ref="D15:E15"/>
    <mergeCell ref="H16:I16"/>
    <mergeCell ref="H17:I17"/>
    <mergeCell ref="A1:B1"/>
    <mergeCell ref="C1:E1"/>
    <mergeCell ref="I1:K1"/>
    <mergeCell ref="B5:E7"/>
    <mergeCell ref="B12:C12"/>
    <mergeCell ref="D12:E12"/>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6"/>
  <sheetViews>
    <sheetView view="pageBreakPreview" zoomScale="85" zoomScaleNormal="100" zoomScaleSheetLayoutView="85" workbookViewId="0">
      <selection activeCell="H8" sqref="H8"/>
    </sheetView>
  </sheetViews>
  <sheetFormatPr defaultColWidth="9" defaultRowHeight="18.75" customHeight="1" x14ac:dyDescent="0.2"/>
  <cols>
    <col min="1" max="2" width="3.88671875" style="155" customWidth="1"/>
    <col min="3" max="3" width="7.44140625" style="155" bestFit="1" customWidth="1"/>
    <col min="4" max="4" width="3" style="155" bestFit="1" customWidth="1"/>
    <col min="5" max="5" width="12" style="155" customWidth="1"/>
    <col min="6" max="6" width="11.88671875" style="155" customWidth="1"/>
    <col min="7" max="7" width="3" style="155" customWidth="1"/>
    <col min="8" max="8" width="11.88671875" style="189" customWidth="1"/>
    <col min="9" max="9" width="2" style="155" bestFit="1" customWidth="1"/>
    <col min="10" max="10" width="11.88671875" style="155" customWidth="1"/>
    <col min="11" max="11" width="3.33203125" style="155" customWidth="1"/>
    <col min="12" max="16384" width="9" style="155"/>
  </cols>
  <sheetData>
    <row r="1" spans="1:14" ht="18.75" customHeight="1" x14ac:dyDescent="0.2">
      <c r="A1" s="1549" t="s">
        <v>155</v>
      </c>
      <c r="B1" s="1550"/>
      <c r="C1" s="1549" t="s">
        <v>92</v>
      </c>
      <c r="D1" s="1551"/>
      <c r="E1" s="1550"/>
      <c r="F1" s="384"/>
      <c r="G1" s="384"/>
      <c r="H1" s="643" t="s">
        <v>154</v>
      </c>
      <c r="I1" s="1501">
        <f>総括表!H4</f>
        <v>0</v>
      </c>
      <c r="J1" s="1501"/>
      <c r="K1" s="1501"/>
    </row>
    <row r="2" spans="1:14" ht="15" customHeight="1" x14ac:dyDescent="0.2">
      <c r="A2" s="384"/>
      <c r="B2" s="384"/>
      <c r="C2" s="384"/>
      <c r="D2" s="384"/>
      <c r="E2" s="384"/>
      <c r="F2" s="384"/>
      <c r="G2" s="384"/>
      <c r="H2" s="644"/>
      <c r="I2" s="384"/>
      <c r="J2" s="386"/>
      <c r="K2" s="384"/>
    </row>
    <row r="3" spans="1:14" ht="18.75" customHeight="1" x14ac:dyDescent="0.2">
      <c r="A3" s="387" t="s">
        <v>1490</v>
      </c>
      <c r="B3" s="388" t="s">
        <v>206</v>
      </c>
      <c r="C3" s="384"/>
      <c r="D3" s="384"/>
      <c r="E3" s="384"/>
      <c r="F3" s="384"/>
      <c r="G3" s="384"/>
      <c r="H3" s="644"/>
      <c r="I3" s="384"/>
      <c r="J3" s="384"/>
      <c r="K3" s="384"/>
    </row>
    <row r="4" spans="1:14" ht="6.75" customHeight="1" x14ac:dyDescent="0.2">
      <c r="A4" s="389"/>
      <c r="B4" s="384"/>
      <c r="C4" s="384"/>
      <c r="D4" s="384"/>
      <c r="E4" s="384"/>
      <c r="F4" s="384"/>
      <c r="G4" s="384"/>
      <c r="H4" s="644"/>
      <c r="I4" s="384"/>
      <c r="J4" s="384"/>
      <c r="K4" s="384"/>
    </row>
    <row r="5" spans="1:14" ht="15" customHeight="1" x14ac:dyDescent="0.2">
      <c r="A5" s="553"/>
      <c r="B5" s="1552" t="s">
        <v>6987</v>
      </c>
      <c r="C5" s="1552"/>
      <c r="D5" s="1552"/>
      <c r="E5" s="1552"/>
      <c r="F5" s="550"/>
      <c r="G5" s="550"/>
      <c r="H5" s="645"/>
      <c r="I5" s="550"/>
      <c r="J5" s="550"/>
      <c r="K5" s="550"/>
    </row>
    <row r="6" spans="1:14" ht="15" customHeight="1" x14ac:dyDescent="0.2">
      <c r="A6" s="553"/>
      <c r="B6" s="1552"/>
      <c r="C6" s="1552"/>
      <c r="D6" s="1552"/>
      <c r="E6" s="1552"/>
      <c r="F6" s="550"/>
      <c r="G6" s="550"/>
      <c r="H6" s="645"/>
      <c r="I6" s="550"/>
      <c r="J6" s="550"/>
      <c r="K6" s="550"/>
    </row>
    <row r="7" spans="1:14" s="163" customFormat="1" ht="15" customHeight="1" thickBot="1" x14ac:dyDescent="0.25">
      <c r="A7" s="551"/>
      <c r="B7" s="1552"/>
      <c r="C7" s="1552"/>
      <c r="D7" s="1552"/>
      <c r="E7" s="1552"/>
      <c r="F7" s="646"/>
      <c r="G7" s="536"/>
      <c r="H7" s="647" t="s">
        <v>160</v>
      </c>
      <c r="I7" s="536"/>
      <c r="J7" s="536"/>
      <c r="K7" s="536"/>
    </row>
    <row r="8" spans="1:14" s="163" customFormat="1" ht="18.75" customHeight="1" thickTop="1" thickBot="1" x14ac:dyDescent="0.25">
      <c r="A8" s="551"/>
      <c r="B8" s="1552"/>
      <c r="C8" s="1552"/>
      <c r="D8" s="1552"/>
      <c r="E8" s="1552"/>
      <c r="F8" s="290"/>
      <c r="G8" s="1356" t="s">
        <v>1491</v>
      </c>
      <c r="H8" s="697">
        <v>0.5</v>
      </c>
      <c r="I8" s="1356" t="s">
        <v>1492</v>
      </c>
      <c r="J8" s="637">
        <f>ROUND(F8*H8,0)</f>
        <v>0</v>
      </c>
      <c r="K8" s="409" t="s">
        <v>1493</v>
      </c>
      <c r="L8" s="446" t="s">
        <v>1491</v>
      </c>
    </row>
    <row r="9" spans="1:14" ht="15" customHeight="1" thickTop="1" x14ac:dyDescent="0.2">
      <c r="A9" s="553"/>
      <c r="B9" s="550"/>
      <c r="C9" s="550"/>
      <c r="D9" s="550"/>
      <c r="E9" s="550"/>
      <c r="F9" s="620"/>
      <c r="G9" s="550"/>
      <c r="H9" s="645"/>
      <c r="I9" s="550"/>
      <c r="J9" s="622" t="s">
        <v>178</v>
      </c>
      <c r="K9" s="550"/>
    </row>
    <row r="10" spans="1:14" ht="11.25" customHeight="1" x14ac:dyDescent="0.2">
      <c r="A10" s="553"/>
      <c r="B10" s="550"/>
      <c r="C10" s="550"/>
      <c r="D10" s="550"/>
      <c r="E10" s="550"/>
      <c r="F10" s="620"/>
      <c r="G10" s="550"/>
      <c r="H10" s="645"/>
      <c r="I10" s="550"/>
      <c r="J10" s="620"/>
      <c r="K10" s="550"/>
    </row>
    <row r="11" spans="1:14" ht="18.75" customHeight="1" x14ac:dyDescent="0.2">
      <c r="A11" s="551" t="s">
        <v>54</v>
      </c>
      <c r="B11" s="536" t="s">
        <v>205</v>
      </c>
      <c r="C11" s="550"/>
      <c r="D11" s="550"/>
      <c r="E11" s="550"/>
      <c r="F11" s="620"/>
      <c r="G11" s="550"/>
      <c r="H11" s="645"/>
      <c r="I11" s="550"/>
      <c r="J11" s="620"/>
      <c r="K11" s="550"/>
    </row>
    <row r="12" spans="1:14" ht="18.75" customHeight="1" x14ac:dyDescent="0.2">
      <c r="A12" s="551"/>
      <c r="B12" s="536" t="s">
        <v>1100</v>
      </c>
      <c r="C12" s="550"/>
      <c r="D12" s="550"/>
      <c r="E12" s="550"/>
      <c r="F12" s="620"/>
      <c r="G12" s="550"/>
      <c r="H12" s="645"/>
      <c r="I12" s="550"/>
      <c r="J12" s="620"/>
      <c r="K12" s="550"/>
    </row>
    <row r="13" spans="1:14" ht="11.25" customHeight="1" x14ac:dyDescent="0.2">
      <c r="A13" s="553"/>
      <c r="B13" s="550"/>
      <c r="C13" s="550"/>
      <c r="D13" s="550"/>
      <c r="E13" s="550"/>
      <c r="F13" s="620"/>
      <c r="G13" s="550"/>
      <c r="H13" s="645"/>
      <c r="I13" s="550"/>
      <c r="J13" s="620"/>
      <c r="K13" s="550"/>
    </row>
    <row r="14" spans="1:14" ht="14.25" customHeight="1" x14ac:dyDescent="0.2">
      <c r="A14" s="553"/>
      <c r="B14" s="1547" t="s">
        <v>182</v>
      </c>
      <c r="C14" s="1548"/>
      <c r="D14" s="1547" t="s">
        <v>139</v>
      </c>
      <c r="E14" s="1548"/>
      <c r="F14" s="648" t="s">
        <v>181</v>
      </c>
      <c r="G14" s="649"/>
      <c r="H14" s="650" t="s">
        <v>137</v>
      </c>
      <c r="I14" s="649"/>
      <c r="J14" s="648" t="s">
        <v>89</v>
      </c>
      <c r="K14" s="409"/>
      <c r="N14" s="164"/>
    </row>
    <row r="15" spans="1:14" ht="14.25" customHeight="1" x14ac:dyDescent="0.2">
      <c r="A15" s="553"/>
      <c r="B15" s="626"/>
      <c r="C15" s="565"/>
      <c r="D15" s="566"/>
      <c r="E15" s="411"/>
      <c r="F15" s="627"/>
      <c r="G15" s="568"/>
      <c r="H15" s="651"/>
      <c r="I15" s="568"/>
      <c r="J15" s="628" t="s">
        <v>136</v>
      </c>
      <c r="K15" s="409"/>
      <c r="N15" s="164"/>
    </row>
    <row r="16" spans="1:14" s="163" customFormat="1" ht="15" customHeight="1" x14ac:dyDescent="0.2">
      <c r="A16" s="536"/>
      <c r="B16" s="652">
        <v>1</v>
      </c>
      <c r="C16" s="653" t="s">
        <v>128</v>
      </c>
      <c r="D16" s="1532"/>
      <c r="E16" s="1533"/>
      <c r="F16" s="698">
        <f>+基礎データ貼付用シート!E298+基礎データ貼付用シート!E299</f>
        <v>0</v>
      </c>
      <c r="G16" s="699" t="s">
        <v>117</v>
      </c>
      <c r="H16" s="700">
        <v>0.193</v>
      </c>
      <c r="I16" s="699" t="s">
        <v>119</v>
      </c>
      <c r="J16" s="701">
        <f t="shared" ref="J16:J21" si="0">ROUND(F16*H16,0)</f>
        <v>0</v>
      </c>
      <c r="K16" s="409" t="s">
        <v>134</v>
      </c>
      <c r="N16" s="164"/>
    </row>
    <row r="17" spans="1:15" s="163" customFormat="1" ht="15" customHeight="1" x14ac:dyDescent="0.2">
      <c r="A17" s="536"/>
      <c r="B17" s="652">
        <v>2</v>
      </c>
      <c r="C17" s="653" t="s">
        <v>127</v>
      </c>
      <c r="D17" s="1532"/>
      <c r="E17" s="1533"/>
      <c r="F17" s="698">
        <f>+基礎データ貼付用シート!E312+基礎データ貼付用シート!E313</f>
        <v>0</v>
      </c>
      <c r="G17" s="699" t="s">
        <v>117</v>
      </c>
      <c r="H17" s="700">
        <v>0.222</v>
      </c>
      <c r="I17" s="699" t="s">
        <v>119</v>
      </c>
      <c r="J17" s="701">
        <f t="shared" si="0"/>
        <v>0</v>
      </c>
      <c r="K17" s="409" t="s">
        <v>132</v>
      </c>
      <c r="N17" s="164"/>
    </row>
    <row r="18" spans="1:15" s="163" customFormat="1" ht="15" customHeight="1" x14ac:dyDescent="0.2">
      <c r="A18" s="536"/>
      <c r="B18" s="652">
        <v>3</v>
      </c>
      <c r="C18" s="653" t="s">
        <v>126</v>
      </c>
      <c r="D18" s="1532"/>
      <c r="E18" s="1533"/>
      <c r="F18" s="698">
        <f>+基礎データ貼付用シート!E326+基礎データ貼付用シート!E327</f>
        <v>0</v>
      </c>
      <c r="G18" s="699" t="s">
        <v>117</v>
      </c>
      <c r="H18" s="700">
        <v>0.20300000000000001</v>
      </c>
      <c r="I18" s="699" t="s">
        <v>119</v>
      </c>
      <c r="J18" s="701">
        <f t="shared" si="0"/>
        <v>0</v>
      </c>
      <c r="K18" s="409" t="s">
        <v>130</v>
      </c>
      <c r="N18" s="164"/>
      <c r="O18" s="164"/>
    </row>
    <row r="19" spans="1:15" s="163" customFormat="1" ht="15" customHeight="1" x14ac:dyDescent="0.2">
      <c r="A19" s="536"/>
      <c r="B19" s="652">
        <v>4</v>
      </c>
      <c r="C19" s="653" t="s">
        <v>125</v>
      </c>
      <c r="D19" s="1532"/>
      <c r="E19" s="1533"/>
      <c r="F19" s="698">
        <f>+基礎データ貼付用シート!E340+基礎データ貼付用シート!E341</f>
        <v>0</v>
      </c>
      <c r="G19" s="699" t="s">
        <v>117</v>
      </c>
      <c r="H19" s="700">
        <v>0.23499999999999999</v>
      </c>
      <c r="I19" s="699" t="s">
        <v>119</v>
      </c>
      <c r="J19" s="701">
        <f t="shared" si="0"/>
        <v>0</v>
      </c>
      <c r="K19" s="409" t="s">
        <v>539</v>
      </c>
      <c r="N19" s="164"/>
      <c r="O19" s="164"/>
    </row>
    <row r="20" spans="1:15" s="163" customFormat="1" ht="15" customHeight="1" x14ac:dyDescent="0.2">
      <c r="A20" s="536"/>
      <c r="B20" s="652">
        <v>5</v>
      </c>
      <c r="C20" s="653" t="s">
        <v>124</v>
      </c>
      <c r="D20" s="655"/>
      <c r="E20" s="656" t="s">
        <v>1098</v>
      </c>
      <c r="F20" s="698">
        <f>+基礎データ貼付用シート!E353+基礎データ貼付用シート!E354</f>
        <v>0</v>
      </c>
      <c r="G20" s="699" t="s">
        <v>117</v>
      </c>
      <c r="H20" s="700">
        <v>0.20799999999999999</v>
      </c>
      <c r="I20" s="699" t="s">
        <v>119</v>
      </c>
      <c r="J20" s="701">
        <f t="shared" si="0"/>
        <v>0</v>
      </c>
      <c r="K20" s="409" t="s">
        <v>538</v>
      </c>
      <c r="N20" s="164"/>
      <c r="O20" s="164"/>
    </row>
    <row r="21" spans="1:15" s="163" customFormat="1" ht="15" customHeight="1" x14ac:dyDescent="0.2">
      <c r="A21" s="536"/>
      <c r="B21" s="652">
        <v>6</v>
      </c>
      <c r="C21" s="653" t="s">
        <v>123</v>
      </c>
      <c r="D21" s="655" t="s">
        <v>534</v>
      </c>
      <c r="E21" s="656" t="s">
        <v>143</v>
      </c>
      <c r="F21" s="702" t="b">
        <f>IF(総括表!$B$4=総括表!$Q$4,基礎データ貼付用シート!E369+基礎データ貼付用シート!E370)</f>
        <v>0</v>
      </c>
      <c r="G21" s="699" t="s">
        <v>117</v>
      </c>
      <c r="H21" s="700">
        <v>0.26400000000000001</v>
      </c>
      <c r="I21" s="699" t="s">
        <v>119</v>
      </c>
      <c r="J21" s="701">
        <f t="shared" si="0"/>
        <v>0</v>
      </c>
      <c r="K21" s="409" t="s">
        <v>537</v>
      </c>
      <c r="N21" s="164"/>
      <c r="O21" s="164"/>
    </row>
    <row r="22" spans="1:15" s="163" customFormat="1" ht="15" customHeight="1" thickBot="1" x14ac:dyDescent="0.25">
      <c r="A22" s="536"/>
      <c r="B22" s="410"/>
      <c r="C22" s="590" t="s">
        <v>1098</v>
      </c>
      <c r="D22" s="655" t="s">
        <v>530</v>
      </c>
      <c r="E22" s="656" t="s">
        <v>142</v>
      </c>
      <c r="F22" s="638" t="b">
        <f>IF(総括表!$B$4=総括表!$Q$5,基礎データ貼付用シート!E369+基礎データ貼付用シート!E370)</f>
        <v>0</v>
      </c>
      <c r="G22" s="699" t="s">
        <v>117</v>
      </c>
      <c r="H22" s="703">
        <v>0.20200000000000001</v>
      </c>
      <c r="I22" s="704" t="s">
        <v>119</v>
      </c>
      <c r="J22" s="705">
        <f>ROUND(F22*H22,0)</f>
        <v>0</v>
      </c>
      <c r="K22" s="409" t="s">
        <v>536</v>
      </c>
    </row>
    <row r="23" spans="1:15" s="163" customFormat="1" ht="15" customHeight="1" x14ac:dyDescent="0.2">
      <c r="A23" s="536"/>
      <c r="B23" s="413"/>
      <c r="C23" s="414"/>
      <c r="D23" s="413"/>
      <c r="E23" s="413"/>
      <c r="F23" s="58"/>
      <c r="G23" s="591"/>
      <c r="H23" s="1541" t="s">
        <v>1099</v>
      </c>
      <c r="I23" s="1542"/>
      <c r="J23" s="634"/>
      <c r="K23" s="409"/>
    </row>
    <row r="24" spans="1:15" s="163" customFormat="1" ht="15" customHeight="1" thickBot="1" x14ac:dyDescent="0.25">
      <c r="A24" s="536"/>
      <c r="B24" s="409"/>
      <c r="C24" s="409"/>
      <c r="D24" s="409"/>
      <c r="E24" s="409"/>
      <c r="F24" s="657"/>
      <c r="G24" s="409"/>
      <c r="H24" s="1545" t="s">
        <v>118</v>
      </c>
      <c r="I24" s="1546"/>
      <c r="J24" s="642">
        <f>SUM(J16:J22)</f>
        <v>0</v>
      </c>
      <c r="K24" s="409" t="s">
        <v>1494</v>
      </c>
      <c r="L24" s="446" t="s">
        <v>1495</v>
      </c>
    </row>
    <row r="25" spans="1:15" s="163" customFormat="1" ht="12" customHeight="1" x14ac:dyDescent="0.2">
      <c r="A25" s="536"/>
      <c r="B25" s="536"/>
      <c r="C25" s="536"/>
      <c r="D25" s="536"/>
      <c r="E25" s="536"/>
      <c r="F25" s="621"/>
      <c r="G25" s="536"/>
      <c r="H25" s="647"/>
      <c r="I25" s="536"/>
      <c r="J25" s="622"/>
      <c r="K25" s="536"/>
    </row>
    <row r="26" spans="1:15" ht="13.5" customHeight="1" x14ac:dyDescent="0.2">
      <c r="A26" s="553"/>
      <c r="B26" s="1547" t="s">
        <v>164</v>
      </c>
      <c r="C26" s="1548"/>
      <c r="D26" s="1547" t="s">
        <v>139</v>
      </c>
      <c r="E26" s="1548"/>
      <c r="F26" s="648" t="s">
        <v>138</v>
      </c>
      <c r="G26" s="649"/>
      <c r="H26" s="650" t="s">
        <v>204</v>
      </c>
      <c r="I26" s="649"/>
      <c r="J26" s="648" t="s">
        <v>202</v>
      </c>
      <c r="K26" s="409"/>
      <c r="N26" s="164"/>
    </row>
    <row r="27" spans="1:15" ht="13.5" customHeight="1" x14ac:dyDescent="0.2">
      <c r="A27" s="553"/>
      <c r="B27" s="626"/>
      <c r="C27" s="565"/>
      <c r="D27" s="566"/>
      <c r="E27" s="411"/>
      <c r="F27" s="627"/>
      <c r="G27" s="568"/>
      <c r="H27" s="651"/>
      <c r="I27" s="568"/>
      <c r="J27" s="628" t="s">
        <v>1496</v>
      </c>
      <c r="K27" s="409"/>
      <c r="N27" s="164"/>
    </row>
    <row r="28" spans="1:15" s="163" customFormat="1" ht="15" customHeight="1" x14ac:dyDescent="0.2">
      <c r="A28" s="536"/>
      <c r="B28" s="652">
        <v>7</v>
      </c>
      <c r="C28" s="653" t="s">
        <v>122</v>
      </c>
      <c r="D28" s="655" t="s">
        <v>1497</v>
      </c>
      <c r="E28" s="656" t="s">
        <v>143</v>
      </c>
      <c r="F28" s="702" t="b">
        <f>IF(総括表!$B$4=総括表!$Q$4,基礎データ貼付用シート!E386+基礎データ貼付用シート!E388)</f>
        <v>0</v>
      </c>
      <c r="G28" s="699" t="s">
        <v>1495</v>
      </c>
      <c r="H28" s="706">
        <v>0.61899999999999999</v>
      </c>
      <c r="I28" s="699" t="s">
        <v>1498</v>
      </c>
      <c r="J28" s="701">
        <f t="shared" ref="J28:J55" si="1">ROUND(F28*H28,0)</f>
        <v>0</v>
      </c>
      <c r="K28" s="409" t="s">
        <v>1499</v>
      </c>
    </row>
    <row r="29" spans="1:15" s="163" customFormat="1" ht="15" customHeight="1" x14ac:dyDescent="0.2">
      <c r="A29" s="536"/>
      <c r="B29" s="410"/>
      <c r="C29" s="411"/>
      <c r="D29" s="655" t="s">
        <v>1500</v>
      </c>
      <c r="E29" s="656" t="s">
        <v>142</v>
      </c>
      <c r="F29" s="702" t="b">
        <f>IF(総括表!$B$4=総括表!$Q$5,基礎データ貼付用シート!E386+基礎データ貼付用シート!E388)</f>
        <v>0</v>
      </c>
      <c r="G29" s="699" t="s">
        <v>1495</v>
      </c>
      <c r="H29" s="706">
        <v>0.45600000000000002</v>
      </c>
      <c r="I29" s="699" t="s">
        <v>1498</v>
      </c>
      <c r="J29" s="701">
        <f t="shared" si="1"/>
        <v>0</v>
      </c>
      <c r="K29" s="409" t="s">
        <v>1501</v>
      </c>
    </row>
    <row r="30" spans="1:15" s="163" customFormat="1" ht="15" customHeight="1" x14ac:dyDescent="0.2">
      <c r="A30" s="536"/>
      <c r="B30" s="652">
        <v>8</v>
      </c>
      <c r="C30" s="653" t="s">
        <v>121</v>
      </c>
      <c r="D30" s="655" t="s">
        <v>1497</v>
      </c>
      <c r="E30" s="656" t="s">
        <v>143</v>
      </c>
      <c r="F30" s="702" t="b">
        <f>IF(総括表!$B$4=総括表!$Q$4,基礎データ貼付用シート!E403+基礎データ貼付用シート!E405)</f>
        <v>0</v>
      </c>
      <c r="G30" s="699" t="s">
        <v>1495</v>
      </c>
      <c r="H30" s="706">
        <v>0.65500000000000003</v>
      </c>
      <c r="I30" s="699" t="s">
        <v>1498</v>
      </c>
      <c r="J30" s="701">
        <f t="shared" si="1"/>
        <v>0</v>
      </c>
      <c r="K30" s="409" t="s">
        <v>1502</v>
      </c>
    </row>
    <row r="31" spans="1:15" s="163" customFormat="1" ht="15" customHeight="1" x14ac:dyDescent="0.2">
      <c r="A31" s="536"/>
      <c r="B31" s="410"/>
      <c r="C31" s="411"/>
      <c r="D31" s="655" t="s">
        <v>1500</v>
      </c>
      <c r="E31" s="656" t="s">
        <v>142</v>
      </c>
      <c r="F31" s="702" t="b">
        <f>IF(総括表!$B$4=総括表!$Q$5,基礎データ貼付用シート!E403+基礎データ貼付用シート!E405)</f>
        <v>0</v>
      </c>
      <c r="G31" s="699" t="s">
        <v>1495</v>
      </c>
      <c r="H31" s="706">
        <v>0.48799999999999999</v>
      </c>
      <c r="I31" s="699" t="s">
        <v>1498</v>
      </c>
      <c r="J31" s="701">
        <f t="shared" si="1"/>
        <v>0</v>
      </c>
      <c r="K31" s="409" t="s">
        <v>1503</v>
      </c>
    </row>
    <row r="32" spans="1:15" s="163" customFormat="1" ht="15" customHeight="1" x14ac:dyDescent="0.2">
      <c r="A32" s="536"/>
      <c r="B32" s="652">
        <v>9</v>
      </c>
      <c r="C32" s="653" t="s">
        <v>120</v>
      </c>
      <c r="D32" s="655" t="s">
        <v>1497</v>
      </c>
      <c r="E32" s="656" t="s">
        <v>143</v>
      </c>
      <c r="F32" s="702" t="b">
        <f>IF(総括表!$B$4=総括表!$Q$4,基礎データ貼付用シート!E420+基礎データ貼付用シート!E422)</f>
        <v>0</v>
      </c>
      <c r="G32" s="699" t="s">
        <v>1495</v>
      </c>
      <c r="H32" s="706">
        <v>0.67600000000000005</v>
      </c>
      <c r="I32" s="699" t="s">
        <v>1498</v>
      </c>
      <c r="J32" s="701">
        <f t="shared" si="1"/>
        <v>0</v>
      </c>
      <c r="K32" s="409" t="s">
        <v>1504</v>
      </c>
    </row>
    <row r="33" spans="1:11" s="163" customFormat="1" ht="15" customHeight="1" x14ac:dyDescent="0.2">
      <c r="A33" s="536"/>
      <c r="B33" s="410"/>
      <c r="C33" s="411"/>
      <c r="D33" s="655" t="s">
        <v>1500</v>
      </c>
      <c r="E33" s="656" t="s">
        <v>142</v>
      </c>
      <c r="F33" s="702" t="b">
        <f>IF(総括表!$B$4=総括表!$Q$5,基礎データ貼付用シート!E420+基礎データ貼付用シート!E422)</f>
        <v>0</v>
      </c>
      <c r="G33" s="699" t="s">
        <v>1495</v>
      </c>
      <c r="H33" s="706">
        <v>0.61899999999999999</v>
      </c>
      <c r="I33" s="699" t="s">
        <v>1498</v>
      </c>
      <c r="J33" s="701">
        <f t="shared" si="1"/>
        <v>0</v>
      </c>
      <c r="K33" s="409" t="s">
        <v>1505</v>
      </c>
    </row>
    <row r="34" spans="1:11" s="163" customFormat="1" ht="15" customHeight="1" x14ac:dyDescent="0.2">
      <c r="A34" s="536"/>
      <c r="B34" s="658">
        <v>10</v>
      </c>
      <c r="C34" s="653" t="s">
        <v>476</v>
      </c>
      <c r="D34" s="655" t="s">
        <v>1497</v>
      </c>
      <c r="E34" s="656" t="s">
        <v>143</v>
      </c>
      <c r="F34" s="702" t="b">
        <f>IF(総括表!$B$4=総括表!$Q$4,基礎データ貼付用シート!E437+基礎データ貼付用シート!E439)</f>
        <v>0</v>
      </c>
      <c r="G34" s="699" t="s">
        <v>1495</v>
      </c>
      <c r="H34" s="706">
        <v>0.72599999999999998</v>
      </c>
      <c r="I34" s="699" t="s">
        <v>1498</v>
      </c>
      <c r="J34" s="701">
        <f t="shared" si="1"/>
        <v>0</v>
      </c>
      <c r="K34" s="409" t="s">
        <v>1506</v>
      </c>
    </row>
    <row r="35" spans="1:11" s="163" customFormat="1" ht="15" customHeight="1" x14ac:dyDescent="0.2">
      <c r="A35" s="536"/>
      <c r="B35" s="659"/>
      <c r="C35" s="411"/>
      <c r="D35" s="655" t="s">
        <v>1500</v>
      </c>
      <c r="E35" s="656" t="s">
        <v>142</v>
      </c>
      <c r="F35" s="702" t="b">
        <f>IF(総括表!$B$4=総括表!$Q$5,基礎データ貼付用シート!E437+基礎データ貼付用シート!E439)</f>
        <v>0</v>
      </c>
      <c r="G35" s="699" t="s">
        <v>1495</v>
      </c>
      <c r="H35" s="706">
        <v>0.67900000000000005</v>
      </c>
      <c r="I35" s="699" t="s">
        <v>1498</v>
      </c>
      <c r="J35" s="701">
        <f t="shared" si="1"/>
        <v>0</v>
      </c>
      <c r="K35" s="409" t="s">
        <v>1507</v>
      </c>
    </row>
    <row r="36" spans="1:11" s="163" customFormat="1" ht="15" customHeight="1" x14ac:dyDescent="0.2">
      <c r="A36" s="536"/>
      <c r="B36" s="658">
        <v>11</v>
      </c>
      <c r="C36" s="653" t="s">
        <v>513</v>
      </c>
      <c r="D36" s="655" t="s">
        <v>1497</v>
      </c>
      <c r="E36" s="656" t="s">
        <v>143</v>
      </c>
      <c r="F36" s="702" t="b">
        <f>IF(総括表!$B$4=総括表!$Q$4,基礎データ貼付用シート!E454+基礎データ貼付用シート!E456)</f>
        <v>0</v>
      </c>
      <c r="G36" s="699" t="s">
        <v>1495</v>
      </c>
      <c r="H36" s="706">
        <v>0.76</v>
      </c>
      <c r="I36" s="699" t="s">
        <v>1498</v>
      </c>
      <c r="J36" s="701">
        <f t="shared" si="1"/>
        <v>0</v>
      </c>
      <c r="K36" s="409" t="s">
        <v>1508</v>
      </c>
    </row>
    <row r="37" spans="1:11" s="163" customFormat="1" ht="15" customHeight="1" x14ac:dyDescent="0.2">
      <c r="A37" s="536"/>
      <c r="B37" s="410"/>
      <c r="C37" s="411"/>
      <c r="D37" s="655" t="s">
        <v>1500</v>
      </c>
      <c r="E37" s="656" t="s">
        <v>142</v>
      </c>
      <c r="F37" s="702" t="b">
        <f>IF(総括表!$B$4=総括表!$Q$5,基礎データ貼付用シート!E454+基礎データ貼付用シート!E456)</f>
        <v>0</v>
      </c>
      <c r="G37" s="699" t="s">
        <v>1495</v>
      </c>
      <c r="H37" s="706">
        <v>0.71899999999999997</v>
      </c>
      <c r="I37" s="699" t="s">
        <v>1498</v>
      </c>
      <c r="J37" s="701">
        <f t="shared" si="1"/>
        <v>0</v>
      </c>
      <c r="K37" s="409" t="s">
        <v>1509</v>
      </c>
    </row>
    <row r="38" spans="1:11" s="163" customFormat="1" ht="15" customHeight="1" x14ac:dyDescent="0.2">
      <c r="A38" s="536"/>
      <c r="B38" s="658">
        <v>12</v>
      </c>
      <c r="C38" s="653" t="s">
        <v>620</v>
      </c>
      <c r="D38" s="655" t="s">
        <v>1497</v>
      </c>
      <c r="E38" s="656" t="s">
        <v>143</v>
      </c>
      <c r="F38" s="702" t="b">
        <f>IF(総括表!$B$4=総括表!$Q$4,基礎データ貼付用シート!E471+基礎データ貼付用シート!E473)</f>
        <v>0</v>
      </c>
      <c r="G38" s="699" t="s">
        <v>1495</v>
      </c>
      <c r="H38" s="706">
        <v>0.79400000000000004</v>
      </c>
      <c r="I38" s="699" t="s">
        <v>1498</v>
      </c>
      <c r="J38" s="701">
        <f t="shared" si="1"/>
        <v>0</v>
      </c>
      <c r="K38" s="409" t="s">
        <v>1510</v>
      </c>
    </row>
    <row r="39" spans="1:11" s="163" customFormat="1" ht="15" customHeight="1" x14ac:dyDescent="0.2">
      <c r="A39" s="536"/>
      <c r="B39" s="410"/>
      <c r="C39" s="411"/>
      <c r="D39" s="655" t="s">
        <v>1500</v>
      </c>
      <c r="E39" s="656" t="s">
        <v>142</v>
      </c>
      <c r="F39" s="702" t="b">
        <f>IF(総括表!$B$4=総括表!$Q$5,基礎データ貼付用シート!E471+基礎データ貼付用シート!E473)</f>
        <v>0</v>
      </c>
      <c r="G39" s="699" t="s">
        <v>1495</v>
      </c>
      <c r="H39" s="706">
        <v>0.75900000000000001</v>
      </c>
      <c r="I39" s="699" t="s">
        <v>1498</v>
      </c>
      <c r="J39" s="701">
        <f t="shared" si="1"/>
        <v>0</v>
      </c>
      <c r="K39" s="409" t="s">
        <v>1511</v>
      </c>
    </row>
    <row r="40" spans="1:11" s="163" customFormat="1" ht="15" customHeight="1" x14ac:dyDescent="0.2">
      <c r="A40" s="536"/>
      <c r="B40" s="658">
        <v>13</v>
      </c>
      <c r="C40" s="653" t="s">
        <v>716</v>
      </c>
      <c r="D40" s="655" t="s">
        <v>1497</v>
      </c>
      <c r="E40" s="656" t="s">
        <v>143</v>
      </c>
      <c r="F40" s="702" t="b">
        <f>IF(総括表!$B$4=総括表!$Q$4,基礎データ貼付用シート!E488+基礎データ貼付用シート!E490)</f>
        <v>0</v>
      </c>
      <c r="G40" s="699" t="s">
        <v>1495</v>
      </c>
      <c r="H40" s="706">
        <v>0.82599999999999996</v>
      </c>
      <c r="I40" s="699" t="s">
        <v>1498</v>
      </c>
      <c r="J40" s="701">
        <f t="shared" si="1"/>
        <v>0</v>
      </c>
      <c r="K40" s="409" t="s">
        <v>1512</v>
      </c>
    </row>
    <row r="41" spans="1:11" s="163" customFormat="1" ht="15" customHeight="1" x14ac:dyDescent="0.2">
      <c r="A41" s="536"/>
      <c r="B41" s="410"/>
      <c r="C41" s="411"/>
      <c r="D41" s="655" t="s">
        <v>1500</v>
      </c>
      <c r="E41" s="656" t="s">
        <v>142</v>
      </c>
      <c r="F41" s="702" t="b">
        <f>IF(総括表!$B$4=総括表!$Q$5,基礎データ貼付用シート!E488+基礎データ貼付用シート!E490)</f>
        <v>0</v>
      </c>
      <c r="G41" s="699" t="s">
        <v>1495</v>
      </c>
      <c r="H41" s="706">
        <v>0.79200000000000004</v>
      </c>
      <c r="I41" s="699" t="s">
        <v>1498</v>
      </c>
      <c r="J41" s="701">
        <f t="shared" si="1"/>
        <v>0</v>
      </c>
      <c r="K41" s="409" t="s">
        <v>1513</v>
      </c>
    </row>
    <row r="42" spans="1:11" s="163" customFormat="1" ht="15" customHeight="1" x14ac:dyDescent="0.2">
      <c r="A42" s="536"/>
      <c r="B42" s="658">
        <v>14</v>
      </c>
      <c r="C42" s="653" t="s">
        <v>747</v>
      </c>
      <c r="D42" s="655" t="s">
        <v>1497</v>
      </c>
      <c r="E42" s="656" t="s">
        <v>143</v>
      </c>
      <c r="F42" s="702" t="b">
        <f>IF(総括表!$B$4=総括表!$Q$4,基礎データ貼付用シート!E505+基礎データ貼付用シート!E507)</f>
        <v>0</v>
      </c>
      <c r="G42" s="699" t="s">
        <v>1495</v>
      </c>
      <c r="H42" s="706">
        <v>0.86499999999999999</v>
      </c>
      <c r="I42" s="699" t="s">
        <v>1498</v>
      </c>
      <c r="J42" s="701">
        <f t="shared" si="1"/>
        <v>0</v>
      </c>
      <c r="K42" s="409" t="s">
        <v>1514</v>
      </c>
    </row>
    <row r="43" spans="1:11" s="163" customFormat="1" ht="15" customHeight="1" x14ac:dyDescent="0.2">
      <c r="A43" s="536"/>
      <c r="B43" s="410"/>
      <c r="C43" s="411"/>
      <c r="D43" s="655" t="s">
        <v>1500</v>
      </c>
      <c r="E43" s="656" t="s">
        <v>142</v>
      </c>
      <c r="F43" s="702" t="b">
        <f>IF(総括表!$B$4=総括表!$Q$5,基礎データ貼付用シート!E505+基礎データ貼付用シート!E507)</f>
        <v>0</v>
      </c>
      <c r="G43" s="699" t="s">
        <v>1495</v>
      </c>
      <c r="H43" s="706">
        <v>0.83699999999999997</v>
      </c>
      <c r="I43" s="699" t="s">
        <v>1498</v>
      </c>
      <c r="J43" s="701">
        <f t="shared" si="1"/>
        <v>0</v>
      </c>
      <c r="K43" s="409" t="s">
        <v>1515</v>
      </c>
    </row>
    <row r="44" spans="1:11" s="163" customFormat="1" ht="15" customHeight="1" x14ac:dyDescent="0.2">
      <c r="A44" s="536"/>
      <c r="B44" s="658">
        <v>15</v>
      </c>
      <c r="C44" s="653" t="s">
        <v>818</v>
      </c>
      <c r="D44" s="655" t="s">
        <v>1497</v>
      </c>
      <c r="E44" s="656" t="s">
        <v>143</v>
      </c>
      <c r="F44" s="702" t="b">
        <f>IF(総括表!$B$4=総括表!$Q$4,基礎データ貼付用シート!E522+基礎データ貼付用シート!E524)</f>
        <v>0</v>
      </c>
      <c r="G44" s="699" t="s">
        <v>1495</v>
      </c>
      <c r="H44" s="706">
        <v>0.89900000000000002</v>
      </c>
      <c r="I44" s="699" t="s">
        <v>1498</v>
      </c>
      <c r="J44" s="701">
        <f t="shared" si="1"/>
        <v>0</v>
      </c>
      <c r="K44" s="409" t="s">
        <v>1516</v>
      </c>
    </row>
    <row r="45" spans="1:11" s="163" customFormat="1" ht="15" customHeight="1" x14ac:dyDescent="0.2">
      <c r="A45" s="536"/>
      <c r="B45" s="410"/>
      <c r="C45" s="411"/>
      <c r="D45" s="655" t="s">
        <v>1500</v>
      </c>
      <c r="E45" s="656" t="s">
        <v>142</v>
      </c>
      <c r="F45" s="702" t="b">
        <f>IF(総括表!$B$4=総括表!$Q$5,基礎データ貼付用シート!E522+基礎データ貼付用シート!E524)</f>
        <v>0</v>
      </c>
      <c r="G45" s="699" t="s">
        <v>1495</v>
      </c>
      <c r="H45" s="706">
        <v>0.876</v>
      </c>
      <c r="I45" s="699" t="s">
        <v>1498</v>
      </c>
      <c r="J45" s="701">
        <f t="shared" si="1"/>
        <v>0</v>
      </c>
      <c r="K45" s="409" t="s">
        <v>1517</v>
      </c>
    </row>
    <row r="46" spans="1:11" s="163" customFormat="1" ht="15" customHeight="1" x14ac:dyDescent="0.2">
      <c r="A46" s="536"/>
      <c r="B46" s="658">
        <v>16</v>
      </c>
      <c r="C46" s="653" t="s">
        <v>894</v>
      </c>
      <c r="D46" s="655" t="s">
        <v>1497</v>
      </c>
      <c r="E46" s="656" t="s">
        <v>143</v>
      </c>
      <c r="F46" s="702" t="b">
        <f>IF(総括表!$B$4=総括表!$Q$4,基礎データ貼付用シート!E539+基礎データ貼付用シート!E541)</f>
        <v>0</v>
      </c>
      <c r="G46" s="699" t="s">
        <v>1495</v>
      </c>
      <c r="H46" s="706">
        <v>0.93400000000000005</v>
      </c>
      <c r="I46" s="699" t="s">
        <v>1498</v>
      </c>
      <c r="J46" s="701">
        <f t="shared" si="1"/>
        <v>0</v>
      </c>
      <c r="K46" s="409" t="s">
        <v>1518</v>
      </c>
    </row>
    <row r="47" spans="1:11" s="163" customFormat="1" ht="15" customHeight="1" x14ac:dyDescent="0.2">
      <c r="A47" s="536"/>
      <c r="B47" s="410"/>
      <c r="C47" s="411"/>
      <c r="D47" s="655" t="s">
        <v>1500</v>
      </c>
      <c r="E47" s="656" t="s">
        <v>142</v>
      </c>
      <c r="F47" s="702" t="b">
        <f>IF(総括表!$B$4=総括表!$Q$5,基礎データ貼付用シート!E539+基礎データ貼付用シート!E541)</f>
        <v>0</v>
      </c>
      <c r="G47" s="699" t="s">
        <v>1495</v>
      </c>
      <c r="H47" s="706">
        <v>0.91700000000000004</v>
      </c>
      <c r="I47" s="699" t="s">
        <v>1498</v>
      </c>
      <c r="J47" s="701">
        <f t="shared" si="1"/>
        <v>0</v>
      </c>
      <c r="K47" s="409" t="s">
        <v>1519</v>
      </c>
    </row>
    <row r="48" spans="1:11" s="163" customFormat="1" ht="15" customHeight="1" x14ac:dyDescent="0.2">
      <c r="A48" s="536"/>
      <c r="B48" s="658">
        <v>17</v>
      </c>
      <c r="C48" s="653" t="s">
        <v>926</v>
      </c>
      <c r="D48" s="655" t="s">
        <v>1497</v>
      </c>
      <c r="E48" s="656" t="s">
        <v>143</v>
      </c>
      <c r="F48" s="702" t="b">
        <f>IF(総括表!$B$4=総括表!$Q$4,基礎データ貼付用シート!E569+基礎データ貼付用シート!E571)</f>
        <v>0</v>
      </c>
      <c r="G48" s="699" t="s">
        <v>1495</v>
      </c>
      <c r="H48" s="706">
        <v>0.97099999999999997</v>
      </c>
      <c r="I48" s="699" t="s">
        <v>1498</v>
      </c>
      <c r="J48" s="701">
        <f t="shared" si="1"/>
        <v>0</v>
      </c>
      <c r="K48" s="409" t="s">
        <v>1520</v>
      </c>
    </row>
    <row r="49" spans="1:14" s="163" customFormat="1" ht="15" customHeight="1" x14ac:dyDescent="0.2">
      <c r="A49" s="536"/>
      <c r="B49" s="410"/>
      <c r="C49" s="411"/>
      <c r="D49" s="655" t="s">
        <v>1500</v>
      </c>
      <c r="E49" s="656" t="s">
        <v>142</v>
      </c>
      <c r="F49" s="702" t="b">
        <f>IF(総括表!$B$4=総括表!$Q$5,基礎データ貼付用シート!E569+基礎データ貼付用シート!E571)</f>
        <v>0</v>
      </c>
      <c r="G49" s="699" t="s">
        <v>1495</v>
      </c>
      <c r="H49" s="706">
        <v>0.95899999999999996</v>
      </c>
      <c r="I49" s="699" t="s">
        <v>1498</v>
      </c>
      <c r="J49" s="701">
        <f t="shared" si="1"/>
        <v>0</v>
      </c>
      <c r="K49" s="409" t="s">
        <v>1521</v>
      </c>
    </row>
    <row r="50" spans="1:14" s="163" customFormat="1" ht="15" customHeight="1" x14ac:dyDescent="0.2">
      <c r="A50" s="536"/>
      <c r="B50" s="658">
        <v>18</v>
      </c>
      <c r="C50" s="653" t="s">
        <v>1082</v>
      </c>
      <c r="D50" s="655" t="s">
        <v>1497</v>
      </c>
      <c r="E50" s="656" t="s">
        <v>143</v>
      </c>
      <c r="F50" s="702" t="b">
        <f>IF(総括表!$B$4=総括表!$Q$4,基礎データ貼付用シート!E599+基礎データ貼付用シート!E601)</f>
        <v>0</v>
      </c>
      <c r="G50" s="699" t="s">
        <v>1495</v>
      </c>
      <c r="H50" s="706">
        <v>0.98399999999999999</v>
      </c>
      <c r="I50" s="699" t="s">
        <v>1498</v>
      </c>
      <c r="J50" s="701">
        <f t="shared" si="1"/>
        <v>0</v>
      </c>
      <c r="K50" s="409" t="s">
        <v>1522</v>
      </c>
    </row>
    <row r="51" spans="1:14" s="163" customFormat="1" ht="15" customHeight="1" x14ac:dyDescent="0.2">
      <c r="A51" s="536"/>
      <c r="B51" s="410"/>
      <c r="C51" s="411"/>
      <c r="D51" s="655" t="s">
        <v>1500</v>
      </c>
      <c r="E51" s="656" t="s">
        <v>142</v>
      </c>
      <c r="F51" s="702" t="b">
        <f>IF(総括表!$B$4=総括表!$Q$5,基礎データ貼付用シート!E599+基礎データ貼付用シート!E601)</f>
        <v>0</v>
      </c>
      <c r="G51" s="699" t="s">
        <v>1495</v>
      </c>
      <c r="H51" s="706">
        <v>0.97699999999999998</v>
      </c>
      <c r="I51" s="699" t="s">
        <v>1498</v>
      </c>
      <c r="J51" s="701">
        <f t="shared" si="1"/>
        <v>0</v>
      </c>
      <c r="K51" s="409" t="s">
        <v>1523</v>
      </c>
    </row>
    <row r="52" spans="1:14" s="163" customFormat="1" ht="15" customHeight="1" x14ac:dyDescent="0.2">
      <c r="A52" s="536"/>
      <c r="B52" s="660">
        <v>19</v>
      </c>
      <c r="C52" s="405" t="s">
        <v>1284</v>
      </c>
      <c r="D52" s="406" t="s">
        <v>534</v>
      </c>
      <c r="E52" s="407" t="s">
        <v>143</v>
      </c>
      <c r="F52" s="702" t="b">
        <f>IF(総括表!$B$4=総括表!$Q$4,基礎データ貼付用シート!E629+基礎データ貼付用シート!E631)</f>
        <v>0</v>
      </c>
      <c r="G52" s="423" t="s">
        <v>117</v>
      </c>
      <c r="H52" s="706">
        <v>1</v>
      </c>
      <c r="I52" s="423" t="s">
        <v>119</v>
      </c>
      <c r="J52" s="424">
        <f t="shared" si="1"/>
        <v>0</v>
      </c>
      <c r="K52" s="409" t="s">
        <v>574</v>
      </c>
    </row>
    <row r="53" spans="1:14" s="163" customFormat="1" ht="15" customHeight="1" x14ac:dyDescent="0.2">
      <c r="A53" s="536"/>
      <c r="B53" s="410"/>
      <c r="C53" s="411"/>
      <c r="D53" s="406" t="s">
        <v>530</v>
      </c>
      <c r="E53" s="407" t="s">
        <v>142</v>
      </c>
      <c r="F53" s="702" t="b">
        <f>IF(総括表!$B$4=総括表!$Q$5,基礎データ貼付用シート!E629+基礎データ貼付用シート!E631)</f>
        <v>0</v>
      </c>
      <c r="G53" s="423" t="s">
        <v>117</v>
      </c>
      <c r="H53" s="706">
        <v>1</v>
      </c>
      <c r="I53" s="423" t="s">
        <v>119</v>
      </c>
      <c r="J53" s="424">
        <f t="shared" si="1"/>
        <v>0</v>
      </c>
      <c r="K53" s="409" t="s">
        <v>589</v>
      </c>
    </row>
    <row r="54" spans="1:14" s="163" customFormat="1" ht="15" customHeight="1" x14ac:dyDescent="0.2">
      <c r="A54" s="536"/>
      <c r="B54" s="660">
        <v>20</v>
      </c>
      <c r="C54" s="405" t="s">
        <v>5389</v>
      </c>
      <c r="D54" s="406" t="s">
        <v>534</v>
      </c>
      <c r="E54" s="407" t="s">
        <v>143</v>
      </c>
      <c r="F54" s="702" t="b">
        <f>IF(総括表!$B$4=総括表!$Q$4,基礎データ貼付用シート!E659+基礎データ貼付用シート!E661)</f>
        <v>0</v>
      </c>
      <c r="G54" s="423" t="s">
        <v>117</v>
      </c>
      <c r="H54" s="706">
        <v>1</v>
      </c>
      <c r="I54" s="423" t="s">
        <v>119</v>
      </c>
      <c r="J54" s="424">
        <f t="shared" si="1"/>
        <v>0</v>
      </c>
      <c r="K54" s="409" t="s">
        <v>588</v>
      </c>
      <c r="L54" s="273"/>
    </row>
    <row r="55" spans="1:14" s="163" customFormat="1" ht="15" customHeight="1" x14ac:dyDescent="0.2">
      <c r="A55" s="536"/>
      <c r="B55" s="410"/>
      <c r="C55" s="411"/>
      <c r="D55" s="406" t="s">
        <v>530</v>
      </c>
      <c r="E55" s="407" t="s">
        <v>142</v>
      </c>
      <c r="F55" s="702" t="b">
        <f>IF(総括表!$B$4=総括表!$Q$5,基礎データ貼付用シート!E659+基礎データ貼付用シート!E661)</f>
        <v>0</v>
      </c>
      <c r="G55" s="423" t="s">
        <v>117</v>
      </c>
      <c r="H55" s="706">
        <v>1</v>
      </c>
      <c r="I55" s="423" t="s">
        <v>119</v>
      </c>
      <c r="J55" s="424">
        <f t="shared" si="1"/>
        <v>0</v>
      </c>
      <c r="K55" s="409" t="s">
        <v>614</v>
      </c>
      <c r="L55" s="273"/>
    </row>
    <row r="56" spans="1:14" s="163" customFormat="1" ht="15" customHeight="1" x14ac:dyDescent="0.2">
      <c r="A56" s="536"/>
      <c r="B56" s="660">
        <v>21</v>
      </c>
      <c r="C56" s="405" t="s">
        <v>5796</v>
      </c>
      <c r="D56" s="406" t="s">
        <v>534</v>
      </c>
      <c r="E56" s="407" t="s">
        <v>143</v>
      </c>
      <c r="F56" s="702" t="b">
        <f>IF(総括表!$B$4=総括表!$Q$4,基礎データ貼付用シート!E689+基礎データ貼付用シート!E691)</f>
        <v>0</v>
      </c>
      <c r="G56" s="423" t="s">
        <v>117</v>
      </c>
      <c r="H56" s="706">
        <v>1</v>
      </c>
      <c r="I56" s="423" t="s">
        <v>119</v>
      </c>
      <c r="J56" s="424">
        <f>ROUND(F56*H56,0)</f>
        <v>0</v>
      </c>
      <c r="K56" s="409" t="s">
        <v>613</v>
      </c>
      <c r="L56" s="273"/>
    </row>
    <row r="57" spans="1:14" s="163" customFormat="1" ht="15" customHeight="1" x14ac:dyDescent="0.2">
      <c r="A57" s="536"/>
      <c r="B57" s="410"/>
      <c r="C57" s="411"/>
      <c r="D57" s="406" t="s">
        <v>530</v>
      </c>
      <c r="E57" s="407" t="s">
        <v>142</v>
      </c>
      <c r="F57" s="702" t="b">
        <f>IF(総括表!$B$4=総括表!$Q$5,基礎データ貼付用シート!E689+基礎データ貼付用シート!E691)</f>
        <v>0</v>
      </c>
      <c r="G57" s="423" t="s">
        <v>117</v>
      </c>
      <c r="H57" s="706">
        <v>1</v>
      </c>
      <c r="I57" s="423" t="s">
        <v>119</v>
      </c>
      <c r="J57" s="424">
        <f>ROUND(F57*H57,0)</f>
        <v>0</v>
      </c>
      <c r="K57" s="409" t="s">
        <v>632</v>
      </c>
      <c r="L57" s="273"/>
    </row>
    <row r="58" spans="1:14" s="163" customFormat="1" ht="15" customHeight="1" x14ac:dyDescent="0.2">
      <c r="A58" s="536"/>
      <c r="B58" s="660">
        <v>22</v>
      </c>
      <c r="C58" s="405" t="s">
        <v>6351</v>
      </c>
      <c r="D58" s="406" t="s">
        <v>534</v>
      </c>
      <c r="E58" s="407" t="s">
        <v>143</v>
      </c>
      <c r="F58" s="702" t="b">
        <f>IF(総括表!$B$4=総括表!$Q$4,基礎データ貼付用シート!E721+基礎データ貼付用シート!E723)</f>
        <v>0</v>
      </c>
      <c r="G58" s="423" t="s">
        <v>117</v>
      </c>
      <c r="H58" s="706">
        <v>1</v>
      </c>
      <c r="I58" s="423" t="s">
        <v>119</v>
      </c>
      <c r="J58" s="424">
        <f>ROUND(F58*H58,0)</f>
        <v>0</v>
      </c>
      <c r="K58" s="409" t="s">
        <v>307</v>
      </c>
      <c r="L58" s="273"/>
    </row>
    <row r="59" spans="1:14" s="163" customFormat="1" ht="15" customHeight="1" x14ac:dyDescent="0.2">
      <c r="A59" s="536"/>
      <c r="B59" s="410"/>
      <c r="C59" s="411"/>
      <c r="D59" s="406" t="s">
        <v>530</v>
      </c>
      <c r="E59" s="407" t="s">
        <v>142</v>
      </c>
      <c r="F59" s="702" t="b">
        <f>IF(総括表!$B$4=総括表!$Q$5,基礎データ貼付用シート!E721+基礎データ貼付用シート!E723)</f>
        <v>0</v>
      </c>
      <c r="G59" s="423" t="s">
        <v>117</v>
      </c>
      <c r="H59" s="706">
        <v>1</v>
      </c>
      <c r="I59" s="423" t="s">
        <v>119</v>
      </c>
      <c r="J59" s="424">
        <f>ROUND(F59*H59,0)</f>
        <v>0</v>
      </c>
      <c r="K59" s="409" t="s">
        <v>306</v>
      </c>
      <c r="L59" s="273"/>
    </row>
    <row r="60" spans="1:14" s="163" customFormat="1" ht="15" customHeight="1" x14ac:dyDescent="0.2">
      <c r="A60" s="536"/>
      <c r="B60" s="1530" t="s">
        <v>146</v>
      </c>
      <c r="C60" s="1531"/>
      <c r="D60" s="1532"/>
      <c r="E60" s="1533"/>
      <c r="F60" s="1087"/>
      <c r="G60" s="1111"/>
      <c r="H60" s="1361"/>
      <c r="I60" s="1111"/>
      <c r="J60" s="424">
        <f>SUM(J28:J59)</f>
        <v>0</v>
      </c>
      <c r="K60" s="409" t="s">
        <v>305</v>
      </c>
    </row>
    <row r="61" spans="1:14" s="163" customFormat="1" ht="9" customHeight="1" x14ac:dyDescent="0.2">
      <c r="A61" s="536"/>
      <c r="B61" s="661"/>
      <c r="C61" s="414"/>
      <c r="D61" s="414"/>
      <c r="E61" s="414"/>
      <c r="F61" s="633"/>
      <c r="G61" s="414"/>
      <c r="H61" s="662"/>
      <c r="I61" s="414"/>
      <c r="J61" s="633"/>
      <c r="K61" s="409"/>
      <c r="N61" s="164"/>
    </row>
    <row r="62" spans="1:14" ht="18.75" customHeight="1" x14ac:dyDescent="0.2">
      <c r="A62" s="551"/>
      <c r="B62" s="536" t="s">
        <v>996</v>
      </c>
      <c r="C62" s="550"/>
      <c r="D62" s="550"/>
      <c r="E62" s="550"/>
      <c r="F62" s="620"/>
      <c r="G62" s="550"/>
      <c r="H62" s="645"/>
      <c r="I62" s="550"/>
      <c r="J62" s="620"/>
      <c r="K62" s="550"/>
    </row>
    <row r="63" spans="1:14" ht="13.5" customHeight="1" x14ac:dyDescent="0.2">
      <c r="A63" s="553"/>
      <c r="B63" s="1547" t="s">
        <v>164</v>
      </c>
      <c r="C63" s="1548"/>
      <c r="D63" s="1547" t="s">
        <v>139</v>
      </c>
      <c r="E63" s="1548"/>
      <c r="F63" s="648" t="s">
        <v>138</v>
      </c>
      <c r="G63" s="649"/>
      <c r="H63" s="650" t="s">
        <v>204</v>
      </c>
      <c r="I63" s="649"/>
      <c r="J63" s="648" t="s">
        <v>202</v>
      </c>
      <c r="K63" s="409"/>
      <c r="N63" s="164"/>
    </row>
    <row r="64" spans="1:14" ht="13.5" customHeight="1" x14ac:dyDescent="0.2">
      <c r="A64" s="553"/>
      <c r="B64" s="626"/>
      <c r="C64" s="565"/>
      <c r="D64" s="566"/>
      <c r="E64" s="411"/>
      <c r="F64" s="627"/>
      <c r="G64" s="568"/>
      <c r="H64" s="651"/>
      <c r="I64" s="568"/>
      <c r="J64" s="628" t="s">
        <v>1496</v>
      </c>
      <c r="K64" s="409"/>
      <c r="N64" s="164"/>
    </row>
    <row r="65" spans="1:14" s="163" customFormat="1" ht="15" customHeight="1" x14ac:dyDescent="0.2">
      <c r="A65" s="536"/>
      <c r="B65" s="652">
        <v>1</v>
      </c>
      <c r="C65" s="653" t="s">
        <v>894</v>
      </c>
      <c r="D65" s="655" t="s">
        <v>1497</v>
      </c>
      <c r="E65" s="656" t="s">
        <v>143</v>
      </c>
      <c r="F65" s="702" t="b">
        <f>IF(総括表!$B$4=総括表!$Q$4,基礎データ貼付用シート!E556+基礎データ貼付用シート!E558)</f>
        <v>0</v>
      </c>
      <c r="G65" s="699" t="s">
        <v>1495</v>
      </c>
      <c r="H65" s="706">
        <v>0.57199999999999995</v>
      </c>
      <c r="I65" s="699" t="s">
        <v>1498</v>
      </c>
      <c r="J65" s="701">
        <f t="shared" ref="J65:J74" si="2">ROUND(F65*H65,0)</f>
        <v>0</v>
      </c>
      <c r="K65" s="409" t="s">
        <v>628</v>
      </c>
    </row>
    <row r="66" spans="1:14" s="163" customFormat="1" ht="15" customHeight="1" x14ac:dyDescent="0.2">
      <c r="A66" s="536"/>
      <c r="B66" s="410"/>
      <c r="C66" s="411"/>
      <c r="D66" s="655" t="s">
        <v>1500</v>
      </c>
      <c r="E66" s="656" t="s">
        <v>142</v>
      </c>
      <c r="F66" s="702" t="b">
        <f>IF(総括表!$B$4=総括表!$Q$5,基礎データ貼付用シート!E556+基礎データ貼付用シート!E558)</f>
        <v>0</v>
      </c>
      <c r="G66" s="699" t="s">
        <v>1495</v>
      </c>
      <c r="H66" s="706">
        <v>0.57199999999999995</v>
      </c>
      <c r="I66" s="699" t="s">
        <v>1498</v>
      </c>
      <c r="J66" s="701">
        <f t="shared" si="2"/>
        <v>0</v>
      </c>
      <c r="K66" s="409" t="s">
        <v>627</v>
      </c>
    </row>
    <row r="67" spans="1:14" s="163" customFormat="1" ht="15" customHeight="1" x14ac:dyDescent="0.2">
      <c r="A67" s="536"/>
      <c r="B67" s="652">
        <v>2</v>
      </c>
      <c r="C67" s="653" t="s">
        <v>926</v>
      </c>
      <c r="D67" s="655" t="s">
        <v>1497</v>
      </c>
      <c r="E67" s="656" t="s">
        <v>143</v>
      </c>
      <c r="F67" s="702" t="b">
        <f>IF(総括表!$B$4=総括表!$Q$4,基礎データ貼付用シート!E586+基礎データ貼付用シート!E588)</f>
        <v>0</v>
      </c>
      <c r="G67" s="699" t="s">
        <v>1495</v>
      </c>
      <c r="H67" s="707">
        <v>0.71399999999999997</v>
      </c>
      <c r="I67" s="699" t="s">
        <v>1498</v>
      </c>
      <c r="J67" s="701">
        <f t="shared" si="2"/>
        <v>0</v>
      </c>
      <c r="K67" s="409" t="s">
        <v>4860</v>
      </c>
    </row>
    <row r="68" spans="1:14" s="163" customFormat="1" ht="15" customHeight="1" x14ac:dyDescent="0.2">
      <c r="A68" s="536"/>
      <c r="B68" s="410"/>
      <c r="C68" s="411"/>
      <c r="D68" s="655" t="s">
        <v>1500</v>
      </c>
      <c r="E68" s="656" t="s">
        <v>142</v>
      </c>
      <c r="F68" s="702" t="b">
        <f>IF(総括表!$B$4=総括表!$Q$5,基礎データ貼付用シート!E586+基礎データ貼付用シート!E588)</f>
        <v>0</v>
      </c>
      <c r="G68" s="699" t="s">
        <v>1495</v>
      </c>
      <c r="H68" s="707">
        <v>0.71399999999999997</v>
      </c>
      <c r="I68" s="699" t="s">
        <v>1498</v>
      </c>
      <c r="J68" s="701">
        <f t="shared" si="2"/>
        <v>0</v>
      </c>
      <c r="K68" s="409" t="s">
        <v>4861</v>
      </c>
    </row>
    <row r="69" spans="1:14" s="163" customFormat="1" ht="15" customHeight="1" x14ac:dyDescent="0.2">
      <c r="A69" s="536"/>
      <c r="B69" s="652">
        <v>3</v>
      </c>
      <c r="C69" s="653" t="s">
        <v>1082</v>
      </c>
      <c r="D69" s="655" t="s">
        <v>1497</v>
      </c>
      <c r="E69" s="656" t="s">
        <v>143</v>
      </c>
      <c r="F69" s="702" t="b">
        <f>IF(総括表!$B$4=総括表!$Q$4,基礎データ貼付用シート!E616+基礎データ貼付用シート!E618)</f>
        <v>0</v>
      </c>
      <c r="G69" s="699" t="s">
        <v>1495</v>
      </c>
      <c r="H69" s="707">
        <v>0.85699999999999998</v>
      </c>
      <c r="I69" s="699" t="s">
        <v>1498</v>
      </c>
      <c r="J69" s="701">
        <f t="shared" si="2"/>
        <v>0</v>
      </c>
      <c r="K69" s="409" t="s">
        <v>5590</v>
      </c>
    </row>
    <row r="70" spans="1:14" s="163" customFormat="1" ht="15" customHeight="1" x14ac:dyDescent="0.2">
      <c r="A70" s="536"/>
      <c r="B70" s="410"/>
      <c r="C70" s="411"/>
      <c r="D70" s="655" t="s">
        <v>1500</v>
      </c>
      <c r="E70" s="656" t="s">
        <v>142</v>
      </c>
      <c r="F70" s="702" t="b">
        <f>IF(総括表!$B$4=総括表!$Q$5,基礎データ貼付用シート!E616+基礎データ貼付用シート!E618)</f>
        <v>0</v>
      </c>
      <c r="G70" s="699" t="s">
        <v>1495</v>
      </c>
      <c r="H70" s="707">
        <v>0.85699999999999998</v>
      </c>
      <c r="I70" s="699" t="s">
        <v>1498</v>
      </c>
      <c r="J70" s="701">
        <f t="shared" si="2"/>
        <v>0</v>
      </c>
      <c r="K70" s="409" t="s">
        <v>5591</v>
      </c>
    </row>
    <row r="71" spans="1:14" s="163" customFormat="1" ht="15" customHeight="1" x14ac:dyDescent="0.2">
      <c r="A71" s="536"/>
      <c r="B71" s="404">
        <v>4</v>
      </c>
      <c r="C71" s="405" t="s">
        <v>1284</v>
      </c>
      <c r="D71" s="406" t="s">
        <v>5253</v>
      </c>
      <c r="E71" s="407" t="s">
        <v>143</v>
      </c>
      <c r="F71" s="702" t="b">
        <f>IF(総括表!$B$4=総括表!$Q$4,基礎データ貼付用シート!E646+基礎データ貼付用シート!E648)</f>
        <v>0</v>
      </c>
      <c r="G71" s="423" t="s">
        <v>5254</v>
      </c>
      <c r="H71" s="706">
        <v>1</v>
      </c>
      <c r="I71" s="423" t="s">
        <v>5255</v>
      </c>
      <c r="J71" s="424">
        <f t="shared" si="2"/>
        <v>0</v>
      </c>
      <c r="K71" s="409" t="s">
        <v>5385</v>
      </c>
    </row>
    <row r="72" spans="1:14" s="163" customFormat="1" ht="15" customHeight="1" x14ac:dyDescent="0.2">
      <c r="A72" s="536"/>
      <c r="B72" s="410"/>
      <c r="C72" s="411"/>
      <c r="D72" s="406" t="s">
        <v>530</v>
      </c>
      <c r="E72" s="407" t="s">
        <v>142</v>
      </c>
      <c r="F72" s="702" t="b">
        <f>IF(総括表!$B$4=総括表!$Q$5,基礎データ貼付用シート!E646+基礎データ貼付用シート!E648)</f>
        <v>0</v>
      </c>
      <c r="G72" s="423" t="s">
        <v>117</v>
      </c>
      <c r="H72" s="706">
        <v>1</v>
      </c>
      <c r="I72" s="423" t="s">
        <v>119</v>
      </c>
      <c r="J72" s="424">
        <f t="shared" si="2"/>
        <v>0</v>
      </c>
      <c r="K72" s="409" t="s">
        <v>5892</v>
      </c>
    </row>
    <row r="73" spans="1:14" s="163" customFormat="1" ht="15" customHeight="1" x14ac:dyDescent="0.2">
      <c r="A73" s="536"/>
      <c r="B73" s="404">
        <v>5</v>
      </c>
      <c r="C73" s="405" t="s">
        <v>5389</v>
      </c>
      <c r="D73" s="406" t="s">
        <v>534</v>
      </c>
      <c r="E73" s="407" t="s">
        <v>143</v>
      </c>
      <c r="F73" s="702" t="b">
        <f>IF(総括表!$B$4=総括表!$Q$4,基礎データ貼付用シート!E676+基礎データ貼付用シート!E678)</f>
        <v>0</v>
      </c>
      <c r="G73" s="423" t="s">
        <v>5561</v>
      </c>
      <c r="H73" s="706">
        <v>1</v>
      </c>
      <c r="I73" s="423" t="s">
        <v>119</v>
      </c>
      <c r="J73" s="424">
        <f t="shared" si="2"/>
        <v>0</v>
      </c>
      <c r="K73" s="409" t="s">
        <v>5893</v>
      </c>
    </row>
    <row r="74" spans="1:14" s="163" customFormat="1" ht="15" customHeight="1" x14ac:dyDescent="0.2">
      <c r="A74" s="536"/>
      <c r="B74" s="410"/>
      <c r="C74" s="411"/>
      <c r="D74" s="406" t="s">
        <v>5568</v>
      </c>
      <c r="E74" s="407" t="s">
        <v>142</v>
      </c>
      <c r="F74" s="702" t="b">
        <f>IF(総括表!$B$4=総括表!$Q$5,基礎データ貼付用シート!E676+基礎データ貼付用シート!E678)</f>
        <v>0</v>
      </c>
      <c r="G74" s="423" t="s">
        <v>5569</v>
      </c>
      <c r="H74" s="706">
        <v>1</v>
      </c>
      <c r="I74" s="423" t="s">
        <v>119</v>
      </c>
      <c r="J74" s="424">
        <f t="shared" si="2"/>
        <v>0</v>
      </c>
      <c r="K74" s="409" t="s">
        <v>5894</v>
      </c>
    </row>
    <row r="75" spans="1:14" s="163" customFormat="1" ht="15" customHeight="1" x14ac:dyDescent="0.2">
      <c r="A75" s="536"/>
      <c r="B75" s="404">
        <v>6</v>
      </c>
      <c r="C75" s="405" t="s">
        <v>5796</v>
      </c>
      <c r="D75" s="406" t="s">
        <v>534</v>
      </c>
      <c r="E75" s="407" t="s">
        <v>143</v>
      </c>
      <c r="F75" s="702" t="b">
        <f>IF(総括表!$B$4=総括表!$Q$4,基礎データ貼付用シート!E708+基礎データ貼付用シート!E710)</f>
        <v>0</v>
      </c>
      <c r="G75" s="423" t="s">
        <v>117</v>
      </c>
      <c r="H75" s="706">
        <v>1</v>
      </c>
      <c r="I75" s="423" t="s">
        <v>119</v>
      </c>
      <c r="J75" s="424">
        <f t="shared" ref="J75:J76" si="3">ROUND(F75*H75,0)</f>
        <v>0</v>
      </c>
      <c r="K75" s="409" t="s">
        <v>6479</v>
      </c>
    </row>
    <row r="76" spans="1:14" s="163" customFormat="1" ht="15" customHeight="1" x14ac:dyDescent="0.2">
      <c r="A76" s="536"/>
      <c r="B76" s="410"/>
      <c r="C76" s="411"/>
      <c r="D76" s="406" t="s">
        <v>530</v>
      </c>
      <c r="E76" s="407" t="s">
        <v>142</v>
      </c>
      <c r="F76" s="702" t="b">
        <f>IF(総括表!$B$4=総括表!$Q$5,基礎データ貼付用シート!E708+基礎データ貼付用シート!E710)</f>
        <v>0</v>
      </c>
      <c r="G76" s="423" t="s">
        <v>117</v>
      </c>
      <c r="H76" s="706">
        <v>1</v>
      </c>
      <c r="I76" s="423" t="s">
        <v>119</v>
      </c>
      <c r="J76" s="424">
        <f t="shared" si="3"/>
        <v>0</v>
      </c>
      <c r="K76" s="409" t="s">
        <v>6480</v>
      </c>
    </row>
    <row r="77" spans="1:14" s="163" customFormat="1" ht="15" customHeight="1" x14ac:dyDescent="0.2">
      <c r="A77" s="536"/>
      <c r="B77" s="404">
        <v>7</v>
      </c>
      <c r="C77" s="405" t="s">
        <v>6351</v>
      </c>
      <c r="D77" s="406" t="s">
        <v>534</v>
      </c>
      <c r="E77" s="407" t="s">
        <v>143</v>
      </c>
      <c r="F77" s="702" t="b">
        <f>IF(総括表!$B$4=総括表!$Q$4,基礎データ貼付用シート!E741+基礎データ貼付用シート!E743)</f>
        <v>0</v>
      </c>
      <c r="G77" s="423" t="s">
        <v>117</v>
      </c>
      <c r="H77" s="706">
        <v>1</v>
      </c>
      <c r="I77" s="423" t="s">
        <v>119</v>
      </c>
      <c r="J77" s="424">
        <f t="shared" ref="J77:J78" si="4">ROUND(F77*H77,0)</f>
        <v>0</v>
      </c>
      <c r="K77" s="409" t="s">
        <v>6481</v>
      </c>
    </row>
    <row r="78" spans="1:14" s="163" customFormat="1" ht="15" customHeight="1" x14ac:dyDescent="0.2">
      <c r="A78" s="536"/>
      <c r="B78" s="410"/>
      <c r="C78" s="411"/>
      <c r="D78" s="406" t="s">
        <v>530</v>
      </c>
      <c r="E78" s="407" t="s">
        <v>142</v>
      </c>
      <c r="F78" s="702" t="b">
        <f>IF(総括表!$B$4=総括表!$Q$5,基礎データ貼付用シート!E741+基礎データ貼付用シート!E743)</f>
        <v>0</v>
      </c>
      <c r="G78" s="423" t="s">
        <v>117</v>
      </c>
      <c r="H78" s="706">
        <v>1</v>
      </c>
      <c r="I78" s="423" t="s">
        <v>119</v>
      </c>
      <c r="J78" s="424">
        <f t="shared" si="4"/>
        <v>0</v>
      </c>
      <c r="K78" s="409" t="s">
        <v>6482</v>
      </c>
    </row>
    <row r="79" spans="1:14" s="163" customFormat="1" ht="15" customHeight="1" x14ac:dyDescent="0.2">
      <c r="A79" s="536"/>
      <c r="B79" s="1530" t="s">
        <v>146</v>
      </c>
      <c r="C79" s="1531"/>
      <c r="D79" s="1532"/>
      <c r="E79" s="1533"/>
      <c r="F79" s="1087"/>
      <c r="G79" s="1111"/>
      <c r="H79" s="1361"/>
      <c r="I79" s="1111"/>
      <c r="J79" s="424">
        <f>SUM(J65:J78)</f>
        <v>0</v>
      </c>
      <c r="K79" s="409" t="s">
        <v>599</v>
      </c>
    </row>
    <row r="80" spans="1:14" s="163" customFormat="1" ht="9" customHeight="1" x14ac:dyDescent="0.2">
      <c r="A80" s="536"/>
      <c r="B80" s="661"/>
      <c r="C80" s="414"/>
      <c r="D80" s="414"/>
      <c r="E80" s="414"/>
      <c r="F80" s="633"/>
      <c r="G80" s="414"/>
      <c r="H80" s="662"/>
      <c r="I80" s="414"/>
      <c r="J80" s="633"/>
      <c r="K80" s="409"/>
      <c r="N80" s="164"/>
    </row>
    <row r="81" spans="1:14" s="163" customFormat="1" ht="9" customHeight="1" x14ac:dyDescent="0.2">
      <c r="A81" s="536"/>
      <c r="B81" s="661"/>
      <c r="C81" s="414"/>
      <c r="D81" s="414"/>
      <c r="E81" s="414"/>
      <c r="F81" s="633"/>
      <c r="G81" s="414"/>
      <c r="H81" s="662"/>
      <c r="I81" s="414"/>
      <c r="J81" s="633"/>
      <c r="K81" s="409"/>
      <c r="N81" s="164"/>
    </row>
    <row r="82" spans="1:14" s="163" customFormat="1" ht="15" customHeight="1" x14ac:dyDescent="0.2">
      <c r="A82" s="536"/>
      <c r="B82" s="663"/>
      <c r="C82" s="663"/>
      <c r="D82" s="663"/>
      <c r="E82" s="663"/>
      <c r="F82" s="633"/>
      <c r="G82" s="414"/>
      <c r="H82" s="664" t="s">
        <v>6988</v>
      </c>
      <c r="I82" s="414"/>
      <c r="J82" s="424">
        <f>J60+J79</f>
        <v>0</v>
      </c>
      <c r="K82" s="409" t="s">
        <v>752</v>
      </c>
      <c r="N82" s="164"/>
    </row>
    <row r="83" spans="1:14" s="163" customFormat="1" ht="9" customHeight="1" x14ac:dyDescent="0.2">
      <c r="A83" s="536"/>
      <c r="B83" s="661"/>
      <c r="C83" s="414"/>
      <c r="D83" s="414"/>
      <c r="E83" s="414"/>
      <c r="F83" s="633"/>
      <c r="G83" s="414"/>
      <c r="H83" s="662"/>
      <c r="I83" s="414"/>
      <c r="J83" s="633"/>
      <c r="K83" s="409"/>
      <c r="N83" s="164"/>
    </row>
    <row r="84" spans="1:14" s="163" customFormat="1" ht="9" customHeight="1" x14ac:dyDescent="0.2">
      <c r="A84" s="536"/>
      <c r="B84" s="661"/>
      <c r="C84" s="414"/>
      <c r="D84" s="414"/>
      <c r="E84" s="414"/>
      <c r="F84" s="633"/>
      <c r="G84" s="414"/>
      <c r="H84" s="662"/>
      <c r="I84" s="414"/>
      <c r="J84" s="633"/>
      <c r="K84" s="409"/>
      <c r="N84" s="164"/>
    </row>
    <row r="85" spans="1:14" s="163" customFormat="1" ht="15" customHeight="1" x14ac:dyDescent="0.2">
      <c r="A85" s="536"/>
      <c r="B85" s="663" t="s">
        <v>203</v>
      </c>
      <c r="C85" s="663"/>
      <c r="D85" s="663"/>
      <c r="E85" s="663"/>
      <c r="F85" s="633"/>
      <c r="G85" s="414"/>
      <c r="H85" s="662"/>
      <c r="I85" s="414"/>
      <c r="J85" s="708">
        <f>〇下水道費附表○!G25</f>
        <v>0</v>
      </c>
      <c r="K85" s="409"/>
      <c r="N85" s="164"/>
    </row>
    <row r="86" spans="1:14" s="163" customFormat="1" ht="15" customHeight="1" x14ac:dyDescent="0.2">
      <c r="A86" s="536"/>
      <c r="B86" s="661"/>
      <c r="C86" s="414"/>
      <c r="D86" s="414"/>
      <c r="E86" s="414"/>
      <c r="F86" s="633"/>
      <c r="G86" s="414"/>
      <c r="H86" s="662"/>
      <c r="I86" s="414"/>
      <c r="J86" s="633"/>
      <c r="K86" s="409"/>
    </row>
    <row r="87" spans="1:14" s="163" customFormat="1" ht="13.5" customHeight="1" x14ac:dyDescent="0.2">
      <c r="A87" s="536"/>
      <c r="B87" s="1547" t="s">
        <v>202</v>
      </c>
      <c r="C87" s="1548"/>
      <c r="D87" s="665"/>
      <c r="E87" s="1547" t="s">
        <v>201</v>
      </c>
      <c r="F87" s="1548"/>
      <c r="G87" s="649"/>
      <c r="H87" s="1553" t="s">
        <v>160</v>
      </c>
      <c r="I87" s="649"/>
      <c r="J87" s="649" t="s">
        <v>89</v>
      </c>
      <c r="K87" s="409"/>
    </row>
    <row r="88" spans="1:14" s="163" customFormat="1" ht="13.5" customHeight="1" thickBot="1" x14ac:dyDescent="0.25">
      <c r="A88" s="536"/>
      <c r="B88" s="1556"/>
      <c r="C88" s="1557"/>
      <c r="D88" s="568"/>
      <c r="E88" s="1556" t="s">
        <v>200</v>
      </c>
      <c r="F88" s="1557"/>
      <c r="G88" s="568"/>
      <c r="H88" s="1554"/>
      <c r="I88" s="568"/>
      <c r="J88" s="666" t="s">
        <v>1524</v>
      </c>
      <c r="K88" s="409"/>
    </row>
    <row r="89" spans="1:14" ht="15" customHeight="1" x14ac:dyDescent="0.2">
      <c r="A89" s="550"/>
      <c r="B89" s="667" t="s">
        <v>6989</v>
      </c>
      <c r="C89" s="668"/>
      <c r="D89" s="665"/>
      <c r="E89" s="1547" t="s">
        <v>199</v>
      </c>
      <c r="F89" s="1548"/>
      <c r="G89" s="649"/>
      <c r="H89" s="669"/>
      <c r="I89" s="670"/>
      <c r="J89" s="671"/>
      <c r="K89" s="550"/>
    </row>
    <row r="90" spans="1:14" ht="15" customHeight="1" thickBot="1" x14ac:dyDescent="0.25">
      <c r="A90" s="550"/>
      <c r="B90" s="1558">
        <f>J82</f>
        <v>0</v>
      </c>
      <c r="C90" s="1559"/>
      <c r="D90" s="568" t="s">
        <v>1491</v>
      </c>
      <c r="E90" s="1560">
        <f>〇下水道費附表○!G32</f>
        <v>0</v>
      </c>
      <c r="F90" s="1561"/>
      <c r="G90" s="568" t="s">
        <v>1491</v>
      </c>
      <c r="H90" s="709">
        <v>0.37</v>
      </c>
      <c r="I90" s="566" t="s">
        <v>1492</v>
      </c>
      <c r="J90" s="710">
        <f>ROUND(B90*E90*H90,0)</f>
        <v>0</v>
      </c>
      <c r="K90" s="409" t="s">
        <v>1525</v>
      </c>
      <c r="L90" s="446" t="s">
        <v>1491</v>
      </c>
      <c r="M90" s="164"/>
    </row>
    <row r="91" spans="1:14" ht="14.4" x14ac:dyDescent="0.2">
      <c r="A91" s="550"/>
      <c r="B91" s="667" t="s">
        <v>6989</v>
      </c>
      <c r="C91" s="672"/>
      <c r="D91" s="665"/>
      <c r="E91" s="673"/>
      <c r="F91" s="674"/>
      <c r="G91" s="649"/>
      <c r="H91" s="675"/>
      <c r="I91" s="670"/>
      <c r="J91" s="676"/>
      <c r="K91" s="550"/>
    </row>
    <row r="92" spans="1:14" ht="15" customHeight="1" thickBot="1" x14ac:dyDescent="0.25">
      <c r="A92" s="550"/>
      <c r="B92" s="1558">
        <f>J82</f>
        <v>0</v>
      </c>
      <c r="C92" s="1559"/>
      <c r="D92" s="568" t="s">
        <v>1526</v>
      </c>
      <c r="E92" s="677" t="s">
        <v>1527</v>
      </c>
      <c r="F92" s="711">
        <f>E90</f>
        <v>0</v>
      </c>
      <c r="G92" s="568" t="s">
        <v>1528</v>
      </c>
      <c r="H92" s="712">
        <f>IF(J85&gt;=100,0.16,IF(J85&gt;=75,0.23,IF(J85&gt;=50,0.3,IF(J85&gt;=25,0.37,0.44))))</f>
        <v>0.44</v>
      </c>
      <c r="I92" s="566" t="s">
        <v>1492</v>
      </c>
      <c r="J92" s="710">
        <f>ROUND(B92*(1-F92)*H92,0)</f>
        <v>0</v>
      </c>
      <c r="K92" s="409" t="s">
        <v>1529</v>
      </c>
      <c r="L92" s="446" t="s">
        <v>1491</v>
      </c>
    </row>
    <row r="93" spans="1:14" ht="7.5" customHeight="1" x14ac:dyDescent="0.2">
      <c r="A93" s="550"/>
      <c r="B93" s="550"/>
      <c r="C93" s="550"/>
      <c r="D93" s="550"/>
      <c r="E93" s="550"/>
      <c r="F93" s="550"/>
      <c r="G93" s="550"/>
      <c r="H93" s="645"/>
      <c r="I93" s="550"/>
      <c r="J93" s="678"/>
      <c r="K93" s="550"/>
    </row>
    <row r="94" spans="1:14" ht="18.75" customHeight="1" x14ac:dyDescent="0.2">
      <c r="A94" s="551" t="s">
        <v>1530</v>
      </c>
      <c r="B94" s="536" t="s">
        <v>197</v>
      </c>
      <c r="C94" s="550"/>
      <c r="D94" s="550"/>
      <c r="E94" s="550"/>
      <c r="F94" s="550"/>
      <c r="G94" s="550"/>
      <c r="H94" s="645"/>
      <c r="I94" s="550"/>
      <c r="J94" s="678"/>
      <c r="K94" s="550"/>
    </row>
    <row r="95" spans="1:14" ht="3.75" customHeight="1" x14ac:dyDescent="0.2">
      <c r="A95" s="553"/>
      <c r="B95" s="550"/>
      <c r="C95" s="550"/>
      <c r="D95" s="550"/>
      <c r="E95" s="550"/>
      <c r="F95" s="550"/>
      <c r="G95" s="550"/>
      <c r="H95" s="645"/>
      <c r="I95" s="550"/>
      <c r="J95" s="678"/>
      <c r="K95" s="550"/>
    </row>
    <row r="96" spans="1:14" ht="12.75" customHeight="1" x14ac:dyDescent="0.2">
      <c r="A96" s="553"/>
      <c r="B96" s="1555" t="s">
        <v>6990</v>
      </c>
      <c r="C96" s="1555"/>
      <c r="D96" s="1555"/>
      <c r="E96" s="1555"/>
      <c r="F96" s="550"/>
      <c r="G96" s="550"/>
      <c r="H96" s="645"/>
      <c r="I96" s="550"/>
      <c r="J96" s="678"/>
      <c r="K96" s="550"/>
    </row>
    <row r="97" spans="1:12" ht="9" customHeight="1" x14ac:dyDescent="0.2">
      <c r="A97" s="553"/>
      <c r="B97" s="1555"/>
      <c r="C97" s="1555"/>
      <c r="D97" s="1555"/>
      <c r="E97" s="1555"/>
      <c r="F97" s="550"/>
      <c r="G97" s="550"/>
      <c r="H97" s="645"/>
      <c r="I97" s="550"/>
      <c r="J97" s="678"/>
      <c r="K97" s="550"/>
    </row>
    <row r="98" spans="1:12" s="163" customFormat="1" ht="15" customHeight="1" thickBot="1" x14ac:dyDescent="0.25">
      <c r="A98" s="551"/>
      <c r="B98" s="1555"/>
      <c r="C98" s="1555"/>
      <c r="D98" s="1555"/>
      <c r="E98" s="1555"/>
      <c r="F98" s="646"/>
      <c r="G98" s="536"/>
      <c r="H98" s="647" t="s">
        <v>160</v>
      </c>
      <c r="I98" s="536"/>
      <c r="J98" s="679"/>
      <c r="K98" s="536"/>
    </row>
    <row r="99" spans="1:12" s="163" customFormat="1" ht="18.75" customHeight="1" thickTop="1" thickBot="1" x14ac:dyDescent="0.25">
      <c r="A99" s="551"/>
      <c r="B99" s="1555"/>
      <c r="C99" s="1555"/>
      <c r="D99" s="1555"/>
      <c r="E99" s="1555"/>
      <c r="F99" s="290"/>
      <c r="G99" s="1356" t="s">
        <v>1491</v>
      </c>
      <c r="H99" s="697">
        <v>0.5</v>
      </c>
      <c r="I99" s="1356" t="s">
        <v>1492</v>
      </c>
      <c r="J99" s="713">
        <f>ROUND(F99*H99,0)</f>
        <v>0</v>
      </c>
      <c r="K99" s="409" t="s">
        <v>1531</v>
      </c>
      <c r="L99" s="446" t="s">
        <v>1491</v>
      </c>
    </row>
    <row r="100" spans="1:12" ht="7.5" customHeight="1" thickTop="1" x14ac:dyDescent="0.2">
      <c r="A100" s="553"/>
      <c r="B100" s="550"/>
      <c r="C100" s="550"/>
      <c r="D100" s="550"/>
      <c r="E100" s="550"/>
      <c r="F100" s="550"/>
      <c r="G100" s="550"/>
      <c r="H100" s="645"/>
      <c r="I100" s="550"/>
      <c r="J100" s="680" t="s">
        <v>178</v>
      </c>
      <c r="K100" s="550"/>
    </row>
    <row r="101" spans="1:12" ht="18.75" customHeight="1" x14ac:dyDescent="0.2">
      <c r="A101" s="551" t="s">
        <v>1532</v>
      </c>
      <c r="B101" s="536" t="s">
        <v>198</v>
      </c>
      <c r="C101" s="550"/>
      <c r="D101" s="550"/>
      <c r="E101" s="550"/>
      <c r="F101" s="550"/>
      <c r="G101" s="550"/>
      <c r="H101" s="645"/>
      <c r="I101" s="550"/>
      <c r="J101" s="678"/>
      <c r="K101" s="550"/>
    </row>
    <row r="102" spans="1:12" ht="5.25" customHeight="1" x14ac:dyDescent="0.2">
      <c r="A102" s="553"/>
      <c r="B102" s="550"/>
      <c r="C102" s="550"/>
      <c r="D102" s="550"/>
      <c r="E102" s="550"/>
      <c r="F102" s="550"/>
      <c r="G102" s="550"/>
      <c r="H102" s="645"/>
      <c r="I102" s="550"/>
      <c r="J102" s="678"/>
      <c r="K102" s="550"/>
    </row>
    <row r="103" spans="1:12" ht="15" customHeight="1" x14ac:dyDescent="0.2">
      <c r="A103" s="553"/>
      <c r="B103" s="1555" t="s">
        <v>6991</v>
      </c>
      <c r="C103" s="1555"/>
      <c r="D103" s="1555"/>
      <c r="E103" s="1555"/>
      <c r="F103" s="550"/>
      <c r="G103" s="550"/>
      <c r="H103" s="645"/>
      <c r="I103" s="550"/>
      <c r="J103" s="678"/>
      <c r="K103" s="550"/>
    </row>
    <row r="104" spans="1:12" s="163" customFormat="1" ht="15" customHeight="1" thickBot="1" x14ac:dyDescent="0.25">
      <c r="A104" s="551"/>
      <c r="B104" s="1555"/>
      <c r="C104" s="1555"/>
      <c r="D104" s="1555"/>
      <c r="E104" s="1555"/>
      <c r="F104" s="646"/>
      <c r="G104" s="536"/>
      <c r="H104" s="647" t="s">
        <v>160</v>
      </c>
      <c r="I104" s="536"/>
      <c r="J104" s="679"/>
      <c r="K104" s="536"/>
    </row>
    <row r="105" spans="1:12" s="163" customFormat="1" ht="18.75" customHeight="1" thickTop="1" thickBot="1" x14ac:dyDescent="0.25">
      <c r="A105" s="551"/>
      <c r="B105" s="1555"/>
      <c r="C105" s="1555"/>
      <c r="D105" s="1555"/>
      <c r="E105" s="1555"/>
      <c r="F105" s="290"/>
      <c r="G105" s="1356" t="s">
        <v>1491</v>
      </c>
      <c r="H105" s="697">
        <v>0.55000000000000004</v>
      </c>
      <c r="I105" s="1356" t="s">
        <v>1492</v>
      </c>
      <c r="J105" s="713">
        <f>ROUND(F105*H105,0)</f>
        <v>0</v>
      </c>
      <c r="K105" s="409" t="s">
        <v>1533</v>
      </c>
      <c r="L105" s="446" t="s">
        <v>1491</v>
      </c>
    </row>
    <row r="106" spans="1:12" ht="7.5" customHeight="1" thickTop="1" x14ac:dyDescent="0.2">
      <c r="A106" s="553"/>
      <c r="B106" s="550"/>
      <c r="C106" s="550"/>
      <c r="D106" s="550"/>
      <c r="E106" s="550"/>
      <c r="F106" s="620"/>
      <c r="G106" s="550"/>
      <c r="H106" s="645"/>
      <c r="I106" s="550"/>
      <c r="J106" s="680" t="s">
        <v>178</v>
      </c>
      <c r="K106" s="550"/>
    </row>
    <row r="107" spans="1:12" ht="4.5" customHeight="1" x14ac:dyDescent="0.2">
      <c r="A107" s="553"/>
      <c r="B107" s="550"/>
      <c r="C107" s="550"/>
      <c r="D107" s="550"/>
      <c r="E107" s="550"/>
      <c r="F107" s="620"/>
      <c r="G107" s="550"/>
      <c r="H107" s="645"/>
      <c r="I107" s="550"/>
      <c r="J107" s="678"/>
      <c r="K107" s="550"/>
    </row>
    <row r="108" spans="1:12" ht="18.75" customHeight="1" x14ac:dyDescent="0.2">
      <c r="A108" s="681" t="s">
        <v>1534</v>
      </c>
      <c r="B108" s="536" t="s">
        <v>726</v>
      </c>
      <c r="C108" s="550"/>
      <c r="D108" s="550"/>
      <c r="E108" s="550"/>
      <c r="F108" s="620"/>
      <c r="G108" s="550"/>
      <c r="H108" s="645"/>
      <c r="I108" s="550"/>
      <c r="J108" s="678"/>
      <c r="K108" s="550"/>
    </row>
    <row r="109" spans="1:12" ht="5.25" customHeight="1" x14ac:dyDescent="0.2">
      <c r="A109" s="553"/>
      <c r="B109" s="550"/>
      <c r="C109" s="550"/>
      <c r="D109" s="550"/>
      <c r="E109" s="550"/>
      <c r="F109" s="620"/>
      <c r="G109" s="550"/>
      <c r="H109" s="645"/>
      <c r="I109" s="550"/>
      <c r="J109" s="678"/>
      <c r="K109" s="550"/>
    </row>
    <row r="110" spans="1:12" ht="15" customHeight="1" x14ac:dyDescent="0.2">
      <c r="A110" s="553"/>
      <c r="B110" s="1555" t="s">
        <v>6992</v>
      </c>
      <c r="C110" s="1555"/>
      <c r="D110" s="1555"/>
      <c r="E110" s="1555"/>
      <c r="F110" s="620"/>
      <c r="G110" s="550"/>
      <c r="H110" s="645"/>
      <c r="I110" s="550"/>
      <c r="J110" s="678"/>
      <c r="K110" s="550"/>
    </row>
    <row r="111" spans="1:12" s="163" customFormat="1" ht="15" customHeight="1" thickBot="1" x14ac:dyDescent="0.25">
      <c r="A111" s="551"/>
      <c r="B111" s="1555"/>
      <c r="C111" s="1555"/>
      <c r="D111" s="1555"/>
      <c r="E111" s="1555"/>
      <c r="F111" s="682"/>
      <c r="G111" s="536"/>
      <c r="H111" s="647" t="s">
        <v>160</v>
      </c>
      <c r="I111" s="536"/>
      <c r="J111" s="679"/>
      <c r="K111" s="536"/>
    </row>
    <row r="112" spans="1:12" s="163" customFormat="1" ht="18.75" customHeight="1" thickTop="1" thickBot="1" x14ac:dyDescent="0.25">
      <c r="A112" s="551"/>
      <c r="B112" s="1555"/>
      <c r="C112" s="1555"/>
      <c r="D112" s="1555"/>
      <c r="E112" s="1555"/>
      <c r="F112" s="290"/>
      <c r="G112" s="1356" t="s">
        <v>1491</v>
      </c>
      <c r="H112" s="697">
        <v>1</v>
      </c>
      <c r="I112" s="1356" t="s">
        <v>1492</v>
      </c>
      <c r="J112" s="713">
        <f>ROUND(F112*H112,0)</f>
        <v>0</v>
      </c>
      <c r="K112" s="683" t="s">
        <v>1535</v>
      </c>
      <c r="L112" s="446" t="s">
        <v>1491</v>
      </c>
    </row>
    <row r="113" spans="1:15" ht="7.5" customHeight="1" thickTop="1" x14ac:dyDescent="0.2">
      <c r="A113" s="553"/>
      <c r="B113" s="550"/>
      <c r="C113" s="550"/>
      <c r="D113" s="550"/>
      <c r="E113" s="550"/>
      <c r="F113" s="620"/>
      <c r="G113" s="550"/>
      <c r="H113" s="645"/>
      <c r="I113" s="550"/>
      <c r="J113" s="680" t="s">
        <v>178</v>
      </c>
      <c r="K113" s="550"/>
    </row>
    <row r="114" spans="1:15" ht="3.75" customHeight="1" x14ac:dyDescent="0.2">
      <c r="A114" s="553"/>
      <c r="B114" s="550"/>
      <c r="C114" s="550"/>
      <c r="D114" s="550"/>
      <c r="E114" s="550"/>
      <c r="F114" s="620"/>
      <c r="G114" s="550"/>
      <c r="H114" s="645"/>
      <c r="I114" s="550"/>
      <c r="J114" s="678"/>
      <c r="K114" s="550"/>
    </row>
    <row r="115" spans="1:15" ht="18.75" customHeight="1" x14ac:dyDescent="0.2">
      <c r="A115" s="551" t="s">
        <v>1536</v>
      </c>
      <c r="B115" s="536" t="s">
        <v>195</v>
      </c>
      <c r="C115" s="550"/>
      <c r="D115" s="550"/>
      <c r="E115" s="550"/>
      <c r="F115" s="620"/>
      <c r="G115" s="550"/>
      <c r="H115" s="645"/>
      <c r="I115" s="550"/>
      <c r="J115" s="678"/>
      <c r="K115" s="550"/>
    </row>
    <row r="116" spans="1:15" ht="5.25" customHeight="1" x14ac:dyDescent="0.2">
      <c r="A116" s="553"/>
      <c r="B116" s="550"/>
      <c r="C116" s="550"/>
      <c r="D116" s="550"/>
      <c r="E116" s="550"/>
      <c r="F116" s="620"/>
      <c r="G116" s="550"/>
      <c r="H116" s="645"/>
      <c r="I116" s="550"/>
      <c r="J116" s="678"/>
      <c r="K116" s="550"/>
    </row>
    <row r="117" spans="1:15" ht="15" customHeight="1" x14ac:dyDescent="0.2">
      <c r="A117" s="553"/>
      <c r="B117" s="1555" t="s">
        <v>6993</v>
      </c>
      <c r="C117" s="1555"/>
      <c r="D117" s="1555"/>
      <c r="E117" s="1555"/>
      <c r="F117" s="620"/>
      <c r="G117" s="550"/>
      <c r="H117" s="645"/>
      <c r="I117" s="550"/>
      <c r="J117" s="678"/>
      <c r="K117" s="550"/>
    </row>
    <row r="118" spans="1:15" s="163" customFormat="1" ht="15" customHeight="1" thickBot="1" x14ac:dyDescent="0.25">
      <c r="A118" s="551"/>
      <c r="B118" s="1555"/>
      <c r="C118" s="1555"/>
      <c r="D118" s="1555"/>
      <c r="E118" s="1555"/>
      <c r="F118" s="682"/>
      <c r="G118" s="536"/>
      <c r="H118" s="647" t="s">
        <v>160</v>
      </c>
      <c r="I118" s="536"/>
      <c r="J118" s="679"/>
      <c r="K118" s="536"/>
    </row>
    <row r="119" spans="1:15" s="163" customFormat="1" ht="18.75" customHeight="1" thickTop="1" thickBot="1" x14ac:dyDescent="0.25">
      <c r="A119" s="551"/>
      <c r="B119" s="1555"/>
      <c r="C119" s="1555"/>
      <c r="D119" s="1555"/>
      <c r="E119" s="1555"/>
      <c r="F119" s="290"/>
      <c r="G119" s="1356" t="s">
        <v>1491</v>
      </c>
      <c r="H119" s="697">
        <v>1</v>
      </c>
      <c r="I119" s="1356" t="s">
        <v>1492</v>
      </c>
      <c r="J119" s="713">
        <f>ROUND(F119*H119,0)</f>
        <v>0</v>
      </c>
      <c r="K119" s="409" t="s">
        <v>1537</v>
      </c>
      <c r="L119" s="446" t="s">
        <v>1491</v>
      </c>
    </row>
    <row r="120" spans="1:15" ht="7.5" customHeight="1" thickTop="1" x14ac:dyDescent="0.2">
      <c r="A120" s="553"/>
      <c r="B120" s="550"/>
      <c r="C120" s="550"/>
      <c r="D120" s="550"/>
      <c r="E120" s="550"/>
      <c r="F120" s="620"/>
      <c r="G120" s="550"/>
      <c r="H120" s="645"/>
      <c r="I120" s="550"/>
      <c r="J120" s="680" t="s">
        <v>178</v>
      </c>
      <c r="K120" s="550"/>
    </row>
    <row r="121" spans="1:15" ht="3.75" customHeight="1" x14ac:dyDescent="0.2">
      <c r="A121" s="553"/>
      <c r="B121" s="550"/>
      <c r="C121" s="550"/>
      <c r="D121" s="550"/>
      <c r="E121" s="550"/>
      <c r="F121" s="620"/>
      <c r="G121" s="550"/>
      <c r="H121" s="645"/>
      <c r="I121" s="550"/>
      <c r="J121" s="678"/>
      <c r="K121" s="550"/>
    </row>
    <row r="122" spans="1:15" ht="18.75" customHeight="1" x14ac:dyDescent="0.2">
      <c r="A122" s="551" t="s">
        <v>1538</v>
      </c>
      <c r="B122" s="536" t="s">
        <v>197</v>
      </c>
      <c r="C122" s="550"/>
      <c r="D122" s="550"/>
      <c r="E122" s="550"/>
      <c r="F122" s="620"/>
      <c r="G122" s="550"/>
      <c r="H122" s="645"/>
      <c r="I122" s="550"/>
      <c r="J122" s="678"/>
      <c r="K122" s="550"/>
    </row>
    <row r="123" spans="1:15" ht="5.25" customHeight="1" x14ac:dyDescent="0.2">
      <c r="A123" s="553"/>
      <c r="B123" s="550"/>
      <c r="C123" s="550"/>
      <c r="D123" s="550"/>
      <c r="E123" s="550"/>
      <c r="F123" s="620"/>
      <c r="G123" s="550"/>
      <c r="H123" s="645"/>
      <c r="I123" s="550"/>
      <c r="J123" s="678"/>
      <c r="K123" s="550"/>
    </row>
    <row r="124" spans="1:15" ht="18.75" customHeight="1" x14ac:dyDescent="0.2">
      <c r="A124" s="553"/>
      <c r="B124" s="1547" t="s">
        <v>164</v>
      </c>
      <c r="C124" s="1548"/>
      <c r="D124" s="1547" t="s">
        <v>139</v>
      </c>
      <c r="E124" s="1548"/>
      <c r="F124" s="648" t="s">
        <v>138</v>
      </c>
      <c r="G124" s="649"/>
      <c r="H124" s="650" t="s">
        <v>137</v>
      </c>
      <c r="I124" s="649"/>
      <c r="J124" s="684" t="s">
        <v>89</v>
      </c>
      <c r="K124" s="409"/>
      <c r="N124" s="164"/>
    </row>
    <row r="125" spans="1:15" ht="15" customHeight="1" x14ac:dyDescent="0.2">
      <c r="A125" s="553"/>
      <c r="B125" s="626"/>
      <c r="C125" s="565"/>
      <c r="D125" s="566"/>
      <c r="E125" s="411"/>
      <c r="F125" s="627"/>
      <c r="G125" s="568"/>
      <c r="H125" s="651"/>
      <c r="I125" s="568"/>
      <c r="J125" s="685" t="s">
        <v>1524</v>
      </c>
      <c r="K125" s="409"/>
      <c r="N125" s="164"/>
    </row>
    <row r="126" spans="1:15" s="163" customFormat="1" ht="15" customHeight="1" x14ac:dyDescent="0.2">
      <c r="A126" s="536"/>
      <c r="B126" s="652">
        <v>1</v>
      </c>
      <c r="C126" s="653" t="s">
        <v>128</v>
      </c>
      <c r="D126" s="1532"/>
      <c r="E126" s="1533"/>
      <c r="F126" s="698">
        <f>+基礎データ貼付用シート!E300+基礎データ貼付用シート!E301+基礎データ貼付用シート!E302+基礎データ貼付用シート!E303+基礎データ貼付用シート!E304+基礎データ貼付用シート!E305+基礎データ貼付用シート!E306+基礎データ貼付用シート!E307+基礎データ貼付用シート!E308</f>
        <v>0</v>
      </c>
      <c r="G126" s="699" t="s">
        <v>1491</v>
      </c>
      <c r="H126" s="714">
        <v>0.193</v>
      </c>
      <c r="I126" s="699" t="s">
        <v>1492</v>
      </c>
      <c r="J126" s="715">
        <f t="shared" ref="J126:J160" si="5">ROUND(F126*H126,0)</f>
        <v>0</v>
      </c>
      <c r="K126" s="409" t="s">
        <v>1539</v>
      </c>
      <c r="N126" s="164"/>
    </row>
    <row r="127" spans="1:15" s="163" customFormat="1" ht="15" customHeight="1" x14ac:dyDescent="0.2">
      <c r="A127" s="536"/>
      <c r="B127" s="652">
        <v>2</v>
      </c>
      <c r="C127" s="653" t="s">
        <v>127</v>
      </c>
      <c r="D127" s="1532"/>
      <c r="E127" s="1533"/>
      <c r="F127" s="698">
        <f>+基礎データ貼付用シート!E314+基礎データ貼付用シート!E315+基礎データ貼付用シート!E316+基礎データ貼付用シート!E317+基礎データ貼付用シート!E318+基礎データ貼付用シート!E319+基礎データ貼付用シート!E320+基礎データ貼付用シート!E321+基礎データ貼付用シート!E322</f>
        <v>0</v>
      </c>
      <c r="G127" s="699" t="s">
        <v>1491</v>
      </c>
      <c r="H127" s="714">
        <v>0.222</v>
      </c>
      <c r="I127" s="699" t="s">
        <v>1492</v>
      </c>
      <c r="J127" s="715">
        <f t="shared" si="5"/>
        <v>0</v>
      </c>
      <c r="K127" s="409" t="s">
        <v>1540</v>
      </c>
      <c r="N127" s="164"/>
    </row>
    <row r="128" spans="1:15" s="163" customFormat="1" ht="15" customHeight="1" x14ac:dyDescent="0.2">
      <c r="A128" s="536"/>
      <c r="B128" s="652">
        <v>3</v>
      </c>
      <c r="C128" s="653" t="s">
        <v>126</v>
      </c>
      <c r="D128" s="1532"/>
      <c r="E128" s="1533"/>
      <c r="F128" s="698">
        <f>+基礎データ貼付用シート!E328+基礎データ貼付用シート!E329+基礎データ貼付用シート!E330+基礎データ貼付用シート!E331+基礎データ貼付用シート!E332+基礎データ貼付用シート!E333+基礎データ貼付用シート!E334+基礎データ貼付用シート!E335+基礎データ貼付用シート!E336</f>
        <v>0</v>
      </c>
      <c r="G128" s="699" t="s">
        <v>1491</v>
      </c>
      <c r="H128" s="714">
        <v>0.20300000000000001</v>
      </c>
      <c r="I128" s="699" t="s">
        <v>1492</v>
      </c>
      <c r="J128" s="715">
        <f t="shared" si="5"/>
        <v>0</v>
      </c>
      <c r="K128" s="409" t="s">
        <v>1541</v>
      </c>
      <c r="N128" s="164"/>
      <c r="O128" s="164"/>
    </row>
    <row r="129" spans="1:15" s="163" customFormat="1" ht="15" customHeight="1" x14ac:dyDescent="0.2">
      <c r="A129" s="536"/>
      <c r="B129" s="652">
        <v>4</v>
      </c>
      <c r="C129" s="653" t="s">
        <v>125</v>
      </c>
      <c r="D129" s="1532"/>
      <c r="E129" s="1533"/>
      <c r="F129" s="698">
        <f>+基礎データ貼付用シート!E342+基礎データ貼付用シート!E343+基礎データ貼付用シート!E344+基礎データ貼付用シート!E345+基礎データ貼付用シート!E346+基礎データ貼付用シート!E347+基礎データ貼付用シート!E348+基礎データ貼付用シート!E349+基礎データ貼付用シート!E350</f>
        <v>0</v>
      </c>
      <c r="G129" s="699" t="s">
        <v>1491</v>
      </c>
      <c r="H129" s="714">
        <v>0.23499999999999999</v>
      </c>
      <c r="I129" s="699" t="s">
        <v>1492</v>
      </c>
      <c r="J129" s="715">
        <f t="shared" si="5"/>
        <v>0</v>
      </c>
      <c r="K129" s="409" t="s">
        <v>1542</v>
      </c>
      <c r="N129" s="164"/>
      <c r="O129" s="164"/>
    </row>
    <row r="130" spans="1:15" s="163" customFormat="1" ht="15" customHeight="1" x14ac:dyDescent="0.2">
      <c r="A130" s="536"/>
      <c r="B130" s="652">
        <v>5</v>
      </c>
      <c r="C130" s="653" t="s">
        <v>124</v>
      </c>
      <c r="D130" s="655"/>
      <c r="E130" s="656" t="s">
        <v>1543</v>
      </c>
      <c r="F130" s="698">
        <f>+基礎データ貼付用シート!E355+基礎データ貼付用シート!E356+基礎データ貼付用シート!E357+基礎データ貼付用シート!E358+基礎データ貼付用シート!E359+基礎データ貼付用シート!E360+基礎データ貼付用シート!E361+基礎データ貼付用シート!E362+基礎データ貼付用シート!E363</f>
        <v>0</v>
      </c>
      <c r="G130" s="699" t="s">
        <v>1491</v>
      </c>
      <c r="H130" s="714">
        <v>0.20799999999999999</v>
      </c>
      <c r="I130" s="699" t="s">
        <v>1492</v>
      </c>
      <c r="J130" s="715">
        <f t="shared" si="5"/>
        <v>0</v>
      </c>
      <c r="K130" s="409" t="s">
        <v>1544</v>
      </c>
      <c r="N130" s="164"/>
      <c r="O130" s="164"/>
    </row>
    <row r="131" spans="1:15" s="163" customFormat="1" ht="15" customHeight="1" x14ac:dyDescent="0.2">
      <c r="A131" s="536"/>
      <c r="B131" s="652">
        <v>6</v>
      </c>
      <c r="C131" s="653" t="s">
        <v>123</v>
      </c>
      <c r="D131" s="655" t="s">
        <v>1545</v>
      </c>
      <c r="E131" s="656" t="s">
        <v>143</v>
      </c>
      <c r="F131" s="638" t="b">
        <f>IF(総括表!$B$4=総括表!$Q$4,基礎データ貼付用シート!E371+基礎データ貼付用シート!E372+基礎データ貼付用シート!E373+基礎データ貼付用シート!E374+基礎データ貼付用シート!E375+基礎データ貼付用シート!E376+基礎データ貼付用シート!E377+基礎データ貼付用シート!E378+基礎データ貼付用シート!E379)</f>
        <v>0</v>
      </c>
      <c r="G131" s="699" t="s">
        <v>1491</v>
      </c>
      <c r="H131" s="714">
        <v>0.26400000000000001</v>
      </c>
      <c r="I131" s="699" t="s">
        <v>1492</v>
      </c>
      <c r="J131" s="715">
        <f t="shared" si="5"/>
        <v>0</v>
      </c>
      <c r="K131" s="409" t="s">
        <v>1546</v>
      </c>
      <c r="N131" s="164"/>
      <c r="O131" s="164"/>
    </row>
    <row r="132" spans="1:15" s="163" customFormat="1" ht="15" customHeight="1" x14ac:dyDescent="0.2">
      <c r="A132" s="536"/>
      <c r="B132" s="410"/>
      <c r="C132" s="590" t="s">
        <v>1543</v>
      </c>
      <c r="D132" s="655" t="s">
        <v>1547</v>
      </c>
      <c r="E132" s="656" t="s">
        <v>142</v>
      </c>
      <c r="F132" s="638" t="b">
        <f>IF(総括表!$B$4=総括表!$Q$5,基礎データ貼付用シート!E371+基礎データ貼付用シート!E372+基礎データ貼付用シート!E373+基礎データ貼付用シート!E374+基礎データ貼付用シート!E375+基礎データ貼付用シート!E376+基礎データ貼付用シート!E377+基礎データ貼付用シート!E378+基礎データ貼付用シート!E379)</f>
        <v>0</v>
      </c>
      <c r="G132" s="699" t="s">
        <v>1491</v>
      </c>
      <c r="H132" s="716">
        <v>0.20200000000000001</v>
      </c>
      <c r="I132" s="704" t="s">
        <v>1492</v>
      </c>
      <c r="J132" s="717">
        <f t="shared" si="5"/>
        <v>0</v>
      </c>
      <c r="K132" s="409" t="s">
        <v>1548</v>
      </c>
    </row>
    <row r="133" spans="1:15" s="163" customFormat="1" ht="15" customHeight="1" x14ac:dyDescent="0.2">
      <c r="A133" s="536"/>
      <c r="B133" s="652">
        <v>7</v>
      </c>
      <c r="C133" s="653" t="s">
        <v>122</v>
      </c>
      <c r="D133" s="655" t="s">
        <v>1545</v>
      </c>
      <c r="E133" s="656" t="s">
        <v>143</v>
      </c>
      <c r="F133" s="702" t="b">
        <f>IF(総括表!$B$4=総括表!$Q$4,基礎データ貼付用シート!E387+基礎データ貼付用シート!E389+基礎データ貼付用シート!E390+基礎データ貼付用シート!E391+基礎データ貼付用シート!E392+基礎データ貼付用シート!E393+基礎データ貼付用シート!E394+基礎データ貼付用シート!E395+基礎データ貼付用シート!E396+基礎データ貼付用シート!E397)</f>
        <v>0</v>
      </c>
      <c r="G133" s="699" t="s">
        <v>1491</v>
      </c>
      <c r="H133" s="714">
        <v>0.27200000000000002</v>
      </c>
      <c r="I133" s="699" t="s">
        <v>1492</v>
      </c>
      <c r="J133" s="715">
        <f t="shared" si="5"/>
        <v>0</v>
      </c>
      <c r="K133" s="409" t="s">
        <v>1549</v>
      </c>
      <c r="N133" s="164"/>
      <c r="O133" s="164"/>
    </row>
    <row r="134" spans="1:15" s="163" customFormat="1" ht="15" customHeight="1" x14ac:dyDescent="0.2">
      <c r="A134" s="536"/>
      <c r="B134" s="410"/>
      <c r="C134" s="590"/>
      <c r="D134" s="655" t="s">
        <v>1547</v>
      </c>
      <c r="E134" s="656" t="s">
        <v>142</v>
      </c>
      <c r="F134" s="702" t="b">
        <f>IF(総括表!$B$4=総括表!$Q$5,基礎データ貼付用シート!E387+基礎データ貼付用シート!E389+基礎データ貼付用シート!E390+基礎データ貼付用シート!E391+基礎データ貼付用シート!E392+基礎データ貼付用シート!E393+基礎データ貼付用シート!E394+基礎データ貼付用シート!E395+基礎データ貼付用シート!E396+基礎データ貼付用シート!E397)</f>
        <v>0</v>
      </c>
      <c r="G134" s="699" t="s">
        <v>1491</v>
      </c>
      <c r="H134" s="716">
        <v>0.20100000000000001</v>
      </c>
      <c r="I134" s="704" t="s">
        <v>1492</v>
      </c>
      <c r="J134" s="717">
        <f t="shared" si="5"/>
        <v>0</v>
      </c>
      <c r="K134" s="409" t="s">
        <v>1550</v>
      </c>
    </row>
    <row r="135" spans="1:15" s="163" customFormat="1" ht="15" customHeight="1" x14ac:dyDescent="0.2">
      <c r="A135" s="536"/>
      <c r="B135" s="652">
        <v>8</v>
      </c>
      <c r="C135" s="653" t="s">
        <v>121</v>
      </c>
      <c r="D135" s="655" t="s">
        <v>1545</v>
      </c>
      <c r="E135" s="656" t="s">
        <v>143</v>
      </c>
      <c r="F135" s="702" t="b">
        <f>IF(総括表!$B$4=総括表!$Q$4,基礎データ貼付用シート!E404+基礎データ貼付用シート!E406+基礎データ貼付用シート!E407+基礎データ貼付用シート!E408+基礎データ貼付用シート!E409+基礎データ貼付用シート!E410+基礎データ貼付用シート!E411+基礎データ貼付用シート!E412+基礎データ貼付用シート!E413+基礎データ貼付用シート!E414)</f>
        <v>0</v>
      </c>
      <c r="G135" s="699" t="s">
        <v>1491</v>
      </c>
      <c r="H135" s="714">
        <v>0.28799999999999998</v>
      </c>
      <c r="I135" s="699" t="s">
        <v>1492</v>
      </c>
      <c r="J135" s="715">
        <f t="shared" si="5"/>
        <v>0</v>
      </c>
      <c r="K135" s="409" t="s">
        <v>1551</v>
      </c>
      <c r="N135" s="164"/>
      <c r="O135" s="164"/>
    </row>
    <row r="136" spans="1:15" s="163" customFormat="1" ht="15" customHeight="1" x14ac:dyDescent="0.2">
      <c r="A136" s="536"/>
      <c r="B136" s="410"/>
      <c r="C136" s="590"/>
      <c r="D136" s="655" t="s">
        <v>1547</v>
      </c>
      <c r="E136" s="656" t="s">
        <v>142</v>
      </c>
      <c r="F136" s="702" t="b">
        <f>IF(総括表!$B$4=総括表!$Q$5,基礎データ貼付用シート!E404+基礎データ貼付用シート!E406+基礎データ貼付用シート!E407+基礎データ貼付用シート!E408+基礎データ貼付用シート!E409+基礎データ貼付用シート!E410+基礎データ貼付用シート!E411+基礎データ貼付用シート!E412+基礎データ貼付用シート!E413+基礎データ貼付用シート!E414)</f>
        <v>0</v>
      </c>
      <c r="G136" s="699" t="s">
        <v>1491</v>
      </c>
      <c r="H136" s="716">
        <v>0.215</v>
      </c>
      <c r="I136" s="704" t="s">
        <v>1492</v>
      </c>
      <c r="J136" s="717">
        <f t="shared" si="5"/>
        <v>0</v>
      </c>
      <c r="K136" s="409" t="s">
        <v>1552</v>
      </c>
    </row>
    <row r="137" spans="1:15" s="163" customFormat="1" ht="15" customHeight="1" x14ac:dyDescent="0.2">
      <c r="A137" s="536"/>
      <c r="B137" s="652">
        <v>9</v>
      </c>
      <c r="C137" s="653" t="s">
        <v>120</v>
      </c>
      <c r="D137" s="655" t="s">
        <v>1545</v>
      </c>
      <c r="E137" s="656" t="s">
        <v>143</v>
      </c>
      <c r="F137" s="702" t="b">
        <f>IF(総括表!$B$4=総括表!$Q$4,基礎データ貼付用シート!E421+基礎データ貼付用シート!E423+基礎データ貼付用シート!E424+基礎データ貼付用シート!E425+基礎データ貼付用シート!E426+基礎データ貼付用シート!E427+基礎データ貼付用シート!E428+基礎データ貼付用シート!E429+基礎データ貼付用シート!E430+基礎データ貼付用シート!E431)</f>
        <v>0</v>
      </c>
      <c r="G137" s="699" t="s">
        <v>1491</v>
      </c>
      <c r="H137" s="714">
        <v>0.29799999999999999</v>
      </c>
      <c r="I137" s="699" t="s">
        <v>1492</v>
      </c>
      <c r="J137" s="715">
        <f t="shared" si="5"/>
        <v>0</v>
      </c>
      <c r="K137" s="409" t="s">
        <v>1553</v>
      </c>
    </row>
    <row r="138" spans="1:15" s="163" customFormat="1" ht="15" customHeight="1" x14ac:dyDescent="0.2">
      <c r="A138" s="536"/>
      <c r="B138" s="410"/>
      <c r="C138" s="590"/>
      <c r="D138" s="655" t="s">
        <v>1547</v>
      </c>
      <c r="E138" s="656" t="s">
        <v>142</v>
      </c>
      <c r="F138" s="702" t="b">
        <f>IF(総括表!$B$4=総括表!$Q$5,基礎データ貼付用シート!E421+基礎データ貼付用シート!E423+基礎データ貼付用シート!E424+基礎データ貼付用シート!E425+基礎データ貼付用シート!E426+基礎データ貼付用シート!E427+基礎データ貼付用シート!E428+基礎データ貼付用シート!E429+基礎データ貼付用シート!E430+基礎データ貼付用シート!E431)</f>
        <v>0</v>
      </c>
      <c r="G138" s="699" t="s">
        <v>1491</v>
      </c>
      <c r="H138" s="716">
        <v>0.27200000000000002</v>
      </c>
      <c r="I138" s="704" t="s">
        <v>1492</v>
      </c>
      <c r="J138" s="717">
        <f t="shared" si="5"/>
        <v>0</v>
      </c>
      <c r="K138" s="409" t="s">
        <v>1554</v>
      </c>
    </row>
    <row r="139" spans="1:15" s="163" customFormat="1" ht="15" customHeight="1" x14ac:dyDescent="0.2">
      <c r="A139" s="536"/>
      <c r="B139" s="658">
        <v>10</v>
      </c>
      <c r="C139" s="653" t="s">
        <v>476</v>
      </c>
      <c r="D139" s="655" t="s">
        <v>1545</v>
      </c>
      <c r="E139" s="656" t="s">
        <v>143</v>
      </c>
      <c r="F139" s="702" t="b">
        <f>IF(総括表!$B$4=総括表!$Q$4,基礎データ貼付用シート!E438+基礎データ貼付用シート!E440+基礎データ貼付用シート!E441+基礎データ貼付用シート!E442+基礎データ貼付用シート!E443+基礎データ貼付用シート!E444+基礎データ貼付用シート!E445+基礎データ貼付用シート!E446+基礎データ貼付用シート!E447+基礎データ貼付用シート!E448)</f>
        <v>0</v>
      </c>
      <c r="G139" s="699" t="s">
        <v>1491</v>
      </c>
      <c r="H139" s="714">
        <v>0.31900000000000001</v>
      </c>
      <c r="I139" s="699" t="s">
        <v>1492</v>
      </c>
      <c r="J139" s="715">
        <f t="shared" si="5"/>
        <v>0</v>
      </c>
      <c r="K139" s="409" t="s">
        <v>1555</v>
      </c>
    </row>
    <row r="140" spans="1:15" s="163" customFormat="1" ht="15" customHeight="1" x14ac:dyDescent="0.2">
      <c r="A140" s="536"/>
      <c r="B140" s="659"/>
      <c r="C140" s="590"/>
      <c r="D140" s="655" t="s">
        <v>1547</v>
      </c>
      <c r="E140" s="656" t="s">
        <v>142</v>
      </c>
      <c r="F140" s="702" t="b">
        <f>IF(総括表!$B$4=総括表!$Q$5,基礎データ貼付用シート!E438+基礎データ貼付用シート!E440+基礎データ貼付用シート!E441+基礎データ貼付用シート!E442+基礎データ貼付用シート!E443+基礎データ貼付用シート!E444+基礎データ貼付用シート!E445+基礎データ貼付用シート!E446+基礎データ貼付用シート!E447+基礎データ貼付用シート!E448)</f>
        <v>0</v>
      </c>
      <c r="G140" s="699" t="s">
        <v>1491</v>
      </c>
      <c r="H140" s="716">
        <v>0.29899999999999999</v>
      </c>
      <c r="I140" s="704" t="s">
        <v>1492</v>
      </c>
      <c r="J140" s="717">
        <f t="shared" si="5"/>
        <v>0</v>
      </c>
      <c r="K140" s="409" t="s">
        <v>1556</v>
      </c>
    </row>
    <row r="141" spans="1:15" s="163" customFormat="1" ht="15" customHeight="1" x14ac:dyDescent="0.2">
      <c r="A141" s="536"/>
      <c r="B141" s="658">
        <v>11</v>
      </c>
      <c r="C141" s="653" t="s">
        <v>513</v>
      </c>
      <c r="D141" s="655" t="s">
        <v>1545</v>
      </c>
      <c r="E141" s="656" t="s">
        <v>143</v>
      </c>
      <c r="F141" s="702" t="b">
        <f>IF(総括表!$B$4=総括表!$Q$4,基礎データ貼付用シート!E455+基礎データ貼付用シート!E457+基礎データ貼付用シート!E458+基礎データ貼付用シート!E459+基礎データ貼付用シート!E460+基礎データ貼付用シート!E461+基礎データ貼付用シート!E462+基礎データ貼付用シート!E463+基礎データ貼付用シート!E464+基礎データ貼付用シート!E465)</f>
        <v>0</v>
      </c>
      <c r="G141" s="699" t="s">
        <v>1491</v>
      </c>
      <c r="H141" s="714">
        <v>0.33500000000000002</v>
      </c>
      <c r="I141" s="699" t="s">
        <v>1492</v>
      </c>
      <c r="J141" s="715">
        <f t="shared" si="5"/>
        <v>0</v>
      </c>
      <c r="K141" s="409" t="s">
        <v>1557</v>
      </c>
    </row>
    <row r="142" spans="1:15" s="163" customFormat="1" ht="15" customHeight="1" x14ac:dyDescent="0.2">
      <c r="A142" s="536"/>
      <c r="B142" s="410"/>
      <c r="C142" s="590"/>
      <c r="D142" s="655" t="s">
        <v>1547</v>
      </c>
      <c r="E142" s="656" t="s">
        <v>142</v>
      </c>
      <c r="F142" s="702" t="b">
        <f>IF(総括表!$B$4=総括表!$Q$5,基礎データ貼付用シート!E455+基礎データ貼付用シート!E457+基礎データ貼付用シート!E458+基礎データ貼付用シート!E459+基礎データ貼付用シート!E460+基礎データ貼付用シート!E461+基礎データ貼付用シート!E462+基礎データ貼付用シート!E463+基礎データ貼付用シート!E464+基礎データ貼付用シート!E465)</f>
        <v>0</v>
      </c>
      <c r="G142" s="699" t="s">
        <v>1491</v>
      </c>
      <c r="H142" s="716">
        <v>0.316</v>
      </c>
      <c r="I142" s="704" t="s">
        <v>1492</v>
      </c>
      <c r="J142" s="717">
        <f t="shared" si="5"/>
        <v>0</v>
      </c>
      <c r="K142" s="409" t="s">
        <v>1558</v>
      </c>
    </row>
    <row r="143" spans="1:15" s="163" customFormat="1" ht="15" customHeight="1" x14ac:dyDescent="0.2">
      <c r="A143" s="536"/>
      <c r="B143" s="658">
        <v>12</v>
      </c>
      <c r="C143" s="653" t="s">
        <v>620</v>
      </c>
      <c r="D143" s="655" t="s">
        <v>1545</v>
      </c>
      <c r="E143" s="656" t="s">
        <v>143</v>
      </c>
      <c r="F143" s="702" t="b">
        <f>IF(総括表!$B$4=総括表!$Q$4,基礎データ貼付用シート!E472+基礎データ貼付用シート!E474+基礎データ貼付用シート!E475+基礎データ貼付用シート!E476+基礎データ貼付用シート!E477+基礎データ貼付用シート!E478+基礎データ貼付用シート!E479+基礎データ貼付用シート!E480+基礎データ貼付用シート!E481+基礎データ貼付用シート!E482)</f>
        <v>0</v>
      </c>
      <c r="G143" s="699" t="s">
        <v>1491</v>
      </c>
      <c r="H143" s="714">
        <v>0.35</v>
      </c>
      <c r="I143" s="699" t="s">
        <v>1492</v>
      </c>
      <c r="J143" s="715">
        <f t="shared" si="5"/>
        <v>0</v>
      </c>
      <c r="K143" s="409" t="s">
        <v>1559</v>
      </c>
    </row>
    <row r="144" spans="1:15" s="163" customFormat="1" ht="15" customHeight="1" x14ac:dyDescent="0.2">
      <c r="A144" s="536"/>
      <c r="B144" s="410"/>
      <c r="C144" s="590"/>
      <c r="D144" s="655" t="s">
        <v>1547</v>
      </c>
      <c r="E144" s="656" t="s">
        <v>142</v>
      </c>
      <c r="F144" s="702" t="b">
        <f>IF(総括表!$B$4=総括表!$Q$5,基礎データ貼付用シート!E472+基礎データ貼付用シート!E474+基礎データ貼付用シート!E475+基礎データ貼付用シート!E476+基礎データ貼付用シート!E477+基礎データ貼付用シート!E478+基礎データ貼付用シート!E479+基礎データ貼付用シート!E480+基礎データ貼付用シート!E481+基礎データ貼付用シート!E482)</f>
        <v>0</v>
      </c>
      <c r="G144" s="699" t="s">
        <v>1491</v>
      </c>
      <c r="H144" s="716">
        <v>0.33400000000000002</v>
      </c>
      <c r="I144" s="704" t="s">
        <v>1492</v>
      </c>
      <c r="J144" s="717">
        <f t="shared" si="5"/>
        <v>0</v>
      </c>
      <c r="K144" s="409" t="s">
        <v>1560</v>
      </c>
    </row>
    <row r="145" spans="1:11" s="163" customFormat="1" ht="15" customHeight="1" x14ac:dyDescent="0.2">
      <c r="A145" s="536"/>
      <c r="B145" s="658">
        <v>13</v>
      </c>
      <c r="C145" s="653" t="s">
        <v>716</v>
      </c>
      <c r="D145" s="655" t="s">
        <v>1545</v>
      </c>
      <c r="E145" s="656" t="s">
        <v>143</v>
      </c>
      <c r="F145" s="702" t="b">
        <f>IF(総括表!$B$4=総括表!$Q$4,基礎データ貼付用シート!E489+基礎データ貼付用シート!E491+基礎データ貼付用シート!E492+基礎データ貼付用シート!E493+基礎データ貼付用シート!E494+基礎データ貼付用シート!E495+基礎データ貼付用シート!E496+基礎データ貼付用シート!E497+基礎データ貼付用シート!E498+基礎データ貼付用シート!E499)</f>
        <v>0</v>
      </c>
      <c r="G145" s="699" t="s">
        <v>1491</v>
      </c>
      <c r="H145" s="714">
        <v>0.36399999999999999</v>
      </c>
      <c r="I145" s="699" t="s">
        <v>1492</v>
      </c>
      <c r="J145" s="715">
        <f t="shared" si="5"/>
        <v>0</v>
      </c>
      <c r="K145" s="409" t="s">
        <v>1561</v>
      </c>
    </row>
    <row r="146" spans="1:11" s="163" customFormat="1" ht="15" customHeight="1" x14ac:dyDescent="0.2">
      <c r="A146" s="536"/>
      <c r="B146" s="410"/>
      <c r="C146" s="590"/>
      <c r="D146" s="655" t="s">
        <v>1547</v>
      </c>
      <c r="E146" s="656" t="s">
        <v>142</v>
      </c>
      <c r="F146" s="702" t="b">
        <f>IF(総括表!$B$4=総括表!$Q$5,基礎データ貼付用シート!E489+基礎データ貼付用シート!E491+基礎データ貼付用シート!E492+基礎データ貼付用シート!E493+基礎データ貼付用シート!E494+基礎データ貼付用シート!E495+基礎データ貼付用シート!E496+基礎データ貼付用シート!E497+基礎データ貼付用シート!E498+基礎データ貼付用シート!E499)</f>
        <v>0</v>
      </c>
      <c r="G146" s="699" t="s">
        <v>1491</v>
      </c>
      <c r="H146" s="716">
        <v>0.34899999999999998</v>
      </c>
      <c r="I146" s="704" t="s">
        <v>1492</v>
      </c>
      <c r="J146" s="717">
        <f t="shared" si="5"/>
        <v>0</v>
      </c>
      <c r="K146" s="409" t="s">
        <v>1562</v>
      </c>
    </row>
    <row r="147" spans="1:11" s="163" customFormat="1" ht="15" customHeight="1" x14ac:dyDescent="0.2">
      <c r="A147" s="536"/>
      <c r="B147" s="658">
        <v>14</v>
      </c>
      <c r="C147" s="653" t="s">
        <v>747</v>
      </c>
      <c r="D147" s="655" t="s">
        <v>1545</v>
      </c>
      <c r="E147" s="656" t="s">
        <v>143</v>
      </c>
      <c r="F147" s="702" t="b">
        <f>IF(総括表!$B$4=総括表!$Q$4,基礎データ貼付用シート!E506+基礎データ貼付用シート!E508+基礎データ貼付用シート!E509+基礎データ貼付用シート!E510+基礎データ貼付用シート!E511+基礎データ貼付用シート!E512+基礎データ貼付用シート!E513+基礎データ貼付用シート!E514+基礎データ貼付用シート!E515+基礎データ貼付用シート!E516)</f>
        <v>0</v>
      </c>
      <c r="G147" s="699" t="s">
        <v>1491</v>
      </c>
      <c r="H147" s="714">
        <v>0.38100000000000001</v>
      </c>
      <c r="I147" s="699" t="s">
        <v>1492</v>
      </c>
      <c r="J147" s="715">
        <f t="shared" si="5"/>
        <v>0</v>
      </c>
      <c r="K147" s="409" t="s">
        <v>1563</v>
      </c>
    </row>
    <row r="148" spans="1:11" s="163" customFormat="1" ht="15" customHeight="1" x14ac:dyDescent="0.2">
      <c r="A148" s="536"/>
      <c r="B148" s="410"/>
      <c r="C148" s="590"/>
      <c r="D148" s="655" t="s">
        <v>1547</v>
      </c>
      <c r="E148" s="656" t="s">
        <v>142</v>
      </c>
      <c r="F148" s="702" t="b">
        <f>IF(総括表!$B$4=総括表!$Q$5,基礎データ貼付用シート!E506+基礎データ貼付用シート!E508+基礎データ貼付用シート!E509+基礎データ貼付用シート!E510+基礎データ貼付用シート!E511+基礎データ貼付用シート!E512+基礎データ貼付用シート!E513+基礎データ貼付用シート!E514+基礎データ貼付用シート!E515+基礎データ貼付用シート!E516)</f>
        <v>0</v>
      </c>
      <c r="G148" s="699" t="s">
        <v>1491</v>
      </c>
      <c r="H148" s="716">
        <v>0.36799999999999999</v>
      </c>
      <c r="I148" s="704" t="s">
        <v>1492</v>
      </c>
      <c r="J148" s="717">
        <f t="shared" si="5"/>
        <v>0</v>
      </c>
      <c r="K148" s="409" t="s">
        <v>1564</v>
      </c>
    </row>
    <row r="149" spans="1:11" s="163" customFormat="1" ht="15" customHeight="1" x14ac:dyDescent="0.2">
      <c r="A149" s="536"/>
      <c r="B149" s="658">
        <v>15</v>
      </c>
      <c r="C149" s="653" t="s">
        <v>818</v>
      </c>
      <c r="D149" s="655" t="s">
        <v>1545</v>
      </c>
      <c r="E149" s="656" t="s">
        <v>143</v>
      </c>
      <c r="F149" s="702" t="b">
        <f>IF(総括表!$B$4=総括表!$Q$4,基礎データ貼付用シート!E523+基礎データ貼付用シート!E525+基礎データ貼付用シート!E526+基礎データ貼付用シート!E527+基礎データ貼付用シート!E528+基礎データ貼付用シート!E529+基礎データ貼付用シート!E530+基礎データ貼付用シート!E531+基礎データ貼付用シート!E532+基礎データ貼付用シート!E533)</f>
        <v>0</v>
      </c>
      <c r="G149" s="699" t="s">
        <v>1491</v>
      </c>
      <c r="H149" s="714">
        <v>0.39600000000000002</v>
      </c>
      <c r="I149" s="699" t="s">
        <v>1492</v>
      </c>
      <c r="J149" s="715">
        <f t="shared" si="5"/>
        <v>0</v>
      </c>
      <c r="K149" s="409" t="s">
        <v>1565</v>
      </c>
    </row>
    <row r="150" spans="1:11" s="163" customFormat="1" ht="15" customHeight="1" x14ac:dyDescent="0.2">
      <c r="A150" s="536"/>
      <c r="B150" s="410"/>
      <c r="C150" s="590"/>
      <c r="D150" s="655" t="s">
        <v>1547</v>
      </c>
      <c r="E150" s="656" t="s">
        <v>142</v>
      </c>
      <c r="F150" s="702" t="b">
        <f>IF(総括表!$B$4=総括表!$Q$5,基礎データ貼付用シート!E523+基礎データ貼付用シート!E525+基礎データ貼付用シート!E526+基礎データ貼付用シート!E527+基礎データ貼付用シート!E528+基礎データ貼付用シート!E529+基礎データ貼付用シート!E530+基礎データ貼付用シート!E531+基礎データ貼付用シート!E532+基礎データ貼付用シート!E533)</f>
        <v>0</v>
      </c>
      <c r="G150" s="699" t="s">
        <v>1491</v>
      </c>
      <c r="H150" s="716">
        <v>0.38500000000000001</v>
      </c>
      <c r="I150" s="704" t="s">
        <v>1492</v>
      </c>
      <c r="J150" s="717">
        <f t="shared" si="5"/>
        <v>0</v>
      </c>
      <c r="K150" s="409" t="s">
        <v>1566</v>
      </c>
    </row>
    <row r="151" spans="1:11" s="163" customFormat="1" ht="15" customHeight="1" x14ac:dyDescent="0.2">
      <c r="A151" s="536"/>
      <c r="B151" s="658">
        <v>16</v>
      </c>
      <c r="C151" s="653" t="s">
        <v>894</v>
      </c>
      <c r="D151" s="655" t="s">
        <v>1545</v>
      </c>
      <c r="E151" s="656" t="s">
        <v>143</v>
      </c>
      <c r="F151" s="702" t="b">
        <f>IF(総括表!$B$4=総括表!$Q$4,基礎データ貼付用シート!E540+基礎データ貼付用シート!E542+基礎データ貼付用シート!E543+基礎データ貼付用シート!E544+基礎データ貼付用シート!E545+基礎データ貼付用シート!E546+基礎データ貼付用シート!E547+基礎データ貼付用シート!E548+基礎データ貼付用シート!E549+基礎データ貼付用シート!E550)</f>
        <v>0</v>
      </c>
      <c r="G151" s="699" t="s">
        <v>1491</v>
      </c>
      <c r="H151" s="714">
        <v>0.41099999999999998</v>
      </c>
      <c r="I151" s="699" t="s">
        <v>1492</v>
      </c>
      <c r="J151" s="715">
        <f t="shared" si="5"/>
        <v>0</v>
      </c>
      <c r="K151" s="409" t="s">
        <v>1567</v>
      </c>
    </row>
    <row r="152" spans="1:11" s="163" customFormat="1" ht="15" customHeight="1" x14ac:dyDescent="0.2">
      <c r="A152" s="536"/>
      <c r="B152" s="410"/>
      <c r="C152" s="590"/>
      <c r="D152" s="655" t="s">
        <v>1547</v>
      </c>
      <c r="E152" s="656" t="s">
        <v>142</v>
      </c>
      <c r="F152" s="702" t="b">
        <f>IF(総括表!$B$4=総括表!$Q$5,基礎データ貼付用シート!E540+基礎データ貼付用シート!E542+基礎データ貼付用シート!E543+基礎データ貼付用シート!E544+基礎データ貼付用シート!E545+基礎データ貼付用シート!E546+基礎データ貼付用シート!E547+基礎データ貼付用シート!E548+基礎データ貼付用シート!E549+基礎データ貼付用シート!E550)</f>
        <v>0</v>
      </c>
      <c r="G152" s="699" t="s">
        <v>1491</v>
      </c>
      <c r="H152" s="716">
        <v>0.40400000000000003</v>
      </c>
      <c r="I152" s="704" t="s">
        <v>1492</v>
      </c>
      <c r="J152" s="717">
        <f t="shared" si="5"/>
        <v>0</v>
      </c>
      <c r="K152" s="409" t="s">
        <v>1568</v>
      </c>
    </row>
    <row r="153" spans="1:11" s="163" customFormat="1" ht="15" customHeight="1" x14ac:dyDescent="0.2">
      <c r="A153" s="536"/>
      <c r="B153" s="658">
        <v>17</v>
      </c>
      <c r="C153" s="653" t="s">
        <v>926</v>
      </c>
      <c r="D153" s="655" t="s">
        <v>1545</v>
      </c>
      <c r="E153" s="656" t="s">
        <v>143</v>
      </c>
      <c r="F153" s="702" t="b">
        <f>IF(総括表!$B$4=総括表!$Q$4,基礎データ貼付用シート!E570+基礎データ貼付用シート!E572+基礎データ貼付用シート!E573+基礎データ貼付用シート!E574+基礎データ貼付用シート!E575+基礎データ貼付用シート!E576+基礎データ貼付用シート!E577+基礎データ貼付用シート!E578+基礎データ貼付用シート!E579+基礎データ貼付用シート!E580)</f>
        <v>0</v>
      </c>
      <c r="G153" s="699" t="s">
        <v>1491</v>
      </c>
      <c r="H153" s="714">
        <v>0.42699999999999999</v>
      </c>
      <c r="I153" s="699" t="s">
        <v>1492</v>
      </c>
      <c r="J153" s="715">
        <f t="shared" si="5"/>
        <v>0</v>
      </c>
      <c r="K153" s="409" t="s">
        <v>1569</v>
      </c>
    </row>
    <row r="154" spans="1:11" s="163" customFormat="1" ht="15" customHeight="1" x14ac:dyDescent="0.2">
      <c r="A154" s="536"/>
      <c r="B154" s="410"/>
      <c r="C154" s="590"/>
      <c r="D154" s="655" t="s">
        <v>1547</v>
      </c>
      <c r="E154" s="656" t="s">
        <v>142</v>
      </c>
      <c r="F154" s="702" t="b">
        <f>IF(総括表!$B$4=総括表!$Q$5,基礎データ貼付用シート!E570+基礎データ貼付用シート!E572+基礎データ貼付用シート!E573+基礎データ貼付用シート!E574+基礎データ貼付用シート!E575+基礎データ貼付用シート!E576+基礎データ貼付用シート!E577+基礎データ貼付用シート!E578+基礎データ貼付用シート!E579+基礎データ貼付用シート!E580)</f>
        <v>0</v>
      </c>
      <c r="G154" s="699" t="s">
        <v>1491</v>
      </c>
      <c r="H154" s="716">
        <v>0.42199999999999999</v>
      </c>
      <c r="I154" s="704" t="s">
        <v>1492</v>
      </c>
      <c r="J154" s="717">
        <f t="shared" si="5"/>
        <v>0</v>
      </c>
      <c r="K154" s="409" t="s">
        <v>1570</v>
      </c>
    </row>
    <row r="155" spans="1:11" s="163" customFormat="1" ht="15" customHeight="1" x14ac:dyDescent="0.2">
      <c r="A155" s="536"/>
      <c r="B155" s="658">
        <v>18</v>
      </c>
      <c r="C155" s="653" t="s">
        <v>1082</v>
      </c>
      <c r="D155" s="655" t="s">
        <v>1545</v>
      </c>
      <c r="E155" s="656" t="s">
        <v>143</v>
      </c>
      <c r="F155" s="702" t="b">
        <f>IF(総括表!$B$4=総括表!$Q$4,基礎データ貼付用シート!E600+基礎データ貼付用シート!E602+基礎データ貼付用シート!E603+基礎データ貼付用シート!E604+基礎データ貼付用シート!E605+基礎データ貼付用シート!E606+基礎データ貼付用シート!E607+基礎データ貼付用シート!E608+基礎データ貼付用シート!E609+基礎データ貼付用シート!E610)</f>
        <v>0</v>
      </c>
      <c r="G155" s="699" t="s">
        <v>1491</v>
      </c>
      <c r="H155" s="714">
        <v>0.433</v>
      </c>
      <c r="I155" s="699" t="s">
        <v>1492</v>
      </c>
      <c r="J155" s="715">
        <f t="shared" si="5"/>
        <v>0</v>
      </c>
      <c r="K155" s="409" t="s">
        <v>1571</v>
      </c>
    </row>
    <row r="156" spans="1:11" s="163" customFormat="1" ht="15" customHeight="1" x14ac:dyDescent="0.2">
      <c r="A156" s="536"/>
      <c r="B156" s="410"/>
      <c r="C156" s="590"/>
      <c r="D156" s="655" t="s">
        <v>1547</v>
      </c>
      <c r="E156" s="656" t="s">
        <v>142</v>
      </c>
      <c r="F156" s="702" t="b">
        <f>IF(総括表!$B$4=総括表!$Q$5,基礎データ貼付用シート!E600+基礎データ貼付用シート!E602+基礎データ貼付用シート!E603+基礎データ貼付用シート!E604+基礎データ貼付用シート!E605+基礎データ貼付用シート!E606+基礎データ貼付用シート!E607+基礎データ貼付用シート!E608+基礎データ貼付用シート!E609+基礎データ貼付用シート!E610)</f>
        <v>0</v>
      </c>
      <c r="G156" s="699" t="s">
        <v>1491</v>
      </c>
      <c r="H156" s="716">
        <v>0.42299999999999999</v>
      </c>
      <c r="I156" s="704" t="s">
        <v>1492</v>
      </c>
      <c r="J156" s="717">
        <f t="shared" si="5"/>
        <v>0</v>
      </c>
      <c r="K156" s="409" t="s">
        <v>1572</v>
      </c>
    </row>
    <row r="157" spans="1:11" s="163" customFormat="1" ht="15" customHeight="1" x14ac:dyDescent="0.2">
      <c r="A157" s="536"/>
      <c r="B157" s="660">
        <v>19</v>
      </c>
      <c r="C157" s="405" t="s">
        <v>1284</v>
      </c>
      <c r="D157" s="406" t="s">
        <v>534</v>
      </c>
      <c r="E157" s="407" t="s">
        <v>143</v>
      </c>
      <c r="F157" s="702" t="b">
        <f>IF(総括表!$B$4=総括表!$Q$4,基礎データ貼付用シート!E630+基礎データ貼付用シート!E632+基礎データ貼付用シート!E633+基礎データ貼付用シート!E634+基礎データ貼付用シート!E635+基礎データ貼付用シート!E636+基礎データ貼付用シート!E637+基礎データ貼付用シート!E638+基礎データ貼付用シート!E639+基礎データ貼付用シート!E640)</f>
        <v>0</v>
      </c>
      <c r="G157" s="423" t="s">
        <v>117</v>
      </c>
      <c r="H157" s="700">
        <v>0.44</v>
      </c>
      <c r="I157" s="423" t="s">
        <v>119</v>
      </c>
      <c r="J157" s="718">
        <f t="shared" si="5"/>
        <v>0</v>
      </c>
      <c r="K157" s="409" t="s">
        <v>574</v>
      </c>
    </row>
    <row r="158" spans="1:11" s="163" customFormat="1" ht="15" customHeight="1" x14ac:dyDescent="0.2">
      <c r="A158" s="536"/>
      <c r="B158" s="410"/>
      <c r="C158" s="590"/>
      <c r="D158" s="406" t="s">
        <v>530</v>
      </c>
      <c r="E158" s="407" t="s">
        <v>142</v>
      </c>
      <c r="F158" s="702" t="b">
        <f>IF(総括表!$B$4=総括表!$Q$5,基礎データ貼付用シート!E630+基礎データ貼付用シート!E632+基礎データ貼付用シート!E633+基礎データ貼付用シート!E634+基礎データ貼付用シート!E635+基礎データ貼付用シート!E636+基礎データ貼付用シート!E637+基礎データ貼付用シート!E638+基礎データ貼付用シート!E639+基礎データ貼付用シート!E640)</f>
        <v>0</v>
      </c>
      <c r="G158" s="423" t="s">
        <v>117</v>
      </c>
      <c r="H158" s="703">
        <v>0.44</v>
      </c>
      <c r="I158" s="425" t="s">
        <v>119</v>
      </c>
      <c r="J158" s="719">
        <f t="shared" si="5"/>
        <v>0</v>
      </c>
      <c r="K158" s="409" t="s">
        <v>589</v>
      </c>
    </row>
    <row r="159" spans="1:11" s="163" customFormat="1" ht="15" customHeight="1" x14ac:dyDescent="0.2">
      <c r="A159" s="536"/>
      <c r="B159" s="660">
        <v>20</v>
      </c>
      <c r="C159" s="405" t="s">
        <v>5389</v>
      </c>
      <c r="D159" s="406" t="s">
        <v>5564</v>
      </c>
      <c r="E159" s="407" t="s">
        <v>143</v>
      </c>
      <c r="F159" s="702" t="b">
        <f>IF(総括表!$B$4=総括表!$Q$4,基礎データ貼付用シート!E660+基礎データ貼付用シート!E662+基礎データ貼付用シート!E663+基礎データ貼付用シート!E664+基礎データ貼付用シート!E665+基礎データ貼付用シート!E666+基礎データ貼付用シート!E667+基礎データ貼付用シート!E668+基礎データ貼付用シート!E669+基礎データ貼付用シート!E670)</f>
        <v>0</v>
      </c>
      <c r="G159" s="423" t="s">
        <v>117</v>
      </c>
      <c r="H159" s="700">
        <v>0.44</v>
      </c>
      <c r="I159" s="423" t="s">
        <v>119</v>
      </c>
      <c r="J159" s="718">
        <f t="shared" si="5"/>
        <v>0</v>
      </c>
      <c r="K159" s="409" t="s">
        <v>588</v>
      </c>
    </row>
    <row r="160" spans="1:11" s="163" customFormat="1" ht="15" customHeight="1" x14ac:dyDescent="0.2">
      <c r="A160" s="536"/>
      <c r="B160" s="410"/>
      <c r="C160" s="590"/>
      <c r="D160" s="406" t="s">
        <v>5563</v>
      </c>
      <c r="E160" s="407" t="s">
        <v>142</v>
      </c>
      <c r="F160" s="702" t="b">
        <f>IF(総括表!$B$4=総括表!$Q$5,基礎データ貼付用シート!E660+基礎データ貼付用シート!E662+基礎データ貼付用シート!E663+基礎データ貼付用シート!E664+基礎データ貼付用シート!E665+基礎データ貼付用シート!E666+基礎データ貼付用シート!E667+基礎データ貼付用シート!E668+基礎データ貼付用シート!E669+基礎データ貼付用シート!E670)</f>
        <v>0</v>
      </c>
      <c r="G160" s="423" t="s">
        <v>117</v>
      </c>
      <c r="H160" s="703">
        <v>0.44</v>
      </c>
      <c r="I160" s="425" t="s">
        <v>119</v>
      </c>
      <c r="J160" s="719">
        <f t="shared" si="5"/>
        <v>0</v>
      </c>
      <c r="K160" s="409" t="s">
        <v>310</v>
      </c>
    </row>
    <row r="161" spans="1:14" s="163" customFormat="1" ht="15" customHeight="1" x14ac:dyDescent="0.2">
      <c r="A161" s="536"/>
      <c r="B161" s="660">
        <v>21</v>
      </c>
      <c r="C161" s="405" t="s">
        <v>5796</v>
      </c>
      <c r="D161" s="406" t="s">
        <v>534</v>
      </c>
      <c r="E161" s="407" t="s">
        <v>143</v>
      </c>
      <c r="F161" s="702" t="b">
        <f>IF(総括表!$B$4=総括表!$Q$4,基礎データ貼付用シート!E690+基礎データ貼付用シート!E692+基礎データ貼付用シート!E693+基礎データ貼付用シート!E694+基礎データ貼付用シート!E695+基礎データ貼付用シート!E696+基礎データ貼付用シート!E697+基礎データ貼付用シート!E698+基礎データ貼付用シート!E699+基礎データ貼付用シート!E700)</f>
        <v>0</v>
      </c>
      <c r="G161" s="423" t="s">
        <v>117</v>
      </c>
      <c r="H161" s="700">
        <v>0.44</v>
      </c>
      <c r="I161" s="423" t="s">
        <v>119</v>
      </c>
      <c r="J161" s="718">
        <f t="shared" ref="J161:J162" si="6">ROUND(F161*H161,0)</f>
        <v>0</v>
      </c>
      <c r="K161" s="409" t="s">
        <v>5592</v>
      </c>
    </row>
    <row r="162" spans="1:14" s="163" customFormat="1" ht="15" customHeight="1" x14ac:dyDescent="0.2">
      <c r="A162" s="536"/>
      <c r="B162" s="410"/>
      <c r="C162" s="590"/>
      <c r="D162" s="406" t="s">
        <v>530</v>
      </c>
      <c r="E162" s="407" t="s">
        <v>142</v>
      </c>
      <c r="F162" s="702" t="b">
        <f>IF(総括表!$B$4=総括表!$Q$5,基礎データ貼付用シート!E690+基礎データ貼付用シート!E692+基礎データ貼付用シート!E693+基礎データ貼付用シート!E694+基礎データ貼付用シート!E695+基礎データ貼付用シート!E696+基礎データ貼付用シート!E697+基礎データ貼付用シート!E698+基礎データ貼付用シート!E699+基礎データ貼付用シート!E700)</f>
        <v>0</v>
      </c>
      <c r="G162" s="423" t="s">
        <v>117</v>
      </c>
      <c r="H162" s="703">
        <v>0.44</v>
      </c>
      <c r="I162" s="425" t="s">
        <v>119</v>
      </c>
      <c r="J162" s="719">
        <f t="shared" si="6"/>
        <v>0</v>
      </c>
      <c r="K162" s="594" t="s">
        <v>5259</v>
      </c>
    </row>
    <row r="163" spans="1:14" s="163" customFormat="1" ht="15" customHeight="1" x14ac:dyDescent="0.2">
      <c r="A163" s="536"/>
      <c r="B163" s="660">
        <v>22</v>
      </c>
      <c r="C163" s="405" t="s">
        <v>6351</v>
      </c>
      <c r="D163" s="406" t="s">
        <v>534</v>
      </c>
      <c r="E163" s="407" t="s">
        <v>143</v>
      </c>
      <c r="F163" s="702" t="b">
        <f>IF(総括表!$B$4=総括表!$Q$4,基礎データ貼付用シート!E722+基礎データ貼付用シート!E724+基礎データ貼付用シート!E725+基礎データ貼付用シート!E726+基礎データ貼付用シート!E727+基礎データ貼付用シート!E728+基礎データ貼付用シート!E729+基礎データ貼付用シート!E730+基礎データ貼付用シート!E731+基礎データ貼付用シート!E732)</f>
        <v>0</v>
      </c>
      <c r="G163" s="423" t="s">
        <v>117</v>
      </c>
      <c r="H163" s="700">
        <v>0.44</v>
      </c>
      <c r="I163" s="423" t="s">
        <v>119</v>
      </c>
      <c r="J163" s="718">
        <f t="shared" ref="J163:J164" si="7">ROUND(F163*H163,0)</f>
        <v>0</v>
      </c>
      <c r="K163" s="594" t="s">
        <v>5260</v>
      </c>
    </row>
    <row r="164" spans="1:14" s="163" customFormat="1" ht="15" customHeight="1" thickBot="1" x14ac:dyDescent="0.25">
      <c r="A164" s="536"/>
      <c r="B164" s="410"/>
      <c r="C164" s="590"/>
      <c r="D164" s="406" t="s">
        <v>530</v>
      </c>
      <c r="E164" s="407" t="s">
        <v>142</v>
      </c>
      <c r="F164" s="702" t="b">
        <f>IF(総括表!$B$4=総括表!$Q$5,基礎データ貼付用シート!E722+基礎データ貼付用シート!E724+基礎データ貼付用シート!E725+基礎データ貼付用シート!E726+基礎データ貼付用シート!E727+基礎データ貼付用シート!E728+基礎データ貼付用シート!E729+基礎データ貼付用シート!E730+基礎データ貼付用シート!E731+基礎データ貼付用シート!E732)</f>
        <v>0</v>
      </c>
      <c r="G164" s="423" t="s">
        <v>117</v>
      </c>
      <c r="H164" s="703">
        <v>0.44</v>
      </c>
      <c r="I164" s="425" t="s">
        <v>119</v>
      </c>
      <c r="J164" s="719">
        <f t="shared" si="7"/>
        <v>0</v>
      </c>
      <c r="K164" s="594" t="s">
        <v>5118</v>
      </c>
    </row>
    <row r="165" spans="1:14" s="163" customFormat="1" ht="15" customHeight="1" x14ac:dyDescent="0.2">
      <c r="A165" s="536"/>
      <c r="B165" s="413"/>
      <c r="C165" s="414"/>
      <c r="D165" s="413"/>
      <c r="E165" s="413"/>
      <c r="F165" s="58"/>
      <c r="G165" s="591"/>
      <c r="H165" s="1504" t="s">
        <v>6994</v>
      </c>
      <c r="I165" s="1505"/>
      <c r="J165" s="686"/>
      <c r="K165" s="409"/>
    </row>
    <row r="166" spans="1:14" s="163" customFormat="1" ht="15" customHeight="1" thickBot="1" x14ac:dyDescent="0.25">
      <c r="A166" s="536"/>
      <c r="B166" s="409"/>
      <c r="C166" s="409"/>
      <c r="D166" s="409"/>
      <c r="E166" s="409"/>
      <c r="F166" s="657"/>
      <c r="G166" s="409"/>
      <c r="H166" s="1545" t="s">
        <v>118</v>
      </c>
      <c r="I166" s="1546"/>
      <c r="J166" s="720">
        <f>SUM(J126:J164)</f>
        <v>0</v>
      </c>
      <c r="K166" s="594" t="s">
        <v>4857</v>
      </c>
    </row>
    <row r="167" spans="1:14" ht="9.75" customHeight="1" x14ac:dyDescent="0.2">
      <c r="A167" s="550"/>
      <c r="B167" s="550"/>
      <c r="C167" s="550"/>
      <c r="D167" s="550"/>
      <c r="E167" s="550"/>
      <c r="F167" s="620"/>
      <c r="G167" s="550"/>
      <c r="H167" s="645"/>
      <c r="I167" s="550"/>
      <c r="J167" s="678"/>
      <c r="K167" s="550"/>
    </row>
    <row r="168" spans="1:14" ht="18.75" customHeight="1" x14ac:dyDescent="0.2">
      <c r="A168" s="551"/>
      <c r="B168" s="536" t="s">
        <v>996</v>
      </c>
      <c r="C168" s="550"/>
      <c r="D168" s="550"/>
      <c r="E168" s="550"/>
      <c r="F168" s="620"/>
      <c r="G168" s="550"/>
      <c r="H168" s="645"/>
      <c r="I168" s="550"/>
      <c r="J168" s="678"/>
      <c r="K168" s="550"/>
    </row>
    <row r="169" spans="1:14" ht="18.75" customHeight="1" x14ac:dyDescent="0.2">
      <c r="A169" s="553"/>
      <c r="B169" s="1547" t="s">
        <v>164</v>
      </c>
      <c r="C169" s="1548"/>
      <c r="D169" s="1547" t="s">
        <v>139</v>
      </c>
      <c r="E169" s="1548"/>
      <c r="F169" s="648" t="s">
        <v>138</v>
      </c>
      <c r="G169" s="649"/>
      <c r="H169" s="650" t="s">
        <v>137</v>
      </c>
      <c r="I169" s="649"/>
      <c r="J169" s="684" t="s">
        <v>89</v>
      </c>
      <c r="K169" s="409"/>
      <c r="N169" s="164"/>
    </row>
    <row r="170" spans="1:14" ht="15" customHeight="1" x14ac:dyDescent="0.2">
      <c r="A170" s="553"/>
      <c r="B170" s="626"/>
      <c r="C170" s="565"/>
      <c r="D170" s="566"/>
      <c r="E170" s="411"/>
      <c r="F170" s="627"/>
      <c r="G170" s="568"/>
      <c r="H170" s="651"/>
      <c r="I170" s="568"/>
      <c r="J170" s="685" t="s">
        <v>1496</v>
      </c>
      <c r="K170" s="409"/>
      <c r="N170" s="164"/>
    </row>
    <row r="171" spans="1:14" s="163" customFormat="1" ht="15" customHeight="1" x14ac:dyDescent="0.2">
      <c r="A171" s="536"/>
      <c r="B171" s="658">
        <v>1</v>
      </c>
      <c r="C171" s="653" t="s">
        <v>894</v>
      </c>
      <c r="D171" s="655" t="s">
        <v>1497</v>
      </c>
      <c r="E171" s="656" t="s">
        <v>143</v>
      </c>
      <c r="F171" s="702" t="b">
        <f>IF(総括表!$B$4=総括表!$Q$4,基礎データ貼付用シート!E557+基礎データ貼付用シート!E559+基礎データ貼付用シート!E560+基礎データ貼付用シート!E561+基礎データ貼付用シート!E562+基礎データ貼付用シート!E563+基礎データ貼付用シート!E564+基礎データ貼付用シート!E565+基礎データ貼付用シート!E566+基礎データ貼付用シート!E567)</f>
        <v>0</v>
      </c>
      <c r="G171" s="699" t="s">
        <v>1495</v>
      </c>
      <c r="H171" s="714">
        <v>0.252</v>
      </c>
      <c r="I171" s="699" t="s">
        <v>1498</v>
      </c>
      <c r="J171" s="715">
        <f t="shared" ref="J171:J180" si="8">ROUND(F171*H171,0)</f>
        <v>0</v>
      </c>
      <c r="K171" s="594" t="s">
        <v>4858</v>
      </c>
    </row>
    <row r="172" spans="1:14" s="163" customFormat="1" ht="15" customHeight="1" x14ac:dyDescent="0.2">
      <c r="A172" s="536"/>
      <c r="B172" s="410"/>
      <c r="C172" s="590"/>
      <c r="D172" s="655" t="s">
        <v>1500</v>
      </c>
      <c r="E172" s="656" t="s">
        <v>142</v>
      </c>
      <c r="F172" s="702" t="b">
        <f>IF(総括表!$B$4=総括表!$Q$5,基礎データ貼付用シート!E557+基礎データ貼付用シート!E559+基礎データ貼付用シート!E560+基礎データ貼付用シート!E561+基礎データ貼付用シート!E562+基礎データ貼付用シート!E563+基礎データ貼付用シート!E564+基礎データ貼付用シート!E565+基礎データ貼付用シート!E566+基礎データ貼付用シート!E567)</f>
        <v>0</v>
      </c>
      <c r="G172" s="699" t="s">
        <v>1495</v>
      </c>
      <c r="H172" s="716">
        <v>0.252</v>
      </c>
      <c r="I172" s="704" t="s">
        <v>1498</v>
      </c>
      <c r="J172" s="717">
        <f t="shared" si="8"/>
        <v>0</v>
      </c>
      <c r="K172" s="594" t="s">
        <v>4859</v>
      </c>
    </row>
    <row r="173" spans="1:14" s="163" customFormat="1" ht="15" customHeight="1" x14ac:dyDescent="0.2">
      <c r="A173" s="536"/>
      <c r="B173" s="658">
        <v>2</v>
      </c>
      <c r="C173" s="653" t="s">
        <v>926</v>
      </c>
      <c r="D173" s="655" t="s">
        <v>1497</v>
      </c>
      <c r="E173" s="656" t="s">
        <v>143</v>
      </c>
      <c r="F173" s="702" t="b">
        <f>IF(総括表!$B$4=総括表!$Q$4,基礎データ貼付用シート!E587+基礎データ貼付用シート!E589+基礎データ貼付用シート!E590+基礎データ貼付用シート!E591+基礎データ貼付用シート!E592+基礎データ貼付用シート!E593+基礎データ貼付用シート!E594+基礎データ貼付用シート!E595+基礎データ貼付用シート!E596+基礎データ貼付用シート!E597)</f>
        <v>0</v>
      </c>
      <c r="G173" s="699" t="s">
        <v>1495</v>
      </c>
      <c r="H173" s="714">
        <v>0.314</v>
      </c>
      <c r="I173" s="699" t="s">
        <v>1498</v>
      </c>
      <c r="J173" s="715">
        <f t="shared" si="8"/>
        <v>0</v>
      </c>
      <c r="K173" s="594" t="s">
        <v>4860</v>
      </c>
    </row>
    <row r="174" spans="1:14" s="163" customFormat="1" ht="15" customHeight="1" x14ac:dyDescent="0.2">
      <c r="A174" s="536"/>
      <c r="B174" s="410"/>
      <c r="C174" s="590"/>
      <c r="D174" s="655" t="s">
        <v>1500</v>
      </c>
      <c r="E174" s="656" t="s">
        <v>142</v>
      </c>
      <c r="F174" s="702" t="b">
        <f>IF(総括表!$B$4=総括表!$Q$5,基礎データ貼付用シート!E587+基礎データ貼付用シート!E589+基礎データ貼付用シート!E590+基礎データ貼付用シート!E591+基礎データ貼付用シート!E592+基礎データ貼付用シート!E593+基礎データ貼付用シート!E594+基礎データ貼付用シート!E595+基礎データ貼付用シート!E596+基礎データ貼付用シート!E597)</f>
        <v>0</v>
      </c>
      <c r="G174" s="699" t="s">
        <v>1495</v>
      </c>
      <c r="H174" s="716">
        <v>0.314</v>
      </c>
      <c r="I174" s="704" t="s">
        <v>1498</v>
      </c>
      <c r="J174" s="717">
        <f t="shared" si="8"/>
        <v>0</v>
      </c>
      <c r="K174" s="594" t="s">
        <v>4861</v>
      </c>
    </row>
    <row r="175" spans="1:14" s="163" customFormat="1" ht="15" customHeight="1" x14ac:dyDescent="0.2">
      <c r="A175" s="536"/>
      <c r="B175" s="658">
        <v>3</v>
      </c>
      <c r="C175" s="653" t="s">
        <v>1082</v>
      </c>
      <c r="D175" s="655" t="s">
        <v>1497</v>
      </c>
      <c r="E175" s="656" t="s">
        <v>143</v>
      </c>
      <c r="F175" s="702" t="b">
        <f>IF(総括表!$B$4=総括表!$Q$4,基礎データ貼付用シート!E617+基礎データ貼付用シート!E619+基礎データ貼付用シート!E620+基礎データ貼付用シート!E621+基礎データ貼付用シート!E622+基礎データ貼付用シート!E623+基礎データ貼付用シート!E624+基礎データ貼付用シート!E625+基礎データ貼付用シート!E626+基礎データ貼付用シート!E627)</f>
        <v>0</v>
      </c>
      <c r="G175" s="699" t="s">
        <v>1495</v>
      </c>
      <c r="H175" s="714">
        <v>0.377</v>
      </c>
      <c r="I175" s="699" t="s">
        <v>1498</v>
      </c>
      <c r="J175" s="715">
        <f t="shared" si="8"/>
        <v>0</v>
      </c>
      <c r="K175" s="594" t="s">
        <v>5590</v>
      </c>
    </row>
    <row r="176" spans="1:14" s="163" customFormat="1" ht="15" customHeight="1" x14ac:dyDescent="0.2">
      <c r="A176" s="536"/>
      <c r="B176" s="410"/>
      <c r="C176" s="590"/>
      <c r="D176" s="655" t="s">
        <v>1500</v>
      </c>
      <c r="E176" s="656" t="s">
        <v>142</v>
      </c>
      <c r="F176" s="702" t="b">
        <f>IF(総括表!$B$4=総括表!$Q$5,基礎データ貼付用シート!E617+基礎データ貼付用シート!E619+基礎データ貼付用シート!E620+基礎データ貼付用シート!E621+基礎データ貼付用シート!E622+基礎データ貼付用シート!E623+基礎データ貼付用シート!E624+基礎データ貼付用シート!E625+基礎データ貼付用シート!E626+基礎データ貼付用シート!E627)</f>
        <v>0</v>
      </c>
      <c r="G176" s="699" t="s">
        <v>1495</v>
      </c>
      <c r="H176" s="716">
        <v>0.377</v>
      </c>
      <c r="I176" s="704" t="s">
        <v>1498</v>
      </c>
      <c r="J176" s="717">
        <f t="shared" si="8"/>
        <v>0</v>
      </c>
      <c r="K176" s="594" t="s">
        <v>5591</v>
      </c>
    </row>
    <row r="177" spans="1:14" s="163" customFormat="1" ht="15" customHeight="1" x14ac:dyDescent="0.2">
      <c r="A177" s="536"/>
      <c r="B177" s="660">
        <v>4</v>
      </c>
      <c r="C177" s="405" t="s">
        <v>1284</v>
      </c>
      <c r="D177" s="406" t="s">
        <v>534</v>
      </c>
      <c r="E177" s="407" t="s">
        <v>143</v>
      </c>
      <c r="F177" s="702" t="b">
        <f>IF(総括表!$B$4=総括表!$Q$4,基礎データ貼付用シート!E647+基礎データ貼付用シート!E649+基礎データ貼付用シート!E650+基礎データ貼付用シート!E651+基礎データ貼付用シート!E652+基礎データ貼付用シート!E653+基礎データ貼付用シート!E654+基礎データ貼付用シート!E655+基礎データ貼付用シート!E656+基礎データ貼付用シート!E657)</f>
        <v>0</v>
      </c>
      <c r="G177" s="423" t="s">
        <v>117</v>
      </c>
      <c r="H177" s="700">
        <v>0.44</v>
      </c>
      <c r="I177" s="423" t="s">
        <v>119</v>
      </c>
      <c r="J177" s="718">
        <f t="shared" si="8"/>
        <v>0</v>
      </c>
      <c r="K177" s="409" t="s">
        <v>603</v>
      </c>
    </row>
    <row r="178" spans="1:14" s="163" customFormat="1" ht="15" customHeight="1" x14ac:dyDescent="0.2">
      <c r="A178" s="536"/>
      <c r="B178" s="410"/>
      <c r="C178" s="590"/>
      <c r="D178" s="406" t="s">
        <v>530</v>
      </c>
      <c r="E178" s="407" t="s">
        <v>142</v>
      </c>
      <c r="F178" s="702" t="b">
        <f>IF(総括表!$B$4=総括表!$Q$5,基礎データ貼付用シート!E647+基礎データ貼付用シート!E649+基礎データ貼付用シート!E650+基礎データ貼付用シート!E651+基礎データ貼付用シート!E652+基礎データ貼付用シート!E653+基礎データ貼付用シート!E654+基礎データ貼付用シート!E655+基礎データ貼付用シート!E656+基礎データ貼付用シート!E657)</f>
        <v>0</v>
      </c>
      <c r="G178" s="423" t="s">
        <v>117</v>
      </c>
      <c r="H178" s="703">
        <v>0.44</v>
      </c>
      <c r="I178" s="425" t="s">
        <v>119</v>
      </c>
      <c r="J178" s="719">
        <f t="shared" si="8"/>
        <v>0</v>
      </c>
      <c r="K178" s="409" t="s">
        <v>705</v>
      </c>
    </row>
    <row r="179" spans="1:14" s="163" customFormat="1" ht="15" customHeight="1" x14ac:dyDescent="0.2">
      <c r="A179" s="536"/>
      <c r="B179" s="660">
        <v>5</v>
      </c>
      <c r="C179" s="405" t="s">
        <v>5389</v>
      </c>
      <c r="D179" s="406" t="s">
        <v>5564</v>
      </c>
      <c r="E179" s="407" t="s">
        <v>143</v>
      </c>
      <c r="F179" s="702" t="b">
        <f>IF(総括表!$B$4=総括表!$Q$4,基礎データ貼付用シート!E677+基礎データ貼付用シート!E679+基礎データ貼付用シート!E680+基礎データ貼付用シート!E681+基礎データ貼付用シート!E682+基礎データ貼付用シート!E683+基礎データ貼付用シート!E684+基礎データ貼付用シート!E685+基礎データ貼付用シート!E686+基礎データ貼付用シート!E687)</f>
        <v>0</v>
      </c>
      <c r="G179" s="423" t="s">
        <v>117</v>
      </c>
      <c r="H179" s="700">
        <v>0.44</v>
      </c>
      <c r="I179" s="423" t="s">
        <v>119</v>
      </c>
      <c r="J179" s="718">
        <f t="shared" si="8"/>
        <v>0</v>
      </c>
      <c r="K179" s="409" t="s">
        <v>706</v>
      </c>
      <c r="L179" s="274"/>
    </row>
    <row r="180" spans="1:14" s="163" customFormat="1" ht="15" customHeight="1" x14ac:dyDescent="0.2">
      <c r="A180" s="536"/>
      <c r="B180" s="410"/>
      <c r="C180" s="590"/>
      <c r="D180" s="406" t="s">
        <v>5563</v>
      </c>
      <c r="E180" s="407" t="s">
        <v>142</v>
      </c>
      <c r="F180" s="702" t="b">
        <f>IF(総括表!$B$4=総括表!$Q$5,基礎データ貼付用シート!E677+基礎データ貼付用シート!E679+基礎データ貼付用シート!E680+基礎データ貼付用シート!E681+基礎データ貼付用シート!E682+基礎データ貼付用シート!E683+基礎データ貼付用シート!E684+基礎データ貼付用シート!E685+基礎データ貼付用シート!E686+基礎データ貼付用シート!E687)</f>
        <v>0</v>
      </c>
      <c r="G180" s="423" t="s">
        <v>5593</v>
      </c>
      <c r="H180" s="703">
        <v>0.44</v>
      </c>
      <c r="I180" s="425" t="s">
        <v>5562</v>
      </c>
      <c r="J180" s="719">
        <f t="shared" si="8"/>
        <v>0</v>
      </c>
      <c r="K180" s="409" t="s">
        <v>707</v>
      </c>
      <c r="L180" s="274"/>
    </row>
    <row r="181" spans="1:14" s="163" customFormat="1" ht="15" customHeight="1" x14ac:dyDescent="0.2">
      <c r="A181" s="536"/>
      <c r="B181" s="660">
        <v>6</v>
      </c>
      <c r="C181" s="405" t="s">
        <v>5796</v>
      </c>
      <c r="D181" s="406" t="s">
        <v>534</v>
      </c>
      <c r="E181" s="407" t="s">
        <v>143</v>
      </c>
      <c r="F181" s="702" t="b">
        <f>IF(総括表!$B$4=総括表!$Q$4,基礎データ貼付用シート!E709+基礎データ貼付用シート!E711+基礎データ貼付用シート!E712+基礎データ貼付用シート!E713+基礎データ貼付用シート!E714+基礎データ貼付用シート!E715+基礎データ貼付用シート!E716+基礎データ貼付用シート!E717+基礎データ貼付用シート!E718+基礎データ貼付用シート!E719)</f>
        <v>0</v>
      </c>
      <c r="G181" s="423" t="s">
        <v>117</v>
      </c>
      <c r="H181" s="700">
        <v>0.44</v>
      </c>
      <c r="I181" s="423" t="s">
        <v>119</v>
      </c>
      <c r="J181" s="718">
        <f t="shared" ref="J181:J182" si="9">ROUND(F181*H181,0)</f>
        <v>0</v>
      </c>
      <c r="K181" s="409" t="s">
        <v>708</v>
      </c>
      <c r="L181" s="274"/>
    </row>
    <row r="182" spans="1:14" s="163" customFormat="1" ht="15" customHeight="1" x14ac:dyDescent="0.2">
      <c r="A182" s="536"/>
      <c r="B182" s="410"/>
      <c r="C182" s="590"/>
      <c r="D182" s="406" t="s">
        <v>530</v>
      </c>
      <c r="E182" s="407" t="s">
        <v>142</v>
      </c>
      <c r="F182" s="702" t="b">
        <f>IF(総括表!$B$4=総括表!$Q$5,基礎データ貼付用シート!E709+基礎データ貼付用シート!E711+基礎データ貼付用シート!E712+基礎データ貼付用シート!E713+基礎データ貼付用シート!E714+基礎データ貼付用シート!E715+基礎データ貼付用シート!E716+基礎データ貼付用シート!E717+基礎データ貼付用シート!E718+基礎データ貼付用シート!E719)</f>
        <v>0</v>
      </c>
      <c r="G182" s="423" t="s">
        <v>117</v>
      </c>
      <c r="H182" s="703">
        <v>0.44</v>
      </c>
      <c r="I182" s="425" t="s">
        <v>119</v>
      </c>
      <c r="J182" s="719">
        <f t="shared" si="9"/>
        <v>0</v>
      </c>
      <c r="K182" s="409" t="s">
        <v>602</v>
      </c>
      <c r="L182" s="274"/>
    </row>
    <row r="183" spans="1:14" s="163" customFormat="1" ht="15" customHeight="1" x14ac:dyDescent="0.2">
      <c r="A183" s="536"/>
      <c r="B183" s="660">
        <v>7</v>
      </c>
      <c r="C183" s="405" t="s">
        <v>6351</v>
      </c>
      <c r="D183" s="406" t="s">
        <v>534</v>
      </c>
      <c r="E183" s="407" t="s">
        <v>143</v>
      </c>
      <c r="F183" s="702" t="b">
        <f>IF(総括表!$B$4=総括表!$Q$4,基礎データ貼付用シート!E742+基礎データ貼付用シート!E744+基礎データ貼付用シート!E745+基礎データ貼付用シート!E746+基礎データ貼付用シート!E747+基礎データ貼付用シート!E748+基礎データ貼付用シート!E749+基礎データ貼付用シート!E750+基礎データ貼付用シート!E751+基礎データ貼付用シート!E752)</f>
        <v>0</v>
      </c>
      <c r="G183" s="423" t="s">
        <v>117</v>
      </c>
      <c r="H183" s="700">
        <v>0.44</v>
      </c>
      <c r="I183" s="423" t="s">
        <v>119</v>
      </c>
      <c r="J183" s="718">
        <f>ROUND(F183*H183,0)</f>
        <v>0</v>
      </c>
      <c r="K183" s="409" t="s">
        <v>601</v>
      </c>
      <c r="L183" s="274"/>
    </row>
    <row r="184" spans="1:14" s="163" customFormat="1" ht="15" customHeight="1" thickBot="1" x14ac:dyDescent="0.25">
      <c r="A184" s="536"/>
      <c r="B184" s="410"/>
      <c r="C184" s="590"/>
      <c r="D184" s="406" t="s">
        <v>530</v>
      </c>
      <c r="E184" s="407" t="s">
        <v>142</v>
      </c>
      <c r="F184" s="702" t="b">
        <f>IF(総括表!$B$4=総括表!$Q$5,基礎データ貼付用シート!E742+基礎データ貼付用シート!E744+基礎データ貼付用シート!E745+基礎データ貼付用シート!E746+基礎データ貼付用シート!E747+基礎データ貼付用シート!E748+基礎データ貼付用シート!E749+基礎データ貼付用シート!E750+基礎データ貼付用シート!E751+基礎データ貼付用シート!E752)</f>
        <v>0</v>
      </c>
      <c r="G184" s="423" t="s">
        <v>117</v>
      </c>
      <c r="H184" s="703">
        <v>0.44</v>
      </c>
      <c r="I184" s="425" t="s">
        <v>119</v>
      </c>
      <c r="J184" s="719">
        <f>ROUND(F184*H184,0)</f>
        <v>0</v>
      </c>
      <c r="K184" s="409" t="s">
        <v>600</v>
      </c>
      <c r="L184" s="274"/>
    </row>
    <row r="185" spans="1:14" s="163" customFormat="1" ht="15" customHeight="1" x14ac:dyDescent="0.2">
      <c r="A185" s="536"/>
      <c r="B185" s="413"/>
      <c r="C185" s="414"/>
      <c r="D185" s="413"/>
      <c r="E185" s="413"/>
      <c r="F185" s="58"/>
      <c r="G185" s="591"/>
      <c r="H185" s="1504" t="s">
        <v>6995</v>
      </c>
      <c r="I185" s="1505"/>
      <c r="J185" s="686"/>
      <c r="K185" s="409"/>
      <c r="L185" s="191"/>
    </row>
    <row r="186" spans="1:14" s="163" customFormat="1" ht="15" customHeight="1" thickBot="1" x14ac:dyDescent="0.25">
      <c r="A186" s="536"/>
      <c r="B186" s="409"/>
      <c r="C186" s="409"/>
      <c r="D186" s="409"/>
      <c r="E186" s="409"/>
      <c r="F186" s="657"/>
      <c r="G186" s="409"/>
      <c r="H186" s="1545" t="s">
        <v>118</v>
      </c>
      <c r="I186" s="1546"/>
      <c r="J186" s="720">
        <f>SUM(J171:J184)</f>
        <v>0</v>
      </c>
      <c r="K186" s="409" t="s">
        <v>599</v>
      </c>
      <c r="L186" s="191"/>
    </row>
    <row r="187" spans="1:14" s="163" customFormat="1" ht="15" customHeight="1" x14ac:dyDescent="0.2">
      <c r="A187" s="536"/>
      <c r="B187" s="409"/>
      <c r="C187" s="409"/>
      <c r="D187" s="409"/>
      <c r="E187" s="409"/>
      <c r="F187" s="657"/>
      <c r="G187" s="409"/>
      <c r="H187" s="591"/>
      <c r="I187" s="591"/>
      <c r="J187" s="687"/>
      <c r="K187" s="409"/>
    </row>
    <row r="188" spans="1:14" s="163" customFormat="1" ht="15" customHeight="1" x14ac:dyDescent="0.2">
      <c r="A188" s="536"/>
      <c r="B188" s="663"/>
      <c r="C188" s="663"/>
      <c r="D188" s="663"/>
      <c r="E188" s="663"/>
      <c r="F188" s="633"/>
      <c r="G188" s="414"/>
      <c r="H188" s="664" t="s">
        <v>6988</v>
      </c>
      <c r="I188" s="414"/>
      <c r="J188" s="424">
        <f>J166+J186</f>
        <v>0</v>
      </c>
      <c r="K188" s="409" t="s">
        <v>5258</v>
      </c>
      <c r="L188" s="446" t="s">
        <v>117</v>
      </c>
      <c r="N188" s="164"/>
    </row>
    <row r="189" spans="1:14" ht="18.75" customHeight="1" x14ac:dyDescent="0.2">
      <c r="A189" s="551" t="s">
        <v>1573</v>
      </c>
      <c r="B189" s="536" t="s">
        <v>196</v>
      </c>
      <c r="C189" s="550"/>
      <c r="D189" s="550"/>
      <c r="E189" s="550"/>
      <c r="F189" s="620"/>
      <c r="G189" s="550"/>
      <c r="H189" s="645"/>
      <c r="I189" s="550"/>
      <c r="J189" s="678"/>
      <c r="K189" s="550"/>
    </row>
    <row r="190" spans="1:14" ht="11.25" customHeight="1" x14ac:dyDescent="0.2">
      <c r="A190" s="553"/>
      <c r="B190" s="550"/>
      <c r="C190" s="550"/>
      <c r="D190" s="550"/>
      <c r="E190" s="550"/>
      <c r="F190" s="620"/>
      <c r="G190" s="550"/>
      <c r="H190" s="645"/>
      <c r="I190" s="550"/>
      <c r="J190" s="678"/>
      <c r="K190" s="550"/>
    </row>
    <row r="191" spans="1:14" ht="18.75" customHeight="1" x14ac:dyDescent="0.2">
      <c r="A191" s="553"/>
      <c r="B191" s="1547" t="s">
        <v>182</v>
      </c>
      <c r="C191" s="1548"/>
      <c r="D191" s="1547" t="s">
        <v>139</v>
      </c>
      <c r="E191" s="1548"/>
      <c r="F191" s="648" t="s">
        <v>181</v>
      </c>
      <c r="G191" s="649"/>
      <c r="H191" s="650" t="s">
        <v>137</v>
      </c>
      <c r="I191" s="649"/>
      <c r="J191" s="684" t="s">
        <v>89</v>
      </c>
      <c r="K191" s="409"/>
      <c r="N191" s="164"/>
    </row>
    <row r="192" spans="1:14" ht="15" customHeight="1" x14ac:dyDescent="0.2">
      <c r="A192" s="553"/>
      <c r="B192" s="626"/>
      <c r="C192" s="565"/>
      <c r="D192" s="566"/>
      <c r="E192" s="411"/>
      <c r="F192" s="627"/>
      <c r="G192" s="568"/>
      <c r="H192" s="651"/>
      <c r="I192" s="568"/>
      <c r="J192" s="685" t="s">
        <v>1496</v>
      </c>
      <c r="K192" s="409"/>
      <c r="N192" s="164"/>
    </row>
    <row r="193" spans="1:15" s="163" customFormat="1" ht="15" customHeight="1" x14ac:dyDescent="0.2">
      <c r="A193" s="536"/>
      <c r="B193" s="652">
        <v>1</v>
      </c>
      <c r="C193" s="653" t="s">
        <v>128</v>
      </c>
      <c r="D193" s="1532"/>
      <c r="E193" s="1533"/>
      <c r="F193" s="698">
        <f>+基礎データ貼付用シート!E309</f>
        <v>0</v>
      </c>
      <c r="G193" s="699" t="s">
        <v>1495</v>
      </c>
      <c r="H193" s="700">
        <v>0.21</v>
      </c>
      <c r="I193" s="699" t="s">
        <v>1498</v>
      </c>
      <c r="J193" s="715">
        <f>ROUND(F193*H193,0)</f>
        <v>0</v>
      </c>
      <c r="K193" s="409" t="s">
        <v>1574</v>
      </c>
      <c r="N193" s="164"/>
    </row>
    <row r="194" spans="1:15" s="163" customFormat="1" ht="15" customHeight="1" x14ac:dyDescent="0.2">
      <c r="A194" s="536"/>
      <c r="B194" s="652">
        <v>2</v>
      </c>
      <c r="C194" s="653" t="s">
        <v>127</v>
      </c>
      <c r="D194" s="1532"/>
      <c r="E194" s="1533"/>
      <c r="F194" s="698">
        <f>+基礎データ貼付用シート!E323</f>
        <v>0</v>
      </c>
      <c r="G194" s="699" t="s">
        <v>1495</v>
      </c>
      <c r="H194" s="700">
        <v>0.24</v>
      </c>
      <c r="I194" s="699" t="s">
        <v>1498</v>
      </c>
      <c r="J194" s="715">
        <f>ROUND(F194*H194,0)</f>
        <v>0</v>
      </c>
      <c r="K194" s="409" t="s">
        <v>1575</v>
      </c>
      <c r="N194" s="164"/>
    </row>
    <row r="195" spans="1:15" s="163" customFormat="1" ht="15" customHeight="1" thickBot="1" x14ac:dyDescent="0.25">
      <c r="A195" s="536"/>
      <c r="B195" s="688">
        <v>3</v>
      </c>
      <c r="C195" s="656" t="s">
        <v>126</v>
      </c>
      <c r="D195" s="1532"/>
      <c r="E195" s="1533"/>
      <c r="F195" s="698">
        <f>+基礎データ貼付用シート!E337</f>
        <v>0</v>
      </c>
      <c r="G195" s="699" t="s">
        <v>1495</v>
      </c>
      <c r="H195" s="700">
        <v>0.245</v>
      </c>
      <c r="I195" s="699" t="s">
        <v>1498</v>
      </c>
      <c r="J195" s="715">
        <f>ROUND(F195*H195,0)</f>
        <v>0</v>
      </c>
      <c r="K195" s="409" t="s">
        <v>1576</v>
      </c>
      <c r="N195" s="164"/>
      <c r="O195" s="164"/>
    </row>
    <row r="196" spans="1:15" s="163" customFormat="1" ht="15" customHeight="1" x14ac:dyDescent="0.2">
      <c r="A196" s="536"/>
      <c r="B196" s="413"/>
      <c r="C196" s="414"/>
      <c r="D196" s="413"/>
      <c r="E196" s="413"/>
      <c r="F196" s="58"/>
      <c r="G196" s="591"/>
      <c r="H196" s="1541" t="s">
        <v>1577</v>
      </c>
      <c r="I196" s="1542"/>
      <c r="J196" s="676"/>
      <c r="K196" s="409"/>
    </row>
    <row r="197" spans="1:15" s="163" customFormat="1" ht="15" customHeight="1" thickBot="1" x14ac:dyDescent="0.25">
      <c r="A197" s="536"/>
      <c r="B197" s="409"/>
      <c r="C197" s="409"/>
      <c r="D197" s="409"/>
      <c r="E197" s="409"/>
      <c r="F197" s="657"/>
      <c r="G197" s="409"/>
      <c r="H197" s="1545" t="s">
        <v>118</v>
      </c>
      <c r="I197" s="1546"/>
      <c r="J197" s="720">
        <f>SUM(J193:J195)</f>
        <v>0</v>
      </c>
      <c r="K197" s="409" t="s">
        <v>1578</v>
      </c>
      <c r="L197" s="446" t="s">
        <v>1495</v>
      </c>
    </row>
    <row r="198" spans="1:15" s="163" customFormat="1" ht="2.25" customHeight="1" x14ac:dyDescent="0.2">
      <c r="A198" s="536"/>
      <c r="B198" s="536"/>
      <c r="C198" s="536"/>
      <c r="D198" s="536"/>
      <c r="E198" s="536"/>
      <c r="F198" s="621"/>
      <c r="G198" s="536"/>
      <c r="H198" s="647"/>
      <c r="I198" s="536"/>
      <c r="J198" s="680"/>
      <c r="K198" s="536"/>
    </row>
    <row r="199" spans="1:15" s="163" customFormat="1" ht="3" customHeight="1" x14ac:dyDescent="0.2">
      <c r="A199" s="536"/>
      <c r="B199" s="536"/>
      <c r="C199" s="536"/>
      <c r="D199" s="536"/>
      <c r="E199" s="536"/>
      <c r="F199" s="621"/>
      <c r="G199" s="536"/>
      <c r="H199" s="647"/>
      <c r="I199" s="536"/>
      <c r="J199" s="680"/>
      <c r="K199" s="536"/>
    </row>
    <row r="200" spans="1:15" ht="18.75" customHeight="1" x14ac:dyDescent="0.2">
      <c r="A200" s="551" t="s">
        <v>1579</v>
      </c>
      <c r="B200" s="536" t="s">
        <v>195</v>
      </c>
      <c r="C200" s="550"/>
      <c r="D200" s="550"/>
      <c r="E200" s="550"/>
      <c r="F200" s="620"/>
      <c r="G200" s="550"/>
      <c r="H200" s="645"/>
      <c r="I200" s="550"/>
      <c r="J200" s="678"/>
      <c r="K200" s="550"/>
    </row>
    <row r="201" spans="1:15" ht="11.25" customHeight="1" x14ac:dyDescent="0.2">
      <c r="A201" s="553"/>
      <c r="B201" s="550"/>
      <c r="C201" s="550"/>
      <c r="D201" s="550"/>
      <c r="E201" s="550"/>
      <c r="F201" s="620"/>
      <c r="G201" s="550"/>
      <c r="H201" s="645"/>
      <c r="I201" s="550"/>
      <c r="J201" s="678"/>
      <c r="K201" s="550"/>
    </row>
    <row r="202" spans="1:15" ht="18.75" customHeight="1" x14ac:dyDescent="0.2">
      <c r="A202" s="553"/>
      <c r="B202" s="1547" t="s">
        <v>164</v>
      </c>
      <c r="C202" s="1548"/>
      <c r="D202" s="1547" t="s">
        <v>139</v>
      </c>
      <c r="E202" s="1548"/>
      <c r="F202" s="648" t="s">
        <v>138</v>
      </c>
      <c r="G202" s="649"/>
      <c r="H202" s="650" t="s">
        <v>137</v>
      </c>
      <c r="I202" s="649"/>
      <c r="J202" s="684" t="s">
        <v>89</v>
      </c>
      <c r="K202" s="409"/>
      <c r="N202" s="164"/>
    </row>
    <row r="203" spans="1:15" ht="15" customHeight="1" x14ac:dyDescent="0.2">
      <c r="A203" s="553"/>
      <c r="B203" s="626"/>
      <c r="C203" s="565"/>
      <c r="D203" s="566"/>
      <c r="E203" s="411"/>
      <c r="F203" s="627"/>
      <c r="G203" s="568"/>
      <c r="H203" s="651"/>
      <c r="I203" s="568"/>
      <c r="J203" s="685" t="s">
        <v>1496</v>
      </c>
      <c r="K203" s="409"/>
      <c r="N203" s="164"/>
    </row>
    <row r="204" spans="1:15" s="163" customFormat="1" ht="15" customHeight="1" x14ac:dyDescent="0.2">
      <c r="A204" s="536"/>
      <c r="B204" s="652">
        <v>1</v>
      </c>
      <c r="C204" s="653" t="s">
        <v>128</v>
      </c>
      <c r="D204" s="1532"/>
      <c r="E204" s="1533"/>
      <c r="F204" s="698">
        <f>+基礎データ貼付用シート!E310</f>
        <v>0</v>
      </c>
      <c r="G204" s="699" t="s">
        <v>1495</v>
      </c>
      <c r="H204" s="700">
        <v>0.38400000000000001</v>
      </c>
      <c r="I204" s="699" t="s">
        <v>1498</v>
      </c>
      <c r="J204" s="715">
        <f t="shared" ref="J204:J238" si="10">ROUND(F204*H204,0)</f>
        <v>0</v>
      </c>
      <c r="K204" s="409" t="s">
        <v>1574</v>
      </c>
      <c r="N204" s="164"/>
    </row>
    <row r="205" spans="1:15" s="163" customFormat="1" ht="15" customHeight="1" x14ac:dyDescent="0.2">
      <c r="A205" s="536"/>
      <c r="B205" s="652">
        <v>2</v>
      </c>
      <c r="C205" s="653" t="s">
        <v>127</v>
      </c>
      <c r="D205" s="1532"/>
      <c r="E205" s="1533"/>
      <c r="F205" s="698">
        <f>+基礎データ貼付用シート!E324</f>
        <v>0</v>
      </c>
      <c r="G205" s="699" t="s">
        <v>1495</v>
      </c>
      <c r="H205" s="700">
        <v>0.442</v>
      </c>
      <c r="I205" s="699" t="s">
        <v>1498</v>
      </c>
      <c r="J205" s="715">
        <f t="shared" si="10"/>
        <v>0</v>
      </c>
      <c r="K205" s="409" t="s">
        <v>1575</v>
      </c>
      <c r="N205" s="164"/>
    </row>
    <row r="206" spans="1:15" s="163" customFormat="1" ht="15" customHeight="1" x14ac:dyDescent="0.2">
      <c r="A206" s="536"/>
      <c r="B206" s="652">
        <v>3</v>
      </c>
      <c r="C206" s="653" t="s">
        <v>126</v>
      </c>
      <c r="D206" s="1532"/>
      <c r="E206" s="1533"/>
      <c r="F206" s="698">
        <f>+基礎データ貼付用シート!E338</f>
        <v>0</v>
      </c>
      <c r="G206" s="699" t="s">
        <v>1495</v>
      </c>
      <c r="H206" s="700">
        <v>0.44700000000000001</v>
      </c>
      <c r="I206" s="699" t="s">
        <v>1498</v>
      </c>
      <c r="J206" s="715">
        <f t="shared" si="10"/>
        <v>0</v>
      </c>
      <c r="K206" s="409" t="s">
        <v>1576</v>
      </c>
      <c r="N206" s="164"/>
      <c r="O206" s="164"/>
    </row>
    <row r="207" spans="1:15" s="163" customFormat="1" ht="15" customHeight="1" x14ac:dyDescent="0.2">
      <c r="A207" s="536"/>
      <c r="B207" s="652">
        <v>4</v>
      </c>
      <c r="C207" s="653" t="s">
        <v>125</v>
      </c>
      <c r="D207" s="1532"/>
      <c r="E207" s="1533"/>
      <c r="F207" s="698">
        <f>+基礎データ貼付用シート!E351</f>
        <v>0</v>
      </c>
      <c r="G207" s="699" t="s">
        <v>1495</v>
      </c>
      <c r="H207" s="700">
        <v>0.52200000000000002</v>
      </c>
      <c r="I207" s="699" t="s">
        <v>1498</v>
      </c>
      <c r="J207" s="715">
        <f t="shared" si="10"/>
        <v>0</v>
      </c>
      <c r="K207" s="409" t="s">
        <v>1580</v>
      </c>
      <c r="N207" s="164"/>
      <c r="O207" s="164"/>
    </row>
    <row r="208" spans="1:15" s="163" customFormat="1" ht="15" customHeight="1" x14ac:dyDescent="0.2">
      <c r="A208" s="536"/>
      <c r="B208" s="652">
        <v>5</v>
      </c>
      <c r="C208" s="653" t="s">
        <v>124</v>
      </c>
      <c r="D208" s="1532"/>
      <c r="E208" s="1533"/>
      <c r="F208" s="698">
        <f>+基礎データ貼付用シート!E365</f>
        <v>0</v>
      </c>
      <c r="G208" s="699" t="s">
        <v>1495</v>
      </c>
      <c r="H208" s="700">
        <v>0.46200000000000002</v>
      </c>
      <c r="I208" s="699" t="s">
        <v>1498</v>
      </c>
      <c r="J208" s="715">
        <f t="shared" si="10"/>
        <v>0</v>
      </c>
      <c r="K208" s="409" t="s">
        <v>1581</v>
      </c>
      <c r="N208" s="164"/>
      <c r="O208" s="164"/>
    </row>
    <row r="209" spans="1:15" s="163" customFormat="1" ht="15" customHeight="1" x14ac:dyDescent="0.2">
      <c r="A209" s="536"/>
      <c r="B209" s="652">
        <v>6</v>
      </c>
      <c r="C209" s="653" t="s">
        <v>123</v>
      </c>
      <c r="D209" s="655" t="s">
        <v>1497</v>
      </c>
      <c r="E209" s="656" t="s">
        <v>143</v>
      </c>
      <c r="F209" s="638" t="b">
        <f>IF(総括表!$B$4=総括表!$Q$4,基礎データ貼付用シート!E381)</f>
        <v>0</v>
      </c>
      <c r="G209" s="699" t="s">
        <v>1495</v>
      </c>
      <c r="H209" s="700">
        <v>0.58599999999999997</v>
      </c>
      <c r="I209" s="699" t="s">
        <v>1498</v>
      </c>
      <c r="J209" s="715">
        <f t="shared" si="10"/>
        <v>0</v>
      </c>
      <c r="K209" s="409" t="s">
        <v>1582</v>
      </c>
      <c r="N209" s="164"/>
      <c r="O209" s="164"/>
    </row>
    <row r="210" spans="1:15" s="163" customFormat="1" ht="15" customHeight="1" x14ac:dyDescent="0.2">
      <c r="A210" s="536"/>
      <c r="B210" s="410"/>
      <c r="C210" s="590"/>
      <c r="D210" s="655" t="s">
        <v>1500</v>
      </c>
      <c r="E210" s="656" t="s">
        <v>142</v>
      </c>
      <c r="F210" s="638" t="b">
        <f>IF(総括表!$B$4=総括表!$Q$5,基礎データ貼付用シート!E381)</f>
        <v>0</v>
      </c>
      <c r="G210" s="699" t="s">
        <v>1495</v>
      </c>
      <c r="H210" s="703">
        <v>0.45</v>
      </c>
      <c r="I210" s="704" t="s">
        <v>1498</v>
      </c>
      <c r="J210" s="717">
        <f t="shared" si="10"/>
        <v>0</v>
      </c>
      <c r="K210" s="409" t="s">
        <v>1583</v>
      </c>
    </row>
    <row r="211" spans="1:15" s="163" customFormat="1" ht="15" customHeight="1" x14ac:dyDescent="0.2">
      <c r="A211" s="536"/>
      <c r="B211" s="652">
        <v>7</v>
      </c>
      <c r="C211" s="653" t="s">
        <v>122</v>
      </c>
      <c r="D211" s="655" t="s">
        <v>1497</v>
      </c>
      <c r="E211" s="656" t="s">
        <v>143</v>
      </c>
      <c r="F211" s="638" t="b">
        <f>IF(総括表!$B$4=総括表!$Q$4,基礎データ貼付用シート!E398)</f>
        <v>0</v>
      </c>
      <c r="G211" s="699" t="s">
        <v>1495</v>
      </c>
      <c r="H211" s="700">
        <v>0.61899999999999999</v>
      </c>
      <c r="I211" s="699" t="s">
        <v>1498</v>
      </c>
      <c r="J211" s="715">
        <f t="shared" si="10"/>
        <v>0</v>
      </c>
      <c r="K211" s="409" t="s">
        <v>1499</v>
      </c>
      <c r="N211" s="164"/>
      <c r="O211" s="164"/>
    </row>
    <row r="212" spans="1:15" s="163" customFormat="1" ht="15" customHeight="1" x14ac:dyDescent="0.2">
      <c r="A212" s="536"/>
      <c r="B212" s="410"/>
      <c r="C212" s="590"/>
      <c r="D212" s="655" t="s">
        <v>1500</v>
      </c>
      <c r="E212" s="656" t="s">
        <v>142</v>
      </c>
      <c r="F212" s="638" t="b">
        <f>IF(総括表!$B$4=総括表!$Q$5,基礎データ貼付用シート!E398)</f>
        <v>0</v>
      </c>
      <c r="G212" s="699" t="s">
        <v>1495</v>
      </c>
      <c r="H212" s="703">
        <v>0.45600000000000002</v>
      </c>
      <c r="I212" s="704" t="s">
        <v>1498</v>
      </c>
      <c r="J212" s="717">
        <f t="shared" si="10"/>
        <v>0</v>
      </c>
      <c r="K212" s="409" t="s">
        <v>1501</v>
      </c>
    </row>
    <row r="213" spans="1:15" s="163" customFormat="1" ht="15" customHeight="1" x14ac:dyDescent="0.2">
      <c r="A213" s="536"/>
      <c r="B213" s="652">
        <v>8</v>
      </c>
      <c r="C213" s="653" t="s">
        <v>121</v>
      </c>
      <c r="D213" s="655" t="s">
        <v>1497</v>
      </c>
      <c r="E213" s="656" t="s">
        <v>143</v>
      </c>
      <c r="F213" s="638" t="b">
        <f>IF(総括表!$B$4=総括表!$Q$4,基礎データ貼付用シート!E415)</f>
        <v>0</v>
      </c>
      <c r="G213" s="699" t="s">
        <v>1495</v>
      </c>
      <c r="H213" s="700">
        <v>0.65500000000000003</v>
      </c>
      <c r="I213" s="699" t="s">
        <v>1498</v>
      </c>
      <c r="J213" s="715">
        <f t="shared" si="10"/>
        <v>0</v>
      </c>
      <c r="K213" s="409" t="s">
        <v>1502</v>
      </c>
      <c r="N213" s="164"/>
      <c r="O213" s="164"/>
    </row>
    <row r="214" spans="1:15" s="163" customFormat="1" ht="15" customHeight="1" x14ac:dyDescent="0.2">
      <c r="A214" s="536"/>
      <c r="B214" s="410"/>
      <c r="C214" s="590"/>
      <c r="D214" s="655" t="s">
        <v>1500</v>
      </c>
      <c r="E214" s="656" t="s">
        <v>142</v>
      </c>
      <c r="F214" s="638" t="b">
        <f>IF(総括表!$B$4=総括表!$Q$5,基礎データ貼付用シート!E415)</f>
        <v>0</v>
      </c>
      <c r="G214" s="699" t="s">
        <v>1495</v>
      </c>
      <c r="H214" s="703">
        <v>0.48799999999999999</v>
      </c>
      <c r="I214" s="704" t="s">
        <v>1498</v>
      </c>
      <c r="J214" s="717">
        <f t="shared" si="10"/>
        <v>0</v>
      </c>
      <c r="K214" s="409" t="s">
        <v>1503</v>
      </c>
    </row>
    <row r="215" spans="1:15" s="163" customFormat="1" ht="15" customHeight="1" x14ac:dyDescent="0.2">
      <c r="A215" s="536"/>
      <c r="B215" s="652">
        <v>9</v>
      </c>
      <c r="C215" s="653" t="s">
        <v>120</v>
      </c>
      <c r="D215" s="655" t="s">
        <v>1497</v>
      </c>
      <c r="E215" s="656" t="s">
        <v>143</v>
      </c>
      <c r="F215" s="638" t="b">
        <f>IF(総括表!$B$4=総括表!$Q$4,基礎データ貼付用シート!E432)</f>
        <v>0</v>
      </c>
      <c r="G215" s="699" t="s">
        <v>1495</v>
      </c>
      <c r="H215" s="700">
        <v>0.67600000000000005</v>
      </c>
      <c r="I215" s="699" t="s">
        <v>1498</v>
      </c>
      <c r="J215" s="715">
        <f t="shared" si="10"/>
        <v>0</v>
      </c>
      <c r="K215" s="409" t="s">
        <v>1504</v>
      </c>
    </row>
    <row r="216" spans="1:15" s="163" customFormat="1" ht="15" customHeight="1" x14ac:dyDescent="0.2">
      <c r="A216" s="536"/>
      <c r="B216" s="410"/>
      <c r="C216" s="590"/>
      <c r="D216" s="655" t="s">
        <v>1500</v>
      </c>
      <c r="E216" s="656" t="s">
        <v>142</v>
      </c>
      <c r="F216" s="638" t="b">
        <f>IF(総括表!$B$4=総括表!$Q$5,基礎データ貼付用シート!E432)</f>
        <v>0</v>
      </c>
      <c r="G216" s="699" t="s">
        <v>1495</v>
      </c>
      <c r="H216" s="703">
        <v>0.61899999999999999</v>
      </c>
      <c r="I216" s="704" t="s">
        <v>1498</v>
      </c>
      <c r="J216" s="717">
        <f t="shared" si="10"/>
        <v>0</v>
      </c>
      <c r="K216" s="409" t="s">
        <v>1505</v>
      </c>
    </row>
    <row r="217" spans="1:15" s="163" customFormat="1" ht="15" customHeight="1" x14ac:dyDescent="0.2">
      <c r="A217" s="536"/>
      <c r="B217" s="658">
        <v>10</v>
      </c>
      <c r="C217" s="653" t="s">
        <v>476</v>
      </c>
      <c r="D217" s="655" t="s">
        <v>1497</v>
      </c>
      <c r="E217" s="656" t="s">
        <v>143</v>
      </c>
      <c r="F217" s="638" t="b">
        <f>IF(総括表!$B$4=総括表!$Q$4,基礎データ貼付用シート!E449)</f>
        <v>0</v>
      </c>
      <c r="G217" s="699" t="s">
        <v>1495</v>
      </c>
      <c r="H217" s="700">
        <v>0.72599999999999998</v>
      </c>
      <c r="I217" s="699" t="s">
        <v>1498</v>
      </c>
      <c r="J217" s="715">
        <f t="shared" si="10"/>
        <v>0</v>
      </c>
      <c r="K217" s="409" t="s">
        <v>1506</v>
      </c>
    </row>
    <row r="218" spans="1:15" s="163" customFormat="1" ht="15" customHeight="1" x14ac:dyDescent="0.2">
      <c r="A218" s="536"/>
      <c r="B218" s="659"/>
      <c r="C218" s="590"/>
      <c r="D218" s="655" t="s">
        <v>1500</v>
      </c>
      <c r="E218" s="656" t="s">
        <v>142</v>
      </c>
      <c r="F218" s="638" t="b">
        <f>IF(総括表!$B$4=総括表!$Q$5,基礎データ貼付用シート!E449)</f>
        <v>0</v>
      </c>
      <c r="G218" s="699" t="s">
        <v>1495</v>
      </c>
      <c r="H218" s="703">
        <v>0.67900000000000005</v>
      </c>
      <c r="I218" s="704" t="s">
        <v>1498</v>
      </c>
      <c r="J218" s="717">
        <f t="shared" si="10"/>
        <v>0</v>
      </c>
      <c r="K218" s="409" t="s">
        <v>1507</v>
      </c>
    </row>
    <row r="219" spans="1:15" s="163" customFormat="1" ht="15" customHeight="1" x14ac:dyDescent="0.2">
      <c r="A219" s="536"/>
      <c r="B219" s="658">
        <v>11</v>
      </c>
      <c r="C219" s="653" t="s">
        <v>513</v>
      </c>
      <c r="D219" s="655" t="s">
        <v>1497</v>
      </c>
      <c r="E219" s="656" t="s">
        <v>143</v>
      </c>
      <c r="F219" s="638" t="b">
        <f>IF(総括表!$B$4=総括表!$Q$4,基礎データ貼付用シート!E466)</f>
        <v>0</v>
      </c>
      <c r="G219" s="699" t="s">
        <v>1495</v>
      </c>
      <c r="H219" s="700">
        <v>0.76</v>
      </c>
      <c r="I219" s="699" t="s">
        <v>1498</v>
      </c>
      <c r="J219" s="715">
        <f t="shared" si="10"/>
        <v>0</v>
      </c>
      <c r="K219" s="409" t="s">
        <v>1508</v>
      </c>
    </row>
    <row r="220" spans="1:15" s="163" customFormat="1" ht="15" customHeight="1" x14ac:dyDescent="0.2">
      <c r="A220" s="536"/>
      <c r="B220" s="410"/>
      <c r="C220" s="590"/>
      <c r="D220" s="655" t="s">
        <v>1500</v>
      </c>
      <c r="E220" s="656" t="s">
        <v>142</v>
      </c>
      <c r="F220" s="638" t="b">
        <f>IF(総括表!$B$4=総括表!$Q$5,基礎データ貼付用シート!E466)</f>
        <v>0</v>
      </c>
      <c r="G220" s="699" t="s">
        <v>1495</v>
      </c>
      <c r="H220" s="703">
        <v>0.71899999999999997</v>
      </c>
      <c r="I220" s="704" t="s">
        <v>1498</v>
      </c>
      <c r="J220" s="717">
        <f t="shared" si="10"/>
        <v>0</v>
      </c>
      <c r="K220" s="409" t="s">
        <v>1509</v>
      </c>
    </row>
    <row r="221" spans="1:15" s="163" customFormat="1" ht="15" customHeight="1" x14ac:dyDescent="0.2">
      <c r="A221" s="536"/>
      <c r="B221" s="658">
        <v>12</v>
      </c>
      <c r="C221" s="653" t="s">
        <v>620</v>
      </c>
      <c r="D221" s="655" t="s">
        <v>1497</v>
      </c>
      <c r="E221" s="656" t="s">
        <v>143</v>
      </c>
      <c r="F221" s="638" t="b">
        <f>IF(総括表!$B$4=総括表!$Q$4,基礎データ貼付用シート!E483)</f>
        <v>0</v>
      </c>
      <c r="G221" s="699" t="s">
        <v>1495</v>
      </c>
      <c r="H221" s="700">
        <v>0.79400000000000004</v>
      </c>
      <c r="I221" s="699" t="s">
        <v>1498</v>
      </c>
      <c r="J221" s="715">
        <f t="shared" si="10"/>
        <v>0</v>
      </c>
      <c r="K221" s="409" t="s">
        <v>1510</v>
      </c>
    </row>
    <row r="222" spans="1:15" s="163" customFormat="1" ht="15" customHeight="1" x14ac:dyDescent="0.2">
      <c r="A222" s="536"/>
      <c r="B222" s="410"/>
      <c r="C222" s="590"/>
      <c r="D222" s="655" t="s">
        <v>1500</v>
      </c>
      <c r="E222" s="656" t="s">
        <v>142</v>
      </c>
      <c r="F222" s="638" t="b">
        <f>IF(総括表!$B$4=総括表!$Q$5,基礎データ貼付用シート!E483)</f>
        <v>0</v>
      </c>
      <c r="G222" s="699" t="s">
        <v>1495</v>
      </c>
      <c r="H222" s="703">
        <v>0.75900000000000001</v>
      </c>
      <c r="I222" s="704" t="s">
        <v>1498</v>
      </c>
      <c r="J222" s="717">
        <f t="shared" si="10"/>
        <v>0</v>
      </c>
      <c r="K222" s="409" t="s">
        <v>1511</v>
      </c>
    </row>
    <row r="223" spans="1:15" s="163" customFormat="1" ht="15" customHeight="1" x14ac:dyDescent="0.2">
      <c r="A223" s="536"/>
      <c r="B223" s="658">
        <v>13</v>
      </c>
      <c r="C223" s="653" t="s">
        <v>716</v>
      </c>
      <c r="D223" s="655" t="s">
        <v>1497</v>
      </c>
      <c r="E223" s="656" t="s">
        <v>143</v>
      </c>
      <c r="F223" s="638" t="b">
        <f>IF(総括表!$B$4=総括表!$Q$4,基礎データ貼付用シート!E500)</f>
        <v>0</v>
      </c>
      <c r="G223" s="699" t="s">
        <v>1495</v>
      </c>
      <c r="H223" s="700">
        <v>0.82599999999999996</v>
      </c>
      <c r="I223" s="699" t="s">
        <v>1498</v>
      </c>
      <c r="J223" s="715">
        <f t="shared" si="10"/>
        <v>0</v>
      </c>
      <c r="K223" s="409" t="s">
        <v>1512</v>
      </c>
    </row>
    <row r="224" spans="1:15" s="163" customFormat="1" ht="15" customHeight="1" x14ac:dyDescent="0.2">
      <c r="A224" s="536"/>
      <c r="B224" s="410"/>
      <c r="C224" s="590"/>
      <c r="D224" s="655" t="s">
        <v>1500</v>
      </c>
      <c r="E224" s="656" t="s">
        <v>142</v>
      </c>
      <c r="F224" s="638" t="b">
        <f>IF(総括表!$B$4=総括表!$Q$5,基礎データ貼付用シート!E500)</f>
        <v>0</v>
      </c>
      <c r="G224" s="699" t="s">
        <v>1495</v>
      </c>
      <c r="H224" s="703">
        <v>0.79200000000000004</v>
      </c>
      <c r="I224" s="704" t="s">
        <v>1498</v>
      </c>
      <c r="J224" s="717">
        <f t="shared" si="10"/>
        <v>0</v>
      </c>
      <c r="K224" s="409" t="s">
        <v>1513</v>
      </c>
    </row>
    <row r="225" spans="1:13" s="163" customFormat="1" ht="15" customHeight="1" x14ac:dyDescent="0.2">
      <c r="A225" s="536"/>
      <c r="B225" s="658">
        <v>14</v>
      </c>
      <c r="C225" s="653" t="s">
        <v>747</v>
      </c>
      <c r="D225" s="655" t="s">
        <v>1497</v>
      </c>
      <c r="E225" s="656" t="s">
        <v>143</v>
      </c>
      <c r="F225" s="638" t="b">
        <f>IF(総括表!$B$4=総括表!$Q$4,基礎データ貼付用シート!E517)</f>
        <v>0</v>
      </c>
      <c r="G225" s="699" t="s">
        <v>1495</v>
      </c>
      <c r="H225" s="700">
        <v>0.86499999999999999</v>
      </c>
      <c r="I225" s="699" t="s">
        <v>1498</v>
      </c>
      <c r="J225" s="715">
        <f t="shared" si="10"/>
        <v>0</v>
      </c>
      <c r="K225" s="409" t="s">
        <v>1514</v>
      </c>
    </row>
    <row r="226" spans="1:13" s="163" customFormat="1" ht="15" customHeight="1" x14ac:dyDescent="0.2">
      <c r="A226" s="536"/>
      <c r="B226" s="410"/>
      <c r="C226" s="590"/>
      <c r="D226" s="406" t="s">
        <v>1500</v>
      </c>
      <c r="E226" s="407" t="s">
        <v>142</v>
      </c>
      <c r="F226" s="612" t="b">
        <f>IF(総括表!$B$4=総括表!$Q$5,基礎データ貼付用シート!E517)</f>
        <v>0</v>
      </c>
      <c r="G226" s="423" t="s">
        <v>1495</v>
      </c>
      <c r="H226" s="700">
        <v>0.83699999999999997</v>
      </c>
      <c r="I226" s="423" t="s">
        <v>1498</v>
      </c>
      <c r="J226" s="718">
        <f t="shared" si="10"/>
        <v>0</v>
      </c>
      <c r="K226" s="409" t="s">
        <v>1515</v>
      </c>
    </row>
    <row r="227" spans="1:13" s="163" customFormat="1" ht="15" customHeight="1" x14ac:dyDescent="0.2">
      <c r="A227" s="536"/>
      <c r="B227" s="658">
        <v>15</v>
      </c>
      <c r="C227" s="653" t="s">
        <v>818</v>
      </c>
      <c r="D227" s="655" t="s">
        <v>1497</v>
      </c>
      <c r="E227" s="656" t="s">
        <v>143</v>
      </c>
      <c r="F227" s="638" t="b">
        <f>IF(総括表!$B$4=総括表!$Q$4,基礎データ貼付用シート!E534)</f>
        <v>0</v>
      </c>
      <c r="G227" s="699" t="s">
        <v>1495</v>
      </c>
      <c r="H227" s="700">
        <v>0.89900000000000002</v>
      </c>
      <c r="I227" s="699" t="s">
        <v>1498</v>
      </c>
      <c r="J227" s="715">
        <f t="shared" si="10"/>
        <v>0</v>
      </c>
      <c r="K227" s="409" t="s">
        <v>1516</v>
      </c>
    </row>
    <row r="228" spans="1:13" s="163" customFormat="1" ht="15" customHeight="1" x14ac:dyDescent="0.2">
      <c r="A228" s="536"/>
      <c r="B228" s="410"/>
      <c r="C228" s="590"/>
      <c r="D228" s="655" t="s">
        <v>1500</v>
      </c>
      <c r="E228" s="656" t="s">
        <v>142</v>
      </c>
      <c r="F228" s="638" t="b">
        <f>IF(総括表!$B$4=総括表!$Q$5,基礎データ貼付用シート!E534)</f>
        <v>0</v>
      </c>
      <c r="G228" s="699" t="s">
        <v>1495</v>
      </c>
      <c r="H228" s="703">
        <v>0.876</v>
      </c>
      <c r="I228" s="704" t="s">
        <v>1498</v>
      </c>
      <c r="J228" s="717">
        <f t="shared" si="10"/>
        <v>0</v>
      </c>
      <c r="K228" s="409" t="s">
        <v>1517</v>
      </c>
    </row>
    <row r="229" spans="1:13" s="163" customFormat="1" ht="15" customHeight="1" x14ac:dyDescent="0.2">
      <c r="A229" s="536"/>
      <c r="B229" s="658">
        <v>16</v>
      </c>
      <c r="C229" s="653" t="s">
        <v>894</v>
      </c>
      <c r="D229" s="655" t="s">
        <v>1497</v>
      </c>
      <c r="E229" s="656" t="s">
        <v>143</v>
      </c>
      <c r="F229" s="638" t="b">
        <f>IF(総括表!$B$4=総括表!$Q$4,基礎データ貼付用シート!E551)</f>
        <v>0</v>
      </c>
      <c r="G229" s="699" t="s">
        <v>1495</v>
      </c>
      <c r="H229" s="700">
        <v>0.93400000000000005</v>
      </c>
      <c r="I229" s="699" t="s">
        <v>1498</v>
      </c>
      <c r="J229" s="715">
        <f t="shared" si="10"/>
        <v>0</v>
      </c>
      <c r="K229" s="409" t="s">
        <v>1518</v>
      </c>
    </row>
    <row r="230" spans="1:13" s="163" customFormat="1" ht="15" customHeight="1" x14ac:dyDescent="0.2">
      <c r="A230" s="536"/>
      <c r="B230" s="410"/>
      <c r="C230" s="590"/>
      <c r="D230" s="655" t="s">
        <v>1500</v>
      </c>
      <c r="E230" s="656" t="s">
        <v>142</v>
      </c>
      <c r="F230" s="638" t="b">
        <f>IF(総括表!$B$4=総括表!$Q$5,基礎データ貼付用シート!E551)</f>
        <v>0</v>
      </c>
      <c r="G230" s="699" t="s">
        <v>1495</v>
      </c>
      <c r="H230" s="703">
        <v>0.91700000000000004</v>
      </c>
      <c r="I230" s="704" t="s">
        <v>1498</v>
      </c>
      <c r="J230" s="717">
        <f t="shared" si="10"/>
        <v>0</v>
      </c>
      <c r="K230" s="409" t="s">
        <v>1519</v>
      </c>
    </row>
    <row r="231" spans="1:13" s="163" customFormat="1" ht="15" customHeight="1" x14ac:dyDescent="0.2">
      <c r="A231" s="536"/>
      <c r="B231" s="658">
        <v>17</v>
      </c>
      <c r="C231" s="653" t="s">
        <v>926</v>
      </c>
      <c r="D231" s="655" t="s">
        <v>1497</v>
      </c>
      <c r="E231" s="656" t="s">
        <v>143</v>
      </c>
      <c r="F231" s="638" t="b">
        <f>IF(総括表!$B$4=総括表!$Q$4,基礎データ貼付用シート!E581)</f>
        <v>0</v>
      </c>
      <c r="G231" s="699" t="s">
        <v>1495</v>
      </c>
      <c r="H231" s="700">
        <v>0.97099999999999997</v>
      </c>
      <c r="I231" s="699" t="s">
        <v>1498</v>
      </c>
      <c r="J231" s="715">
        <f t="shared" si="10"/>
        <v>0</v>
      </c>
      <c r="K231" s="409" t="s">
        <v>1520</v>
      </c>
    </row>
    <row r="232" spans="1:13" s="163" customFormat="1" ht="15" customHeight="1" x14ac:dyDescent="0.2">
      <c r="A232" s="536"/>
      <c r="B232" s="410"/>
      <c r="C232" s="590"/>
      <c r="D232" s="655" t="s">
        <v>1500</v>
      </c>
      <c r="E232" s="656" t="s">
        <v>142</v>
      </c>
      <c r="F232" s="638" t="b">
        <f>IF(総括表!$B$4=総括表!$Q$5,基礎データ貼付用シート!E581)</f>
        <v>0</v>
      </c>
      <c r="G232" s="699" t="s">
        <v>1495</v>
      </c>
      <c r="H232" s="703">
        <v>0.95899999999999996</v>
      </c>
      <c r="I232" s="704" t="s">
        <v>1498</v>
      </c>
      <c r="J232" s="717">
        <f t="shared" si="10"/>
        <v>0</v>
      </c>
      <c r="K232" s="409" t="s">
        <v>1521</v>
      </c>
    </row>
    <row r="233" spans="1:13" s="163" customFormat="1" ht="15" customHeight="1" x14ac:dyDescent="0.2">
      <c r="A233" s="536"/>
      <c r="B233" s="658">
        <v>18</v>
      </c>
      <c r="C233" s="653" t="s">
        <v>1082</v>
      </c>
      <c r="D233" s="655" t="s">
        <v>1497</v>
      </c>
      <c r="E233" s="656" t="s">
        <v>143</v>
      </c>
      <c r="F233" s="638" t="b">
        <f>IF(総括表!$B$4=総括表!$Q$4,基礎データ貼付用シート!E611)</f>
        <v>0</v>
      </c>
      <c r="G233" s="699" t="s">
        <v>1495</v>
      </c>
      <c r="H233" s="700">
        <v>0.98399999999999999</v>
      </c>
      <c r="I233" s="699" t="s">
        <v>1498</v>
      </c>
      <c r="J233" s="715">
        <f t="shared" si="10"/>
        <v>0</v>
      </c>
      <c r="K233" s="409" t="s">
        <v>1522</v>
      </c>
    </row>
    <row r="234" spans="1:13" s="163" customFormat="1" ht="15" customHeight="1" x14ac:dyDescent="0.2">
      <c r="A234" s="536"/>
      <c r="B234" s="410"/>
      <c r="C234" s="590"/>
      <c r="D234" s="655" t="s">
        <v>1500</v>
      </c>
      <c r="E234" s="656" t="s">
        <v>142</v>
      </c>
      <c r="F234" s="638" t="b">
        <f>IF(総括表!$B$4=総括表!$Q$5,基礎データ貼付用シート!E611)</f>
        <v>0</v>
      </c>
      <c r="G234" s="699" t="s">
        <v>1495</v>
      </c>
      <c r="H234" s="703">
        <v>0.97699999999999998</v>
      </c>
      <c r="I234" s="704" t="s">
        <v>1498</v>
      </c>
      <c r="J234" s="717">
        <f t="shared" si="10"/>
        <v>0</v>
      </c>
      <c r="K234" s="409" t="s">
        <v>1523</v>
      </c>
    </row>
    <row r="235" spans="1:13" s="163" customFormat="1" ht="15" customHeight="1" x14ac:dyDescent="0.2">
      <c r="A235" s="536"/>
      <c r="B235" s="660">
        <v>19</v>
      </c>
      <c r="C235" s="405" t="s">
        <v>1284</v>
      </c>
      <c r="D235" s="406" t="s">
        <v>534</v>
      </c>
      <c r="E235" s="407" t="s">
        <v>143</v>
      </c>
      <c r="F235" s="638" t="b">
        <f>IF(総括表!$B$4=総括表!$Q$4,基礎データ貼付用シート!E641)</f>
        <v>0</v>
      </c>
      <c r="G235" s="423" t="s">
        <v>117</v>
      </c>
      <c r="H235" s="700">
        <v>1</v>
      </c>
      <c r="I235" s="423" t="s">
        <v>119</v>
      </c>
      <c r="J235" s="718">
        <f t="shared" si="10"/>
        <v>0</v>
      </c>
      <c r="K235" s="409" t="s">
        <v>574</v>
      </c>
      <c r="L235" s="184"/>
    </row>
    <row r="236" spans="1:13" s="163" customFormat="1" ht="15" customHeight="1" x14ac:dyDescent="0.2">
      <c r="A236" s="536"/>
      <c r="B236" s="410"/>
      <c r="C236" s="590"/>
      <c r="D236" s="406" t="s">
        <v>530</v>
      </c>
      <c r="E236" s="407" t="s">
        <v>142</v>
      </c>
      <c r="F236" s="638" t="b">
        <f>IF(総括表!$B$4=総括表!$Q$5,基礎データ貼付用シート!E641)</f>
        <v>0</v>
      </c>
      <c r="G236" s="423" t="s">
        <v>117</v>
      </c>
      <c r="H236" s="703">
        <v>1</v>
      </c>
      <c r="I236" s="425" t="s">
        <v>119</v>
      </c>
      <c r="J236" s="719">
        <f t="shared" si="10"/>
        <v>0</v>
      </c>
      <c r="K236" s="409" t="s">
        <v>589</v>
      </c>
      <c r="L236" s="184"/>
    </row>
    <row r="237" spans="1:13" s="163" customFormat="1" ht="15" customHeight="1" x14ac:dyDescent="0.2">
      <c r="A237" s="536"/>
      <c r="B237" s="660">
        <v>20</v>
      </c>
      <c r="C237" s="405" t="s">
        <v>5389</v>
      </c>
      <c r="D237" s="406" t="s">
        <v>534</v>
      </c>
      <c r="E237" s="407" t="s">
        <v>143</v>
      </c>
      <c r="F237" s="638" t="b">
        <f>IF(総括表!$B$4=総括表!$Q$4,基礎データ貼付用シート!E671)</f>
        <v>0</v>
      </c>
      <c r="G237" s="423" t="s">
        <v>117</v>
      </c>
      <c r="H237" s="700">
        <v>1</v>
      </c>
      <c r="I237" s="423" t="s">
        <v>119</v>
      </c>
      <c r="J237" s="718">
        <f t="shared" si="10"/>
        <v>0</v>
      </c>
      <c r="K237" s="409" t="s">
        <v>588</v>
      </c>
      <c r="L237" s="273"/>
      <c r="M237" s="191"/>
    </row>
    <row r="238" spans="1:13" s="163" customFormat="1" ht="15" customHeight="1" x14ac:dyDescent="0.2">
      <c r="A238" s="536"/>
      <c r="B238" s="410"/>
      <c r="C238" s="590"/>
      <c r="D238" s="406" t="s">
        <v>530</v>
      </c>
      <c r="E238" s="407" t="s">
        <v>142</v>
      </c>
      <c r="F238" s="638" t="b">
        <f>IF(総括表!$B$4=総括表!$Q$5,基礎データ貼付用シート!E671)</f>
        <v>0</v>
      </c>
      <c r="G238" s="423" t="s">
        <v>117</v>
      </c>
      <c r="H238" s="703">
        <v>1</v>
      </c>
      <c r="I238" s="425" t="s">
        <v>119</v>
      </c>
      <c r="J238" s="719">
        <f t="shared" si="10"/>
        <v>0</v>
      </c>
      <c r="K238" s="409" t="s">
        <v>614</v>
      </c>
      <c r="L238" s="184"/>
    </row>
    <row r="239" spans="1:13" s="163" customFormat="1" ht="15" customHeight="1" x14ac:dyDescent="0.2">
      <c r="A239" s="536"/>
      <c r="B239" s="660">
        <v>21</v>
      </c>
      <c r="C239" s="405" t="s">
        <v>5796</v>
      </c>
      <c r="D239" s="406" t="s">
        <v>534</v>
      </c>
      <c r="E239" s="407" t="s">
        <v>143</v>
      </c>
      <c r="F239" s="702" t="b">
        <f>IF(総括表!$B$4=総括表!$Q$4,基礎データ貼付用シート!E701)</f>
        <v>0</v>
      </c>
      <c r="G239" s="423" t="s">
        <v>117</v>
      </c>
      <c r="H239" s="700">
        <v>1</v>
      </c>
      <c r="I239" s="423" t="s">
        <v>119</v>
      </c>
      <c r="J239" s="718">
        <f t="shared" ref="J239:J240" si="11">ROUND(F239*H239,0)</f>
        <v>0</v>
      </c>
      <c r="K239" s="409" t="s">
        <v>613</v>
      </c>
      <c r="L239" s="273"/>
      <c r="M239" s="191"/>
    </row>
    <row r="240" spans="1:13" s="163" customFormat="1" ht="15" customHeight="1" x14ac:dyDescent="0.2">
      <c r="A240" s="536"/>
      <c r="B240" s="410"/>
      <c r="C240" s="590"/>
      <c r="D240" s="406" t="s">
        <v>530</v>
      </c>
      <c r="E240" s="407" t="s">
        <v>142</v>
      </c>
      <c r="F240" s="702" t="b">
        <f>IF(総括表!$B$4=総括表!$Q$5,基礎データ貼付用シート!E701)</f>
        <v>0</v>
      </c>
      <c r="G240" s="423" t="s">
        <v>117</v>
      </c>
      <c r="H240" s="703">
        <v>1</v>
      </c>
      <c r="I240" s="425" t="s">
        <v>119</v>
      </c>
      <c r="J240" s="719">
        <f t="shared" si="11"/>
        <v>0</v>
      </c>
      <c r="K240" s="409" t="s">
        <v>632</v>
      </c>
      <c r="L240" s="184"/>
    </row>
    <row r="241" spans="1:15" s="163" customFormat="1" ht="15" customHeight="1" x14ac:dyDescent="0.2">
      <c r="A241" s="536"/>
      <c r="B241" s="660">
        <v>22</v>
      </c>
      <c r="C241" s="405" t="s">
        <v>6351</v>
      </c>
      <c r="D241" s="406" t="s">
        <v>534</v>
      </c>
      <c r="E241" s="407" t="s">
        <v>143</v>
      </c>
      <c r="F241" s="702" t="b">
        <f>IF(総括表!$B$4=総括表!$Q$4,基礎データ貼付用シート!E733)</f>
        <v>0</v>
      </c>
      <c r="G241" s="423" t="s">
        <v>117</v>
      </c>
      <c r="H241" s="700">
        <v>1</v>
      </c>
      <c r="I241" s="423" t="s">
        <v>119</v>
      </c>
      <c r="J241" s="718">
        <f t="shared" ref="J241:J242" si="12">ROUND(F241*H241,0)</f>
        <v>0</v>
      </c>
      <c r="K241" s="409" t="s">
        <v>631</v>
      </c>
      <c r="L241" s="273"/>
      <c r="M241" s="191"/>
    </row>
    <row r="242" spans="1:15" s="163" customFormat="1" ht="15" customHeight="1" thickBot="1" x14ac:dyDescent="0.25">
      <c r="A242" s="536"/>
      <c r="B242" s="410"/>
      <c r="C242" s="590"/>
      <c r="D242" s="406" t="s">
        <v>530</v>
      </c>
      <c r="E242" s="407" t="s">
        <v>142</v>
      </c>
      <c r="F242" s="702" t="b">
        <f>IF(総括表!$B$4=総括表!$Q$5,基礎データ貼付用シート!E733)</f>
        <v>0</v>
      </c>
      <c r="G242" s="423" t="s">
        <v>117</v>
      </c>
      <c r="H242" s="703">
        <v>1</v>
      </c>
      <c r="I242" s="425" t="s">
        <v>119</v>
      </c>
      <c r="J242" s="719">
        <f t="shared" si="12"/>
        <v>0</v>
      </c>
      <c r="K242" s="409" t="s">
        <v>630</v>
      </c>
      <c r="L242" s="184"/>
    </row>
    <row r="243" spans="1:15" s="163" customFormat="1" ht="15" customHeight="1" x14ac:dyDescent="0.2">
      <c r="A243" s="536"/>
      <c r="B243" s="413"/>
      <c r="C243" s="414"/>
      <c r="D243" s="413"/>
      <c r="E243" s="413"/>
      <c r="F243" s="58"/>
      <c r="G243" s="591"/>
      <c r="H243" s="1504" t="s">
        <v>6994</v>
      </c>
      <c r="I243" s="1505"/>
      <c r="J243" s="686"/>
      <c r="K243" s="409"/>
      <c r="L243" s="184"/>
    </row>
    <row r="244" spans="1:15" s="163" customFormat="1" ht="15" customHeight="1" thickBot="1" x14ac:dyDescent="0.25">
      <c r="A244" s="536"/>
      <c r="B244" s="409"/>
      <c r="C244" s="409"/>
      <c r="D244" s="409"/>
      <c r="E244" s="409"/>
      <c r="F244" s="657"/>
      <c r="G244" s="409"/>
      <c r="H244" s="1545" t="s">
        <v>118</v>
      </c>
      <c r="I244" s="1546"/>
      <c r="J244" s="720">
        <f>SUM(J204:J242)</f>
        <v>0</v>
      </c>
      <c r="K244" s="409" t="s">
        <v>5594</v>
      </c>
      <c r="L244" s="721" t="s">
        <v>5595</v>
      </c>
    </row>
    <row r="245" spans="1:15" s="163" customFormat="1" ht="11.25" customHeight="1" x14ac:dyDescent="0.2">
      <c r="A245" s="536"/>
      <c r="B245" s="536"/>
      <c r="C245" s="536"/>
      <c r="D245" s="536"/>
      <c r="E245" s="536"/>
      <c r="F245" s="621"/>
      <c r="G245" s="536"/>
      <c r="H245" s="647"/>
      <c r="I245" s="536"/>
      <c r="J245" s="680"/>
      <c r="K245" s="536"/>
    </row>
    <row r="246" spans="1:15" ht="18.75" customHeight="1" x14ac:dyDescent="0.2">
      <c r="A246" s="551" t="s">
        <v>1258</v>
      </c>
      <c r="B246" s="536" t="s">
        <v>194</v>
      </c>
      <c r="C246" s="550"/>
      <c r="D246" s="550"/>
      <c r="E246" s="550"/>
      <c r="F246" s="620"/>
      <c r="G246" s="550"/>
      <c r="H246" s="645"/>
      <c r="I246" s="550"/>
      <c r="J246" s="678"/>
      <c r="K246" s="550"/>
    </row>
    <row r="247" spans="1:15" ht="11.25" customHeight="1" x14ac:dyDescent="0.2">
      <c r="A247" s="553"/>
      <c r="B247" s="550"/>
      <c r="C247" s="550"/>
      <c r="D247" s="550"/>
      <c r="E247" s="550"/>
      <c r="F247" s="620"/>
      <c r="G247" s="550"/>
      <c r="H247" s="645"/>
      <c r="I247" s="550"/>
      <c r="J247" s="678"/>
      <c r="K247" s="550"/>
    </row>
    <row r="248" spans="1:15" ht="18.75" customHeight="1" x14ac:dyDescent="0.2">
      <c r="A248" s="553"/>
      <c r="B248" s="1547" t="s">
        <v>164</v>
      </c>
      <c r="C248" s="1548"/>
      <c r="D248" s="1547" t="s">
        <v>139</v>
      </c>
      <c r="E248" s="1548"/>
      <c r="F248" s="648" t="s">
        <v>138</v>
      </c>
      <c r="G248" s="649"/>
      <c r="H248" s="650" t="s">
        <v>137</v>
      </c>
      <c r="I248" s="649"/>
      <c r="J248" s="684" t="s">
        <v>89</v>
      </c>
      <c r="K248" s="409"/>
      <c r="N248" s="164"/>
    </row>
    <row r="249" spans="1:15" ht="15" customHeight="1" x14ac:dyDescent="0.2">
      <c r="A249" s="553"/>
      <c r="B249" s="626"/>
      <c r="C249" s="565"/>
      <c r="D249" s="566"/>
      <c r="E249" s="411"/>
      <c r="F249" s="627"/>
      <c r="G249" s="568"/>
      <c r="H249" s="651"/>
      <c r="I249" s="568"/>
      <c r="J249" s="685" t="s">
        <v>1496</v>
      </c>
      <c r="K249" s="409"/>
      <c r="N249" s="164"/>
    </row>
    <row r="250" spans="1:15" s="163" customFormat="1" ht="15" customHeight="1" x14ac:dyDescent="0.2">
      <c r="A250" s="536"/>
      <c r="B250" s="652">
        <v>1</v>
      </c>
      <c r="C250" s="653" t="s">
        <v>128</v>
      </c>
      <c r="D250" s="1532"/>
      <c r="E250" s="1533"/>
      <c r="F250" s="698">
        <f>+基礎データ貼付用シート!E311</f>
        <v>0</v>
      </c>
      <c r="G250" s="699" t="s">
        <v>1495</v>
      </c>
      <c r="H250" s="714">
        <v>0.214</v>
      </c>
      <c r="I250" s="699" t="s">
        <v>1498</v>
      </c>
      <c r="J250" s="715">
        <f t="shared" ref="J250:J284" si="13">ROUND(F250*H250,0)</f>
        <v>0</v>
      </c>
      <c r="K250" s="409" t="s">
        <v>1574</v>
      </c>
      <c r="N250" s="164"/>
    </row>
    <row r="251" spans="1:15" s="163" customFormat="1" ht="15" customHeight="1" x14ac:dyDescent="0.2">
      <c r="A251" s="536"/>
      <c r="B251" s="652">
        <v>2</v>
      </c>
      <c r="C251" s="653" t="s">
        <v>127</v>
      </c>
      <c r="D251" s="1532"/>
      <c r="E251" s="1533"/>
      <c r="F251" s="698">
        <f>+基礎データ貼付用シート!E325</f>
        <v>0</v>
      </c>
      <c r="G251" s="699" t="s">
        <v>1495</v>
      </c>
      <c r="H251" s="714">
        <v>0.24299999999999999</v>
      </c>
      <c r="I251" s="699" t="s">
        <v>1498</v>
      </c>
      <c r="J251" s="715">
        <f t="shared" si="13"/>
        <v>0</v>
      </c>
      <c r="K251" s="409" t="s">
        <v>1575</v>
      </c>
      <c r="N251" s="164"/>
    </row>
    <row r="252" spans="1:15" s="163" customFormat="1" ht="15" customHeight="1" x14ac:dyDescent="0.2">
      <c r="A252" s="536"/>
      <c r="B252" s="652">
        <v>3</v>
      </c>
      <c r="C252" s="653" t="s">
        <v>126</v>
      </c>
      <c r="D252" s="1532"/>
      <c r="E252" s="1533"/>
      <c r="F252" s="698">
        <f>+基礎データ貼付用シート!E339</f>
        <v>0</v>
      </c>
      <c r="G252" s="699" t="s">
        <v>1495</v>
      </c>
      <c r="H252" s="714">
        <v>0.22600000000000001</v>
      </c>
      <c r="I252" s="699" t="s">
        <v>1498</v>
      </c>
      <c r="J252" s="715">
        <f t="shared" si="13"/>
        <v>0</v>
      </c>
      <c r="K252" s="409" t="s">
        <v>1576</v>
      </c>
      <c r="N252" s="164"/>
      <c r="O252" s="164"/>
    </row>
    <row r="253" spans="1:15" s="163" customFormat="1" ht="15" customHeight="1" x14ac:dyDescent="0.2">
      <c r="A253" s="536"/>
      <c r="B253" s="652">
        <v>4</v>
      </c>
      <c r="C253" s="653" t="s">
        <v>125</v>
      </c>
      <c r="D253" s="1532"/>
      <c r="E253" s="1533"/>
      <c r="F253" s="698">
        <f>+基礎データ貼付用シート!E352</f>
        <v>0</v>
      </c>
      <c r="G253" s="699" t="s">
        <v>1495</v>
      </c>
      <c r="H253" s="714">
        <v>0.26100000000000001</v>
      </c>
      <c r="I253" s="699" t="s">
        <v>1498</v>
      </c>
      <c r="J253" s="715">
        <f t="shared" si="13"/>
        <v>0</v>
      </c>
      <c r="K253" s="409" t="s">
        <v>1580</v>
      </c>
      <c r="N253" s="164"/>
      <c r="O253" s="164"/>
    </row>
    <row r="254" spans="1:15" s="163" customFormat="1" ht="15" customHeight="1" x14ac:dyDescent="0.2">
      <c r="A254" s="536"/>
      <c r="B254" s="652">
        <v>5</v>
      </c>
      <c r="C254" s="653" t="s">
        <v>124</v>
      </c>
      <c r="D254" s="1532"/>
      <c r="E254" s="1533"/>
      <c r="F254" s="698">
        <f>+基礎データ貼付用シート!E366</f>
        <v>0</v>
      </c>
      <c r="G254" s="699" t="s">
        <v>1495</v>
      </c>
      <c r="H254" s="714">
        <v>0.23100000000000001</v>
      </c>
      <c r="I254" s="699" t="s">
        <v>1498</v>
      </c>
      <c r="J254" s="715">
        <f t="shared" si="13"/>
        <v>0</v>
      </c>
      <c r="K254" s="409" t="s">
        <v>1581</v>
      </c>
      <c r="N254" s="164"/>
      <c r="O254" s="164"/>
    </row>
    <row r="255" spans="1:15" s="163" customFormat="1" ht="15" customHeight="1" x14ac:dyDescent="0.2">
      <c r="A255" s="536"/>
      <c r="B255" s="652">
        <v>6</v>
      </c>
      <c r="C255" s="653" t="s">
        <v>123</v>
      </c>
      <c r="D255" s="655" t="s">
        <v>1497</v>
      </c>
      <c r="E255" s="656" t="s">
        <v>143</v>
      </c>
      <c r="F255" s="638" t="b">
        <f>IF(総括表!$B$4=総括表!$Q$4,基礎データ貼付用シート!E382)</f>
        <v>0</v>
      </c>
      <c r="G255" s="699" t="s">
        <v>1495</v>
      </c>
      <c r="H255" s="714">
        <v>0.29299999999999998</v>
      </c>
      <c r="I255" s="699" t="s">
        <v>1498</v>
      </c>
      <c r="J255" s="715">
        <f t="shared" si="13"/>
        <v>0</v>
      </c>
      <c r="K255" s="409" t="s">
        <v>1582</v>
      </c>
      <c r="N255" s="164"/>
      <c r="O255" s="164"/>
    </row>
    <row r="256" spans="1:15" s="163" customFormat="1" ht="15" customHeight="1" x14ac:dyDescent="0.2">
      <c r="A256" s="536"/>
      <c r="B256" s="410"/>
      <c r="C256" s="590"/>
      <c r="D256" s="655" t="s">
        <v>1500</v>
      </c>
      <c r="E256" s="656" t="s">
        <v>142</v>
      </c>
      <c r="F256" s="638" t="b">
        <f>IF(総括表!$B$4=総括表!$Q$5,基礎データ貼付用シート!E382)</f>
        <v>0</v>
      </c>
      <c r="G256" s="699" t="s">
        <v>1495</v>
      </c>
      <c r="H256" s="716">
        <v>0.22500000000000001</v>
      </c>
      <c r="I256" s="704" t="s">
        <v>1498</v>
      </c>
      <c r="J256" s="717">
        <f t="shared" si="13"/>
        <v>0</v>
      </c>
      <c r="K256" s="409" t="s">
        <v>1583</v>
      </c>
    </row>
    <row r="257" spans="1:15" s="163" customFormat="1" ht="15" customHeight="1" x14ac:dyDescent="0.2">
      <c r="A257" s="536"/>
      <c r="B257" s="652">
        <v>7</v>
      </c>
      <c r="C257" s="653" t="s">
        <v>122</v>
      </c>
      <c r="D257" s="655" t="s">
        <v>1497</v>
      </c>
      <c r="E257" s="656" t="s">
        <v>143</v>
      </c>
      <c r="F257" s="638" t="b">
        <f>IF(総括表!$B$4=総括表!$Q$4,基礎データ貼付用シート!E399)</f>
        <v>0</v>
      </c>
      <c r="G257" s="699" t="s">
        <v>1495</v>
      </c>
      <c r="H257" s="714">
        <v>0.309</v>
      </c>
      <c r="I257" s="699" t="s">
        <v>1498</v>
      </c>
      <c r="J257" s="715">
        <f t="shared" si="13"/>
        <v>0</v>
      </c>
      <c r="K257" s="409" t="s">
        <v>1499</v>
      </c>
      <c r="N257" s="164"/>
      <c r="O257" s="164"/>
    </row>
    <row r="258" spans="1:15" s="163" customFormat="1" ht="15" customHeight="1" x14ac:dyDescent="0.2">
      <c r="A258" s="536"/>
      <c r="B258" s="410"/>
      <c r="C258" s="590"/>
      <c r="D258" s="655" t="s">
        <v>1500</v>
      </c>
      <c r="E258" s="656" t="s">
        <v>142</v>
      </c>
      <c r="F258" s="638" t="b">
        <f>IF(総括表!$B$4=総括表!$Q$5,基礎データ貼付用シート!E399)</f>
        <v>0</v>
      </c>
      <c r="G258" s="699" t="s">
        <v>1495</v>
      </c>
      <c r="H258" s="716">
        <v>0.22800000000000001</v>
      </c>
      <c r="I258" s="704" t="s">
        <v>1498</v>
      </c>
      <c r="J258" s="717">
        <f t="shared" si="13"/>
        <v>0</v>
      </c>
      <c r="K258" s="409" t="s">
        <v>1501</v>
      </c>
    </row>
    <row r="259" spans="1:15" s="163" customFormat="1" ht="15" customHeight="1" x14ac:dyDescent="0.2">
      <c r="A259" s="536"/>
      <c r="B259" s="652">
        <v>8</v>
      </c>
      <c r="C259" s="653" t="s">
        <v>121</v>
      </c>
      <c r="D259" s="655" t="s">
        <v>1497</v>
      </c>
      <c r="E259" s="656" t="s">
        <v>143</v>
      </c>
      <c r="F259" s="638" t="b">
        <f>IF(総括表!$B$4=総括表!$Q$4,基礎データ貼付用シート!E416)</f>
        <v>0</v>
      </c>
      <c r="G259" s="699" t="s">
        <v>1495</v>
      </c>
      <c r="H259" s="714">
        <v>0.32700000000000001</v>
      </c>
      <c r="I259" s="699" t="s">
        <v>1498</v>
      </c>
      <c r="J259" s="715">
        <f t="shared" si="13"/>
        <v>0</v>
      </c>
      <c r="K259" s="409" t="s">
        <v>1502</v>
      </c>
      <c r="N259" s="164"/>
      <c r="O259" s="164"/>
    </row>
    <row r="260" spans="1:15" s="163" customFormat="1" ht="15" customHeight="1" x14ac:dyDescent="0.2">
      <c r="A260" s="536"/>
      <c r="B260" s="410"/>
      <c r="C260" s="590"/>
      <c r="D260" s="655" t="s">
        <v>1500</v>
      </c>
      <c r="E260" s="656" t="s">
        <v>142</v>
      </c>
      <c r="F260" s="638" t="b">
        <f>IF(総括表!$B$4=総括表!$Q$5,基礎データ貼付用シート!E416)</f>
        <v>0</v>
      </c>
      <c r="G260" s="699" t="s">
        <v>1495</v>
      </c>
      <c r="H260" s="716">
        <v>0.24399999999999999</v>
      </c>
      <c r="I260" s="704" t="s">
        <v>1498</v>
      </c>
      <c r="J260" s="717">
        <f t="shared" si="13"/>
        <v>0</v>
      </c>
      <c r="K260" s="409" t="s">
        <v>1503</v>
      </c>
    </row>
    <row r="261" spans="1:15" s="163" customFormat="1" ht="15" customHeight="1" x14ac:dyDescent="0.2">
      <c r="A261" s="536"/>
      <c r="B261" s="652">
        <v>9</v>
      </c>
      <c r="C261" s="653" t="s">
        <v>120</v>
      </c>
      <c r="D261" s="655" t="s">
        <v>1497</v>
      </c>
      <c r="E261" s="656" t="s">
        <v>143</v>
      </c>
      <c r="F261" s="638" t="b">
        <f>IF(総括表!$B$4=総括表!$Q$4,基礎データ貼付用シート!E433)</f>
        <v>0</v>
      </c>
      <c r="G261" s="699" t="s">
        <v>1495</v>
      </c>
      <c r="H261" s="714">
        <v>0.33800000000000002</v>
      </c>
      <c r="I261" s="699" t="s">
        <v>1498</v>
      </c>
      <c r="J261" s="715">
        <f t="shared" si="13"/>
        <v>0</v>
      </c>
      <c r="K261" s="409" t="s">
        <v>1504</v>
      </c>
    </row>
    <row r="262" spans="1:15" s="163" customFormat="1" ht="15" customHeight="1" x14ac:dyDescent="0.2">
      <c r="A262" s="536"/>
      <c r="B262" s="659"/>
      <c r="C262" s="590"/>
      <c r="D262" s="655" t="s">
        <v>1500</v>
      </c>
      <c r="E262" s="656" t="s">
        <v>142</v>
      </c>
      <c r="F262" s="638" t="b">
        <f>IF(総括表!$B$4=総括表!$Q$5,基礎データ貼付用シート!E433)</f>
        <v>0</v>
      </c>
      <c r="G262" s="699" t="s">
        <v>1495</v>
      </c>
      <c r="H262" s="716">
        <v>0.31</v>
      </c>
      <c r="I262" s="704" t="s">
        <v>1498</v>
      </c>
      <c r="J262" s="717">
        <f t="shared" si="13"/>
        <v>0</v>
      </c>
      <c r="K262" s="409" t="s">
        <v>1505</v>
      </c>
    </row>
    <row r="263" spans="1:15" s="163" customFormat="1" ht="15" customHeight="1" x14ac:dyDescent="0.2">
      <c r="A263" s="536"/>
      <c r="B263" s="658">
        <v>10</v>
      </c>
      <c r="C263" s="653" t="s">
        <v>476</v>
      </c>
      <c r="D263" s="655" t="s">
        <v>1497</v>
      </c>
      <c r="E263" s="656" t="s">
        <v>143</v>
      </c>
      <c r="F263" s="638" t="b">
        <f>IF(総括表!$B$4=総括表!$Q$4,基礎データ貼付用シート!E450)</f>
        <v>0</v>
      </c>
      <c r="G263" s="699" t="s">
        <v>1495</v>
      </c>
      <c r="H263" s="714">
        <v>0.36299999999999999</v>
      </c>
      <c r="I263" s="699" t="s">
        <v>1498</v>
      </c>
      <c r="J263" s="715">
        <f t="shared" si="13"/>
        <v>0</v>
      </c>
      <c r="K263" s="409" t="s">
        <v>1506</v>
      </c>
    </row>
    <row r="264" spans="1:15" s="163" customFormat="1" ht="15" customHeight="1" x14ac:dyDescent="0.2">
      <c r="A264" s="536"/>
      <c r="B264" s="659"/>
      <c r="C264" s="590"/>
      <c r="D264" s="655" t="s">
        <v>1500</v>
      </c>
      <c r="E264" s="656" t="s">
        <v>142</v>
      </c>
      <c r="F264" s="638" t="b">
        <f>IF(総括表!$B$4=総括表!$Q$5,基礎データ貼付用シート!E450)</f>
        <v>0</v>
      </c>
      <c r="G264" s="699" t="s">
        <v>1495</v>
      </c>
      <c r="H264" s="716">
        <v>0.34</v>
      </c>
      <c r="I264" s="704" t="s">
        <v>1498</v>
      </c>
      <c r="J264" s="717">
        <f t="shared" si="13"/>
        <v>0</v>
      </c>
      <c r="K264" s="409" t="s">
        <v>1507</v>
      </c>
    </row>
    <row r="265" spans="1:15" s="163" customFormat="1" ht="15" customHeight="1" x14ac:dyDescent="0.2">
      <c r="A265" s="536"/>
      <c r="B265" s="658">
        <v>11</v>
      </c>
      <c r="C265" s="653" t="s">
        <v>513</v>
      </c>
      <c r="D265" s="655" t="s">
        <v>1497</v>
      </c>
      <c r="E265" s="656" t="s">
        <v>143</v>
      </c>
      <c r="F265" s="638" t="b">
        <f>IF(総括表!$B$4=総括表!$Q$4,基礎データ貼付用シート!E467)</f>
        <v>0</v>
      </c>
      <c r="G265" s="699" t="s">
        <v>1495</v>
      </c>
      <c r="H265" s="714">
        <v>0.38</v>
      </c>
      <c r="I265" s="699" t="s">
        <v>1498</v>
      </c>
      <c r="J265" s="715">
        <f t="shared" si="13"/>
        <v>0</v>
      </c>
      <c r="K265" s="409" t="s">
        <v>1508</v>
      </c>
    </row>
    <row r="266" spans="1:15" s="163" customFormat="1" ht="15" customHeight="1" x14ac:dyDescent="0.2">
      <c r="A266" s="536"/>
      <c r="B266" s="410"/>
      <c r="C266" s="590"/>
      <c r="D266" s="655" t="s">
        <v>1500</v>
      </c>
      <c r="E266" s="656" t="s">
        <v>142</v>
      </c>
      <c r="F266" s="638" t="b">
        <f>IF(総括表!$B$4=総括表!$Q$5,基礎データ貼付用シート!E467)</f>
        <v>0</v>
      </c>
      <c r="G266" s="699" t="s">
        <v>1495</v>
      </c>
      <c r="H266" s="716">
        <v>0.35899999999999999</v>
      </c>
      <c r="I266" s="704" t="s">
        <v>1498</v>
      </c>
      <c r="J266" s="717">
        <f t="shared" si="13"/>
        <v>0</v>
      </c>
      <c r="K266" s="409" t="s">
        <v>1509</v>
      </c>
    </row>
    <row r="267" spans="1:15" s="163" customFormat="1" ht="15" customHeight="1" x14ac:dyDescent="0.2">
      <c r="A267" s="536"/>
      <c r="B267" s="658">
        <v>12</v>
      </c>
      <c r="C267" s="653" t="s">
        <v>620</v>
      </c>
      <c r="D267" s="655" t="s">
        <v>1497</v>
      </c>
      <c r="E267" s="656" t="s">
        <v>143</v>
      </c>
      <c r="F267" s="638" t="b">
        <f>IF(総括表!$B$4=総括表!$Q$4,基礎データ貼付用シート!E484)</f>
        <v>0</v>
      </c>
      <c r="G267" s="699" t="s">
        <v>1495</v>
      </c>
      <c r="H267" s="714">
        <v>0.39700000000000002</v>
      </c>
      <c r="I267" s="699" t="s">
        <v>1498</v>
      </c>
      <c r="J267" s="715">
        <f t="shared" si="13"/>
        <v>0</v>
      </c>
      <c r="K267" s="409" t="s">
        <v>1510</v>
      </c>
    </row>
    <row r="268" spans="1:15" s="163" customFormat="1" ht="15" customHeight="1" x14ac:dyDescent="0.2">
      <c r="A268" s="536"/>
      <c r="B268" s="410"/>
      <c r="C268" s="590"/>
      <c r="D268" s="655" t="s">
        <v>1500</v>
      </c>
      <c r="E268" s="656" t="s">
        <v>142</v>
      </c>
      <c r="F268" s="638" t="b">
        <f>IF(総括表!$B$4=総括表!$Q$5,基礎データ貼付用シート!E484)</f>
        <v>0</v>
      </c>
      <c r="G268" s="699" t="s">
        <v>1495</v>
      </c>
      <c r="H268" s="716">
        <v>0.38</v>
      </c>
      <c r="I268" s="704" t="s">
        <v>1498</v>
      </c>
      <c r="J268" s="717">
        <f t="shared" si="13"/>
        <v>0</v>
      </c>
      <c r="K268" s="409" t="s">
        <v>1511</v>
      </c>
    </row>
    <row r="269" spans="1:15" s="163" customFormat="1" ht="15" customHeight="1" x14ac:dyDescent="0.2">
      <c r="A269" s="536"/>
      <c r="B269" s="658">
        <v>13</v>
      </c>
      <c r="C269" s="653" t="s">
        <v>716</v>
      </c>
      <c r="D269" s="655" t="s">
        <v>1497</v>
      </c>
      <c r="E269" s="656" t="s">
        <v>143</v>
      </c>
      <c r="F269" s="638" t="b">
        <f>IF(総括表!$B$4=総括表!$Q$4,基礎データ貼付用シート!E501)</f>
        <v>0</v>
      </c>
      <c r="G269" s="699" t="s">
        <v>1495</v>
      </c>
      <c r="H269" s="714">
        <v>0.41299999999999998</v>
      </c>
      <c r="I269" s="699" t="s">
        <v>1498</v>
      </c>
      <c r="J269" s="715">
        <f t="shared" si="13"/>
        <v>0</v>
      </c>
      <c r="K269" s="409" t="s">
        <v>1512</v>
      </c>
    </row>
    <row r="270" spans="1:15" s="163" customFormat="1" ht="15" customHeight="1" x14ac:dyDescent="0.2">
      <c r="A270" s="536"/>
      <c r="B270" s="410"/>
      <c r="C270" s="590"/>
      <c r="D270" s="655" t="s">
        <v>1500</v>
      </c>
      <c r="E270" s="656" t="s">
        <v>142</v>
      </c>
      <c r="F270" s="638" t="b">
        <f>IF(総括表!$B$4=総括表!$Q$5,基礎データ貼付用シート!E501)</f>
        <v>0</v>
      </c>
      <c r="G270" s="699" t="s">
        <v>1495</v>
      </c>
      <c r="H270" s="716">
        <v>0.39600000000000002</v>
      </c>
      <c r="I270" s="704" t="s">
        <v>1498</v>
      </c>
      <c r="J270" s="717">
        <f t="shared" si="13"/>
        <v>0</v>
      </c>
      <c r="K270" s="409" t="s">
        <v>1513</v>
      </c>
    </row>
    <row r="271" spans="1:15" s="163" customFormat="1" ht="15" customHeight="1" x14ac:dyDescent="0.2">
      <c r="A271" s="536"/>
      <c r="B271" s="658">
        <v>14</v>
      </c>
      <c r="C271" s="653" t="s">
        <v>747</v>
      </c>
      <c r="D271" s="655" t="s">
        <v>1497</v>
      </c>
      <c r="E271" s="656" t="s">
        <v>143</v>
      </c>
      <c r="F271" s="638" t="b">
        <f>IF(総括表!$B$4=総括表!$Q$4,基礎データ貼付用シート!E518)</f>
        <v>0</v>
      </c>
      <c r="G271" s="699" t="s">
        <v>1495</v>
      </c>
      <c r="H271" s="714">
        <v>0.432</v>
      </c>
      <c r="I271" s="699" t="s">
        <v>1498</v>
      </c>
      <c r="J271" s="715">
        <f t="shared" si="13"/>
        <v>0</v>
      </c>
      <c r="K271" s="409" t="s">
        <v>1514</v>
      </c>
    </row>
    <row r="272" spans="1:15" s="163" customFormat="1" ht="15" customHeight="1" x14ac:dyDescent="0.2">
      <c r="A272" s="536"/>
      <c r="B272" s="410"/>
      <c r="C272" s="590"/>
      <c r="D272" s="655" t="s">
        <v>1500</v>
      </c>
      <c r="E272" s="656" t="s">
        <v>142</v>
      </c>
      <c r="F272" s="638" t="b">
        <f>IF(総括表!$B$4=総括表!$Q$5,基礎データ貼付用シート!E518)</f>
        <v>0</v>
      </c>
      <c r="G272" s="699" t="s">
        <v>1495</v>
      </c>
      <c r="H272" s="716">
        <v>0.41899999999999998</v>
      </c>
      <c r="I272" s="704" t="s">
        <v>1498</v>
      </c>
      <c r="J272" s="717">
        <f t="shared" si="13"/>
        <v>0</v>
      </c>
      <c r="K272" s="409" t="s">
        <v>1515</v>
      </c>
    </row>
    <row r="273" spans="1:12" s="163" customFormat="1" ht="15" customHeight="1" x14ac:dyDescent="0.2">
      <c r="A273" s="536"/>
      <c r="B273" s="658">
        <v>15</v>
      </c>
      <c r="C273" s="653" t="s">
        <v>818</v>
      </c>
      <c r="D273" s="655" t="s">
        <v>1497</v>
      </c>
      <c r="E273" s="656" t="s">
        <v>143</v>
      </c>
      <c r="F273" s="638" t="b">
        <f>IF(総括表!$B$4=総括表!$Q$4,基礎データ貼付用シート!E535)</f>
        <v>0</v>
      </c>
      <c r="G273" s="699" t="s">
        <v>1495</v>
      </c>
      <c r="H273" s="714">
        <v>0.45</v>
      </c>
      <c r="I273" s="699" t="s">
        <v>1498</v>
      </c>
      <c r="J273" s="715">
        <f t="shared" si="13"/>
        <v>0</v>
      </c>
      <c r="K273" s="409" t="s">
        <v>1516</v>
      </c>
    </row>
    <row r="274" spans="1:12" s="163" customFormat="1" ht="15" customHeight="1" x14ac:dyDescent="0.2">
      <c r="A274" s="536"/>
      <c r="B274" s="410"/>
      <c r="C274" s="590"/>
      <c r="D274" s="655" t="s">
        <v>1500</v>
      </c>
      <c r="E274" s="656" t="s">
        <v>142</v>
      </c>
      <c r="F274" s="638" t="b">
        <f>IF(総括表!$B$4=総括表!$Q$5,基礎データ貼付用シート!E535)</f>
        <v>0</v>
      </c>
      <c r="G274" s="699" t="s">
        <v>1495</v>
      </c>
      <c r="H274" s="716">
        <v>0.438</v>
      </c>
      <c r="I274" s="704" t="s">
        <v>1498</v>
      </c>
      <c r="J274" s="717">
        <f t="shared" si="13"/>
        <v>0</v>
      </c>
      <c r="K274" s="409" t="s">
        <v>1517</v>
      </c>
    </row>
    <row r="275" spans="1:12" s="163" customFormat="1" ht="15" customHeight="1" x14ac:dyDescent="0.2">
      <c r="A275" s="536"/>
      <c r="B275" s="658">
        <v>16</v>
      </c>
      <c r="C275" s="653" t="s">
        <v>894</v>
      </c>
      <c r="D275" s="655" t="s">
        <v>1497</v>
      </c>
      <c r="E275" s="656" t="s">
        <v>143</v>
      </c>
      <c r="F275" s="638" t="b">
        <f>IF(総括表!$B$4=総括表!$Q$4,基礎データ貼付用シート!E552)</f>
        <v>0</v>
      </c>
      <c r="G275" s="699" t="s">
        <v>1495</v>
      </c>
      <c r="H275" s="714">
        <v>0.46700000000000003</v>
      </c>
      <c r="I275" s="699" t="s">
        <v>1498</v>
      </c>
      <c r="J275" s="715">
        <f t="shared" si="13"/>
        <v>0</v>
      </c>
      <c r="K275" s="409" t="s">
        <v>1518</v>
      </c>
    </row>
    <row r="276" spans="1:12" s="163" customFormat="1" ht="15" customHeight="1" x14ac:dyDescent="0.2">
      <c r="A276" s="536"/>
      <c r="B276" s="410"/>
      <c r="C276" s="590"/>
      <c r="D276" s="655" t="s">
        <v>1500</v>
      </c>
      <c r="E276" s="656" t="s">
        <v>142</v>
      </c>
      <c r="F276" s="638" t="b">
        <f>IF(総括表!$B$4=総括表!$Q$5,基礎データ貼付用シート!E552)</f>
        <v>0</v>
      </c>
      <c r="G276" s="699" t="s">
        <v>1495</v>
      </c>
      <c r="H276" s="716">
        <v>0.45900000000000002</v>
      </c>
      <c r="I276" s="704" t="s">
        <v>1498</v>
      </c>
      <c r="J276" s="717">
        <f t="shared" si="13"/>
        <v>0</v>
      </c>
      <c r="K276" s="409" t="s">
        <v>1519</v>
      </c>
    </row>
    <row r="277" spans="1:12" s="163" customFormat="1" ht="15" customHeight="1" x14ac:dyDescent="0.2">
      <c r="A277" s="536"/>
      <c r="B277" s="658">
        <v>17</v>
      </c>
      <c r="C277" s="653" t="s">
        <v>926</v>
      </c>
      <c r="D277" s="655" t="s">
        <v>1497</v>
      </c>
      <c r="E277" s="656" t="s">
        <v>143</v>
      </c>
      <c r="F277" s="638" t="b">
        <f>IF(総括表!$B$4=総括表!$Q$4,基礎データ貼付用シート!E582)</f>
        <v>0</v>
      </c>
      <c r="G277" s="699" t="s">
        <v>1495</v>
      </c>
      <c r="H277" s="714">
        <v>0.48499999999999999</v>
      </c>
      <c r="I277" s="699" t="s">
        <v>1498</v>
      </c>
      <c r="J277" s="715">
        <f t="shared" si="13"/>
        <v>0</v>
      </c>
      <c r="K277" s="409" t="s">
        <v>1520</v>
      </c>
    </row>
    <row r="278" spans="1:12" s="163" customFormat="1" ht="15" customHeight="1" x14ac:dyDescent="0.2">
      <c r="A278" s="536"/>
      <c r="B278" s="410"/>
      <c r="C278" s="590"/>
      <c r="D278" s="655" t="s">
        <v>1500</v>
      </c>
      <c r="E278" s="656" t="s">
        <v>142</v>
      </c>
      <c r="F278" s="638" t="b">
        <f>IF(総括表!$B$4=総括表!$Q$5,基礎データ貼付用シート!E582)</f>
        <v>0</v>
      </c>
      <c r="G278" s="699" t="s">
        <v>1495</v>
      </c>
      <c r="H278" s="716">
        <v>0.47899999999999998</v>
      </c>
      <c r="I278" s="704" t="s">
        <v>1498</v>
      </c>
      <c r="J278" s="717">
        <f t="shared" si="13"/>
        <v>0</v>
      </c>
      <c r="K278" s="409" t="s">
        <v>1521</v>
      </c>
    </row>
    <row r="279" spans="1:12" s="163" customFormat="1" ht="15" customHeight="1" x14ac:dyDescent="0.2">
      <c r="A279" s="536"/>
      <c r="B279" s="658">
        <v>18</v>
      </c>
      <c r="C279" s="653" t="s">
        <v>1082</v>
      </c>
      <c r="D279" s="655" t="s">
        <v>1497</v>
      </c>
      <c r="E279" s="656" t="s">
        <v>143</v>
      </c>
      <c r="F279" s="638" t="b">
        <f>IF(総括表!$B$4=総括表!$Q$4,基礎データ貼付用シート!E612)</f>
        <v>0</v>
      </c>
      <c r="G279" s="699" t="s">
        <v>1495</v>
      </c>
      <c r="H279" s="714">
        <v>0.49199999999999999</v>
      </c>
      <c r="I279" s="699" t="s">
        <v>1498</v>
      </c>
      <c r="J279" s="715">
        <f t="shared" si="13"/>
        <v>0</v>
      </c>
      <c r="K279" s="409" t="s">
        <v>1522</v>
      </c>
    </row>
    <row r="280" spans="1:12" s="163" customFormat="1" ht="15" customHeight="1" x14ac:dyDescent="0.2">
      <c r="A280" s="536"/>
      <c r="B280" s="410"/>
      <c r="C280" s="590"/>
      <c r="D280" s="655" t="s">
        <v>1500</v>
      </c>
      <c r="E280" s="656" t="s">
        <v>142</v>
      </c>
      <c r="F280" s="638" t="b">
        <f>IF(総括表!$B$4=総括表!$Q$5,基礎データ貼付用シート!E612)</f>
        <v>0</v>
      </c>
      <c r="G280" s="699" t="s">
        <v>1495</v>
      </c>
      <c r="H280" s="716">
        <v>0.48899999999999999</v>
      </c>
      <c r="I280" s="704" t="s">
        <v>1498</v>
      </c>
      <c r="J280" s="717">
        <f t="shared" si="13"/>
        <v>0</v>
      </c>
      <c r="K280" s="409" t="s">
        <v>1523</v>
      </c>
    </row>
    <row r="281" spans="1:12" s="163" customFormat="1" ht="15" customHeight="1" x14ac:dyDescent="0.2">
      <c r="A281" s="536"/>
      <c r="B281" s="660">
        <v>19</v>
      </c>
      <c r="C281" s="405" t="s">
        <v>1284</v>
      </c>
      <c r="D281" s="406" t="s">
        <v>534</v>
      </c>
      <c r="E281" s="407" t="s">
        <v>143</v>
      </c>
      <c r="F281" s="638" t="b">
        <f>IF(総括表!$B$4=総括表!$Q$4,基礎データ貼付用シート!E642)</f>
        <v>0</v>
      </c>
      <c r="G281" s="423" t="s">
        <v>117</v>
      </c>
      <c r="H281" s="700">
        <v>0.5</v>
      </c>
      <c r="I281" s="423" t="s">
        <v>119</v>
      </c>
      <c r="J281" s="718">
        <f t="shared" si="13"/>
        <v>0</v>
      </c>
      <c r="K281" s="409" t="s">
        <v>574</v>
      </c>
    </row>
    <row r="282" spans="1:12" s="163" customFormat="1" ht="15" customHeight="1" x14ac:dyDescent="0.2">
      <c r="A282" s="536"/>
      <c r="B282" s="410"/>
      <c r="C282" s="590"/>
      <c r="D282" s="406" t="s">
        <v>530</v>
      </c>
      <c r="E282" s="407" t="s">
        <v>142</v>
      </c>
      <c r="F282" s="638" t="b">
        <f>IF(総括表!$B$4=総括表!$Q$5,基礎データ貼付用シート!E642)</f>
        <v>0</v>
      </c>
      <c r="G282" s="423" t="s">
        <v>117</v>
      </c>
      <c r="H282" s="703">
        <v>0.5</v>
      </c>
      <c r="I282" s="425" t="s">
        <v>119</v>
      </c>
      <c r="J282" s="719">
        <f>ROUND(F282*H282,0)</f>
        <v>0</v>
      </c>
      <c r="K282" s="409" t="s">
        <v>589</v>
      </c>
    </row>
    <row r="283" spans="1:12" s="163" customFormat="1" ht="15" customHeight="1" x14ac:dyDescent="0.2">
      <c r="A283" s="536"/>
      <c r="B283" s="660">
        <v>20</v>
      </c>
      <c r="C283" s="405" t="s">
        <v>5389</v>
      </c>
      <c r="D283" s="406" t="s">
        <v>534</v>
      </c>
      <c r="E283" s="407" t="s">
        <v>143</v>
      </c>
      <c r="F283" s="638" t="b">
        <f>IF(総括表!$B$4=総括表!$Q$4,基礎データ貼付用シート!E672)</f>
        <v>0</v>
      </c>
      <c r="G283" s="423" t="s">
        <v>117</v>
      </c>
      <c r="H283" s="706">
        <v>1</v>
      </c>
      <c r="I283" s="423" t="s">
        <v>119</v>
      </c>
      <c r="J283" s="718">
        <f t="shared" si="13"/>
        <v>0</v>
      </c>
      <c r="K283" s="409" t="s">
        <v>588</v>
      </c>
      <c r="L283" s="190"/>
    </row>
    <row r="284" spans="1:12" s="163" customFormat="1" ht="15" customHeight="1" x14ac:dyDescent="0.2">
      <c r="A284" s="536"/>
      <c r="B284" s="410"/>
      <c r="C284" s="590"/>
      <c r="D284" s="406" t="s">
        <v>530</v>
      </c>
      <c r="E284" s="407" t="s">
        <v>142</v>
      </c>
      <c r="F284" s="638" t="b">
        <f>IF(総括表!$B$4=総括表!$Q$5,基礎データ貼付用シート!E672)</f>
        <v>0</v>
      </c>
      <c r="G284" s="423" t="s">
        <v>117</v>
      </c>
      <c r="H284" s="722">
        <v>1</v>
      </c>
      <c r="I284" s="425" t="s">
        <v>119</v>
      </c>
      <c r="J284" s="723">
        <f t="shared" si="13"/>
        <v>0</v>
      </c>
      <c r="K284" s="409" t="s">
        <v>614</v>
      </c>
      <c r="L284" s="190"/>
    </row>
    <row r="285" spans="1:12" s="163" customFormat="1" ht="15" customHeight="1" x14ac:dyDescent="0.2">
      <c r="A285" s="536"/>
      <c r="B285" s="660">
        <v>21</v>
      </c>
      <c r="C285" s="405" t="s">
        <v>5796</v>
      </c>
      <c r="D285" s="406" t="s">
        <v>534</v>
      </c>
      <c r="E285" s="407" t="s">
        <v>143</v>
      </c>
      <c r="F285" s="638" t="b">
        <f>IF(総括表!$B$4=総括表!$Q$4,基礎データ貼付用シート!E703)</f>
        <v>0</v>
      </c>
      <c r="G285" s="423" t="s">
        <v>117</v>
      </c>
      <c r="H285" s="706">
        <v>1</v>
      </c>
      <c r="I285" s="423" t="s">
        <v>119</v>
      </c>
      <c r="J285" s="718">
        <f t="shared" ref="J285:J288" si="14">ROUND(F285*H285,0)</f>
        <v>0</v>
      </c>
      <c r="K285" s="409" t="s">
        <v>613</v>
      </c>
      <c r="L285" s="190" t="s">
        <v>5897</v>
      </c>
    </row>
    <row r="286" spans="1:12" s="163" customFormat="1" ht="15" customHeight="1" x14ac:dyDescent="0.2">
      <c r="A286" s="536"/>
      <c r="B286" s="689"/>
      <c r="C286" s="690"/>
      <c r="D286" s="406" t="s">
        <v>5895</v>
      </c>
      <c r="E286" s="407" t="s">
        <v>142</v>
      </c>
      <c r="F286" s="638" t="b">
        <f>IF(総括表!$B$4=総括表!$Q$5,基礎データ貼付用シート!E703)</f>
        <v>0</v>
      </c>
      <c r="G286" s="423" t="s">
        <v>117</v>
      </c>
      <c r="H286" s="706">
        <v>1</v>
      </c>
      <c r="I286" s="423" t="s">
        <v>119</v>
      </c>
      <c r="J286" s="718">
        <f>ROUND(F286*H286,0)</f>
        <v>0</v>
      </c>
      <c r="K286" s="409" t="s">
        <v>632</v>
      </c>
      <c r="L286" s="190" t="s">
        <v>5897</v>
      </c>
    </row>
    <row r="287" spans="1:12" s="163" customFormat="1" ht="15" customHeight="1" x14ac:dyDescent="0.2">
      <c r="A287" s="536"/>
      <c r="B287" s="689"/>
      <c r="C287" s="690"/>
      <c r="D287" s="406" t="s">
        <v>5896</v>
      </c>
      <c r="E287" s="407" t="s">
        <v>143</v>
      </c>
      <c r="F287" s="638" t="b">
        <f>IF(総括表!$B$4=総括表!$Q$4,基礎データ貼付用シート!E704)</f>
        <v>0</v>
      </c>
      <c r="G287" s="423" t="s">
        <v>117</v>
      </c>
      <c r="H287" s="706">
        <v>1</v>
      </c>
      <c r="I287" s="423" t="s">
        <v>119</v>
      </c>
      <c r="J287" s="718">
        <f t="shared" si="14"/>
        <v>0</v>
      </c>
      <c r="K287" s="409" t="s">
        <v>631</v>
      </c>
      <c r="L287" s="190" t="s">
        <v>5898</v>
      </c>
    </row>
    <row r="288" spans="1:12" s="163" customFormat="1" ht="15" customHeight="1" x14ac:dyDescent="0.2">
      <c r="A288" s="536"/>
      <c r="B288" s="410"/>
      <c r="C288" s="590"/>
      <c r="D288" s="406" t="s">
        <v>5353</v>
      </c>
      <c r="E288" s="407" t="s">
        <v>142</v>
      </c>
      <c r="F288" s="638" t="b">
        <f>IF(総括表!$B$4=総括表!$Q$5,基礎データ貼付用シート!E704)</f>
        <v>0</v>
      </c>
      <c r="G288" s="423" t="s">
        <v>117</v>
      </c>
      <c r="H288" s="722">
        <v>1</v>
      </c>
      <c r="I288" s="425" t="s">
        <v>119</v>
      </c>
      <c r="J288" s="723">
        <f t="shared" si="14"/>
        <v>0</v>
      </c>
      <c r="K288" s="409" t="s">
        <v>630</v>
      </c>
      <c r="L288" s="190" t="s">
        <v>5898</v>
      </c>
    </row>
    <row r="289" spans="1:13" s="163" customFormat="1" ht="15" customHeight="1" x14ac:dyDescent="0.2">
      <c r="A289" s="536"/>
      <c r="B289" s="660">
        <v>22</v>
      </c>
      <c r="C289" s="405" t="s">
        <v>6351</v>
      </c>
      <c r="D289" s="406" t="s">
        <v>534</v>
      </c>
      <c r="E289" s="407" t="s">
        <v>143</v>
      </c>
      <c r="F289" s="638" t="b">
        <f>IF(総括表!$B$4=総括表!$Q$4,基礎データ貼付用シート!E735)</f>
        <v>0</v>
      </c>
      <c r="G289" s="423" t="s">
        <v>117</v>
      </c>
      <c r="H289" s="706">
        <v>1</v>
      </c>
      <c r="I289" s="423" t="s">
        <v>119</v>
      </c>
      <c r="J289" s="718">
        <f t="shared" ref="J289" si="15">ROUND(F289*H289,0)</f>
        <v>0</v>
      </c>
      <c r="K289" s="409" t="s">
        <v>629</v>
      </c>
      <c r="L289" s="190" t="s">
        <v>5897</v>
      </c>
    </row>
    <row r="290" spans="1:13" s="163" customFormat="1" ht="15" customHeight="1" x14ac:dyDescent="0.2">
      <c r="A290" s="536"/>
      <c r="B290" s="689"/>
      <c r="C290" s="690"/>
      <c r="D290" s="406" t="s">
        <v>1156</v>
      </c>
      <c r="E290" s="407" t="s">
        <v>142</v>
      </c>
      <c r="F290" s="638" t="b">
        <f>IF(総括表!$B$4=総括表!$Q$5,基礎データ貼付用シート!E735)</f>
        <v>0</v>
      </c>
      <c r="G290" s="423" t="s">
        <v>117</v>
      </c>
      <c r="H290" s="706">
        <v>1</v>
      </c>
      <c r="I290" s="423" t="s">
        <v>119</v>
      </c>
      <c r="J290" s="718">
        <f>ROUND(F290*H290,0)</f>
        <v>0</v>
      </c>
      <c r="K290" s="409" t="s">
        <v>628</v>
      </c>
      <c r="L290" s="190" t="s">
        <v>5897</v>
      </c>
    </row>
    <row r="291" spans="1:13" s="163" customFormat="1" ht="15" customHeight="1" x14ac:dyDescent="0.2">
      <c r="A291" s="536"/>
      <c r="B291" s="689"/>
      <c r="C291" s="690"/>
      <c r="D291" s="406" t="s">
        <v>5576</v>
      </c>
      <c r="E291" s="407" t="s">
        <v>143</v>
      </c>
      <c r="F291" s="638" t="b">
        <f>IF(総括表!$B$4=総括表!$Q$4,基礎データ貼付用シート!E736)</f>
        <v>0</v>
      </c>
      <c r="G291" s="423" t="s">
        <v>117</v>
      </c>
      <c r="H291" s="706">
        <v>1</v>
      </c>
      <c r="I291" s="423" t="s">
        <v>119</v>
      </c>
      <c r="J291" s="718">
        <f t="shared" ref="J291:J292" si="16">ROUND(F291*H291,0)</f>
        <v>0</v>
      </c>
      <c r="K291" s="409" t="s">
        <v>627</v>
      </c>
      <c r="L291" s="190" t="s">
        <v>5898</v>
      </c>
    </row>
    <row r="292" spans="1:13" s="163" customFormat="1" ht="15" customHeight="1" thickBot="1" x14ac:dyDescent="0.25">
      <c r="A292" s="536"/>
      <c r="B292" s="410"/>
      <c r="C292" s="590"/>
      <c r="D292" s="406" t="s">
        <v>5353</v>
      </c>
      <c r="E292" s="407" t="s">
        <v>142</v>
      </c>
      <c r="F292" s="638" t="b">
        <f>IF(総括表!$B$4=総括表!$Q$5,基礎データ貼付用シート!E736)</f>
        <v>0</v>
      </c>
      <c r="G292" s="423" t="s">
        <v>117</v>
      </c>
      <c r="H292" s="722">
        <v>1</v>
      </c>
      <c r="I292" s="425" t="s">
        <v>119</v>
      </c>
      <c r="J292" s="723">
        <f t="shared" si="16"/>
        <v>0</v>
      </c>
      <c r="K292" s="409" t="s">
        <v>626</v>
      </c>
      <c r="L292" s="190" t="s">
        <v>5898</v>
      </c>
    </row>
    <row r="293" spans="1:13" s="163" customFormat="1" ht="15" customHeight="1" x14ac:dyDescent="0.2">
      <c r="A293" s="536"/>
      <c r="B293" s="413"/>
      <c r="C293" s="414"/>
      <c r="D293" s="413"/>
      <c r="E293" s="413"/>
      <c r="F293" s="58"/>
      <c r="G293" s="591"/>
      <c r="H293" s="1504" t="s">
        <v>5693</v>
      </c>
      <c r="I293" s="1505"/>
      <c r="J293" s="686"/>
      <c r="K293" s="409"/>
      <c r="L293" s="191"/>
    </row>
    <row r="294" spans="1:13" s="163" customFormat="1" ht="15" customHeight="1" thickBot="1" x14ac:dyDescent="0.25">
      <c r="A294" s="536"/>
      <c r="B294" s="409"/>
      <c r="C294" s="409"/>
      <c r="D294" s="409"/>
      <c r="E294" s="409"/>
      <c r="F294" s="657"/>
      <c r="G294" s="409"/>
      <c r="H294" s="1545" t="s">
        <v>118</v>
      </c>
      <c r="I294" s="1546"/>
      <c r="J294" s="724">
        <f>SUM(J250:J282)</f>
        <v>0</v>
      </c>
      <c r="K294" s="409" t="s">
        <v>605</v>
      </c>
      <c r="L294" s="446" t="s">
        <v>5595</v>
      </c>
    </row>
    <row r="295" spans="1:13" s="163" customFormat="1" ht="15" customHeight="1" x14ac:dyDescent="0.2">
      <c r="A295" s="536"/>
      <c r="B295" s="413"/>
      <c r="C295" s="414"/>
      <c r="D295" s="413"/>
      <c r="E295" s="413"/>
      <c r="F295" s="58"/>
      <c r="G295" s="591"/>
      <c r="H295" s="1504" t="s">
        <v>5774</v>
      </c>
      <c r="I295" s="1505"/>
      <c r="J295" s="686"/>
      <c r="K295" s="409"/>
      <c r="L295" s="191"/>
    </row>
    <row r="296" spans="1:13" s="163" customFormat="1" ht="15" customHeight="1" thickBot="1" x14ac:dyDescent="0.25">
      <c r="A296" s="536"/>
      <c r="B296" s="409"/>
      <c r="C296" s="409"/>
      <c r="D296" s="409"/>
      <c r="E296" s="409"/>
      <c r="F296" s="657"/>
      <c r="G296" s="409"/>
      <c r="H296" s="1545" t="s">
        <v>118</v>
      </c>
      <c r="I296" s="1546"/>
      <c r="J296" s="724">
        <f>SUM(J283:J284)</f>
        <v>0</v>
      </c>
      <c r="K296" s="409" t="s">
        <v>625</v>
      </c>
      <c r="L296" s="446" t="s">
        <v>117</v>
      </c>
    </row>
    <row r="297" spans="1:13" s="163" customFormat="1" ht="15" customHeight="1" x14ac:dyDescent="0.2">
      <c r="A297" s="536"/>
      <c r="B297" s="413"/>
      <c r="C297" s="414"/>
      <c r="D297" s="413"/>
      <c r="E297" s="413"/>
      <c r="F297" s="58"/>
      <c r="G297" s="591"/>
      <c r="H297" s="1504" t="s">
        <v>6996</v>
      </c>
      <c r="I297" s="1505"/>
      <c r="J297" s="686"/>
      <c r="K297" s="409"/>
      <c r="L297" s="191"/>
    </row>
    <row r="298" spans="1:13" s="163" customFormat="1" ht="15" customHeight="1" thickBot="1" x14ac:dyDescent="0.25">
      <c r="A298" s="536"/>
      <c r="B298" s="409"/>
      <c r="C298" s="409"/>
      <c r="D298" s="409"/>
      <c r="E298" s="409"/>
      <c r="F298" s="657"/>
      <c r="G298" s="409"/>
      <c r="H298" s="1545" t="s">
        <v>118</v>
      </c>
      <c r="I298" s="1546"/>
      <c r="J298" s="724">
        <f>SUM(J285+J286+J289+J290)</f>
        <v>0</v>
      </c>
      <c r="K298" s="409" t="s">
        <v>604</v>
      </c>
      <c r="L298" s="446" t="s">
        <v>117</v>
      </c>
      <c r="M298" s="163" t="s">
        <v>5897</v>
      </c>
    </row>
    <row r="299" spans="1:13" s="163" customFormat="1" ht="15" customHeight="1" x14ac:dyDescent="0.2">
      <c r="A299" s="536"/>
      <c r="B299" s="413"/>
      <c r="C299" s="414"/>
      <c r="D299" s="413"/>
      <c r="E299" s="413"/>
      <c r="F299" s="58"/>
      <c r="G299" s="591"/>
      <c r="H299" s="1504" t="s">
        <v>6997</v>
      </c>
      <c r="I299" s="1505"/>
      <c r="J299" s="686"/>
      <c r="K299" s="409"/>
      <c r="L299" s="191"/>
    </row>
    <row r="300" spans="1:13" s="163" customFormat="1" ht="15" customHeight="1" thickBot="1" x14ac:dyDescent="0.25">
      <c r="A300" s="536"/>
      <c r="B300" s="409"/>
      <c r="C300" s="409"/>
      <c r="D300" s="409"/>
      <c r="E300" s="409"/>
      <c r="F300" s="657"/>
      <c r="G300" s="409"/>
      <c r="H300" s="1545" t="s">
        <v>118</v>
      </c>
      <c r="I300" s="1546"/>
      <c r="J300" s="724">
        <f>SUM(J287+J288+J291+J292)</f>
        <v>0</v>
      </c>
      <c r="K300" s="409" t="s">
        <v>603</v>
      </c>
      <c r="L300" s="446" t="s">
        <v>117</v>
      </c>
      <c r="M300" s="163" t="s">
        <v>5898</v>
      </c>
    </row>
    <row r="301" spans="1:13" s="163" customFormat="1" ht="11.25" customHeight="1" x14ac:dyDescent="0.2">
      <c r="A301" s="536"/>
      <c r="B301" s="536"/>
      <c r="C301" s="536"/>
      <c r="D301" s="536"/>
      <c r="E301" s="536"/>
      <c r="F301" s="621"/>
      <c r="G301" s="536"/>
      <c r="H301" s="647"/>
      <c r="I301" s="536"/>
      <c r="J301" s="680"/>
      <c r="K301" s="536"/>
    </row>
    <row r="302" spans="1:13" s="163" customFormat="1" ht="13.5" customHeight="1" x14ac:dyDescent="0.2">
      <c r="A302" s="536"/>
      <c r="B302" s="1547" t="s">
        <v>202</v>
      </c>
      <c r="C302" s="1548"/>
      <c r="D302" s="665"/>
      <c r="E302" s="1547" t="s">
        <v>201</v>
      </c>
      <c r="F302" s="1548"/>
      <c r="G302" s="649"/>
      <c r="H302" s="1553" t="s">
        <v>160</v>
      </c>
      <c r="I302" s="649"/>
      <c r="J302" s="649" t="s">
        <v>89</v>
      </c>
      <c r="K302" s="409"/>
    </row>
    <row r="303" spans="1:13" s="163" customFormat="1" ht="13.5" customHeight="1" thickBot="1" x14ac:dyDescent="0.25">
      <c r="A303" s="536"/>
      <c r="B303" s="1556"/>
      <c r="C303" s="1557"/>
      <c r="D303" s="568"/>
      <c r="E303" s="1556" t="s">
        <v>200</v>
      </c>
      <c r="F303" s="1557"/>
      <c r="G303" s="568"/>
      <c r="H303" s="1554"/>
      <c r="I303" s="568"/>
      <c r="J303" s="666" t="s">
        <v>136</v>
      </c>
      <c r="K303" s="409"/>
    </row>
    <row r="304" spans="1:13" ht="15" customHeight="1" x14ac:dyDescent="0.2">
      <c r="A304" s="550"/>
      <c r="B304" s="667" t="s">
        <v>6998</v>
      </c>
      <c r="C304" s="668"/>
      <c r="D304" s="665"/>
      <c r="E304" s="1547" t="s">
        <v>199</v>
      </c>
      <c r="F304" s="1548"/>
      <c r="G304" s="649"/>
      <c r="H304" s="669"/>
      <c r="I304" s="670"/>
      <c r="J304" s="671"/>
      <c r="K304" s="550"/>
    </row>
    <row r="305" spans="1:14" ht="15" customHeight="1" thickBot="1" x14ac:dyDescent="0.25">
      <c r="A305" s="550"/>
      <c r="B305" s="1565">
        <f>J296</f>
        <v>0</v>
      </c>
      <c r="C305" s="1566"/>
      <c r="D305" s="568" t="s">
        <v>117</v>
      </c>
      <c r="E305" s="1562">
        <f>〇下水道費附表○!G32</f>
        <v>0</v>
      </c>
      <c r="F305" s="1563"/>
      <c r="G305" s="568" t="s">
        <v>117</v>
      </c>
      <c r="H305" s="709">
        <v>0.56000000000000005</v>
      </c>
      <c r="I305" s="566" t="s">
        <v>119</v>
      </c>
      <c r="J305" s="725">
        <f>ROUND(B305*E305*H305,0)</f>
        <v>0</v>
      </c>
      <c r="K305" s="409" t="s">
        <v>705</v>
      </c>
      <c r="L305" s="446" t="s">
        <v>117</v>
      </c>
      <c r="M305" s="164"/>
    </row>
    <row r="306" spans="1:14" ht="14.4" x14ac:dyDescent="0.2">
      <c r="A306" s="550"/>
      <c r="B306" s="667" t="s">
        <v>6998</v>
      </c>
      <c r="C306" s="672"/>
      <c r="D306" s="665"/>
      <c r="E306" s="673"/>
      <c r="F306" s="674"/>
      <c r="G306" s="649"/>
      <c r="H306" s="675"/>
      <c r="I306" s="670"/>
      <c r="J306" s="676"/>
      <c r="K306" s="550"/>
    </row>
    <row r="307" spans="1:14" ht="15" customHeight="1" thickBot="1" x14ac:dyDescent="0.25">
      <c r="A307" s="550"/>
      <c r="B307" s="1565">
        <f>J296</f>
        <v>0</v>
      </c>
      <c r="C307" s="1566"/>
      <c r="D307" s="568" t="s">
        <v>1526</v>
      </c>
      <c r="E307" s="677" t="s">
        <v>1527</v>
      </c>
      <c r="F307" s="726">
        <f>E305</f>
        <v>0</v>
      </c>
      <c r="G307" s="568" t="s">
        <v>1528</v>
      </c>
      <c r="H307" s="727">
        <f>IF(J85&gt;=100,0.28,IF(J85&gt;=75,0.35,IF(J85&gt;=50,0.42,IF(J85&gt;=25,0.49,0.56))))</f>
        <v>0.56000000000000005</v>
      </c>
      <c r="I307" s="566" t="s">
        <v>119</v>
      </c>
      <c r="J307" s="725">
        <f>ROUND(B307*(1-F307)*H307,0)</f>
        <v>0</v>
      </c>
      <c r="K307" s="409" t="s">
        <v>706</v>
      </c>
      <c r="L307" s="446" t="s">
        <v>117</v>
      </c>
    </row>
    <row r="308" spans="1:14" ht="15" customHeight="1" x14ac:dyDescent="0.2">
      <c r="A308" s="550"/>
      <c r="B308" s="667" t="s">
        <v>6999</v>
      </c>
      <c r="C308" s="668"/>
      <c r="D308" s="665"/>
      <c r="E308" s="1547" t="s">
        <v>199</v>
      </c>
      <c r="F308" s="1548"/>
      <c r="G308" s="649"/>
      <c r="H308" s="669"/>
      <c r="I308" s="670"/>
      <c r="J308" s="671"/>
      <c r="K308" s="550"/>
    </row>
    <row r="309" spans="1:14" ht="15" customHeight="1" thickBot="1" x14ac:dyDescent="0.25">
      <c r="A309" s="550"/>
      <c r="B309" s="1565">
        <f>J298</f>
        <v>0</v>
      </c>
      <c r="C309" s="1566"/>
      <c r="D309" s="568" t="s">
        <v>117</v>
      </c>
      <c r="E309" s="1562">
        <f>〇下水道費附表○!G32</f>
        <v>0</v>
      </c>
      <c r="F309" s="1563"/>
      <c r="G309" s="568" t="s">
        <v>117</v>
      </c>
      <c r="H309" s="709">
        <v>0.49</v>
      </c>
      <c r="I309" s="566" t="s">
        <v>119</v>
      </c>
      <c r="J309" s="725">
        <f>ROUND(B309*E309*H309,0)</f>
        <v>0</v>
      </c>
      <c r="K309" s="409" t="s">
        <v>707</v>
      </c>
      <c r="L309" s="446" t="s">
        <v>117</v>
      </c>
      <c r="M309" s="163" t="s">
        <v>5899</v>
      </c>
    </row>
    <row r="310" spans="1:14" ht="14.4" x14ac:dyDescent="0.2">
      <c r="A310" s="550"/>
      <c r="B310" s="667" t="s">
        <v>6999</v>
      </c>
      <c r="C310" s="672"/>
      <c r="D310" s="665"/>
      <c r="E310" s="673"/>
      <c r="F310" s="674"/>
      <c r="G310" s="649"/>
      <c r="H310" s="675"/>
      <c r="I310" s="670"/>
      <c r="J310" s="676"/>
      <c r="K310" s="550"/>
    </row>
    <row r="311" spans="1:14" ht="15" customHeight="1" thickBot="1" x14ac:dyDescent="0.25">
      <c r="A311" s="550"/>
      <c r="B311" s="1565">
        <f>J298</f>
        <v>0</v>
      </c>
      <c r="C311" s="1566"/>
      <c r="D311" s="568" t="s">
        <v>1526</v>
      </c>
      <c r="E311" s="677" t="s">
        <v>1527</v>
      </c>
      <c r="F311" s="726">
        <f>E309</f>
        <v>0</v>
      </c>
      <c r="G311" s="568" t="s">
        <v>1528</v>
      </c>
      <c r="H311" s="727">
        <f>IF(J85&gt;=100,0.28,IF(J85&gt;=75,0.35,IF(J85&gt;=50,0.42,IF(J85&gt;=25,0.49,0.56))))</f>
        <v>0.56000000000000005</v>
      </c>
      <c r="I311" s="566" t="s">
        <v>119</v>
      </c>
      <c r="J311" s="725">
        <f>ROUND(B311*(1-F311)*H311,0)</f>
        <v>0</v>
      </c>
      <c r="K311" s="409" t="s">
        <v>708</v>
      </c>
      <c r="L311" s="446" t="s">
        <v>117</v>
      </c>
      <c r="M311" s="163" t="s">
        <v>5900</v>
      </c>
    </row>
    <row r="312" spans="1:14" ht="15" customHeight="1" x14ac:dyDescent="0.2">
      <c r="A312" s="550"/>
      <c r="B312" s="667" t="s">
        <v>7000</v>
      </c>
      <c r="C312" s="668"/>
      <c r="D312" s="665"/>
      <c r="E312" s="1567"/>
      <c r="F312" s="1568"/>
      <c r="G312" s="1569"/>
      <c r="H312" s="669"/>
      <c r="I312" s="670"/>
      <c r="J312" s="671"/>
      <c r="K312" s="550"/>
    </row>
    <row r="313" spans="1:14" ht="15" customHeight="1" thickBot="1" x14ac:dyDescent="0.25">
      <c r="A313" s="550"/>
      <c r="B313" s="1565">
        <f>J300</f>
        <v>0</v>
      </c>
      <c r="C313" s="1566"/>
      <c r="D313" s="568" t="s">
        <v>117</v>
      </c>
      <c r="E313" s="1570"/>
      <c r="F313" s="1571"/>
      <c r="G313" s="1572"/>
      <c r="H313" s="709">
        <v>0.56000000000000005</v>
      </c>
      <c r="I313" s="566" t="s">
        <v>119</v>
      </c>
      <c r="J313" s="725">
        <f>ROUND(B313*H313,0)</f>
        <v>0</v>
      </c>
      <c r="K313" s="409" t="s">
        <v>602</v>
      </c>
      <c r="L313" s="446" t="s">
        <v>117</v>
      </c>
      <c r="M313" s="163" t="s">
        <v>5901</v>
      </c>
    </row>
    <row r="314" spans="1:14" s="163" customFormat="1" ht="28.5" customHeight="1" x14ac:dyDescent="0.2">
      <c r="A314" s="536"/>
      <c r="B314" s="413"/>
      <c r="C314" s="414"/>
      <c r="D314" s="413"/>
      <c r="E314" s="413"/>
      <c r="F314" s="58"/>
      <c r="G314" s="591"/>
      <c r="H314" s="1564" t="s">
        <v>6483</v>
      </c>
      <c r="I314" s="1505"/>
      <c r="J314" s="686"/>
      <c r="K314" s="409"/>
      <c r="L314" s="191"/>
    </row>
    <row r="315" spans="1:14" s="163" customFormat="1" ht="15" customHeight="1" thickBot="1" x14ac:dyDescent="0.25">
      <c r="A315" s="536"/>
      <c r="B315" s="409"/>
      <c r="C315" s="409"/>
      <c r="D315" s="409"/>
      <c r="E315" s="409"/>
      <c r="F315" s="657"/>
      <c r="G315" s="409"/>
      <c r="H315" s="1545" t="s">
        <v>118</v>
      </c>
      <c r="I315" s="1546"/>
      <c r="J315" s="724">
        <f>J294+J305+J307+J309+J311+J313</f>
        <v>0</v>
      </c>
      <c r="K315" s="409" t="s">
        <v>5773</v>
      </c>
      <c r="L315" s="446" t="s">
        <v>117</v>
      </c>
    </row>
    <row r="316" spans="1:14" ht="15" customHeight="1" x14ac:dyDescent="0.2">
      <c r="A316" s="550"/>
      <c r="B316" s="691"/>
      <c r="C316" s="691"/>
      <c r="D316" s="591"/>
      <c r="E316" s="692"/>
      <c r="F316" s="693"/>
      <c r="G316" s="591"/>
      <c r="H316" s="694"/>
      <c r="I316" s="591"/>
      <c r="J316" s="687"/>
      <c r="K316" s="409"/>
      <c r="L316" s="163"/>
    </row>
    <row r="317" spans="1:14" ht="18.75" customHeight="1" x14ac:dyDescent="0.2">
      <c r="A317" s="551">
        <v>10</v>
      </c>
      <c r="B317" s="536" t="s">
        <v>193</v>
      </c>
      <c r="C317" s="550"/>
      <c r="D317" s="550"/>
      <c r="E317" s="550"/>
      <c r="F317" s="620"/>
      <c r="G317" s="550"/>
      <c r="H317" s="645"/>
      <c r="I317" s="550"/>
      <c r="J317" s="678"/>
      <c r="K317" s="550"/>
    </row>
    <row r="318" spans="1:14" ht="11.25" customHeight="1" x14ac:dyDescent="0.2">
      <c r="A318" s="553"/>
      <c r="B318" s="550"/>
      <c r="C318" s="550"/>
      <c r="D318" s="550"/>
      <c r="E318" s="550"/>
      <c r="F318" s="620"/>
      <c r="G318" s="550"/>
      <c r="H318" s="645"/>
      <c r="I318" s="550"/>
      <c r="J318" s="678"/>
      <c r="K318" s="550"/>
    </row>
    <row r="319" spans="1:14" ht="18.75" customHeight="1" x14ac:dyDescent="0.2">
      <c r="A319" s="553"/>
      <c r="B319" s="1547" t="s">
        <v>164</v>
      </c>
      <c r="C319" s="1548"/>
      <c r="D319" s="1547" t="s">
        <v>139</v>
      </c>
      <c r="E319" s="1548"/>
      <c r="F319" s="648" t="s">
        <v>138</v>
      </c>
      <c r="G319" s="649"/>
      <c r="H319" s="650" t="s">
        <v>137</v>
      </c>
      <c r="I319" s="649"/>
      <c r="J319" s="684" t="s">
        <v>89</v>
      </c>
      <c r="K319" s="409"/>
      <c r="N319" s="164"/>
    </row>
    <row r="320" spans="1:14" ht="15" customHeight="1" x14ac:dyDescent="0.2">
      <c r="A320" s="553"/>
      <c r="B320" s="626"/>
      <c r="C320" s="565"/>
      <c r="D320" s="566"/>
      <c r="E320" s="411"/>
      <c r="F320" s="695"/>
      <c r="G320" s="568"/>
      <c r="H320" s="651"/>
      <c r="I320" s="568"/>
      <c r="J320" s="685" t="s">
        <v>1496</v>
      </c>
      <c r="K320" s="409"/>
      <c r="N320" s="164"/>
    </row>
    <row r="321" spans="1:15" s="163" customFormat="1" ht="15" customHeight="1" x14ac:dyDescent="0.2">
      <c r="A321" s="536"/>
      <c r="B321" s="652">
        <v>1</v>
      </c>
      <c r="C321" s="653" t="s">
        <v>124</v>
      </c>
      <c r="D321" s="1532"/>
      <c r="E321" s="1573"/>
      <c r="F321" s="728">
        <f>+基礎データ貼付用シート!E364</f>
        <v>0</v>
      </c>
      <c r="G321" s="729" t="s">
        <v>1495</v>
      </c>
      <c r="H321" s="700">
        <v>9.1999999999999998E-2</v>
      </c>
      <c r="I321" s="699" t="s">
        <v>1498</v>
      </c>
      <c r="J321" s="715">
        <f>ROUND(F321*H321,0)</f>
        <v>0</v>
      </c>
      <c r="K321" s="409" t="s">
        <v>1574</v>
      </c>
      <c r="N321" s="164"/>
      <c r="O321" s="164"/>
    </row>
    <row r="322" spans="1:15" s="163" customFormat="1" ht="15" customHeight="1" x14ac:dyDescent="0.2">
      <c r="A322" s="536"/>
      <c r="B322" s="652">
        <v>2</v>
      </c>
      <c r="C322" s="653" t="s">
        <v>123</v>
      </c>
      <c r="D322" s="655" t="s">
        <v>1497</v>
      </c>
      <c r="E322" s="696" t="s">
        <v>143</v>
      </c>
      <c r="F322" s="638" t="b">
        <f>IF(総括表!$B$4=総括表!$Q$4,基礎データ貼付用シート!E380)</f>
        <v>0</v>
      </c>
      <c r="G322" s="729" t="s">
        <v>1495</v>
      </c>
      <c r="H322" s="700">
        <v>0.11700000000000001</v>
      </c>
      <c r="I322" s="699" t="s">
        <v>1498</v>
      </c>
      <c r="J322" s="715">
        <f>ROUND(F322*H322,0)</f>
        <v>0</v>
      </c>
      <c r="K322" s="409" t="s">
        <v>1575</v>
      </c>
      <c r="N322" s="164"/>
      <c r="O322" s="164"/>
    </row>
    <row r="323" spans="1:15" s="163" customFormat="1" ht="15" customHeight="1" thickBot="1" x14ac:dyDescent="0.25">
      <c r="A323" s="536"/>
      <c r="B323" s="410"/>
      <c r="C323" s="590"/>
      <c r="D323" s="655" t="s">
        <v>1500</v>
      </c>
      <c r="E323" s="696" t="s">
        <v>142</v>
      </c>
      <c r="F323" s="638" t="b">
        <f>IF(総括表!$B$4=総括表!$Q$5,基礎データ貼付用シート!E380)</f>
        <v>0</v>
      </c>
      <c r="G323" s="729" t="s">
        <v>1495</v>
      </c>
      <c r="H323" s="703">
        <v>0.09</v>
      </c>
      <c r="I323" s="704" t="s">
        <v>1498</v>
      </c>
      <c r="J323" s="717">
        <f>ROUND(F323*H323,0)</f>
        <v>0</v>
      </c>
      <c r="K323" s="409" t="s">
        <v>1576</v>
      </c>
    </row>
    <row r="324" spans="1:15" s="163" customFormat="1" ht="15" customHeight="1" x14ac:dyDescent="0.2">
      <c r="A324" s="536"/>
      <c r="B324" s="413"/>
      <c r="C324" s="414"/>
      <c r="D324" s="413"/>
      <c r="E324" s="413"/>
      <c r="F324" s="58"/>
      <c r="G324" s="591"/>
      <c r="H324" s="1541" t="s">
        <v>1577</v>
      </c>
      <c r="I324" s="1542"/>
      <c r="J324" s="676"/>
      <c r="K324" s="409"/>
    </row>
    <row r="325" spans="1:15" s="163" customFormat="1" ht="15" customHeight="1" thickBot="1" x14ac:dyDescent="0.25">
      <c r="A325" s="536"/>
      <c r="B325" s="409"/>
      <c r="C325" s="409"/>
      <c r="D325" s="409"/>
      <c r="E325" s="409"/>
      <c r="F325" s="657"/>
      <c r="G325" s="409"/>
      <c r="H325" s="1545" t="s">
        <v>118</v>
      </c>
      <c r="I325" s="1546"/>
      <c r="J325" s="720">
        <f>SUM(J321:J323)</f>
        <v>0</v>
      </c>
      <c r="K325" s="409" t="s">
        <v>1584</v>
      </c>
      <c r="L325" s="446" t="s">
        <v>1495</v>
      </c>
    </row>
    <row r="326" spans="1:15" ht="18.75" customHeight="1" x14ac:dyDescent="0.2">
      <c r="A326" s="550"/>
      <c r="B326" s="550"/>
      <c r="C326" s="550"/>
      <c r="D326" s="550"/>
      <c r="E326" s="550"/>
      <c r="F326" s="550"/>
      <c r="G326" s="550"/>
      <c r="H326" s="645"/>
      <c r="I326" s="550"/>
      <c r="J326" s="620"/>
      <c r="K326" s="550"/>
    </row>
    <row r="327" spans="1:15" ht="18.75" customHeight="1" x14ac:dyDescent="0.2">
      <c r="A327" s="551">
        <v>11</v>
      </c>
      <c r="B327" s="536" t="s">
        <v>6492</v>
      </c>
      <c r="C327" s="550"/>
      <c r="D327" s="550"/>
      <c r="E327" s="550"/>
      <c r="F327" s="620"/>
      <c r="G327" s="550"/>
      <c r="H327" s="645"/>
      <c r="I327" s="550"/>
      <c r="J327" s="678"/>
      <c r="K327" s="550"/>
    </row>
    <row r="328" spans="1:15" ht="11.25" customHeight="1" x14ac:dyDescent="0.2">
      <c r="A328" s="553"/>
      <c r="B328" s="550"/>
      <c r="C328" s="550"/>
      <c r="D328" s="550"/>
      <c r="E328" s="550"/>
      <c r="F328" s="620"/>
      <c r="G328" s="550"/>
      <c r="H328" s="645"/>
      <c r="I328" s="550"/>
      <c r="J328" s="678"/>
      <c r="K328" s="550"/>
    </row>
    <row r="329" spans="1:15" ht="18.75" customHeight="1" x14ac:dyDescent="0.2">
      <c r="A329" s="553"/>
      <c r="B329" s="1547" t="s">
        <v>164</v>
      </c>
      <c r="C329" s="1548"/>
      <c r="D329" s="1547" t="s">
        <v>139</v>
      </c>
      <c r="E329" s="1548"/>
      <c r="F329" s="648" t="s">
        <v>138</v>
      </c>
      <c r="G329" s="649"/>
      <c r="H329" s="650" t="s">
        <v>137</v>
      </c>
      <c r="I329" s="649"/>
      <c r="J329" s="684" t="s">
        <v>89</v>
      </c>
      <c r="K329" s="409"/>
      <c r="N329" s="164"/>
    </row>
    <row r="330" spans="1:15" ht="15" customHeight="1" x14ac:dyDescent="0.2">
      <c r="A330" s="553"/>
      <c r="B330" s="566"/>
      <c r="C330" s="411"/>
      <c r="D330" s="566"/>
      <c r="E330" s="411"/>
      <c r="F330" s="627"/>
      <c r="G330" s="568"/>
      <c r="H330" s="651"/>
      <c r="I330" s="568"/>
      <c r="J330" s="685" t="s">
        <v>136</v>
      </c>
      <c r="K330" s="409"/>
      <c r="N330" s="164"/>
    </row>
    <row r="331" spans="1:15" ht="18.75" customHeight="1" x14ac:dyDescent="0.2">
      <c r="A331" s="550"/>
      <c r="B331" s="652">
        <v>1</v>
      </c>
      <c r="C331" s="405" t="s">
        <v>6351</v>
      </c>
      <c r="D331" s="655" t="s">
        <v>534</v>
      </c>
      <c r="E331" s="696" t="s">
        <v>143</v>
      </c>
      <c r="F331" s="638" t="b">
        <f>IF(総括表!$B$4=総括表!$Q$4,基礎データ貼付用シート!E737)</f>
        <v>0</v>
      </c>
      <c r="G331" s="729" t="s">
        <v>117</v>
      </c>
      <c r="H331" s="700">
        <v>0.5</v>
      </c>
      <c r="I331" s="699" t="s">
        <v>119</v>
      </c>
      <c r="J331" s="715">
        <f>ROUND(F331*H331,0)</f>
        <v>0</v>
      </c>
      <c r="K331" s="409" t="s">
        <v>134</v>
      </c>
      <c r="L331" s="255"/>
    </row>
    <row r="332" spans="1:15" ht="18.75" customHeight="1" thickBot="1" x14ac:dyDescent="0.25">
      <c r="A332" s="550"/>
      <c r="B332" s="410"/>
      <c r="C332" s="590"/>
      <c r="D332" s="655" t="s">
        <v>530</v>
      </c>
      <c r="E332" s="696" t="s">
        <v>142</v>
      </c>
      <c r="F332" s="638" t="b">
        <f>IF(総括表!$B$4=総括表!$Q$5,基礎データ貼付用シート!E737)</f>
        <v>0</v>
      </c>
      <c r="G332" s="729" t="s">
        <v>117</v>
      </c>
      <c r="H332" s="703">
        <v>0.5</v>
      </c>
      <c r="I332" s="704" t="s">
        <v>119</v>
      </c>
      <c r="J332" s="717">
        <f>ROUND(F332*H332,0)</f>
        <v>0</v>
      </c>
      <c r="K332" s="409" t="s">
        <v>132</v>
      </c>
      <c r="L332" s="255"/>
    </row>
    <row r="333" spans="1:15" ht="18.75" customHeight="1" x14ac:dyDescent="0.2">
      <c r="A333" s="550"/>
      <c r="B333" s="413"/>
      <c r="C333" s="414"/>
      <c r="D333" s="413"/>
      <c r="E333" s="413"/>
      <c r="F333" s="58"/>
      <c r="G333" s="591"/>
      <c r="H333" s="1541" t="s">
        <v>1121</v>
      </c>
      <c r="I333" s="1542"/>
      <c r="J333" s="676"/>
      <c r="K333" s="409"/>
      <c r="L333" s="255"/>
    </row>
    <row r="334" spans="1:15" ht="18.75" customHeight="1" thickBot="1" x14ac:dyDescent="0.25">
      <c r="A334" s="550"/>
      <c r="B334" s="409"/>
      <c r="C334" s="409"/>
      <c r="D334" s="409"/>
      <c r="E334" s="409"/>
      <c r="F334" s="657"/>
      <c r="G334" s="409"/>
      <c r="H334" s="1545" t="s">
        <v>118</v>
      </c>
      <c r="I334" s="1546"/>
      <c r="J334" s="720">
        <f>SUM(J331:J332)</f>
        <v>0</v>
      </c>
      <c r="K334" s="409" t="s">
        <v>978</v>
      </c>
      <c r="L334" s="255"/>
    </row>
    <row r="335" spans="1:15" ht="18.75" customHeight="1" x14ac:dyDescent="0.2">
      <c r="A335" s="255"/>
      <c r="B335" s="255"/>
      <c r="C335" s="255"/>
      <c r="D335" s="255"/>
      <c r="E335" s="255"/>
      <c r="F335" s="255"/>
      <c r="G335" s="255"/>
      <c r="H335" s="257"/>
      <c r="I335" s="255"/>
      <c r="J335" s="255"/>
      <c r="K335" s="255"/>
      <c r="L335" s="255"/>
    </row>
    <row r="336" spans="1:15" ht="18.75" customHeight="1" x14ac:dyDescent="0.2">
      <c r="A336" s="255"/>
      <c r="B336" s="255"/>
      <c r="C336" s="255"/>
      <c r="D336" s="255"/>
      <c r="E336" s="255"/>
      <c r="F336" s="255"/>
      <c r="G336" s="255"/>
      <c r="H336" s="257"/>
      <c r="I336" s="255"/>
      <c r="J336" s="255"/>
      <c r="K336" s="255"/>
    </row>
  </sheetData>
  <sheetProtection autoFilter="0"/>
  <mergeCells count="100">
    <mergeCell ref="E312:G313"/>
    <mergeCell ref="B313:C313"/>
    <mergeCell ref="B319:C319"/>
    <mergeCell ref="D319:E319"/>
    <mergeCell ref="D321:E321"/>
    <mergeCell ref="H293:I293"/>
    <mergeCell ref="H294:I294"/>
    <mergeCell ref="B302:C303"/>
    <mergeCell ref="B305:C305"/>
    <mergeCell ref="B307:C307"/>
    <mergeCell ref="H297:I297"/>
    <mergeCell ref="H298:I298"/>
    <mergeCell ref="E308:F308"/>
    <mergeCell ref="B309:C309"/>
    <mergeCell ref="E309:F309"/>
    <mergeCell ref="B311:C311"/>
    <mergeCell ref="H299:I299"/>
    <mergeCell ref="H300:I300"/>
    <mergeCell ref="D250:E250"/>
    <mergeCell ref="D251:E251"/>
    <mergeCell ref="D252:E252"/>
    <mergeCell ref="H324:I324"/>
    <mergeCell ref="H325:I325"/>
    <mergeCell ref="D253:E253"/>
    <mergeCell ref="D254:E254"/>
    <mergeCell ref="H295:I295"/>
    <mergeCell ref="H296:I296"/>
    <mergeCell ref="E302:F302"/>
    <mergeCell ref="H302:H303"/>
    <mergeCell ref="E303:F303"/>
    <mergeCell ref="E304:F304"/>
    <mergeCell ref="E305:F305"/>
    <mergeCell ref="H314:I314"/>
    <mergeCell ref="H315:I315"/>
    <mergeCell ref="D207:E207"/>
    <mergeCell ref="D208:E208"/>
    <mergeCell ref="H243:I243"/>
    <mergeCell ref="H244:I244"/>
    <mergeCell ref="B248:C248"/>
    <mergeCell ref="D248:E248"/>
    <mergeCell ref="B202:C202"/>
    <mergeCell ref="D204:E204"/>
    <mergeCell ref="D205:E205"/>
    <mergeCell ref="D202:E202"/>
    <mergeCell ref="D206:E206"/>
    <mergeCell ref="H196:I196"/>
    <mergeCell ref="H197:I197"/>
    <mergeCell ref="B117:E119"/>
    <mergeCell ref="B124:C124"/>
    <mergeCell ref="B169:C169"/>
    <mergeCell ref="B191:C191"/>
    <mergeCell ref="D126:E126"/>
    <mergeCell ref="D127:E127"/>
    <mergeCell ref="D128:E128"/>
    <mergeCell ref="D129:E129"/>
    <mergeCell ref="D169:E169"/>
    <mergeCell ref="D195:E195"/>
    <mergeCell ref="D124:E124"/>
    <mergeCell ref="H165:I165"/>
    <mergeCell ref="H166:I166"/>
    <mergeCell ref="H185:I185"/>
    <mergeCell ref="D17:E17"/>
    <mergeCell ref="D18:E18"/>
    <mergeCell ref="D19:E19"/>
    <mergeCell ref="B110:E112"/>
    <mergeCell ref="B87:C88"/>
    <mergeCell ref="E89:F89"/>
    <mergeCell ref="B92:C92"/>
    <mergeCell ref="B96:E99"/>
    <mergeCell ref="B103:E105"/>
    <mergeCell ref="E88:F88"/>
    <mergeCell ref="B90:C90"/>
    <mergeCell ref="E90:F90"/>
    <mergeCell ref="H87:H88"/>
    <mergeCell ref="H186:I186"/>
    <mergeCell ref="D191:E191"/>
    <mergeCell ref="D193:E193"/>
    <mergeCell ref="D194:E194"/>
    <mergeCell ref="A1:B1"/>
    <mergeCell ref="C1:E1"/>
    <mergeCell ref="I1:K1"/>
    <mergeCell ref="B5:E8"/>
    <mergeCell ref="B14:C14"/>
    <mergeCell ref="D14:E14"/>
    <mergeCell ref="B329:C329"/>
    <mergeCell ref="D329:E329"/>
    <mergeCell ref="H333:I333"/>
    <mergeCell ref="H334:I334"/>
    <mergeCell ref="D16:E16"/>
    <mergeCell ref="H23:I23"/>
    <mergeCell ref="H24:I24"/>
    <mergeCell ref="E87:F87"/>
    <mergeCell ref="D63:E63"/>
    <mergeCell ref="B63:C63"/>
    <mergeCell ref="B60:C60"/>
    <mergeCell ref="D60:E60"/>
    <mergeCell ref="B79:C79"/>
    <mergeCell ref="D79:E79"/>
    <mergeCell ref="B26:C26"/>
    <mergeCell ref="D26:E26"/>
  </mergeCells>
  <phoneticPr fontId="3"/>
  <pageMargins left="0.78740157480314965" right="0.78740157480314965" top="0.98425196850393704" bottom="0.74803149606299213" header="0.51181102362204722" footer="0.51181102362204722"/>
  <pageSetup paperSize="9"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5"/>
  <sheetViews>
    <sheetView topLeftCell="A3" workbookViewId="0">
      <selection activeCell="C19" sqref="C19:C20"/>
    </sheetView>
  </sheetViews>
  <sheetFormatPr defaultColWidth="9" defaultRowHeight="13.2" x14ac:dyDescent="0.2"/>
  <cols>
    <col min="1" max="1" width="7.44140625" style="163" bestFit="1" customWidth="1"/>
    <col min="2" max="2" width="13" style="163" customWidth="1"/>
    <col min="3" max="4" width="11" style="163" bestFit="1" customWidth="1"/>
    <col min="5" max="5" width="11" style="163" customWidth="1"/>
    <col min="6" max="6" width="24" style="163" customWidth="1"/>
    <col min="7" max="7" width="8.44140625" style="163" bestFit="1" customWidth="1"/>
    <col min="8" max="16384" width="9" style="163"/>
  </cols>
  <sheetData>
    <row r="1" spans="1:10" s="155" customFormat="1" ht="18.75" customHeight="1" x14ac:dyDescent="0.2">
      <c r="A1" s="730" t="s">
        <v>247</v>
      </c>
      <c r="B1" s="384"/>
      <c r="C1" s="384"/>
      <c r="D1" s="384"/>
      <c r="E1" s="384"/>
      <c r="F1" s="427"/>
      <c r="G1" s="384"/>
      <c r="H1" s="384"/>
      <c r="I1" s="384"/>
    </row>
    <row r="2" spans="1:10" x14ac:dyDescent="0.2">
      <c r="A2" s="388"/>
      <c r="B2" s="388"/>
      <c r="C2" s="388"/>
      <c r="D2" s="388"/>
      <c r="E2" s="388"/>
      <c r="F2" s="388"/>
      <c r="G2" s="388"/>
      <c r="H2" s="388"/>
      <c r="I2" s="388"/>
    </row>
    <row r="3" spans="1:10" s="155" customFormat="1" ht="14.4" x14ac:dyDescent="0.2">
      <c r="A3" s="550" t="s">
        <v>7001</v>
      </c>
      <c r="B3" s="550"/>
      <c r="C3" s="550"/>
      <c r="D3" s="550"/>
      <c r="E3" s="550"/>
      <c r="F3" s="427"/>
      <c r="G3" s="384"/>
      <c r="H3" s="384"/>
      <c r="I3" s="384"/>
    </row>
    <row r="4" spans="1:10" s="155" customFormat="1" ht="18.75" customHeight="1" x14ac:dyDescent="0.2">
      <c r="A4" s="1574" t="s">
        <v>246</v>
      </c>
      <c r="B4" s="649"/>
      <c r="C4" s="1579" t="s">
        <v>7002</v>
      </c>
      <c r="D4" s="1580"/>
      <c r="E4" s="731"/>
      <c r="F4" s="390"/>
      <c r="G4" s="732"/>
      <c r="H4" s="391"/>
      <c r="I4" s="384"/>
    </row>
    <row r="5" spans="1:10" s="155" customFormat="1" ht="18.75" customHeight="1" x14ac:dyDescent="0.2">
      <c r="A5" s="1575"/>
      <c r="B5" s="626" t="s">
        <v>114</v>
      </c>
      <c r="C5" s="733" t="s">
        <v>245</v>
      </c>
      <c r="D5" s="734" t="s">
        <v>244</v>
      </c>
      <c r="E5" s="735" t="s">
        <v>1114</v>
      </c>
      <c r="F5" s="393" t="s">
        <v>243</v>
      </c>
      <c r="G5" s="736" t="s">
        <v>1113</v>
      </c>
      <c r="H5" s="391"/>
      <c r="I5" s="384"/>
    </row>
    <row r="6" spans="1:10" s="155" customFormat="1" ht="15" customHeight="1" thickBot="1" x14ac:dyDescent="0.25">
      <c r="A6" s="1576"/>
      <c r="B6" s="566"/>
      <c r="C6" s="627" t="s">
        <v>6472</v>
      </c>
      <c r="D6" s="627" t="s">
        <v>6473</v>
      </c>
      <c r="E6" s="737"/>
      <c r="F6" s="395"/>
      <c r="G6" s="738"/>
      <c r="H6" s="391"/>
      <c r="I6" s="384"/>
    </row>
    <row r="7" spans="1:10" ht="15" customHeight="1" thickTop="1" x14ac:dyDescent="0.2">
      <c r="A7" s="739" t="s">
        <v>242</v>
      </c>
      <c r="B7" s="740"/>
      <c r="C7" s="291"/>
      <c r="D7" s="292"/>
      <c r="E7" s="711">
        <f t="shared" ref="E7:E12" si="0">VLOOKUP(D7,I$8:J$12,2)</f>
        <v>0</v>
      </c>
      <c r="F7" s="402" t="s">
        <v>1598</v>
      </c>
      <c r="G7" s="746">
        <f>ROUND((C7*1.143+(1-C7)*E7),3)</f>
        <v>0</v>
      </c>
      <c r="H7" s="391"/>
      <c r="I7" s="391" t="s">
        <v>5370</v>
      </c>
    </row>
    <row r="8" spans="1:10" ht="15" customHeight="1" x14ac:dyDescent="0.2">
      <c r="A8" s="741" t="s">
        <v>241</v>
      </c>
      <c r="B8" s="740"/>
      <c r="C8" s="293"/>
      <c r="D8" s="294"/>
      <c r="E8" s="711">
        <f t="shared" si="0"/>
        <v>0</v>
      </c>
      <c r="F8" s="402" t="s">
        <v>1598</v>
      </c>
      <c r="G8" s="746">
        <f t="shared" ref="G8:G12" si="1">ROUND((C8*1.143+(1-C8)*E8),3)</f>
        <v>0</v>
      </c>
      <c r="H8" s="388"/>
      <c r="I8" s="749">
        <v>0</v>
      </c>
      <c r="J8" s="749">
        <v>0</v>
      </c>
    </row>
    <row r="9" spans="1:10" ht="15" customHeight="1" x14ac:dyDescent="0.2">
      <c r="A9" s="742"/>
      <c r="B9" s="740"/>
      <c r="C9" s="293"/>
      <c r="D9" s="294"/>
      <c r="E9" s="711">
        <f>VLOOKUP(D9,I$8:J$12,2)</f>
        <v>0</v>
      </c>
      <c r="F9" s="402" t="s">
        <v>1598</v>
      </c>
      <c r="G9" s="746">
        <f t="shared" si="1"/>
        <v>0</v>
      </c>
      <c r="H9" s="388"/>
      <c r="I9" s="749">
        <v>25</v>
      </c>
      <c r="J9" s="749">
        <v>1.143</v>
      </c>
    </row>
    <row r="10" spans="1:10" ht="15" customHeight="1" x14ac:dyDescent="0.2">
      <c r="A10" s="742"/>
      <c r="B10" s="740"/>
      <c r="C10" s="293"/>
      <c r="D10" s="294"/>
      <c r="E10" s="711">
        <f t="shared" si="0"/>
        <v>0</v>
      </c>
      <c r="F10" s="402" t="s">
        <v>1598</v>
      </c>
      <c r="G10" s="746">
        <f t="shared" si="1"/>
        <v>0</v>
      </c>
      <c r="H10" s="388"/>
      <c r="I10" s="749">
        <v>50</v>
      </c>
      <c r="J10" s="749">
        <v>1.071</v>
      </c>
    </row>
    <row r="11" spans="1:10" ht="15" customHeight="1" x14ac:dyDescent="0.2">
      <c r="A11" s="742"/>
      <c r="B11" s="740"/>
      <c r="C11" s="293"/>
      <c r="D11" s="294"/>
      <c r="E11" s="711">
        <f t="shared" si="0"/>
        <v>0</v>
      </c>
      <c r="F11" s="402" t="s">
        <v>1598</v>
      </c>
      <c r="G11" s="746">
        <f>ROUND((C11*1.143+(1-C11)*E11),3)</f>
        <v>0</v>
      </c>
      <c r="H11" s="388"/>
      <c r="I11" s="749">
        <v>75</v>
      </c>
      <c r="J11" s="749">
        <v>1.048</v>
      </c>
    </row>
    <row r="12" spans="1:10" ht="15" customHeight="1" thickBot="1" x14ac:dyDescent="0.25">
      <c r="A12" s="743"/>
      <c r="B12" s="740"/>
      <c r="C12" s="295"/>
      <c r="D12" s="296"/>
      <c r="E12" s="711">
        <f t="shared" si="0"/>
        <v>0</v>
      </c>
      <c r="F12" s="402" t="s">
        <v>1598</v>
      </c>
      <c r="G12" s="746">
        <f t="shared" si="1"/>
        <v>0</v>
      </c>
      <c r="H12" s="388"/>
      <c r="I12" s="749">
        <v>100</v>
      </c>
      <c r="J12" s="749">
        <v>1.036</v>
      </c>
    </row>
    <row r="13" spans="1:10" ht="13.8" thickTop="1" x14ac:dyDescent="0.2">
      <c r="A13" s="388"/>
      <c r="B13" s="388"/>
      <c r="C13" s="388"/>
      <c r="D13" s="388"/>
      <c r="E13" s="388"/>
      <c r="F13" s="1577" t="s">
        <v>102</v>
      </c>
      <c r="G13" s="1577"/>
      <c r="H13" s="388"/>
      <c r="I13" s="388"/>
    </row>
    <row r="14" spans="1:10" x14ac:dyDescent="0.2">
      <c r="A14" s="388"/>
      <c r="B14" s="388"/>
      <c r="C14" s="388"/>
      <c r="D14" s="388"/>
      <c r="E14" s="388"/>
      <c r="F14" s="388"/>
      <c r="G14" s="388"/>
      <c r="H14" s="388"/>
      <c r="I14" s="388"/>
    </row>
    <row r="15" spans="1:10" x14ac:dyDescent="0.2">
      <c r="A15" s="388"/>
      <c r="B15" s="388"/>
      <c r="C15" s="388"/>
      <c r="D15" s="1582" t="s">
        <v>240</v>
      </c>
      <c r="E15" s="1582"/>
      <c r="F15" s="1582"/>
      <c r="G15" s="1582"/>
      <c r="H15" s="388"/>
      <c r="I15" s="388"/>
    </row>
    <row r="16" spans="1:10" x14ac:dyDescent="0.2">
      <c r="A16" s="388"/>
      <c r="B16" s="388"/>
      <c r="C16" s="388"/>
      <c r="D16" s="388"/>
      <c r="E16" s="1581" t="s">
        <v>239</v>
      </c>
      <c r="F16" s="1581"/>
      <c r="G16" s="750">
        <v>0</v>
      </c>
      <c r="H16" s="388"/>
      <c r="I16" s="388"/>
    </row>
    <row r="17" spans="1:9" x14ac:dyDescent="0.2">
      <c r="A17" s="388"/>
      <c r="B17" s="388"/>
      <c r="C17" s="388"/>
      <c r="D17" s="388"/>
      <c r="E17" s="1581" t="s">
        <v>238</v>
      </c>
      <c r="F17" s="1581"/>
      <c r="G17" s="750">
        <v>1.143</v>
      </c>
      <c r="H17" s="388"/>
      <c r="I17" s="388"/>
    </row>
    <row r="18" spans="1:9" x14ac:dyDescent="0.2">
      <c r="A18" s="388"/>
      <c r="B18" s="388"/>
      <c r="C18" s="388"/>
      <c r="D18" s="388"/>
      <c r="E18" s="1581" t="s">
        <v>237</v>
      </c>
      <c r="F18" s="1581"/>
      <c r="G18" s="750">
        <v>1.071</v>
      </c>
      <c r="H18" s="388"/>
      <c r="I18" s="388"/>
    </row>
    <row r="19" spans="1:9" x14ac:dyDescent="0.2">
      <c r="A19" s="388"/>
      <c r="B19" s="388"/>
      <c r="C19" s="388"/>
      <c r="D19" s="388"/>
      <c r="E19" s="1581" t="s">
        <v>236</v>
      </c>
      <c r="F19" s="1581"/>
      <c r="G19" s="750">
        <v>1.048</v>
      </c>
      <c r="H19" s="388"/>
      <c r="I19" s="388"/>
    </row>
    <row r="20" spans="1:9" x14ac:dyDescent="0.2">
      <c r="A20" s="388"/>
      <c r="B20" s="388"/>
      <c r="C20" s="388"/>
      <c r="D20" s="388"/>
      <c r="E20" s="1581" t="s">
        <v>235</v>
      </c>
      <c r="F20" s="1581"/>
      <c r="G20" s="750">
        <v>1.036</v>
      </c>
      <c r="H20" s="388"/>
      <c r="I20" s="388"/>
    </row>
    <row r="21" spans="1:9" x14ac:dyDescent="0.2">
      <c r="A21" s="388"/>
      <c r="B21" s="388"/>
      <c r="C21" s="388"/>
      <c r="D21" s="388"/>
      <c r="E21" s="388"/>
      <c r="F21" s="388"/>
      <c r="G21" s="388"/>
      <c r="H21" s="388"/>
      <c r="I21" s="388"/>
    </row>
    <row r="22" spans="1:9" x14ac:dyDescent="0.2">
      <c r="A22" s="388"/>
      <c r="B22" s="388"/>
      <c r="C22" s="388"/>
      <c r="D22" s="388"/>
      <c r="E22" s="388"/>
      <c r="F22" s="388"/>
      <c r="G22" s="388"/>
      <c r="H22" s="388"/>
      <c r="I22" s="388"/>
    </row>
    <row r="23" spans="1:9" x14ac:dyDescent="0.2">
      <c r="A23" s="388" t="s">
        <v>6475</v>
      </c>
      <c r="B23" s="388"/>
      <c r="C23" s="388"/>
      <c r="D23" s="388"/>
      <c r="E23" s="388"/>
      <c r="F23" s="388"/>
      <c r="G23" s="388"/>
      <c r="H23" s="388"/>
      <c r="I23" s="388"/>
    </row>
    <row r="24" spans="1:9" x14ac:dyDescent="0.2">
      <c r="A24" s="388" t="s">
        <v>6476</v>
      </c>
      <c r="B24" s="388"/>
      <c r="C24" s="388"/>
      <c r="D24" s="388"/>
      <c r="E24" s="388"/>
      <c r="F24" s="388"/>
      <c r="G24" s="388"/>
      <c r="H24" s="388"/>
      <c r="I24" s="388"/>
    </row>
    <row r="25" spans="1:9" x14ac:dyDescent="0.2">
      <c r="A25" s="388"/>
      <c r="B25" s="744" t="s">
        <v>234</v>
      </c>
      <c r="C25" s="744"/>
      <c r="D25" s="744"/>
      <c r="E25" s="744"/>
      <c r="F25" s="747">
        <f>+基礎データ貼付用シート!E296</f>
        <v>0</v>
      </c>
      <c r="G25" s="1583">
        <f>IF(F26=0,0,ROUND(F25/F26,1))</f>
        <v>0</v>
      </c>
      <c r="H25" s="388"/>
      <c r="I25" s="388"/>
    </row>
    <row r="26" spans="1:9" x14ac:dyDescent="0.2">
      <c r="A26" s="388"/>
      <c r="B26" s="730" t="s">
        <v>233</v>
      </c>
      <c r="C26" s="730"/>
      <c r="D26" s="730"/>
      <c r="E26" s="730"/>
      <c r="F26" s="748">
        <f>+基礎データ貼付用シート!E297</f>
        <v>0</v>
      </c>
      <c r="G26" s="1583"/>
      <c r="H26" s="388"/>
      <c r="I26" s="388"/>
    </row>
    <row r="27" spans="1:9" x14ac:dyDescent="0.2">
      <c r="A27" s="388"/>
      <c r="B27" s="388"/>
      <c r="C27" s="388"/>
      <c r="D27" s="388"/>
      <c r="E27" s="388"/>
      <c r="F27" s="1578" t="s">
        <v>232</v>
      </c>
      <c r="G27" s="1578"/>
      <c r="H27" s="388"/>
      <c r="I27" s="388"/>
    </row>
    <row r="28" spans="1:9" x14ac:dyDescent="0.2">
      <c r="A28" s="388"/>
      <c r="B28" s="388"/>
      <c r="C28" s="388"/>
      <c r="D28" s="388"/>
      <c r="E28" s="388"/>
      <c r="F28" s="745"/>
      <c r="G28" s="388"/>
      <c r="H28" s="388"/>
      <c r="I28" s="388"/>
    </row>
    <row r="29" spans="1:9" x14ac:dyDescent="0.2">
      <c r="A29" s="388"/>
      <c r="B29" s="388"/>
      <c r="C29" s="388"/>
      <c r="D29" s="388"/>
      <c r="E29" s="388"/>
      <c r="F29" s="745"/>
      <c r="G29" s="388"/>
      <c r="H29" s="388"/>
      <c r="I29" s="388"/>
    </row>
    <row r="30" spans="1:9" x14ac:dyDescent="0.2">
      <c r="A30" s="388" t="s">
        <v>6474</v>
      </c>
      <c r="B30" s="388"/>
      <c r="C30" s="388"/>
      <c r="D30" s="388"/>
      <c r="E30" s="388"/>
      <c r="F30" s="745"/>
      <c r="G30" s="388"/>
      <c r="H30" s="388"/>
      <c r="I30" s="388"/>
    </row>
    <row r="31" spans="1:9" x14ac:dyDescent="0.2">
      <c r="A31" s="388" t="s">
        <v>6476</v>
      </c>
      <c r="B31" s="388"/>
      <c r="C31" s="388"/>
      <c r="D31" s="388"/>
      <c r="E31" s="388"/>
      <c r="F31" s="745"/>
      <c r="G31" s="388"/>
      <c r="H31" s="388"/>
      <c r="I31" s="388"/>
    </row>
    <row r="32" spans="1:9" x14ac:dyDescent="0.2">
      <c r="A32" s="388"/>
      <c r="B32" s="744" t="s">
        <v>231</v>
      </c>
      <c r="C32" s="744"/>
      <c r="D32" s="744"/>
      <c r="E32" s="744"/>
      <c r="F32" s="747">
        <f>+基礎データ貼付用シート!E295</f>
        <v>0</v>
      </c>
      <c r="G32" s="1584">
        <f>IF(F33=0,0,ROUND(F32/F33,3))</f>
        <v>0</v>
      </c>
      <c r="H32" s="388"/>
      <c r="I32" s="388"/>
    </row>
    <row r="33" spans="1:9" x14ac:dyDescent="0.2">
      <c r="A33" s="388"/>
      <c r="B33" s="730" t="s">
        <v>230</v>
      </c>
      <c r="C33" s="730"/>
      <c r="D33" s="730"/>
      <c r="E33" s="730"/>
      <c r="F33" s="748">
        <f>+基礎データ貼付用シート!E294</f>
        <v>0</v>
      </c>
      <c r="G33" s="1584"/>
      <c r="H33" s="388"/>
      <c r="I33" s="388"/>
    </row>
    <row r="34" spans="1:9" x14ac:dyDescent="0.2">
      <c r="A34" s="388"/>
      <c r="B34" s="388"/>
      <c r="C34" s="388"/>
      <c r="D34" s="388"/>
      <c r="E34" s="388"/>
      <c r="F34" s="1582" t="s">
        <v>102</v>
      </c>
      <c r="G34" s="1582"/>
      <c r="H34" s="388"/>
      <c r="I34" s="388"/>
    </row>
    <row r="35" spans="1:9" x14ac:dyDescent="0.2">
      <c r="A35" s="388"/>
      <c r="B35" s="388"/>
      <c r="C35" s="388"/>
      <c r="D35" s="388"/>
      <c r="E35" s="388"/>
      <c r="F35" s="388"/>
      <c r="G35" s="388"/>
      <c r="H35" s="388"/>
      <c r="I35" s="388"/>
    </row>
  </sheetData>
  <sheetProtection autoFilter="0"/>
  <mergeCells count="13">
    <mergeCell ref="F34:G34"/>
    <mergeCell ref="G25:G26"/>
    <mergeCell ref="G32:G33"/>
    <mergeCell ref="E20:F20"/>
    <mergeCell ref="E19:F19"/>
    <mergeCell ref="A4:A6"/>
    <mergeCell ref="F13:G13"/>
    <mergeCell ref="F27:G27"/>
    <mergeCell ref="C4:D4"/>
    <mergeCell ref="E16:F16"/>
    <mergeCell ref="E17:F17"/>
    <mergeCell ref="D15:G15"/>
    <mergeCell ref="E18:F18"/>
  </mergeCells>
  <phoneticPr fontId="3"/>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O267"/>
  <sheetViews>
    <sheetView topLeftCell="A226" workbookViewId="0">
      <selection activeCell="H274" sqref="H274"/>
    </sheetView>
  </sheetViews>
  <sheetFormatPr defaultColWidth="9" defaultRowHeight="13.2" x14ac:dyDescent="0.2"/>
  <cols>
    <col min="1" max="1" width="4.44140625" style="163" bestFit="1" customWidth="1"/>
    <col min="2" max="2" width="6.88671875" style="163" customWidth="1"/>
    <col min="3" max="3" width="12" style="163" bestFit="1" customWidth="1"/>
    <col min="4" max="4" width="10.33203125" style="163" customWidth="1"/>
    <col min="5" max="5" width="2" style="163" bestFit="1" customWidth="1"/>
    <col min="6" max="6" width="10.6640625" style="163" bestFit="1" customWidth="1"/>
    <col min="7" max="7" width="2" style="163" bestFit="1" customWidth="1"/>
    <col min="8" max="8" width="12.33203125" style="163" bestFit="1" customWidth="1"/>
    <col min="9" max="9" width="2" style="163" bestFit="1" customWidth="1"/>
    <col min="10" max="10" width="16.44140625" style="163" customWidth="1"/>
    <col min="11" max="11" width="3.88671875" style="163" bestFit="1" customWidth="1"/>
    <col min="12" max="16384" width="9" style="163"/>
  </cols>
  <sheetData>
    <row r="1" spans="1:15" s="155" customFormat="1" ht="18.75" customHeight="1" x14ac:dyDescent="0.2">
      <c r="A1" s="551">
        <v>12</v>
      </c>
      <c r="B1" s="536" t="s">
        <v>229</v>
      </c>
      <c r="C1" s="550"/>
      <c r="D1" s="550"/>
      <c r="E1" s="550"/>
      <c r="F1" s="620"/>
      <c r="G1" s="550"/>
      <c r="H1" s="645"/>
      <c r="I1" s="550"/>
      <c r="J1" s="678"/>
      <c r="K1" s="550"/>
    </row>
    <row r="2" spans="1:15" s="155" customFormat="1" ht="8.25" customHeight="1" x14ac:dyDescent="0.2">
      <c r="A2" s="553"/>
      <c r="B2" s="550"/>
      <c r="C2" s="550"/>
      <c r="D2" s="550"/>
      <c r="E2" s="550"/>
      <c r="F2" s="620"/>
      <c r="G2" s="550"/>
      <c r="H2" s="645"/>
      <c r="I2" s="550"/>
      <c r="J2" s="678"/>
      <c r="K2" s="550"/>
    </row>
    <row r="3" spans="1:15" s="155" customFormat="1" ht="18.75" customHeight="1" x14ac:dyDescent="0.2">
      <c r="A3" s="553"/>
      <c r="B3" s="1547" t="s">
        <v>164</v>
      </c>
      <c r="C3" s="1548"/>
      <c r="D3" s="1547" t="s">
        <v>139</v>
      </c>
      <c r="E3" s="1548"/>
      <c r="F3" s="648" t="s">
        <v>138</v>
      </c>
      <c r="G3" s="649"/>
      <c r="H3" s="650" t="s">
        <v>137</v>
      </c>
      <c r="I3" s="649"/>
      <c r="J3" s="684" t="s">
        <v>89</v>
      </c>
      <c r="K3" s="409"/>
      <c r="N3" s="164"/>
    </row>
    <row r="4" spans="1:15" s="155" customFormat="1" ht="15" customHeight="1" x14ac:dyDescent="0.2">
      <c r="A4" s="553"/>
      <c r="B4" s="626"/>
      <c r="C4" s="565"/>
      <c r="D4" s="566"/>
      <c r="E4" s="411"/>
      <c r="F4" s="627"/>
      <c r="G4" s="568"/>
      <c r="H4" s="651"/>
      <c r="I4" s="568"/>
      <c r="J4" s="685" t="s">
        <v>136</v>
      </c>
      <c r="K4" s="409"/>
      <c r="N4" s="164"/>
    </row>
    <row r="5" spans="1:15" ht="15" customHeight="1" x14ac:dyDescent="0.2">
      <c r="A5" s="536"/>
      <c r="B5" s="652">
        <v>1</v>
      </c>
      <c r="C5" s="653" t="s">
        <v>124</v>
      </c>
      <c r="D5" s="1588" t="s">
        <v>228</v>
      </c>
      <c r="E5" s="1589"/>
      <c r="F5" s="698">
        <f>+基礎データ貼付用シート!E367</f>
        <v>0</v>
      </c>
      <c r="G5" s="699" t="s">
        <v>117</v>
      </c>
      <c r="H5" s="700">
        <v>9.0999999999999998E-2</v>
      </c>
      <c r="I5" s="699" t="s">
        <v>119</v>
      </c>
      <c r="J5" s="715">
        <f>ROUND(F5*H5,0)</f>
        <v>0</v>
      </c>
      <c r="K5" s="409" t="s">
        <v>134</v>
      </c>
      <c r="N5" s="164"/>
      <c r="O5" s="164"/>
    </row>
    <row r="6" spans="1:15" ht="15" customHeight="1" x14ac:dyDescent="0.2">
      <c r="A6" s="536"/>
      <c r="B6" s="652">
        <v>2</v>
      </c>
      <c r="C6" s="653" t="s">
        <v>124</v>
      </c>
      <c r="D6" s="1588" t="s">
        <v>227</v>
      </c>
      <c r="E6" s="1589"/>
      <c r="F6" s="698">
        <f>+基礎データ貼付用シート!E368</f>
        <v>0</v>
      </c>
      <c r="G6" s="699" t="s">
        <v>117</v>
      </c>
      <c r="H6" s="700">
        <v>9.0999999999999998E-2</v>
      </c>
      <c r="I6" s="699" t="s">
        <v>119</v>
      </c>
      <c r="J6" s="715">
        <f t="shared" ref="J6:J66" si="0">ROUND(F6*H6,0)</f>
        <v>0</v>
      </c>
      <c r="K6" s="409" t="s">
        <v>132</v>
      </c>
      <c r="N6" s="164"/>
      <c r="O6" s="164"/>
    </row>
    <row r="7" spans="1:15" ht="15" customHeight="1" x14ac:dyDescent="0.2">
      <c r="A7" s="536"/>
      <c r="B7" s="652">
        <v>3</v>
      </c>
      <c r="C7" s="653" t="s">
        <v>123</v>
      </c>
      <c r="D7" s="1588" t="s">
        <v>225</v>
      </c>
      <c r="E7" s="1589"/>
      <c r="F7" s="638" t="b">
        <f>IF(総括表!$B$4=総括表!$Q$4,基礎データ貼付用シート!E383)</f>
        <v>0</v>
      </c>
      <c r="G7" s="699" t="s">
        <v>117</v>
      </c>
      <c r="H7" s="700">
        <v>0.122</v>
      </c>
      <c r="I7" s="699" t="s">
        <v>119</v>
      </c>
      <c r="J7" s="715">
        <f t="shared" si="0"/>
        <v>0</v>
      </c>
      <c r="K7" s="409" t="s">
        <v>130</v>
      </c>
      <c r="N7" s="164"/>
      <c r="O7" s="164"/>
    </row>
    <row r="8" spans="1:15" ht="15" customHeight="1" x14ac:dyDescent="0.2">
      <c r="A8" s="536"/>
      <c r="B8" s="410"/>
      <c r="C8" s="590" t="s">
        <v>226</v>
      </c>
      <c r="D8" s="1588" t="s">
        <v>223</v>
      </c>
      <c r="E8" s="1589"/>
      <c r="F8" s="638" t="b">
        <f>IF(総括表!$B$4=総括表!$Q$5,基礎データ貼付用シート!E383)</f>
        <v>0</v>
      </c>
      <c r="G8" s="699" t="s">
        <v>117</v>
      </c>
      <c r="H8" s="700">
        <v>0.122</v>
      </c>
      <c r="I8" s="704" t="s">
        <v>119</v>
      </c>
      <c r="J8" s="717">
        <f t="shared" si="0"/>
        <v>0</v>
      </c>
      <c r="K8" s="409" t="s">
        <v>539</v>
      </c>
    </row>
    <row r="9" spans="1:15" ht="15" customHeight="1" x14ac:dyDescent="0.2">
      <c r="A9" s="536"/>
      <c r="B9" s="652">
        <v>4</v>
      </c>
      <c r="C9" s="653" t="s">
        <v>123</v>
      </c>
      <c r="D9" s="1588" t="s">
        <v>225</v>
      </c>
      <c r="E9" s="1589"/>
      <c r="F9" s="638" t="b">
        <f>IF(総括表!$B$4=総括表!$Q$4,基礎データ貼付用シート!E384)</f>
        <v>0</v>
      </c>
      <c r="G9" s="699" t="s">
        <v>117</v>
      </c>
      <c r="H9" s="700">
        <v>0.122</v>
      </c>
      <c r="I9" s="699" t="s">
        <v>119</v>
      </c>
      <c r="J9" s="715">
        <f t="shared" si="0"/>
        <v>0</v>
      </c>
      <c r="K9" s="409" t="s">
        <v>538</v>
      </c>
      <c r="N9" s="164"/>
      <c r="O9" s="164"/>
    </row>
    <row r="10" spans="1:15" ht="15" customHeight="1" x14ac:dyDescent="0.2">
      <c r="A10" s="536"/>
      <c r="B10" s="410"/>
      <c r="C10" s="590" t="s">
        <v>224</v>
      </c>
      <c r="D10" s="1588" t="s">
        <v>223</v>
      </c>
      <c r="E10" s="1589"/>
      <c r="F10" s="638" t="b">
        <f>IF(総括表!$B$4=総括表!$Q$5,基礎データ貼付用シート!E384)</f>
        <v>0</v>
      </c>
      <c r="G10" s="699" t="s">
        <v>117</v>
      </c>
      <c r="H10" s="700">
        <v>0.122</v>
      </c>
      <c r="I10" s="704" t="s">
        <v>119</v>
      </c>
      <c r="J10" s="717">
        <f t="shared" si="0"/>
        <v>0</v>
      </c>
      <c r="K10" s="409" t="s">
        <v>537</v>
      </c>
    </row>
    <row r="11" spans="1:15" ht="15" customHeight="1" x14ac:dyDescent="0.2">
      <c r="A11" s="536"/>
      <c r="B11" s="652">
        <v>5</v>
      </c>
      <c r="C11" s="653" t="s">
        <v>122</v>
      </c>
      <c r="D11" s="1588" t="s">
        <v>225</v>
      </c>
      <c r="E11" s="1589"/>
      <c r="F11" s="638" t="b">
        <f>IF(総括表!$B$4=総括表!$Q$4,基礎データ貼付用シート!E400)</f>
        <v>0</v>
      </c>
      <c r="G11" s="699" t="s">
        <v>117</v>
      </c>
      <c r="H11" s="700">
        <v>0.14699999999999999</v>
      </c>
      <c r="I11" s="699" t="s">
        <v>119</v>
      </c>
      <c r="J11" s="715">
        <f t="shared" si="0"/>
        <v>0</v>
      </c>
      <c r="K11" s="409" t="s">
        <v>536</v>
      </c>
      <c r="N11" s="164"/>
      <c r="O11" s="164"/>
    </row>
    <row r="12" spans="1:15" ht="15" customHeight="1" x14ac:dyDescent="0.2">
      <c r="A12" s="536"/>
      <c r="B12" s="410"/>
      <c r="C12" s="590" t="s">
        <v>226</v>
      </c>
      <c r="D12" s="1588" t="s">
        <v>223</v>
      </c>
      <c r="E12" s="1589"/>
      <c r="F12" s="638" t="b">
        <f>IF(総括表!$B$4=総括表!$Q$5,基礎データ貼付用シート!E400)</f>
        <v>0</v>
      </c>
      <c r="G12" s="699" t="s">
        <v>117</v>
      </c>
      <c r="H12" s="700">
        <v>0.14699999999999999</v>
      </c>
      <c r="I12" s="704" t="s">
        <v>119</v>
      </c>
      <c r="J12" s="717">
        <f t="shared" si="0"/>
        <v>0</v>
      </c>
      <c r="K12" s="409" t="s">
        <v>535</v>
      </c>
    </row>
    <row r="13" spans="1:15" ht="15" customHeight="1" x14ac:dyDescent="0.2">
      <c r="A13" s="536"/>
      <c r="B13" s="652">
        <v>6</v>
      </c>
      <c r="C13" s="653" t="s">
        <v>122</v>
      </c>
      <c r="D13" s="1588" t="s">
        <v>225</v>
      </c>
      <c r="E13" s="1589"/>
      <c r="F13" s="638" t="b">
        <f>IF(総括表!$B$4=総括表!$Q$4,基礎データ貼付用シート!E401)</f>
        <v>0</v>
      </c>
      <c r="G13" s="699" t="s">
        <v>117</v>
      </c>
      <c r="H13" s="700">
        <v>0.14699999999999999</v>
      </c>
      <c r="I13" s="699" t="s">
        <v>119</v>
      </c>
      <c r="J13" s="715">
        <f t="shared" si="0"/>
        <v>0</v>
      </c>
      <c r="K13" s="409" t="s">
        <v>531</v>
      </c>
      <c r="N13" s="164"/>
      <c r="O13" s="164"/>
    </row>
    <row r="14" spans="1:15" ht="15" customHeight="1" x14ac:dyDescent="0.2">
      <c r="A14" s="536"/>
      <c r="B14" s="410"/>
      <c r="C14" s="590" t="s">
        <v>224</v>
      </c>
      <c r="D14" s="1588" t="s">
        <v>223</v>
      </c>
      <c r="E14" s="1589"/>
      <c r="F14" s="638" t="b">
        <f>IF(総括表!$B$4=総括表!$Q$5,基礎データ貼付用シート!E401)</f>
        <v>0</v>
      </c>
      <c r="G14" s="699" t="s">
        <v>117</v>
      </c>
      <c r="H14" s="700">
        <v>0.14699999999999999</v>
      </c>
      <c r="I14" s="704" t="s">
        <v>119</v>
      </c>
      <c r="J14" s="717">
        <f t="shared" si="0"/>
        <v>0</v>
      </c>
      <c r="K14" s="409" t="s">
        <v>529</v>
      </c>
    </row>
    <row r="15" spans="1:15" ht="15" customHeight="1" x14ac:dyDescent="0.2">
      <c r="A15" s="536"/>
      <c r="B15" s="652">
        <v>7</v>
      </c>
      <c r="C15" s="653" t="s">
        <v>121</v>
      </c>
      <c r="D15" s="1588" t="s">
        <v>225</v>
      </c>
      <c r="E15" s="1589"/>
      <c r="F15" s="638" t="b">
        <f>IF(総括表!$B$4=総括表!$Q$4,基礎データ貼付用シート!E417)</f>
        <v>0</v>
      </c>
      <c r="G15" s="699" t="s">
        <v>117</v>
      </c>
      <c r="H15" s="700">
        <v>0.17699999999999999</v>
      </c>
      <c r="I15" s="699" t="s">
        <v>119</v>
      </c>
      <c r="J15" s="715">
        <f t="shared" si="0"/>
        <v>0</v>
      </c>
      <c r="K15" s="409" t="s">
        <v>555</v>
      </c>
      <c r="N15" s="164"/>
      <c r="O15" s="164"/>
    </row>
    <row r="16" spans="1:15" ht="15" customHeight="1" x14ac:dyDescent="0.2">
      <c r="A16" s="536"/>
      <c r="B16" s="410"/>
      <c r="C16" s="590" t="s">
        <v>226</v>
      </c>
      <c r="D16" s="1588" t="s">
        <v>223</v>
      </c>
      <c r="E16" s="1589"/>
      <c r="F16" s="638" t="b">
        <f>IF(総括表!$B$4=総括表!$Q$5,基礎データ貼付用シート!E417)</f>
        <v>0</v>
      </c>
      <c r="G16" s="699" t="s">
        <v>117</v>
      </c>
      <c r="H16" s="700">
        <v>0.17699999999999999</v>
      </c>
      <c r="I16" s="704" t="s">
        <v>119</v>
      </c>
      <c r="J16" s="717">
        <f t="shared" si="0"/>
        <v>0</v>
      </c>
      <c r="K16" s="409" t="s">
        <v>554</v>
      </c>
    </row>
    <row r="17" spans="1:15" ht="15" customHeight="1" x14ac:dyDescent="0.2">
      <c r="A17" s="536"/>
      <c r="B17" s="652">
        <v>8</v>
      </c>
      <c r="C17" s="653" t="s">
        <v>121</v>
      </c>
      <c r="D17" s="1588" t="s">
        <v>225</v>
      </c>
      <c r="E17" s="1589"/>
      <c r="F17" s="638" t="b">
        <f>IF(総括表!$B$4=総括表!$Q$4,基礎データ貼付用シート!E418)</f>
        <v>0</v>
      </c>
      <c r="G17" s="699" t="s">
        <v>117</v>
      </c>
      <c r="H17" s="700">
        <v>0.17699999999999999</v>
      </c>
      <c r="I17" s="699" t="s">
        <v>119</v>
      </c>
      <c r="J17" s="715">
        <f t="shared" si="0"/>
        <v>0</v>
      </c>
      <c r="K17" s="409" t="s">
        <v>553</v>
      </c>
      <c r="N17" s="164"/>
      <c r="O17" s="164"/>
    </row>
    <row r="18" spans="1:15" ht="15" customHeight="1" x14ac:dyDescent="0.2">
      <c r="A18" s="536"/>
      <c r="B18" s="410"/>
      <c r="C18" s="590" t="s">
        <v>224</v>
      </c>
      <c r="D18" s="1588" t="s">
        <v>223</v>
      </c>
      <c r="E18" s="1589"/>
      <c r="F18" s="638" t="b">
        <f>IF(総括表!$B$4=総括表!$Q$5,基礎データ貼付用シート!E418)</f>
        <v>0</v>
      </c>
      <c r="G18" s="699" t="s">
        <v>117</v>
      </c>
      <c r="H18" s="700">
        <v>0.17699999999999999</v>
      </c>
      <c r="I18" s="704" t="s">
        <v>119</v>
      </c>
      <c r="J18" s="717">
        <f t="shared" si="0"/>
        <v>0</v>
      </c>
      <c r="K18" s="409" t="s">
        <v>570</v>
      </c>
    </row>
    <row r="19" spans="1:15" ht="15" customHeight="1" x14ac:dyDescent="0.2">
      <c r="A19" s="536"/>
      <c r="B19" s="652">
        <v>9</v>
      </c>
      <c r="C19" s="653" t="s">
        <v>120</v>
      </c>
      <c r="D19" s="1588" t="s">
        <v>225</v>
      </c>
      <c r="E19" s="1589"/>
      <c r="F19" s="638" t="b">
        <f>IF(総括表!$B$4=総括表!$Q$4,基礎データ貼付用シート!E434)</f>
        <v>0</v>
      </c>
      <c r="G19" s="699" t="s">
        <v>117</v>
      </c>
      <c r="H19" s="700">
        <v>0.20599999999999999</v>
      </c>
      <c r="I19" s="699" t="s">
        <v>119</v>
      </c>
      <c r="J19" s="715">
        <f t="shared" si="0"/>
        <v>0</v>
      </c>
      <c r="K19" s="409" t="s">
        <v>569</v>
      </c>
    </row>
    <row r="20" spans="1:15" ht="15" customHeight="1" x14ac:dyDescent="0.2">
      <c r="A20" s="536"/>
      <c r="B20" s="410"/>
      <c r="C20" s="590" t="s">
        <v>226</v>
      </c>
      <c r="D20" s="1588" t="s">
        <v>223</v>
      </c>
      <c r="E20" s="1589"/>
      <c r="F20" s="638" t="b">
        <f>IF(総括表!$B$4=総括表!$Q$5,基礎データ貼付用シート!E434)</f>
        <v>0</v>
      </c>
      <c r="G20" s="699" t="s">
        <v>117</v>
      </c>
      <c r="H20" s="700">
        <v>0.20599999999999999</v>
      </c>
      <c r="I20" s="704" t="s">
        <v>119</v>
      </c>
      <c r="J20" s="717">
        <f t="shared" si="0"/>
        <v>0</v>
      </c>
      <c r="K20" s="409" t="s">
        <v>568</v>
      </c>
    </row>
    <row r="21" spans="1:15" ht="15" customHeight="1" x14ac:dyDescent="0.2">
      <c r="A21" s="536"/>
      <c r="B21" s="658">
        <v>10</v>
      </c>
      <c r="C21" s="653" t="s">
        <v>120</v>
      </c>
      <c r="D21" s="1588" t="s">
        <v>225</v>
      </c>
      <c r="E21" s="1589"/>
      <c r="F21" s="638" t="b">
        <f>IF(総括表!$B$4=総括表!$Q$4,基礎データ貼付用シート!E435)</f>
        <v>0</v>
      </c>
      <c r="G21" s="699" t="s">
        <v>117</v>
      </c>
      <c r="H21" s="700">
        <v>0.20599999999999999</v>
      </c>
      <c r="I21" s="699" t="s">
        <v>119</v>
      </c>
      <c r="J21" s="715">
        <f t="shared" si="0"/>
        <v>0</v>
      </c>
      <c r="K21" s="409" t="s">
        <v>567</v>
      </c>
    </row>
    <row r="22" spans="1:15" ht="15" customHeight="1" x14ac:dyDescent="0.2">
      <c r="A22" s="536"/>
      <c r="B22" s="659"/>
      <c r="C22" s="590" t="s">
        <v>224</v>
      </c>
      <c r="D22" s="1588" t="s">
        <v>223</v>
      </c>
      <c r="E22" s="1589"/>
      <c r="F22" s="638" t="b">
        <f>IF(総括表!$B$4=総括表!$Q$5,基礎データ貼付用シート!E435)</f>
        <v>0</v>
      </c>
      <c r="G22" s="699" t="s">
        <v>117</v>
      </c>
      <c r="H22" s="700">
        <v>0.20599999999999999</v>
      </c>
      <c r="I22" s="704" t="s">
        <v>119</v>
      </c>
      <c r="J22" s="717">
        <f t="shared" si="0"/>
        <v>0</v>
      </c>
      <c r="K22" s="409" t="s">
        <v>566</v>
      </c>
    </row>
    <row r="23" spans="1:15" ht="15" customHeight="1" x14ac:dyDescent="0.2">
      <c r="A23" s="536"/>
      <c r="B23" s="658">
        <v>11</v>
      </c>
      <c r="C23" s="653" t="s">
        <v>476</v>
      </c>
      <c r="D23" s="1588" t="s">
        <v>225</v>
      </c>
      <c r="E23" s="1589"/>
      <c r="F23" s="638" t="b">
        <f>IF(総括表!$B$4=総括表!$Q$4,基礎データ貼付用シート!E451)</f>
        <v>0</v>
      </c>
      <c r="G23" s="699" t="s">
        <v>117</v>
      </c>
      <c r="H23" s="700">
        <v>0.23499999999999999</v>
      </c>
      <c r="I23" s="699" t="s">
        <v>119</v>
      </c>
      <c r="J23" s="715">
        <f t="shared" si="0"/>
        <v>0</v>
      </c>
      <c r="K23" s="409" t="s">
        <v>565</v>
      </c>
    </row>
    <row r="24" spans="1:15" ht="15" customHeight="1" x14ac:dyDescent="0.2">
      <c r="A24" s="536"/>
      <c r="B24" s="659"/>
      <c r="C24" s="590" t="s">
        <v>226</v>
      </c>
      <c r="D24" s="1588" t="s">
        <v>223</v>
      </c>
      <c r="E24" s="1589"/>
      <c r="F24" s="638" t="b">
        <f>IF(総括表!$B$4=総括表!$Q$5,基礎データ貼付用シート!E451)</f>
        <v>0</v>
      </c>
      <c r="G24" s="699" t="s">
        <v>117</v>
      </c>
      <c r="H24" s="700">
        <v>0.23499999999999999</v>
      </c>
      <c r="I24" s="704" t="s">
        <v>119</v>
      </c>
      <c r="J24" s="717">
        <f t="shared" si="0"/>
        <v>0</v>
      </c>
      <c r="K24" s="409" t="s">
        <v>564</v>
      </c>
    </row>
    <row r="25" spans="1:15" ht="15" customHeight="1" x14ac:dyDescent="0.2">
      <c r="A25" s="536"/>
      <c r="B25" s="658">
        <v>12</v>
      </c>
      <c r="C25" s="653" t="s">
        <v>476</v>
      </c>
      <c r="D25" s="1588" t="s">
        <v>225</v>
      </c>
      <c r="E25" s="1589"/>
      <c r="F25" s="638" t="b">
        <f>IF(総括表!$B$4=総括表!$Q$4,基礎データ貼付用シート!E452)</f>
        <v>0</v>
      </c>
      <c r="G25" s="699" t="s">
        <v>117</v>
      </c>
      <c r="H25" s="700">
        <v>0.23499999999999999</v>
      </c>
      <c r="I25" s="699" t="s">
        <v>119</v>
      </c>
      <c r="J25" s="715">
        <f t="shared" si="0"/>
        <v>0</v>
      </c>
      <c r="K25" s="409" t="s">
        <v>563</v>
      </c>
    </row>
    <row r="26" spans="1:15" ht="15" customHeight="1" x14ac:dyDescent="0.2">
      <c r="A26" s="536"/>
      <c r="B26" s="659"/>
      <c r="C26" s="590" t="s">
        <v>224</v>
      </c>
      <c r="D26" s="1588" t="s">
        <v>223</v>
      </c>
      <c r="E26" s="1589"/>
      <c r="F26" s="638" t="b">
        <f>IF(総括表!$B$4=総括表!$Q$5,基礎データ貼付用シート!E452)</f>
        <v>0</v>
      </c>
      <c r="G26" s="699" t="s">
        <v>117</v>
      </c>
      <c r="H26" s="700">
        <v>0.23499999999999999</v>
      </c>
      <c r="I26" s="704" t="s">
        <v>119</v>
      </c>
      <c r="J26" s="717">
        <f t="shared" si="0"/>
        <v>0</v>
      </c>
      <c r="K26" s="409" t="s">
        <v>562</v>
      </c>
    </row>
    <row r="27" spans="1:15" ht="15" customHeight="1" x14ac:dyDescent="0.2">
      <c r="A27" s="536"/>
      <c r="B27" s="658">
        <v>13</v>
      </c>
      <c r="C27" s="653" t="s">
        <v>513</v>
      </c>
      <c r="D27" s="1588" t="s">
        <v>225</v>
      </c>
      <c r="E27" s="1589"/>
      <c r="F27" s="638" t="b">
        <f>IF(総括表!$B$4=総括表!$Q$4,基礎データ貼付用シート!E468)</f>
        <v>0</v>
      </c>
      <c r="G27" s="699" t="s">
        <v>117</v>
      </c>
      <c r="H27" s="700">
        <v>0.26500000000000001</v>
      </c>
      <c r="I27" s="699" t="s">
        <v>119</v>
      </c>
      <c r="J27" s="715">
        <f t="shared" si="0"/>
        <v>0</v>
      </c>
      <c r="K27" s="409" t="s">
        <v>561</v>
      </c>
    </row>
    <row r="28" spans="1:15" ht="15" customHeight="1" x14ac:dyDescent="0.2">
      <c r="A28" s="536"/>
      <c r="B28" s="659"/>
      <c r="C28" s="590" t="s">
        <v>226</v>
      </c>
      <c r="D28" s="1588" t="s">
        <v>223</v>
      </c>
      <c r="E28" s="1589"/>
      <c r="F28" s="638" t="b">
        <f>IF(総括表!$B$4=総括表!$Q$5,基礎データ貼付用シート!E468)</f>
        <v>0</v>
      </c>
      <c r="G28" s="699" t="s">
        <v>117</v>
      </c>
      <c r="H28" s="700">
        <v>0.26500000000000001</v>
      </c>
      <c r="I28" s="704" t="s">
        <v>119</v>
      </c>
      <c r="J28" s="717">
        <f t="shared" si="0"/>
        <v>0</v>
      </c>
      <c r="K28" s="409" t="s">
        <v>560</v>
      </c>
    </row>
    <row r="29" spans="1:15" ht="15" customHeight="1" x14ac:dyDescent="0.2">
      <c r="A29" s="536"/>
      <c r="B29" s="658">
        <v>14</v>
      </c>
      <c r="C29" s="653" t="s">
        <v>513</v>
      </c>
      <c r="D29" s="1588" t="s">
        <v>225</v>
      </c>
      <c r="E29" s="1589"/>
      <c r="F29" s="638" t="b">
        <f>IF(総括表!$B$4=総括表!$Q$4,基礎データ貼付用シート!E469)</f>
        <v>0</v>
      </c>
      <c r="G29" s="699" t="s">
        <v>117</v>
      </c>
      <c r="H29" s="700">
        <v>0.26500000000000001</v>
      </c>
      <c r="I29" s="699" t="s">
        <v>119</v>
      </c>
      <c r="J29" s="715">
        <f t="shared" si="0"/>
        <v>0</v>
      </c>
      <c r="K29" s="409" t="s">
        <v>581</v>
      </c>
    </row>
    <row r="30" spans="1:15" ht="15" customHeight="1" x14ac:dyDescent="0.2">
      <c r="A30" s="536"/>
      <c r="B30" s="410"/>
      <c r="C30" s="590" t="s">
        <v>224</v>
      </c>
      <c r="D30" s="1588" t="s">
        <v>223</v>
      </c>
      <c r="E30" s="1589"/>
      <c r="F30" s="638" t="b">
        <f>IF(総括表!$B$4=総括表!$Q$5,基礎データ貼付用シート!E469)</f>
        <v>0</v>
      </c>
      <c r="G30" s="699" t="s">
        <v>117</v>
      </c>
      <c r="H30" s="700">
        <v>0.26500000000000001</v>
      </c>
      <c r="I30" s="704" t="s">
        <v>119</v>
      </c>
      <c r="J30" s="717">
        <f t="shared" si="0"/>
        <v>0</v>
      </c>
      <c r="K30" s="409" t="s">
        <v>580</v>
      </c>
    </row>
    <row r="31" spans="1:15" ht="15" customHeight="1" x14ac:dyDescent="0.2">
      <c r="A31" s="536"/>
      <c r="B31" s="658">
        <v>15</v>
      </c>
      <c r="C31" s="653" t="s">
        <v>620</v>
      </c>
      <c r="D31" s="1588" t="s">
        <v>225</v>
      </c>
      <c r="E31" s="1589"/>
      <c r="F31" s="638" t="b">
        <f>IF(総括表!$B$4=総括表!$Q$4,基礎データ貼付用シート!E485)</f>
        <v>0</v>
      </c>
      <c r="G31" s="699" t="s">
        <v>117</v>
      </c>
      <c r="H31" s="700">
        <v>0.29399999999999998</v>
      </c>
      <c r="I31" s="699" t="s">
        <v>119</v>
      </c>
      <c r="J31" s="715">
        <f t="shared" si="0"/>
        <v>0</v>
      </c>
      <c r="K31" s="409" t="s">
        <v>579</v>
      </c>
    </row>
    <row r="32" spans="1:15" ht="15" customHeight="1" x14ac:dyDescent="0.2">
      <c r="A32" s="536"/>
      <c r="B32" s="659"/>
      <c r="C32" s="590" t="s">
        <v>226</v>
      </c>
      <c r="D32" s="1588" t="s">
        <v>223</v>
      </c>
      <c r="E32" s="1589"/>
      <c r="F32" s="638" t="b">
        <f>IF(総括表!$B$4=総括表!$Q$5,基礎データ貼付用シート!E485)</f>
        <v>0</v>
      </c>
      <c r="G32" s="699" t="s">
        <v>117</v>
      </c>
      <c r="H32" s="700">
        <v>0.29399999999999998</v>
      </c>
      <c r="I32" s="704" t="s">
        <v>119</v>
      </c>
      <c r="J32" s="717">
        <f t="shared" si="0"/>
        <v>0</v>
      </c>
      <c r="K32" s="409" t="s">
        <v>578</v>
      </c>
    </row>
    <row r="33" spans="1:11" ht="15" customHeight="1" x14ac:dyDescent="0.2">
      <c r="A33" s="536"/>
      <c r="B33" s="658">
        <v>16</v>
      </c>
      <c r="C33" s="653" t="s">
        <v>620</v>
      </c>
      <c r="D33" s="1588" t="s">
        <v>225</v>
      </c>
      <c r="E33" s="1589"/>
      <c r="F33" s="638" t="b">
        <f>IF(総括表!$B$4=総括表!$Q$4,基礎データ貼付用シート!E486)</f>
        <v>0</v>
      </c>
      <c r="G33" s="699" t="s">
        <v>117</v>
      </c>
      <c r="H33" s="700">
        <v>0.29399999999999998</v>
      </c>
      <c r="I33" s="699" t="s">
        <v>119</v>
      </c>
      <c r="J33" s="715">
        <f t="shared" si="0"/>
        <v>0</v>
      </c>
      <c r="K33" s="409" t="s">
        <v>577</v>
      </c>
    </row>
    <row r="34" spans="1:11" ht="15" customHeight="1" x14ac:dyDescent="0.2">
      <c r="A34" s="536"/>
      <c r="B34" s="410"/>
      <c r="C34" s="590" t="s">
        <v>224</v>
      </c>
      <c r="D34" s="1588" t="s">
        <v>223</v>
      </c>
      <c r="E34" s="1589"/>
      <c r="F34" s="638" t="b">
        <f>IF(総括表!$B$4=総括表!$Q$5,基礎データ貼付用シート!E486)</f>
        <v>0</v>
      </c>
      <c r="G34" s="699" t="s">
        <v>117</v>
      </c>
      <c r="H34" s="700">
        <v>0.29399999999999998</v>
      </c>
      <c r="I34" s="704" t="s">
        <v>119</v>
      </c>
      <c r="J34" s="717">
        <f t="shared" si="0"/>
        <v>0</v>
      </c>
      <c r="K34" s="409" t="s">
        <v>576</v>
      </c>
    </row>
    <row r="35" spans="1:11" ht="15" customHeight="1" x14ac:dyDescent="0.2">
      <c r="A35" s="536"/>
      <c r="B35" s="658">
        <v>17</v>
      </c>
      <c r="C35" s="653" t="s">
        <v>716</v>
      </c>
      <c r="D35" s="1588" t="s">
        <v>225</v>
      </c>
      <c r="E35" s="1589"/>
      <c r="F35" s="638" t="b">
        <f>IF(総括表!$B$4=総括表!$Q$4,基礎データ貼付用シート!E502)</f>
        <v>0</v>
      </c>
      <c r="G35" s="699" t="s">
        <v>117</v>
      </c>
      <c r="H35" s="700">
        <v>0.32600000000000001</v>
      </c>
      <c r="I35" s="699" t="s">
        <v>119</v>
      </c>
      <c r="J35" s="715">
        <f t="shared" si="0"/>
        <v>0</v>
      </c>
      <c r="K35" s="409" t="s">
        <v>575</v>
      </c>
    </row>
    <row r="36" spans="1:11" ht="15" customHeight="1" x14ac:dyDescent="0.2">
      <c r="A36" s="536"/>
      <c r="B36" s="659"/>
      <c r="C36" s="590" t="s">
        <v>226</v>
      </c>
      <c r="D36" s="1588" t="s">
        <v>223</v>
      </c>
      <c r="E36" s="1589"/>
      <c r="F36" s="638" t="b">
        <f>IF(総括表!$B$4=総括表!$Q$5,基礎データ貼付用シート!E502)</f>
        <v>0</v>
      </c>
      <c r="G36" s="699" t="s">
        <v>117</v>
      </c>
      <c r="H36" s="700">
        <v>0.32600000000000001</v>
      </c>
      <c r="I36" s="704" t="s">
        <v>119</v>
      </c>
      <c r="J36" s="717">
        <f t="shared" si="0"/>
        <v>0</v>
      </c>
      <c r="K36" s="409" t="s">
        <v>574</v>
      </c>
    </row>
    <row r="37" spans="1:11" ht="15" customHeight="1" x14ac:dyDescent="0.2">
      <c r="A37" s="536"/>
      <c r="B37" s="658">
        <v>18</v>
      </c>
      <c r="C37" s="653" t="s">
        <v>716</v>
      </c>
      <c r="D37" s="1588" t="s">
        <v>225</v>
      </c>
      <c r="E37" s="1589"/>
      <c r="F37" s="638" t="b">
        <f>IF(総括表!$B$4=総括表!$Q$4,基礎データ貼付用シート!E503)</f>
        <v>0</v>
      </c>
      <c r="G37" s="699" t="s">
        <v>117</v>
      </c>
      <c r="H37" s="700">
        <v>0.32600000000000001</v>
      </c>
      <c r="I37" s="699" t="s">
        <v>119</v>
      </c>
      <c r="J37" s="715">
        <f t="shared" si="0"/>
        <v>0</v>
      </c>
      <c r="K37" s="409" t="s">
        <v>589</v>
      </c>
    </row>
    <row r="38" spans="1:11" ht="15" customHeight="1" x14ac:dyDescent="0.2">
      <c r="A38" s="536"/>
      <c r="B38" s="410"/>
      <c r="C38" s="590" t="s">
        <v>224</v>
      </c>
      <c r="D38" s="1588" t="s">
        <v>223</v>
      </c>
      <c r="E38" s="1589"/>
      <c r="F38" s="638" t="b">
        <f>IF(総括表!$B$4=総括表!$Q$5,基礎データ貼付用シート!E503)</f>
        <v>0</v>
      </c>
      <c r="G38" s="699" t="s">
        <v>117</v>
      </c>
      <c r="H38" s="700">
        <v>0.32600000000000001</v>
      </c>
      <c r="I38" s="704" t="s">
        <v>119</v>
      </c>
      <c r="J38" s="717">
        <f t="shared" si="0"/>
        <v>0</v>
      </c>
      <c r="K38" s="409" t="s">
        <v>588</v>
      </c>
    </row>
    <row r="39" spans="1:11" ht="15" customHeight="1" x14ac:dyDescent="0.2">
      <c r="A39" s="536"/>
      <c r="B39" s="658">
        <v>19</v>
      </c>
      <c r="C39" s="653" t="s">
        <v>747</v>
      </c>
      <c r="D39" s="1588" t="s">
        <v>225</v>
      </c>
      <c r="E39" s="1589"/>
      <c r="F39" s="638" t="b">
        <f>IF(総括表!$B$4=総括表!$Q$4,基礎データ貼付用シート!E519)</f>
        <v>0</v>
      </c>
      <c r="G39" s="699" t="s">
        <v>117</v>
      </c>
      <c r="H39" s="700">
        <v>0.35299999999999998</v>
      </c>
      <c r="I39" s="699" t="s">
        <v>119</v>
      </c>
      <c r="J39" s="715">
        <f t="shared" si="0"/>
        <v>0</v>
      </c>
      <c r="K39" s="409" t="s">
        <v>614</v>
      </c>
    </row>
    <row r="40" spans="1:11" ht="15" customHeight="1" x14ac:dyDescent="0.2">
      <c r="A40" s="536"/>
      <c r="B40" s="659"/>
      <c r="C40" s="590" t="s">
        <v>226</v>
      </c>
      <c r="D40" s="1588" t="s">
        <v>223</v>
      </c>
      <c r="E40" s="1589"/>
      <c r="F40" s="638" t="b">
        <f>IF(総括表!$B$4=総括表!$Q$5,基礎データ貼付用シート!E519)</f>
        <v>0</v>
      </c>
      <c r="G40" s="699" t="s">
        <v>117</v>
      </c>
      <c r="H40" s="700">
        <v>0.35599999999999998</v>
      </c>
      <c r="I40" s="704" t="s">
        <v>1585</v>
      </c>
      <c r="J40" s="717">
        <f t="shared" si="0"/>
        <v>0</v>
      </c>
      <c r="K40" s="409" t="s">
        <v>1586</v>
      </c>
    </row>
    <row r="41" spans="1:11" ht="15" customHeight="1" x14ac:dyDescent="0.2">
      <c r="A41" s="536"/>
      <c r="B41" s="658">
        <v>20</v>
      </c>
      <c r="C41" s="653" t="s">
        <v>747</v>
      </c>
      <c r="D41" s="1588" t="s">
        <v>225</v>
      </c>
      <c r="E41" s="1589"/>
      <c r="F41" s="638" t="b">
        <f>IF(総括表!$B$4=総括表!$Q$4,基礎データ貼付用シート!E520)</f>
        <v>0</v>
      </c>
      <c r="G41" s="699" t="s">
        <v>1587</v>
      </c>
      <c r="H41" s="700">
        <v>0.35299999999999998</v>
      </c>
      <c r="I41" s="699" t="s">
        <v>119</v>
      </c>
      <c r="J41" s="715">
        <f t="shared" si="0"/>
        <v>0</v>
      </c>
      <c r="K41" s="409" t="s">
        <v>632</v>
      </c>
    </row>
    <row r="42" spans="1:11" ht="15" customHeight="1" x14ac:dyDescent="0.2">
      <c r="A42" s="536"/>
      <c r="B42" s="410"/>
      <c r="C42" s="590" t="s">
        <v>224</v>
      </c>
      <c r="D42" s="1588" t="s">
        <v>223</v>
      </c>
      <c r="E42" s="1589"/>
      <c r="F42" s="638" t="b">
        <f>IF(総括表!$B$4=総括表!$Q$5,基礎データ貼付用シート!E520)</f>
        <v>0</v>
      </c>
      <c r="G42" s="699" t="s">
        <v>117</v>
      </c>
      <c r="H42" s="700">
        <v>0.35599999999999998</v>
      </c>
      <c r="I42" s="704" t="s">
        <v>119</v>
      </c>
      <c r="J42" s="717">
        <f t="shared" si="0"/>
        <v>0</v>
      </c>
      <c r="K42" s="409" t="s">
        <v>631</v>
      </c>
    </row>
    <row r="43" spans="1:11" ht="15" customHeight="1" x14ac:dyDescent="0.2">
      <c r="A43" s="536"/>
      <c r="B43" s="658">
        <v>21</v>
      </c>
      <c r="C43" s="653" t="s">
        <v>818</v>
      </c>
      <c r="D43" s="1588" t="s">
        <v>225</v>
      </c>
      <c r="E43" s="1589"/>
      <c r="F43" s="638" t="b">
        <f>IF(総括表!$B$4=総括表!$Q$4,基礎データ貼付用シート!E536)</f>
        <v>0</v>
      </c>
      <c r="G43" s="699" t="s">
        <v>117</v>
      </c>
      <c r="H43" s="700">
        <v>0.38200000000000001</v>
      </c>
      <c r="I43" s="699" t="s">
        <v>119</v>
      </c>
      <c r="J43" s="715">
        <f t="shared" si="0"/>
        <v>0</v>
      </c>
      <c r="K43" s="409" t="s">
        <v>630</v>
      </c>
    </row>
    <row r="44" spans="1:11" ht="15" customHeight="1" x14ac:dyDescent="0.2">
      <c r="A44" s="536"/>
      <c r="B44" s="659"/>
      <c r="C44" s="590" t="s">
        <v>226</v>
      </c>
      <c r="D44" s="1588" t="s">
        <v>223</v>
      </c>
      <c r="E44" s="1589"/>
      <c r="F44" s="638" t="b">
        <f>IF(総括表!$B$4=総括表!$Q$5,基礎データ貼付用シート!E536)</f>
        <v>0</v>
      </c>
      <c r="G44" s="699" t="s">
        <v>117</v>
      </c>
      <c r="H44" s="700">
        <v>0.38300000000000001</v>
      </c>
      <c r="I44" s="704" t="s">
        <v>119</v>
      </c>
      <c r="J44" s="717">
        <f t="shared" si="0"/>
        <v>0</v>
      </c>
      <c r="K44" s="409" t="s">
        <v>629</v>
      </c>
    </row>
    <row r="45" spans="1:11" ht="15" customHeight="1" x14ac:dyDescent="0.2">
      <c r="A45" s="536"/>
      <c r="B45" s="658">
        <v>22</v>
      </c>
      <c r="C45" s="653" t="s">
        <v>818</v>
      </c>
      <c r="D45" s="1588" t="s">
        <v>225</v>
      </c>
      <c r="E45" s="1589"/>
      <c r="F45" s="638" t="b">
        <f>IF(総括表!$B$4=総括表!$Q$4,基礎データ貼付用シート!E537)</f>
        <v>0</v>
      </c>
      <c r="G45" s="699" t="s">
        <v>117</v>
      </c>
      <c r="H45" s="700">
        <v>0.38200000000000001</v>
      </c>
      <c r="I45" s="699" t="s">
        <v>119</v>
      </c>
      <c r="J45" s="715">
        <f t="shared" si="0"/>
        <v>0</v>
      </c>
      <c r="K45" s="409" t="s">
        <v>628</v>
      </c>
    </row>
    <row r="46" spans="1:11" ht="15" customHeight="1" x14ac:dyDescent="0.2">
      <c r="A46" s="536"/>
      <c r="B46" s="410"/>
      <c r="C46" s="590" t="s">
        <v>224</v>
      </c>
      <c r="D46" s="1588" t="s">
        <v>223</v>
      </c>
      <c r="E46" s="1589"/>
      <c r="F46" s="638" t="b">
        <f>IF(総括表!$B$4=総括表!$Q$5,基礎データ貼付用シート!E537)</f>
        <v>0</v>
      </c>
      <c r="G46" s="699" t="s">
        <v>117</v>
      </c>
      <c r="H46" s="700">
        <v>0.38300000000000001</v>
      </c>
      <c r="I46" s="704" t="s">
        <v>119</v>
      </c>
      <c r="J46" s="717">
        <f t="shared" si="0"/>
        <v>0</v>
      </c>
      <c r="K46" s="409" t="s">
        <v>627</v>
      </c>
    </row>
    <row r="47" spans="1:11" ht="15" customHeight="1" x14ac:dyDescent="0.2">
      <c r="A47" s="536"/>
      <c r="B47" s="658">
        <v>23</v>
      </c>
      <c r="C47" s="653" t="s">
        <v>894</v>
      </c>
      <c r="D47" s="1588" t="s">
        <v>225</v>
      </c>
      <c r="E47" s="1589"/>
      <c r="F47" s="638" t="b">
        <f>IF(総括表!$B$4=総括表!$Q$4,基礎データ貼付用シート!E553)</f>
        <v>0</v>
      </c>
      <c r="G47" s="699" t="s">
        <v>117</v>
      </c>
      <c r="H47" s="700">
        <v>0.41199999999999998</v>
      </c>
      <c r="I47" s="699" t="s">
        <v>119</v>
      </c>
      <c r="J47" s="715">
        <f t="shared" si="0"/>
        <v>0</v>
      </c>
      <c r="K47" s="409" t="s">
        <v>626</v>
      </c>
    </row>
    <row r="48" spans="1:11" ht="15" customHeight="1" x14ac:dyDescent="0.2">
      <c r="A48" s="536"/>
      <c r="B48" s="410"/>
      <c r="C48" s="590" t="s">
        <v>226</v>
      </c>
      <c r="D48" s="1588" t="s">
        <v>223</v>
      </c>
      <c r="E48" s="1589"/>
      <c r="F48" s="638" t="b">
        <f>IF(総括表!$B$4=総括表!$Q$5,基礎データ貼付用シート!E553)</f>
        <v>0</v>
      </c>
      <c r="G48" s="699" t="s">
        <v>117</v>
      </c>
      <c r="H48" s="700">
        <v>0.41199999999999998</v>
      </c>
      <c r="I48" s="704" t="s">
        <v>119</v>
      </c>
      <c r="J48" s="717">
        <f t="shared" si="0"/>
        <v>0</v>
      </c>
      <c r="K48" s="409" t="s">
        <v>605</v>
      </c>
    </row>
    <row r="49" spans="1:11" ht="15" customHeight="1" x14ac:dyDescent="0.2">
      <c r="A49" s="536"/>
      <c r="B49" s="658">
        <v>24</v>
      </c>
      <c r="C49" s="653" t="s">
        <v>894</v>
      </c>
      <c r="D49" s="1588" t="s">
        <v>225</v>
      </c>
      <c r="E49" s="1589"/>
      <c r="F49" s="638" t="b">
        <f>IF(総括表!$B$4=総括表!$Q$4,基礎データ貼付用シート!E554)</f>
        <v>0</v>
      </c>
      <c r="G49" s="699" t="s">
        <v>117</v>
      </c>
      <c r="H49" s="700">
        <v>0.41199999999999998</v>
      </c>
      <c r="I49" s="699" t="s">
        <v>119</v>
      </c>
      <c r="J49" s="715">
        <f t="shared" si="0"/>
        <v>0</v>
      </c>
      <c r="K49" s="409" t="s">
        <v>625</v>
      </c>
    </row>
    <row r="50" spans="1:11" ht="15" customHeight="1" x14ac:dyDescent="0.2">
      <c r="A50" s="536"/>
      <c r="B50" s="410"/>
      <c r="C50" s="590" t="s">
        <v>224</v>
      </c>
      <c r="D50" s="1588" t="s">
        <v>223</v>
      </c>
      <c r="E50" s="1589"/>
      <c r="F50" s="638" t="b">
        <f>IF(総括表!$B$4=総括表!$Q$5,基礎データ貼付用シート!E554)</f>
        <v>0</v>
      </c>
      <c r="G50" s="699" t="s">
        <v>117</v>
      </c>
      <c r="H50" s="700">
        <v>0.41199999999999998</v>
      </c>
      <c r="I50" s="704" t="s">
        <v>119</v>
      </c>
      <c r="J50" s="717">
        <f t="shared" si="0"/>
        <v>0</v>
      </c>
      <c r="K50" s="409" t="s">
        <v>604</v>
      </c>
    </row>
    <row r="51" spans="1:11" ht="15" customHeight="1" x14ac:dyDescent="0.2">
      <c r="A51" s="536"/>
      <c r="B51" s="658">
        <v>25</v>
      </c>
      <c r="C51" s="653" t="s">
        <v>926</v>
      </c>
      <c r="D51" s="1588" t="s">
        <v>225</v>
      </c>
      <c r="E51" s="1589"/>
      <c r="F51" s="638" t="b">
        <f>IF(総括表!$B$4=総括表!$Q$4,基礎データ貼付用シート!E583)</f>
        <v>0</v>
      </c>
      <c r="G51" s="699" t="s">
        <v>117</v>
      </c>
      <c r="H51" s="700">
        <v>0.441</v>
      </c>
      <c r="I51" s="699" t="s">
        <v>119</v>
      </c>
      <c r="J51" s="715">
        <f t="shared" si="0"/>
        <v>0</v>
      </c>
      <c r="K51" s="409" t="s">
        <v>603</v>
      </c>
    </row>
    <row r="52" spans="1:11" ht="15" customHeight="1" x14ac:dyDescent="0.2">
      <c r="A52" s="536"/>
      <c r="B52" s="410"/>
      <c r="C52" s="590" t="s">
        <v>226</v>
      </c>
      <c r="D52" s="1588" t="s">
        <v>223</v>
      </c>
      <c r="E52" s="1589"/>
      <c r="F52" s="638" t="b">
        <f>IF(総括表!$B$4=総括表!$Q$5,基礎データ貼付用シート!E583)</f>
        <v>0</v>
      </c>
      <c r="G52" s="699" t="s">
        <v>117</v>
      </c>
      <c r="H52" s="700">
        <v>0.441</v>
      </c>
      <c r="I52" s="704" t="s">
        <v>119</v>
      </c>
      <c r="J52" s="717">
        <f t="shared" si="0"/>
        <v>0</v>
      </c>
      <c r="K52" s="409" t="s">
        <v>1109</v>
      </c>
    </row>
    <row r="53" spans="1:11" ht="15" customHeight="1" x14ac:dyDescent="0.2">
      <c r="A53" s="536"/>
      <c r="B53" s="658">
        <v>26</v>
      </c>
      <c r="C53" s="653" t="s">
        <v>926</v>
      </c>
      <c r="D53" s="1588" t="s">
        <v>225</v>
      </c>
      <c r="E53" s="1589"/>
      <c r="F53" s="638" t="b">
        <f>IF(総括表!$B$4=総括表!$Q$4,基礎データ貼付用シート!E584)</f>
        <v>0</v>
      </c>
      <c r="G53" s="699" t="s">
        <v>117</v>
      </c>
      <c r="H53" s="700">
        <v>0.441</v>
      </c>
      <c r="I53" s="699" t="s">
        <v>119</v>
      </c>
      <c r="J53" s="715">
        <f t="shared" si="0"/>
        <v>0</v>
      </c>
      <c r="K53" s="409" t="s">
        <v>706</v>
      </c>
    </row>
    <row r="54" spans="1:11" ht="15" customHeight="1" x14ac:dyDescent="0.2">
      <c r="A54" s="536"/>
      <c r="B54" s="410"/>
      <c r="C54" s="590" t="s">
        <v>224</v>
      </c>
      <c r="D54" s="1588" t="s">
        <v>223</v>
      </c>
      <c r="E54" s="1589"/>
      <c r="F54" s="638" t="b">
        <f>IF(総括表!$B$4=総括表!$Q$5,基礎データ貼付用シート!E584)</f>
        <v>0</v>
      </c>
      <c r="G54" s="699" t="s">
        <v>117</v>
      </c>
      <c r="H54" s="700">
        <v>0.441</v>
      </c>
      <c r="I54" s="704" t="s">
        <v>119</v>
      </c>
      <c r="J54" s="717">
        <f t="shared" si="0"/>
        <v>0</v>
      </c>
      <c r="K54" s="409" t="s">
        <v>707</v>
      </c>
    </row>
    <row r="55" spans="1:11" ht="15" customHeight="1" x14ac:dyDescent="0.2">
      <c r="A55" s="536"/>
      <c r="B55" s="658">
        <v>27</v>
      </c>
      <c r="C55" s="653" t="s">
        <v>1082</v>
      </c>
      <c r="D55" s="1588" t="s">
        <v>225</v>
      </c>
      <c r="E55" s="1589"/>
      <c r="F55" s="638" t="b">
        <f>IF(総括表!$B$4=総括表!$Q$4,基礎データ貼付用シート!E613)</f>
        <v>0</v>
      </c>
      <c r="G55" s="699" t="s">
        <v>117</v>
      </c>
      <c r="H55" s="700">
        <v>0.47099999999999997</v>
      </c>
      <c r="I55" s="699" t="s">
        <v>119</v>
      </c>
      <c r="J55" s="715">
        <f t="shared" si="0"/>
        <v>0</v>
      </c>
      <c r="K55" s="409" t="s">
        <v>708</v>
      </c>
    </row>
    <row r="56" spans="1:11" ht="15" customHeight="1" x14ac:dyDescent="0.2">
      <c r="A56" s="536"/>
      <c r="B56" s="410"/>
      <c r="C56" s="590" t="s">
        <v>226</v>
      </c>
      <c r="D56" s="1588" t="s">
        <v>223</v>
      </c>
      <c r="E56" s="1589"/>
      <c r="F56" s="638" t="b">
        <f>IF(総括表!$B$4=総括表!$Q$5,基礎データ貼付用シート!E613)</f>
        <v>0</v>
      </c>
      <c r="G56" s="699" t="s">
        <v>117</v>
      </c>
      <c r="H56" s="700">
        <v>0.47099999999999997</v>
      </c>
      <c r="I56" s="704" t="s">
        <v>119</v>
      </c>
      <c r="J56" s="717">
        <f t="shared" si="0"/>
        <v>0</v>
      </c>
      <c r="K56" s="409" t="s">
        <v>602</v>
      </c>
    </row>
    <row r="57" spans="1:11" ht="15" customHeight="1" x14ac:dyDescent="0.2">
      <c r="A57" s="536"/>
      <c r="B57" s="658">
        <v>28</v>
      </c>
      <c r="C57" s="653" t="s">
        <v>1082</v>
      </c>
      <c r="D57" s="1588" t="s">
        <v>225</v>
      </c>
      <c r="E57" s="1589"/>
      <c r="F57" s="638" t="b">
        <f>IF(総括表!$B$4=総括表!$Q$4,基礎データ貼付用シート!E614)</f>
        <v>0</v>
      </c>
      <c r="G57" s="699" t="s">
        <v>117</v>
      </c>
      <c r="H57" s="700">
        <v>0.47099999999999997</v>
      </c>
      <c r="I57" s="699" t="s">
        <v>119</v>
      </c>
      <c r="J57" s="715">
        <f t="shared" si="0"/>
        <v>0</v>
      </c>
      <c r="K57" s="409" t="s">
        <v>601</v>
      </c>
    </row>
    <row r="58" spans="1:11" ht="15" customHeight="1" x14ac:dyDescent="0.2">
      <c r="A58" s="536"/>
      <c r="B58" s="410"/>
      <c r="C58" s="590" t="s">
        <v>224</v>
      </c>
      <c r="D58" s="1588" t="s">
        <v>223</v>
      </c>
      <c r="E58" s="1589"/>
      <c r="F58" s="638" t="b">
        <f>IF(総括表!$B$4=総括表!$Q$5,基礎データ貼付用シート!E614)</f>
        <v>0</v>
      </c>
      <c r="G58" s="699" t="s">
        <v>117</v>
      </c>
      <c r="H58" s="700">
        <v>0.47099999999999997</v>
      </c>
      <c r="I58" s="704" t="s">
        <v>119</v>
      </c>
      <c r="J58" s="717">
        <f t="shared" si="0"/>
        <v>0</v>
      </c>
      <c r="K58" s="409" t="s">
        <v>600</v>
      </c>
    </row>
    <row r="59" spans="1:11" ht="15" customHeight="1" x14ac:dyDescent="0.2">
      <c r="A59" s="536"/>
      <c r="B59" s="660">
        <v>29</v>
      </c>
      <c r="C59" s="405" t="s">
        <v>1284</v>
      </c>
      <c r="D59" s="1530" t="s">
        <v>225</v>
      </c>
      <c r="E59" s="1531"/>
      <c r="F59" s="638" t="b">
        <f>IF(総括表!$B$4=総括表!$Q$4,基礎データ貼付用シート!E643)</f>
        <v>0</v>
      </c>
      <c r="G59" s="423" t="s">
        <v>117</v>
      </c>
      <c r="H59" s="700">
        <v>0.5</v>
      </c>
      <c r="I59" s="423" t="s">
        <v>119</v>
      </c>
      <c r="J59" s="718">
        <f t="shared" si="0"/>
        <v>0</v>
      </c>
      <c r="K59" s="409" t="s">
        <v>599</v>
      </c>
    </row>
    <row r="60" spans="1:11" ht="15" customHeight="1" x14ac:dyDescent="0.2">
      <c r="A60" s="536"/>
      <c r="B60" s="410"/>
      <c r="C60" s="590" t="s">
        <v>226</v>
      </c>
      <c r="D60" s="1530" t="s">
        <v>223</v>
      </c>
      <c r="E60" s="1531"/>
      <c r="F60" s="638" t="b">
        <f>IF(総括表!$B$4=総括表!$Q$5,基礎データ貼付用シート!E643)</f>
        <v>0</v>
      </c>
      <c r="G60" s="423" t="s">
        <v>117</v>
      </c>
      <c r="H60" s="700">
        <v>0.5</v>
      </c>
      <c r="I60" s="425" t="s">
        <v>119</v>
      </c>
      <c r="J60" s="719">
        <f t="shared" si="0"/>
        <v>0</v>
      </c>
      <c r="K60" s="409" t="s">
        <v>752</v>
      </c>
    </row>
    <row r="61" spans="1:11" ht="15" customHeight="1" x14ac:dyDescent="0.2">
      <c r="A61" s="536"/>
      <c r="B61" s="660">
        <v>30</v>
      </c>
      <c r="C61" s="405" t="s">
        <v>1284</v>
      </c>
      <c r="D61" s="1530" t="s">
        <v>225</v>
      </c>
      <c r="E61" s="1531"/>
      <c r="F61" s="638" t="b">
        <f>IF(総括表!$B$4=総括表!$Q$4,基礎データ貼付用シート!E644)</f>
        <v>0</v>
      </c>
      <c r="G61" s="423" t="s">
        <v>117</v>
      </c>
      <c r="H61" s="700">
        <v>0.5</v>
      </c>
      <c r="I61" s="423" t="s">
        <v>119</v>
      </c>
      <c r="J61" s="718">
        <f t="shared" si="0"/>
        <v>0</v>
      </c>
      <c r="K61" s="409" t="s">
        <v>5261</v>
      </c>
    </row>
    <row r="62" spans="1:11" ht="15" customHeight="1" x14ac:dyDescent="0.2">
      <c r="A62" s="536"/>
      <c r="B62" s="410"/>
      <c r="C62" s="590" t="s">
        <v>224</v>
      </c>
      <c r="D62" s="1530" t="s">
        <v>223</v>
      </c>
      <c r="E62" s="1531"/>
      <c r="F62" s="638" t="b">
        <f>IF(総括表!$B$4=総括表!$Q$5,基礎データ貼付用シート!E644)</f>
        <v>0</v>
      </c>
      <c r="G62" s="423" t="s">
        <v>5256</v>
      </c>
      <c r="H62" s="700">
        <v>0.5</v>
      </c>
      <c r="I62" s="425" t="s">
        <v>5257</v>
      </c>
      <c r="J62" s="719">
        <f t="shared" si="0"/>
        <v>0</v>
      </c>
      <c r="K62" s="409" t="s">
        <v>5262</v>
      </c>
    </row>
    <row r="63" spans="1:11" ht="15" customHeight="1" x14ac:dyDescent="0.2">
      <c r="A63" s="536"/>
      <c r="B63" s="660">
        <v>31</v>
      </c>
      <c r="C63" s="405" t="s">
        <v>5389</v>
      </c>
      <c r="D63" s="1530" t="s">
        <v>225</v>
      </c>
      <c r="E63" s="1531"/>
      <c r="F63" s="638" t="b">
        <f>IF(総括表!$B$4=総括表!$Q$4,基礎データ貼付用シート!E673)</f>
        <v>0</v>
      </c>
      <c r="G63" s="423" t="s">
        <v>5561</v>
      </c>
      <c r="H63" s="700">
        <v>0.5</v>
      </c>
      <c r="I63" s="423" t="s">
        <v>5562</v>
      </c>
      <c r="J63" s="718">
        <f t="shared" si="0"/>
        <v>0</v>
      </c>
      <c r="K63" s="409" t="s">
        <v>5596</v>
      </c>
    </row>
    <row r="64" spans="1:11" ht="15" customHeight="1" x14ac:dyDescent="0.2">
      <c r="A64" s="536"/>
      <c r="B64" s="410"/>
      <c r="C64" s="590" t="s">
        <v>226</v>
      </c>
      <c r="D64" s="1530" t="s">
        <v>223</v>
      </c>
      <c r="E64" s="1531"/>
      <c r="F64" s="702" t="b">
        <f>IF(総括表!$B$4=総括表!$Q$5,基礎データ貼付用シート!E673)</f>
        <v>0</v>
      </c>
      <c r="G64" s="423" t="s">
        <v>117</v>
      </c>
      <c r="H64" s="700">
        <v>0.5</v>
      </c>
      <c r="I64" s="425" t="s">
        <v>5562</v>
      </c>
      <c r="J64" s="719">
        <f t="shared" si="0"/>
        <v>0</v>
      </c>
      <c r="K64" s="409" t="s">
        <v>765</v>
      </c>
    </row>
    <row r="65" spans="1:13" ht="15" customHeight="1" x14ac:dyDescent="0.2">
      <c r="A65" s="536"/>
      <c r="B65" s="660">
        <v>32</v>
      </c>
      <c r="C65" s="405" t="s">
        <v>5389</v>
      </c>
      <c r="D65" s="1530" t="s">
        <v>225</v>
      </c>
      <c r="E65" s="1531"/>
      <c r="F65" s="702" t="b">
        <f>IF(総括表!$B$4=総括表!$Q$4,基礎データ貼付用シート!E674)</f>
        <v>0</v>
      </c>
      <c r="G65" s="423" t="s">
        <v>117</v>
      </c>
      <c r="H65" s="700">
        <v>0.5</v>
      </c>
      <c r="I65" s="423" t="s">
        <v>5562</v>
      </c>
      <c r="J65" s="718">
        <f t="shared" si="0"/>
        <v>0</v>
      </c>
      <c r="K65" s="409" t="s">
        <v>5597</v>
      </c>
    </row>
    <row r="66" spans="1:13" ht="15" customHeight="1" x14ac:dyDescent="0.2">
      <c r="A66" s="536"/>
      <c r="B66" s="410"/>
      <c r="C66" s="590" t="s">
        <v>224</v>
      </c>
      <c r="D66" s="1530" t="s">
        <v>223</v>
      </c>
      <c r="E66" s="1531"/>
      <c r="F66" s="702" t="b">
        <f>IF(総括表!$B$4=総括表!$Q$5,基礎データ貼付用シート!E674)</f>
        <v>0</v>
      </c>
      <c r="G66" s="423" t="s">
        <v>117</v>
      </c>
      <c r="H66" s="700">
        <v>0.5</v>
      </c>
      <c r="I66" s="425" t="s">
        <v>119</v>
      </c>
      <c r="J66" s="719">
        <f t="shared" si="0"/>
        <v>0</v>
      </c>
      <c r="K66" s="409" t="s">
        <v>635</v>
      </c>
    </row>
    <row r="67" spans="1:13" ht="15" customHeight="1" x14ac:dyDescent="0.2">
      <c r="A67" s="536"/>
      <c r="B67" s="660">
        <v>33</v>
      </c>
      <c r="C67" s="405" t="s">
        <v>5796</v>
      </c>
      <c r="D67" s="1530" t="s">
        <v>225</v>
      </c>
      <c r="E67" s="1531"/>
      <c r="F67" s="638" t="b">
        <f>IF(総括表!$B$4=総括表!$Q$4,基礎データ貼付用シート!E705)</f>
        <v>0</v>
      </c>
      <c r="G67" s="423" t="s">
        <v>117</v>
      </c>
      <c r="H67" s="700">
        <v>0.5</v>
      </c>
      <c r="I67" s="423" t="s">
        <v>119</v>
      </c>
      <c r="J67" s="718">
        <f t="shared" ref="J67:J70" si="1">ROUND(F67*H67,0)</f>
        <v>0</v>
      </c>
      <c r="K67" s="409" t="s">
        <v>634</v>
      </c>
    </row>
    <row r="68" spans="1:13" ht="15" customHeight="1" x14ac:dyDescent="0.2">
      <c r="A68" s="536"/>
      <c r="B68" s="410"/>
      <c r="C68" s="590" t="s">
        <v>226</v>
      </c>
      <c r="D68" s="1530" t="s">
        <v>223</v>
      </c>
      <c r="E68" s="1531"/>
      <c r="F68" s="702" t="b">
        <f>IF(総括表!$B$4=総括表!$Q$5,基礎データ貼付用シート!E705)</f>
        <v>0</v>
      </c>
      <c r="G68" s="423" t="s">
        <v>117</v>
      </c>
      <c r="H68" s="700">
        <v>0.5</v>
      </c>
      <c r="I68" s="425" t="s">
        <v>119</v>
      </c>
      <c r="J68" s="719">
        <f t="shared" si="1"/>
        <v>0</v>
      </c>
      <c r="K68" s="409" t="s">
        <v>766</v>
      </c>
    </row>
    <row r="69" spans="1:13" ht="15" customHeight="1" x14ac:dyDescent="0.2">
      <c r="A69" s="536"/>
      <c r="B69" s="660">
        <v>34</v>
      </c>
      <c r="C69" s="405" t="s">
        <v>5796</v>
      </c>
      <c r="D69" s="1530" t="s">
        <v>225</v>
      </c>
      <c r="E69" s="1531"/>
      <c r="F69" s="702" t="b">
        <f>IF(総括表!$B$4=総括表!$Q$4,基礎データ貼付用シート!E706)</f>
        <v>0</v>
      </c>
      <c r="G69" s="423" t="s">
        <v>117</v>
      </c>
      <c r="H69" s="700">
        <v>0.5</v>
      </c>
      <c r="I69" s="423" t="s">
        <v>119</v>
      </c>
      <c r="J69" s="718">
        <f t="shared" si="1"/>
        <v>0</v>
      </c>
      <c r="K69" s="409" t="s">
        <v>767</v>
      </c>
    </row>
    <row r="70" spans="1:13" ht="15" customHeight="1" x14ac:dyDescent="0.2">
      <c r="A70" s="536"/>
      <c r="B70" s="410"/>
      <c r="C70" s="590" t="s">
        <v>224</v>
      </c>
      <c r="D70" s="1530" t="s">
        <v>223</v>
      </c>
      <c r="E70" s="1531"/>
      <c r="F70" s="702" t="b">
        <f>IF(総括表!$B$4=総括表!$Q$5,基礎データ貼付用シート!E706)</f>
        <v>0</v>
      </c>
      <c r="G70" s="423" t="s">
        <v>117</v>
      </c>
      <c r="H70" s="700">
        <v>0.5</v>
      </c>
      <c r="I70" s="425" t="s">
        <v>119</v>
      </c>
      <c r="J70" s="719">
        <f t="shared" si="1"/>
        <v>0</v>
      </c>
      <c r="K70" s="409" t="s">
        <v>768</v>
      </c>
    </row>
    <row r="71" spans="1:13" ht="15" customHeight="1" x14ac:dyDescent="0.2">
      <c r="A71" s="536"/>
      <c r="B71" s="660">
        <v>35</v>
      </c>
      <c r="C71" s="405" t="s">
        <v>6351</v>
      </c>
      <c r="D71" s="1530" t="s">
        <v>225</v>
      </c>
      <c r="E71" s="1531"/>
      <c r="F71" s="638" t="b">
        <f>IF(総括表!$B$4=総括表!$Q$4,基礎データ貼付用シート!E738)</f>
        <v>0</v>
      </c>
      <c r="G71" s="423" t="s">
        <v>117</v>
      </c>
      <c r="H71" s="700">
        <v>0.5</v>
      </c>
      <c r="I71" s="423" t="s">
        <v>119</v>
      </c>
      <c r="J71" s="718">
        <f t="shared" ref="J71:J74" si="2">ROUND(F71*H71,0)</f>
        <v>0</v>
      </c>
      <c r="K71" s="409" t="s">
        <v>6484</v>
      </c>
    </row>
    <row r="72" spans="1:13" ht="15" customHeight="1" x14ac:dyDescent="0.2">
      <c r="A72" s="536"/>
      <c r="B72" s="410"/>
      <c r="C72" s="590" t="s">
        <v>226</v>
      </c>
      <c r="D72" s="1530" t="s">
        <v>223</v>
      </c>
      <c r="E72" s="1531"/>
      <c r="F72" s="702" t="b">
        <f>IF(総括表!$B$4=総括表!$Q$5,基礎データ貼付用シート!E738)</f>
        <v>0</v>
      </c>
      <c r="G72" s="423" t="s">
        <v>117</v>
      </c>
      <c r="H72" s="700">
        <v>0.5</v>
      </c>
      <c r="I72" s="425" t="s">
        <v>119</v>
      </c>
      <c r="J72" s="719">
        <f t="shared" si="2"/>
        <v>0</v>
      </c>
      <c r="K72" s="409" t="s">
        <v>6485</v>
      </c>
    </row>
    <row r="73" spans="1:13" ht="15" customHeight="1" x14ac:dyDescent="0.2">
      <c r="A73" s="536"/>
      <c r="B73" s="660">
        <v>36</v>
      </c>
      <c r="C73" s="405" t="s">
        <v>6351</v>
      </c>
      <c r="D73" s="1530" t="s">
        <v>225</v>
      </c>
      <c r="E73" s="1531"/>
      <c r="F73" s="702" t="b">
        <f>IF(総括表!$B$4=総括表!$Q$4,基礎データ貼付用シート!E739)</f>
        <v>0</v>
      </c>
      <c r="G73" s="423" t="s">
        <v>117</v>
      </c>
      <c r="H73" s="700">
        <v>0.5</v>
      </c>
      <c r="I73" s="423" t="s">
        <v>119</v>
      </c>
      <c r="J73" s="718">
        <f t="shared" si="2"/>
        <v>0</v>
      </c>
      <c r="K73" s="409" t="s">
        <v>6486</v>
      </c>
    </row>
    <row r="74" spans="1:13" ht="15" customHeight="1" thickBot="1" x14ac:dyDescent="0.25">
      <c r="A74" s="536"/>
      <c r="B74" s="410"/>
      <c r="C74" s="590" t="s">
        <v>224</v>
      </c>
      <c r="D74" s="1530" t="s">
        <v>223</v>
      </c>
      <c r="E74" s="1531"/>
      <c r="F74" s="702" t="b">
        <f>IF(総括表!$B$4=総括表!$Q$5,基礎データ貼付用シート!E739)</f>
        <v>0</v>
      </c>
      <c r="G74" s="423" t="s">
        <v>117</v>
      </c>
      <c r="H74" s="700">
        <v>0.5</v>
      </c>
      <c r="I74" s="425" t="s">
        <v>119</v>
      </c>
      <c r="J74" s="719">
        <f t="shared" si="2"/>
        <v>0</v>
      </c>
      <c r="K74" s="409" t="s">
        <v>6487</v>
      </c>
    </row>
    <row r="75" spans="1:13" ht="15" customHeight="1" x14ac:dyDescent="0.2">
      <c r="A75" s="536"/>
      <c r="B75" s="413"/>
      <c r="C75" s="414"/>
      <c r="D75" s="413"/>
      <c r="E75" s="413"/>
      <c r="F75" s="58"/>
      <c r="G75" s="591"/>
      <c r="H75" s="1504" t="s">
        <v>7003</v>
      </c>
      <c r="I75" s="1505"/>
      <c r="J75" s="686"/>
      <c r="K75" s="409"/>
    </row>
    <row r="76" spans="1:13" ht="15" customHeight="1" thickBot="1" x14ac:dyDescent="0.25">
      <c r="A76" s="536"/>
      <c r="B76" s="409"/>
      <c r="C76" s="409"/>
      <c r="D76" s="409"/>
      <c r="E76" s="409"/>
      <c r="F76" s="657"/>
      <c r="G76" s="409"/>
      <c r="H76" s="1545" t="s">
        <v>118</v>
      </c>
      <c r="I76" s="1546"/>
      <c r="J76" s="720">
        <f>SUM(J5:J74)</f>
        <v>0</v>
      </c>
      <c r="K76" s="409" t="s">
        <v>979</v>
      </c>
    </row>
    <row r="77" spans="1:13" ht="6" customHeight="1" x14ac:dyDescent="0.2">
      <c r="A77" s="536"/>
      <c r="B77" s="409"/>
      <c r="C77" s="409"/>
      <c r="D77" s="409"/>
      <c r="E77" s="409"/>
      <c r="F77" s="657"/>
      <c r="G77" s="409"/>
      <c r="H77" s="591"/>
      <c r="I77" s="591"/>
      <c r="J77" s="687"/>
      <c r="K77" s="409"/>
    </row>
    <row r="78" spans="1:13" s="155" customFormat="1" ht="18" customHeight="1" x14ac:dyDescent="0.2">
      <c r="A78" s="551">
        <v>13</v>
      </c>
      <c r="B78" s="550" t="s">
        <v>222</v>
      </c>
      <c r="C78" s="550"/>
      <c r="D78" s="620"/>
      <c r="E78" s="550"/>
      <c r="F78" s="645"/>
      <c r="G78" s="550"/>
      <c r="H78" s="550"/>
      <c r="I78" s="550"/>
      <c r="J78" s="678"/>
      <c r="K78" s="550"/>
    </row>
    <row r="79" spans="1:13" s="155" customFormat="1" ht="12.75" customHeight="1" x14ac:dyDescent="0.2">
      <c r="A79" s="553"/>
      <c r="B79" s="550" t="s">
        <v>221</v>
      </c>
      <c r="C79" s="550"/>
      <c r="D79" s="620"/>
      <c r="E79" s="550"/>
      <c r="F79" s="645"/>
      <c r="G79" s="550"/>
      <c r="H79" s="550"/>
      <c r="I79" s="550"/>
      <c r="J79" s="678"/>
      <c r="K79" s="550"/>
    </row>
    <row r="80" spans="1:13" s="155" customFormat="1" ht="12" customHeight="1" x14ac:dyDescent="0.2">
      <c r="A80" s="553"/>
      <c r="B80" s="1574" t="s">
        <v>214</v>
      </c>
      <c r="C80" s="751" t="s">
        <v>220</v>
      </c>
      <c r="D80" s="648" t="s">
        <v>212</v>
      </c>
      <c r="E80" s="649"/>
      <c r="F80" s="650" t="s">
        <v>137</v>
      </c>
      <c r="G80" s="649"/>
      <c r="H80" s="752" t="s">
        <v>219</v>
      </c>
      <c r="I80" s="649"/>
      <c r="J80" s="684" t="s">
        <v>89</v>
      </c>
      <c r="K80" s="409"/>
      <c r="M80" s="164"/>
    </row>
    <row r="81" spans="1:14" s="155" customFormat="1" ht="12" customHeight="1" thickBot="1" x14ac:dyDescent="0.25">
      <c r="A81" s="553"/>
      <c r="B81" s="1586"/>
      <c r="C81" s="411" t="s">
        <v>154</v>
      </c>
      <c r="D81" s="695"/>
      <c r="E81" s="568"/>
      <c r="F81" s="651"/>
      <c r="G81" s="568"/>
      <c r="H81" s="753" t="s">
        <v>1588</v>
      </c>
      <c r="I81" s="568"/>
      <c r="J81" s="685" t="s">
        <v>1496</v>
      </c>
      <c r="K81" s="409"/>
      <c r="M81" s="164"/>
    </row>
    <row r="82" spans="1:14" ht="12" customHeight="1" thickTop="1" x14ac:dyDescent="0.2">
      <c r="A82" s="536"/>
      <c r="B82" s="754" t="s">
        <v>209</v>
      </c>
      <c r="C82" s="696"/>
      <c r="D82" s="45"/>
      <c r="E82" s="729" t="s">
        <v>1589</v>
      </c>
      <c r="F82" s="706">
        <v>0.20599999999999999</v>
      </c>
      <c r="G82" s="1362" t="s">
        <v>1589</v>
      </c>
      <c r="H82" s="297"/>
      <c r="I82" s="729" t="s">
        <v>1590</v>
      </c>
      <c r="J82" s="715">
        <f t="shared" ref="J82:J87" si="3">ROUND(ROUND(D82*F82,)*H82,)</f>
        <v>0</v>
      </c>
      <c r="K82" s="409"/>
      <c r="M82" s="164"/>
      <c r="N82" s="164"/>
    </row>
    <row r="83" spans="1:14" ht="12" customHeight="1" x14ac:dyDescent="0.2">
      <c r="A83" s="536"/>
      <c r="B83" s="1574" t="s">
        <v>208</v>
      </c>
      <c r="C83" s="696"/>
      <c r="D83" s="46"/>
      <c r="E83" s="729" t="s">
        <v>1589</v>
      </c>
      <c r="F83" s="706">
        <v>0.20599999999999999</v>
      </c>
      <c r="G83" s="1362" t="s">
        <v>1589</v>
      </c>
      <c r="H83" s="298"/>
      <c r="I83" s="729" t="s">
        <v>1590</v>
      </c>
      <c r="J83" s="715">
        <f t="shared" si="3"/>
        <v>0</v>
      </c>
      <c r="K83" s="409"/>
    </row>
    <row r="84" spans="1:14" ht="12" customHeight="1" x14ac:dyDescent="0.2">
      <c r="A84" s="536"/>
      <c r="B84" s="1590"/>
      <c r="C84" s="696"/>
      <c r="D84" s="46"/>
      <c r="E84" s="729" t="s">
        <v>1589</v>
      </c>
      <c r="F84" s="706">
        <f>F83</f>
        <v>0.20599999999999999</v>
      </c>
      <c r="G84" s="1362" t="s">
        <v>117</v>
      </c>
      <c r="H84" s="298"/>
      <c r="I84" s="729" t="s">
        <v>119</v>
      </c>
      <c r="J84" s="715">
        <f t="shared" si="3"/>
        <v>0</v>
      </c>
      <c r="K84" s="409"/>
    </row>
    <row r="85" spans="1:14" ht="12" customHeight="1" x14ac:dyDescent="0.2">
      <c r="A85" s="536"/>
      <c r="B85" s="1590"/>
      <c r="C85" s="696"/>
      <c r="D85" s="46"/>
      <c r="E85" s="729" t="s">
        <v>117</v>
      </c>
      <c r="F85" s="706">
        <f t="shared" ref="F85:F87" si="4">F84</f>
        <v>0.20599999999999999</v>
      </c>
      <c r="G85" s="1362" t="s">
        <v>117</v>
      </c>
      <c r="H85" s="298"/>
      <c r="I85" s="729" t="s">
        <v>119</v>
      </c>
      <c r="J85" s="715">
        <f t="shared" si="3"/>
        <v>0</v>
      </c>
      <c r="K85" s="409"/>
    </row>
    <row r="86" spans="1:14" ht="12" customHeight="1" x14ac:dyDescent="0.2">
      <c r="A86" s="536"/>
      <c r="B86" s="1590"/>
      <c r="C86" s="696"/>
      <c r="D86" s="46"/>
      <c r="E86" s="729" t="s">
        <v>117</v>
      </c>
      <c r="F86" s="706">
        <f t="shared" si="4"/>
        <v>0.20599999999999999</v>
      </c>
      <c r="G86" s="1362" t="s">
        <v>117</v>
      </c>
      <c r="H86" s="298"/>
      <c r="I86" s="729" t="s">
        <v>119</v>
      </c>
      <c r="J86" s="715">
        <f t="shared" si="3"/>
        <v>0</v>
      </c>
      <c r="K86" s="409"/>
    </row>
    <row r="87" spans="1:14" ht="12" customHeight="1" thickBot="1" x14ac:dyDescent="0.25">
      <c r="A87" s="536"/>
      <c r="B87" s="1586"/>
      <c r="C87" s="696"/>
      <c r="D87" s="299"/>
      <c r="E87" s="729" t="s">
        <v>117</v>
      </c>
      <c r="F87" s="706">
        <f t="shared" si="4"/>
        <v>0.20599999999999999</v>
      </c>
      <c r="G87" s="1362" t="s">
        <v>117</v>
      </c>
      <c r="H87" s="300"/>
      <c r="I87" s="729" t="s">
        <v>119</v>
      </c>
      <c r="J87" s="715">
        <f t="shared" si="3"/>
        <v>0</v>
      </c>
      <c r="K87" s="409"/>
    </row>
    <row r="88" spans="1:14" ht="12" customHeight="1" thickTop="1" x14ac:dyDescent="0.2">
      <c r="A88" s="536"/>
      <c r="B88" s="1588" t="s">
        <v>146</v>
      </c>
      <c r="C88" s="1589"/>
      <c r="D88" s="301"/>
      <c r="E88" s="755"/>
      <c r="F88" s="756"/>
      <c r="G88" s="755"/>
      <c r="H88" s="302"/>
      <c r="I88" s="1363"/>
      <c r="J88" s="715">
        <f>SUM(J82:J87)</f>
        <v>0</v>
      </c>
      <c r="K88" s="409" t="s">
        <v>134</v>
      </c>
    </row>
    <row r="89" spans="1:14" ht="12" customHeight="1" x14ac:dyDescent="0.2">
      <c r="A89" s="536"/>
      <c r="B89" s="536"/>
      <c r="C89" s="536"/>
      <c r="D89" s="536"/>
      <c r="E89" s="536"/>
      <c r="F89" s="536"/>
      <c r="G89" s="536"/>
      <c r="H89" s="536"/>
      <c r="I89" s="536"/>
      <c r="J89" s="536"/>
      <c r="K89" s="536"/>
    </row>
    <row r="90" spans="1:14" ht="12" customHeight="1" x14ac:dyDescent="0.2">
      <c r="A90" s="536"/>
      <c r="B90" s="550" t="s">
        <v>218</v>
      </c>
      <c r="C90" s="550"/>
      <c r="D90" s="620"/>
      <c r="E90" s="550"/>
      <c r="F90" s="645"/>
      <c r="G90" s="550"/>
      <c r="H90" s="550"/>
      <c r="I90" s="550"/>
      <c r="J90" s="678"/>
      <c r="K90" s="550"/>
    </row>
    <row r="91" spans="1:14" ht="12" customHeight="1" x14ac:dyDescent="0.2">
      <c r="A91" s="536"/>
      <c r="B91" s="1574" t="s">
        <v>214</v>
      </c>
      <c r="C91" s="751" t="s">
        <v>217</v>
      </c>
      <c r="D91" s="648" t="s">
        <v>212</v>
      </c>
      <c r="E91" s="649"/>
      <c r="F91" s="650" t="s">
        <v>137</v>
      </c>
      <c r="G91" s="649"/>
      <c r="H91" s="752" t="s">
        <v>216</v>
      </c>
      <c r="I91" s="649"/>
      <c r="J91" s="684" t="s">
        <v>89</v>
      </c>
      <c r="K91" s="409"/>
    </row>
    <row r="92" spans="1:14" ht="12" customHeight="1" thickBot="1" x14ac:dyDescent="0.25">
      <c r="A92" s="536"/>
      <c r="B92" s="1586"/>
      <c r="C92" s="411" t="s">
        <v>154</v>
      </c>
      <c r="D92" s="695"/>
      <c r="E92" s="568"/>
      <c r="F92" s="651"/>
      <c r="G92" s="568"/>
      <c r="H92" s="753" t="s">
        <v>1107</v>
      </c>
      <c r="I92" s="568"/>
      <c r="J92" s="685" t="s">
        <v>136</v>
      </c>
      <c r="K92" s="409"/>
    </row>
    <row r="93" spans="1:14" ht="12" customHeight="1" thickTop="1" x14ac:dyDescent="0.2">
      <c r="A93" s="536"/>
      <c r="B93" s="754" t="s">
        <v>209</v>
      </c>
      <c r="C93" s="696"/>
      <c r="D93" s="45"/>
      <c r="E93" s="729" t="s">
        <v>1589</v>
      </c>
      <c r="F93" s="706">
        <v>0.247</v>
      </c>
      <c r="G93" s="1362" t="s">
        <v>1589</v>
      </c>
      <c r="H93" s="297"/>
      <c r="I93" s="729" t="s">
        <v>1590</v>
      </c>
      <c r="J93" s="715">
        <f t="shared" ref="J93:J98" si="5">ROUND(ROUND(D93*F93,)*H93,)</f>
        <v>0</v>
      </c>
      <c r="K93" s="409"/>
    </row>
    <row r="94" spans="1:14" ht="12" customHeight="1" x14ac:dyDescent="0.2">
      <c r="A94" s="536"/>
      <c r="B94" s="1574" t="s">
        <v>208</v>
      </c>
      <c r="C94" s="696"/>
      <c r="D94" s="46"/>
      <c r="E94" s="729" t="s">
        <v>1589</v>
      </c>
      <c r="F94" s="706">
        <v>0.247</v>
      </c>
      <c r="G94" s="1362" t="s">
        <v>1589</v>
      </c>
      <c r="H94" s="298"/>
      <c r="I94" s="729" t="s">
        <v>1590</v>
      </c>
      <c r="J94" s="715">
        <f t="shared" si="5"/>
        <v>0</v>
      </c>
      <c r="K94" s="409"/>
    </row>
    <row r="95" spans="1:14" ht="12" customHeight="1" x14ac:dyDescent="0.2">
      <c r="A95" s="536"/>
      <c r="B95" s="1590"/>
      <c r="C95" s="696"/>
      <c r="D95" s="46"/>
      <c r="E95" s="729" t="s">
        <v>1589</v>
      </c>
      <c r="F95" s="706">
        <f>F94</f>
        <v>0.247</v>
      </c>
      <c r="G95" s="1362" t="s">
        <v>117</v>
      </c>
      <c r="H95" s="298"/>
      <c r="I95" s="729" t="s">
        <v>119</v>
      </c>
      <c r="J95" s="715">
        <f t="shared" si="5"/>
        <v>0</v>
      </c>
      <c r="K95" s="409"/>
    </row>
    <row r="96" spans="1:14" ht="12" customHeight="1" x14ac:dyDescent="0.2">
      <c r="A96" s="536"/>
      <c r="B96" s="1590"/>
      <c r="C96" s="696"/>
      <c r="D96" s="46"/>
      <c r="E96" s="729" t="s">
        <v>117</v>
      </c>
      <c r="F96" s="706">
        <f t="shared" ref="F96:F98" si="6">F95</f>
        <v>0.247</v>
      </c>
      <c r="G96" s="1362" t="s">
        <v>117</v>
      </c>
      <c r="H96" s="298"/>
      <c r="I96" s="729" t="s">
        <v>119</v>
      </c>
      <c r="J96" s="715">
        <f t="shared" si="5"/>
        <v>0</v>
      </c>
      <c r="K96" s="409"/>
    </row>
    <row r="97" spans="1:11" ht="12" customHeight="1" x14ac:dyDescent="0.2">
      <c r="A97" s="536"/>
      <c r="B97" s="1590"/>
      <c r="C97" s="696"/>
      <c r="D97" s="46"/>
      <c r="E97" s="729" t="s">
        <v>117</v>
      </c>
      <c r="F97" s="706">
        <f t="shared" si="6"/>
        <v>0.247</v>
      </c>
      <c r="G97" s="1362" t="s">
        <v>117</v>
      </c>
      <c r="H97" s="298"/>
      <c r="I97" s="729" t="s">
        <v>119</v>
      </c>
      <c r="J97" s="715">
        <f t="shared" si="5"/>
        <v>0</v>
      </c>
      <c r="K97" s="409"/>
    </row>
    <row r="98" spans="1:11" ht="12" customHeight="1" thickBot="1" x14ac:dyDescent="0.25">
      <c r="A98" s="536"/>
      <c r="B98" s="1586"/>
      <c r="C98" s="696"/>
      <c r="D98" s="299"/>
      <c r="E98" s="729" t="s">
        <v>117</v>
      </c>
      <c r="F98" s="706">
        <f t="shared" si="6"/>
        <v>0.247</v>
      </c>
      <c r="G98" s="1362" t="s">
        <v>117</v>
      </c>
      <c r="H98" s="300"/>
      <c r="I98" s="729" t="s">
        <v>119</v>
      </c>
      <c r="J98" s="715">
        <f t="shared" si="5"/>
        <v>0</v>
      </c>
      <c r="K98" s="409"/>
    </row>
    <row r="99" spans="1:11" ht="12" customHeight="1" thickTop="1" x14ac:dyDescent="0.2">
      <c r="A99" s="536"/>
      <c r="B99" s="1588" t="s">
        <v>146</v>
      </c>
      <c r="C99" s="1589"/>
      <c r="D99" s="301"/>
      <c r="E99" s="755"/>
      <c r="F99" s="756"/>
      <c r="G99" s="755"/>
      <c r="H99" s="302"/>
      <c r="I99" s="1363"/>
      <c r="J99" s="715">
        <f>SUM(J93:J98)</f>
        <v>0</v>
      </c>
      <c r="K99" s="409" t="s">
        <v>132</v>
      </c>
    </row>
    <row r="100" spans="1:11" ht="12" customHeight="1" x14ac:dyDescent="0.2">
      <c r="A100" s="536"/>
      <c r="B100" s="414"/>
      <c r="C100" s="414"/>
      <c r="D100" s="303"/>
      <c r="E100" s="757"/>
      <c r="F100" s="304"/>
      <c r="G100" s="757"/>
      <c r="H100" s="304"/>
      <c r="I100" s="757"/>
      <c r="J100" s="687"/>
      <c r="K100" s="409"/>
    </row>
    <row r="101" spans="1:11" ht="12" customHeight="1" x14ac:dyDescent="0.2">
      <c r="A101" s="536"/>
      <c r="B101" s="550" t="s">
        <v>215</v>
      </c>
      <c r="C101" s="550"/>
      <c r="D101" s="620"/>
      <c r="E101" s="550"/>
      <c r="F101" s="645"/>
      <c r="G101" s="550"/>
      <c r="H101" s="550"/>
      <c r="I101" s="550"/>
      <c r="J101" s="678"/>
      <c r="K101" s="550"/>
    </row>
    <row r="102" spans="1:11" ht="12" customHeight="1" x14ac:dyDescent="0.2">
      <c r="A102" s="536"/>
      <c r="B102" s="1574" t="s">
        <v>214</v>
      </c>
      <c r="C102" s="751" t="s">
        <v>213</v>
      </c>
      <c r="D102" s="648" t="s">
        <v>212</v>
      </c>
      <c r="E102" s="649"/>
      <c r="F102" s="650" t="s">
        <v>137</v>
      </c>
      <c r="G102" s="649"/>
      <c r="H102" s="752" t="s">
        <v>510</v>
      </c>
      <c r="I102" s="649"/>
      <c r="J102" s="684" t="s">
        <v>89</v>
      </c>
      <c r="K102" s="409"/>
    </row>
    <row r="103" spans="1:11" ht="12" customHeight="1" thickBot="1" x14ac:dyDescent="0.25">
      <c r="A103" s="536"/>
      <c r="B103" s="1586"/>
      <c r="C103" s="411" t="s">
        <v>154</v>
      </c>
      <c r="D103" s="695"/>
      <c r="E103" s="568"/>
      <c r="F103" s="651"/>
      <c r="G103" s="568"/>
      <c r="H103" s="753" t="s">
        <v>1108</v>
      </c>
      <c r="I103" s="568"/>
      <c r="J103" s="685" t="s">
        <v>136</v>
      </c>
      <c r="K103" s="409"/>
    </row>
    <row r="104" spans="1:11" ht="12" customHeight="1" thickTop="1" x14ac:dyDescent="0.2">
      <c r="A104" s="536"/>
      <c r="B104" s="754" t="s">
        <v>209</v>
      </c>
      <c r="C104" s="696"/>
      <c r="D104" s="45"/>
      <c r="E104" s="729" t="s">
        <v>1589</v>
      </c>
      <c r="F104" s="706">
        <v>0.28799999999999998</v>
      </c>
      <c r="G104" s="1362" t="s">
        <v>1589</v>
      </c>
      <c r="H104" s="297"/>
      <c r="I104" s="729" t="s">
        <v>1590</v>
      </c>
      <c r="J104" s="715">
        <f t="shared" ref="J104:J109" si="7">ROUND(ROUND(D104*F104,)*H104,)</f>
        <v>0</v>
      </c>
      <c r="K104" s="409"/>
    </row>
    <row r="105" spans="1:11" ht="12" customHeight="1" x14ac:dyDescent="0.2">
      <c r="A105" s="536"/>
      <c r="B105" s="1574" t="s">
        <v>208</v>
      </c>
      <c r="C105" s="696"/>
      <c r="D105" s="46"/>
      <c r="E105" s="729" t="s">
        <v>1589</v>
      </c>
      <c r="F105" s="706">
        <v>0.28799999999999998</v>
      </c>
      <c r="G105" s="1362" t="s">
        <v>1589</v>
      </c>
      <c r="H105" s="298"/>
      <c r="I105" s="729" t="s">
        <v>1590</v>
      </c>
      <c r="J105" s="715">
        <f t="shared" si="7"/>
        <v>0</v>
      </c>
      <c r="K105" s="409"/>
    </row>
    <row r="106" spans="1:11" ht="12" customHeight="1" x14ac:dyDescent="0.2">
      <c r="A106" s="536"/>
      <c r="B106" s="1590"/>
      <c r="C106" s="696"/>
      <c r="D106" s="46"/>
      <c r="E106" s="729" t="s">
        <v>1589</v>
      </c>
      <c r="F106" s="706">
        <f>F105</f>
        <v>0.28799999999999998</v>
      </c>
      <c r="G106" s="1362" t="s">
        <v>117</v>
      </c>
      <c r="H106" s="298"/>
      <c r="I106" s="729" t="s">
        <v>119</v>
      </c>
      <c r="J106" s="715">
        <f t="shared" si="7"/>
        <v>0</v>
      </c>
      <c r="K106" s="409"/>
    </row>
    <row r="107" spans="1:11" ht="12" customHeight="1" x14ac:dyDescent="0.2">
      <c r="A107" s="536"/>
      <c r="B107" s="1590"/>
      <c r="C107" s="696"/>
      <c r="D107" s="46"/>
      <c r="E107" s="729" t="s">
        <v>117</v>
      </c>
      <c r="F107" s="706">
        <f t="shared" ref="F107:F109" si="8">F106</f>
        <v>0.28799999999999998</v>
      </c>
      <c r="G107" s="1362" t="s">
        <v>117</v>
      </c>
      <c r="H107" s="298"/>
      <c r="I107" s="729" t="s">
        <v>119</v>
      </c>
      <c r="J107" s="715">
        <f t="shared" si="7"/>
        <v>0</v>
      </c>
      <c r="K107" s="409"/>
    </row>
    <row r="108" spans="1:11" ht="12" customHeight="1" x14ac:dyDescent="0.2">
      <c r="A108" s="536"/>
      <c r="B108" s="1590"/>
      <c r="C108" s="696"/>
      <c r="D108" s="46"/>
      <c r="E108" s="729" t="s">
        <v>117</v>
      </c>
      <c r="F108" s="706">
        <f t="shared" si="8"/>
        <v>0.28799999999999998</v>
      </c>
      <c r="G108" s="1362" t="s">
        <v>117</v>
      </c>
      <c r="H108" s="298"/>
      <c r="I108" s="729" t="s">
        <v>119</v>
      </c>
      <c r="J108" s="715">
        <f t="shared" si="7"/>
        <v>0</v>
      </c>
      <c r="K108" s="409"/>
    </row>
    <row r="109" spans="1:11" ht="12" customHeight="1" thickBot="1" x14ac:dyDescent="0.25">
      <c r="A109" s="536"/>
      <c r="B109" s="1586"/>
      <c r="C109" s="696"/>
      <c r="D109" s="299"/>
      <c r="E109" s="729" t="s">
        <v>117</v>
      </c>
      <c r="F109" s="706">
        <f t="shared" si="8"/>
        <v>0.28799999999999998</v>
      </c>
      <c r="G109" s="1362" t="s">
        <v>117</v>
      </c>
      <c r="H109" s="300"/>
      <c r="I109" s="729" t="s">
        <v>119</v>
      </c>
      <c r="J109" s="715">
        <f t="shared" si="7"/>
        <v>0</v>
      </c>
      <c r="K109" s="409"/>
    </row>
    <row r="110" spans="1:11" ht="12" customHeight="1" thickTop="1" x14ac:dyDescent="0.2">
      <c r="A110" s="536"/>
      <c r="B110" s="1588" t="s">
        <v>146</v>
      </c>
      <c r="C110" s="1589"/>
      <c r="D110" s="301"/>
      <c r="E110" s="755"/>
      <c r="F110" s="756"/>
      <c r="G110" s="755"/>
      <c r="H110" s="302"/>
      <c r="I110" s="1363"/>
      <c r="J110" s="715">
        <f>SUM(J104:J109)</f>
        <v>0</v>
      </c>
      <c r="K110" s="409" t="s">
        <v>130</v>
      </c>
    </row>
    <row r="111" spans="1:11" ht="12" customHeight="1" x14ac:dyDescent="0.2">
      <c r="A111" s="536"/>
      <c r="B111" s="536"/>
      <c r="C111" s="536"/>
      <c r="D111" s="536"/>
      <c r="E111" s="536"/>
      <c r="F111" s="536"/>
      <c r="G111" s="536"/>
      <c r="H111" s="536"/>
      <c r="I111" s="536"/>
      <c r="J111" s="536"/>
      <c r="K111" s="536"/>
    </row>
    <row r="112" spans="1:11" s="155" customFormat="1" ht="12" customHeight="1" x14ac:dyDescent="0.2">
      <c r="A112" s="553"/>
      <c r="B112" s="550" t="s">
        <v>511</v>
      </c>
      <c r="C112" s="550"/>
      <c r="D112" s="620"/>
      <c r="E112" s="550"/>
      <c r="F112" s="645"/>
      <c r="G112" s="550"/>
      <c r="H112" s="550"/>
      <c r="I112" s="550"/>
      <c r="J112" s="678"/>
      <c r="K112" s="550"/>
    </row>
    <row r="113" spans="1:14" s="155" customFormat="1" ht="12" customHeight="1" x14ac:dyDescent="0.2">
      <c r="A113" s="553"/>
      <c r="B113" s="1574" t="s">
        <v>214</v>
      </c>
      <c r="C113" s="751" t="s">
        <v>512</v>
      </c>
      <c r="D113" s="648" t="s">
        <v>212</v>
      </c>
      <c r="E113" s="649"/>
      <c r="F113" s="650" t="s">
        <v>137</v>
      </c>
      <c r="G113" s="649"/>
      <c r="H113" s="752" t="s">
        <v>598</v>
      </c>
      <c r="I113" s="649"/>
      <c r="J113" s="684" t="s">
        <v>89</v>
      </c>
      <c r="K113" s="409"/>
      <c r="M113" s="164"/>
    </row>
    <row r="114" spans="1:14" s="155" customFormat="1" ht="12" customHeight="1" thickBot="1" x14ac:dyDescent="0.25">
      <c r="A114" s="553"/>
      <c r="B114" s="1586"/>
      <c r="C114" s="411" t="s">
        <v>154</v>
      </c>
      <c r="D114" s="695"/>
      <c r="E114" s="568"/>
      <c r="F114" s="651"/>
      <c r="G114" s="568"/>
      <c r="H114" s="753" t="s">
        <v>1108</v>
      </c>
      <c r="I114" s="568"/>
      <c r="J114" s="685" t="s">
        <v>136</v>
      </c>
      <c r="K114" s="409"/>
      <c r="M114" s="164"/>
    </row>
    <row r="115" spans="1:14" ht="12" customHeight="1" thickTop="1" x14ac:dyDescent="0.2">
      <c r="A115" s="536"/>
      <c r="B115" s="754" t="s">
        <v>209</v>
      </c>
      <c r="C115" s="696"/>
      <c r="D115" s="45"/>
      <c r="E115" s="729" t="s">
        <v>1589</v>
      </c>
      <c r="F115" s="706">
        <v>0.33</v>
      </c>
      <c r="G115" s="1362" t="s">
        <v>1589</v>
      </c>
      <c r="H115" s="297"/>
      <c r="I115" s="729" t="s">
        <v>1590</v>
      </c>
      <c r="J115" s="715">
        <f t="shared" ref="J115:J120" si="9">ROUND(ROUND(D115*F115,)*H115,)</f>
        <v>0</v>
      </c>
      <c r="K115" s="409"/>
      <c r="M115" s="164"/>
      <c r="N115" s="164"/>
    </row>
    <row r="116" spans="1:14" ht="12" customHeight="1" x14ac:dyDescent="0.2">
      <c r="A116" s="536"/>
      <c r="B116" s="1574" t="s">
        <v>208</v>
      </c>
      <c r="C116" s="696"/>
      <c r="D116" s="46"/>
      <c r="E116" s="729" t="s">
        <v>1589</v>
      </c>
      <c r="F116" s="706">
        <v>0.33</v>
      </c>
      <c r="G116" s="1362" t="s">
        <v>1589</v>
      </c>
      <c r="H116" s="298"/>
      <c r="I116" s="729" t="s">
        <v>1590</v>
      </c>
      <c r="J116" s="715">
        <f t="shared" si="9"/>
        <v>0</v>
      </c>
      <c r="K116" s="409"/>
    </row>
    <row r="117" spans="1:14" ht="12" customHeight="1" x14ac:dyDescent="0.2">
      <c r="A117" s="536"/>
      <c r="B117" s="1590"/>
      <c r="C117" s="696"/>
      <c r="D117" s="46"/>
      <c r="E117" s="729" t="s">
        <v>1589</v>
      </c>
      <c r="F117" s="706">
        <f>F116</f>
        <v>0.33</v>
      </c>
      <c r="G117" s="1362" t="s">
        <v>117</v>
      </c>
      <c r="H117" s="298"/>
      <c r="I117" s="729" t="s">
        <v>119</v>
      </c>
      <c r="J117" s="715">
        <f t="shared" si="9"/>
        <v>0</v>
      </c>
      <c r="K117" s="409"/>
    </row>
    <row r="118" spans="1:14" ht="12" customHeight="1" x14ac:dyDescent="0.2">
      <c r="A118" s="536"/>
      <c r="B118" s="1590"/>
      <c r="C118" s="696"/>
      <c r="D118" s="46"/>
      <c r="E118" s="729" t="s">
        <v>117</v>
      </c>
      <c r="F118" s="706">
        <f t="shared" ref="F118:F120" si="10">F117</f>
        <v>0.33</v>
      </c>
      <c r="G118" s="1362" t="s">
        <v>117</v>
      </c>
      <c r="H118" s="298"/>
      <c r="I118" s="729" t="s">
        <v>119</v>
      </c>
      <c r="J118" s="715">
        <f t="shared" si="9"/>
        <v>0</v>
      </c>
      <c r="K118" s="409"/>
    </row>
    <row r="119" spans="1:14" ht="12" customHeight="1" x14ac:dyDescent="0.2">
      <c r="A119" s="536"/>
      <c r="B119" s="1590"/>
      <c r="C119" s="696"/>
      <c r="D119" s="46"/>
      <c r="E119" s="729" t="s">
        <v>117</v>
      </c>
      <c r="F119" s="706">
        <f t="shared" si="10"/>
        <v>0.33</v>
      </c>
      <c r="G119" s="1362" t="s">
        <v>117</v>
      </c>
      <c r="H119" s="298"/>
      <c r="I119" s="729" t="s">
        <v>119</v>
      </c>
      <c r="J119" s="715">
        <f t="shared" si="9"/>
        <v>0</v>
      </c>
      <c r="K119" s="409"/>
    </row>
    <row r="120" spans="1:14" ht="12" customHeight="1" thickBot="1" x14ac:dyDescent="0.25">
      <c r="A120" s="536"/>
      <c r="B120" s="1586"/>
      <c r="C120" s="696"/>
      <c r="D120" s="299"/>
      <c r="E120" s="729" t="s">
        <v>117</v>
      </c>
      <c r="F120" s="706">
        <f t="shared" si="10"/>
        <v>0.33</v>
      </c>
      <c r="G120" s="1362" t="s">
        <v>117</v>
      </c>
      <c r="H120" s="300"/>
      <c r="I120" s="729" t="s">
        <v>119</v>
      </c>
      <c r="J120" s="715">
        <f t="shared" si="9"/>
        <v>0</v>
      </c>
      <c r="K120" s="409"/>
    </row>
    <row r="121" spans="1:14" ht="12" customHeight="1" thickTop="1" x14ac:dyDescent="0.2">
      <c r="A121" s="536"/>
      <c r="B121" s="1588" t="s">
        <v>146</v>
      </c>
      <c r="C121" s="1589"/>
      <c r="D121" s="301"/>
      <c r="E121" s="755"/>
      <c r="F121" s="756"/>
      <c r="G121" s="755"/>
      <c r="H121" s="302"/>
      <c r="I121" s="1363"/>
      <c r="J121" s="715">
        <f>SUM(J115:J120)</f>
        <v>0</v>
      </c>
      <c r="K121" s="409" t="s">
        <v>539</v>
      </c>
    </row>
    <row r="122" spans="1:14" ht="12" customHeight="1" x14ac:dyDescent="0.2">
      <c r="A122" s="536"/>
      <c r="B122" s="536"/>
      <c r="C122" s="536"/>
      <c r="D122" s="536"/>
      <c r="E122" s="536"/>
      <c r="F122" s="536"/>
      <c r="G122" s="536"/>
      <c r="H122" s="536"/>
      <c r="I122" s="536"/>
      <c r="J122" s="536"/>
      <c r="K122" s="536"/>
    </row>
    <row r="123" spans="1:14" s="155" customFormat="1" ht="12" customHeight="1" x14ac:dyDescent="0.2">
      <c r="A123" s="553"/>
      <c r="B123" s="550" t="s">
        <v>597</v>
      </c>
      <c r="C123" s="550"/>
      <c r="D123" s="620"/>
      <c r="E123" s="550"/>
      <c r="F123" s="645"/>
      <c r="G123" s="550"/>
      <c r="H123" s="550"/>
      <c r="I123" s="550"/>
      <c r="J123" s="678"/>
      <c r="K123" s="550"/>
    </row>
    <row r="124" spans="1:14" s="155" customFormat="1" ht="12" customHeight="1" x14ac:dyDescent="0.2">
      <c r="A124" s="553"/>
      <c r="B124" s="1574" t="s">
        <v>214</v>
      </c>
      <c r="C124" s="751" t="s">
        <v>596</v>
      </c>
      <c r="D124" s="648" t="s">
        <v>212</v>
      </c>
      <c r="E124" s="649"/>
      <c r="F124" s="650" t="s">
        <v>137</v>
      </c>
      <c r="G124" s="649"/>
      <c r="H124" s="752" t="s">
        <v>699</v>
      </c>
      <c r="I124" s="649"/>
      <c r="J124" s="684" t="s">
        <v>89</v>
      </c>
      <c r="K124" s="409"/>
      <c r="M124" s="164"/>
    </row>
    <row r="125" spans="1:14" s="155" customFormat="1" ht="12" customHeight="1" thickBot="1" x14ac:dyDescent="0.25">
      <c r="A125" s="553"/>
      <c r="B125" s="1586"/>
      <c r="C125" s="411" t="s">
        <v>154</v>
      </c>
      <c r="D125" s="695"/>
      <c r="E125" s="568"/>
      <c r="F125" s="651"/>
      <c r="G125" s="568"/>
      <c r="H125" s="753" t="s">
        <v>1107</v>
      </c>
      <c r="I125" s="568"/>
      <c r="J125" s="685" t="s">
        <v>136</v>
      </c>
      <c r="K125" s="409"/>
      <c r="M125" s="164"/>
    </row>
    <row r="126" spans="1:14" ht="12" customHeight="1" thickTop="1" x14ac:dyDescent="0.2">
      <c r="A126" s="536"/>
      <c r="B126" s="754" t="s">
        <v>209</v>
      </c>
      <c r="C126" s="696"/>
      <c r="D126" s="45"/>
      <c r="E126" s="729" t="s">
        <v>1589</v>
      </c>
      <c r="F126" s="706">
        <v>0.371</v>
      </c>
      <c r="G126" s="1362" t="s">
        <v>1589</v>
      </c>
      <c r="H126" s="305"/>
      <c r="I126" s="729" t="s">
        <v>1590</v>
      </c>
      <c r="J126" s="715">
        <f t="shared" ref="J126:J131" si="11">ROUND(ROUND(D126*F126,)*H126,)</f>
        <v>0</v>
      </c>
      <c r="K126" s="409"/>
      <c r="M126" s="164"/>
      <c r="N126" s="164"/>
    </row>
    <row r="127" spans="1:14" ht="12" customHeight="1" x14ac:dyDescent="0.2">
      <c r="A127" s="536"/>
      <c r="B127" s="1574" t="s">
        <v>208</v>
      </c>
      <c r="C127" s="696"/>
      <c r="D127" s="46"/>
      <c r="E127" s="729" t="s">
        <v>1589</v>
      </c>
      <c r="F127" s="706">
        <v>0.371</v>
      </c>
      <c r="G127" s="1362" t="s">
        <v>1589</v>
      </c>
      <c r="H127" s="306"/>
      <c r="I127" s="729" t="s">
        <v>1590</v>
      </c>
      <c r="J127" s="715">
        <f t="shared" si="11"/>
        <v>0</v>
      </c>
      <c r="K127" s="409"/>
    </row>
    <row r="128" spans="1:14" ht="12" customHeight="1" x14ac:dyDescent="0.2">
      <c r="A128" s="536"/>
      <c r="B128" s="1590"/>
      <c r="C128" s="696"/>
      <c r="D128" s="46"/>
      <c r="E128" s="729" t="s">
        <v>1589</v>
      </c>
      <c r="F128" s="706">
        <f>F127</f>
        <v>0.371</v>
      </c>
      <c r="G128" s="1362" t="s">
        <v>117</v>
      </c>
      <c r="H128" s="306"/>
      <c r="I128" s="729" t="s">
        <v>119</v>
      </c>
      <c r="J128" s="715">
        <f t="shared" si="11"/>
        <v>0</v>
      </c>
      <c r="K128" s="409"/>
    </row>
    <row r="129" spans="1:14" ht="12" customHeight="1" x14ac:dyDescent="0.2">
      <c r="A129" s="536"/>
      <c r="B129" s="1590"/>
      <c r="C129" s="696"/>
      <c r="D129" s="46"/>
      <c r="E129" s="729" t="s">
        <v>117</v>
      </c>
      <c r="F129" s="706">
        <f t="shared" ref="F129:F131" si="12">F128</f>
        <v>0.371</v>
      </c>
      <c r="G129" s="1362" t="s">
        <v>117</v>
      </c>
      <c r="H129" s="306"/>
      <c r="I129" s="729" t="s">
        <v>119</v>
      </c>
      <c r="J129" s="715">
        <f t="shared" si="11"/>
        <v>0</v>
      </c>
      <c r="K129" s="409"/>
    </row>
    <row r="130" spans="1:14" ht="12" customHeight="1" x14ac:dyDescent="0.2">
      <c r="A130" s="536"/>
      <c r="B130" s="1590"/>
      <c r="C130" s="696"/>
      <c r="D130" s="46"/>
      <c r="E130" s="729" t="s">
        <v>117</v>
      </c>
      <c r="F130" s="706">
        <f t="shared" si="12"/>
        <v>0.371</v>
      </c>
      <c r="G130" s="1362" t="s">
        <v>117</v>
      </c>
      <c r="H130" s="306"/>
      <c r="I130" s="729" t="s">
        <v>119</v>
      </c>
      <c r="J130" s="715">
        <f t="shared" si="11"/>
        <v>0</v>
      </c>
      <c r="K130" s="409"/>
    </row>
    <row r="131" spans="1:14" ht="12" customHeight="1" thickBot="1" x14ac:dyDescent="0.25">
      <c r="A131" s="536"/>
      <c r="B131" s="1586"/>
      <c r="C131" s="696"/>
      <c r="D131" s="299"/>
      <c r="E131" s="729" t="s">
        <v>117</v>
      </c>
      <c r="F131" s="706">
        <f t="shared" si="12"/>
        <v>0.371</v>
      </c>
      <c r="G131" s="1362" t="s">
        <v>117</v>
      </c>
      <c r="H131" s="307"/>
      <c r="I131" s="729" t="s">
        <v>119</v>
      </c>
      <c r="J131" s="715">
        <f t="shared" si="11"/>
        <v>0</v>
      </c>
      <c r="K131" s="409"/>
    </row>
    <row r="132" spans="1:14" ht="12" customHeight="1" thickTop="1" x14ac:dyDescent="0.2">
      <c r="A132" s="536"/>
      <c r="B132" s="1588" t="s">
        <v>146</v>
      </c>
      <c r="C132" s="1589"/>
      <c r="D132" s="301"/>
      <c r="E132" s="755"/>
      <c r="F132" s="756"/>
      <c r="G132" s="755"/>
      <c r="H132" s="302"/>
      <c r="I132" s="1363"/>
      <c r="J132" s="715">
        <f>SUM(J126:J131)</f>
        <v>0</v>
      </c>
      <c r="K132" s="409" t="s">
        <v>538</v>
      </c>
    </row>
    <row r="133" spans="1:14" ht="12" customHeight="1" x14ac:dyDescent="0.2">
      <c r="A133" s="536"/>
      <c r="B133" s="536"/>
      <c r="C133" s="536"/>
      <c r="D133" s="536"/>
      <c r="E133" s="536"/>
      <c r="F133" s="536"/>
      <c r="G133" s="536"/>
      <c r="H133" s="536"/>
      <c r="I133" s="536"/>
      <c r="J133" s="536"/>
      <c r="K133" s="536"/>
    </row>
    <row r="134" spans="1:14" s="155" customFormat="1" ht="12" customHeight="1" x14ac:dyDescent="0.2">
      <c r="A134" s="553"/>
      <c r="B134" s="550" t="s">
        <v>701</v>
      </c>
      <c r="C134" s="550"/>
      <c r="D134" s="620"/>
      <c r="E134" s="550"/>
      <c r="F134" s="645"/>
      <c r="G134" s="550"/>
      <c r="H134" s="550"/>
      <c r="I134" s="550"/>
      <c r="J134" s="678"/>
      <c r="K134" s="550"/>
    </row>
    <row r="135" spans="1:14" s="155" customFormat="1" ht="12" customHeight="1" x14ac:dyDescent="0.2">
      <c r="A135" s="553"/>
      <c r="B135" s="1574" t="s">
        <v>214</v>
      </c>
      <c r="C135" s="751" t="s">
        <v>700</v>
      </c>
      <c r="D135" s="648" t="s">
        <v>212</v>
      </c>
      <c r="E135" s="649"/>
      <c r="F135" s="650" t="s">
        <v>137</v>
      </c>
      <c r="G135" s="649"/>
      <c r="H135" s="752" t="s">
        <v>750</v>
      </c>
      <c r="I135" s="649"/>
      <c r="J135" s="684" t="s">
        <v>89</v>
      </c>
      <c r="K135" s="409"/>
      <c r="M135" s="164"/>
    </row>
    <row r="136" spans="1:14" s="155" customFormat="1" ht="12" customHeight="1" thickBot="1" x14ac:dyDescent="0.25">
      <c r="A136" s="553"/>
      <c r="B136" s="1586"/>
      <c r="C136" s="411" t="s">
        <v>154</v>
      </c>
      <c r="D136" s="695"/>
      <c r="E136" s="568"/>
      <c r="F136" s="651"/>
      <c r="G136" s="568"/>
      <c r="H136" s="753" t="s">
        <v>1107</v>
      </c>
      <c r="I136" s="568"/>
      <c r="J136" s="685" t="s">
        <v>136</v>
      </c>
      <c r="K136" s="409"/>
      <c r="M136" s="164"/>
    </row>
    <row r="137" spans="1:14" ht="12" customHeight="1" thickTop="1" x14ac:dyDescent="0.2">
      <c r="A137" s="536"/>
      <c r="B137" s="754" t="s">
        <v>209</v>
      </c>
      <c r="C137" s="696"/>
      <c r="D137" s="45"/>
      <c r="E137" s="729" t="s">
        <v>1589</v>
      </c>
      <c r="F137" s="706">
        <v>0.41199999999999998</v>
      </c>
      <c r="G137" s="1362" t="s">
        <v>1589</v>
      </c>
      <c r="H137" s="305"/>
      <c r="I137" s="729" t="s">
        <v>1590</v>
      </c>
      <c r="J137" s="715">
        <f t="shared" ref="J137:J142" si="13">ROUND(ROUND(D137*F137,)*H137,)</f>
        <v>0</v>
      </c>
      <c r="K137" s="409"/>
      <c r="M137" s="164"/>
      <c r="N137" s="164"/>
    </row>
    <row r="138" spans="1:14" ht="12" customHeight="1" x14ac:dyDescent="0.2">
      <c r="A138" s="536"/>
      <c r="B138" s="1574" t="s">
        <v>208</v>
      </c>
      <c r="C138" s="696"/>
      <c r="D138" s="46"/>
      <c r="E138" s="729" t="s">
        <v>1589</v>
      </c>
      <c r="F138" s="706">
        <v>0.41199999999999998</v>
      </c>
      <c r="G138" s="1362" t="s">
        <v>1589</v>
      </c>
      <c r="H138" s="306"/>
      <c r="I138" s="729" t="s">
        <v>1590</v>
      </c>
      <c r="J138" s="715">
        <f t="shared" si="13"/>
        <v>0</v>
      </c>
      <c r="K138" s="409"/>
    </row>
    <row r="139" spans="1:14" ht="12" customHeight="1" x14ac:dyDescent="0.2">
      <c r="A139" s="536"/>
      <c r="B139" s="1590"/>
      <c r="C139" s="696"/>
      <c r="D139" s="46"/>
      <c r="E139" s="729" t="s">
        <v>1589</v>
      </c>
      <c r="F139" s="706">
        <f>F138</f>
        <v>0.41199999999999998</v>
      </c>
      <c r="G139" s="1362" t="s">
        <v>117</v>
      </c>
      <c r="H139" s="306"/>
      <c r="I139" s="729" t="s">
        <v>119</v>
      </c>
      <c r="J139" s="715">
        <f t="shared" si="13"/>
        <v>0</v>
      </c>
      <c r="K139" s="409"/>
    </row>
    <row r="140" spans="1:14" ht="12" customHeight="1" x14ac:dyDescent="0.2">
      <c r="A140" s="536"/>
      <c r="B140" s="1590"/>
      <c r="C140" s="696"/>
      <c r="D140" s="46"/>
      <c r="E140" s="729" t="s">
        <v>117</v>
      </c>
      <c r="F140" s="706">
        <f t="shared" ref="F140:F142" si="14">F139</f>
        <v>0.41199999999999998</v>
      </c>
      <c r="G140" s="1362" t="s">
        <v>117</v>
      </c>
      <c r="H140" s="306"/>
      <c r="I140" s="729" t="s">
        <v>119</v>
      </c>
      <c r="J140" s="715">
        <f t="shared" si="13"/>
        <v>0</v>
      </c>
      <c r="K140" s="409"/>
    </row>
    <row r="141" spans="1:14" ht="12" customHeight="1" x14ac:dyDescent="0.2">
      <c r="A141" s="536"/>
      <c r="B141" s="1590"/>
      <c r="C141" s="696"/>
      <c r="D141" s="46"/>
      <c r="E141" s="729" t="s">
        <v>117</v>
      </c>
      <c r="F141" s="706">
        <f t="shared" si="14"/>
        <v>0.41199999999999998</v>
      </c>
      <c r="G141" s="1362" t="s">
        <v>117</v>
      </c>
      <c r="H141" s="306"/>
      <c r="I141" s="729" t="s">
        <v>119</v>
      </c>
      <c r="J141" s="715">
        <f t="shared" si="13"/>
        <v>0</v>
      </c>
      <c r="K141" s="409"/>
    </row>
    <row r="142" spans="1:14" ht="12" customHeight="1" thickBot="1" x14ac:dyDescent="0.25">
      <c r="A142" s="536"/>
      <c r="B142" s="1586"/>
      <c r="C142" s="696"/>
      <c r="D142" s="299"/>
      <c r="E142" s="729" t="s">
        <v>117</v>
      </c>
      <c r="F142" s="706">
        <f t="shared" si="14"/>
        <v>0.41199999999999998</v>
      </c>
      <c r="G142" s="1362" t="s">
        <v>117</v>
      </c>
      <c r="H142" s="307"/>
      <c r="I142" s="729" t="s">
        <v>119</v>
      </c>
      <c r="J142" s="715">
        <f t="shared" si="13"/>
        <v>0</v>
      </c>
      <c r="K142" s="409"/>
    </row>
    <row r="143" spans="1:14" ht="12" customHeight="1" thickTop="1" x14ac:dyDescent="0.2">
      <c r="A143" s="536"/>
      <c r="B143" s="1588" t="s">
        <v>146</v>
      </c>
      <c r="C143" s="1589"/>
      <c r="D143" s="301"/>
      <c r="E143" s="755"/>
      <c r="F143" s="756"/>
      <c r="G143" s="755"/>
      <c r="H143" s="302"/>
      <c r="I143" s="1363"/>
      <c r="J143" s="715">
        <f>SUM(J137:J142)</f>
        <v>0</v>
      </c>
      <c r="K143" s="409" t="s">
        <v>537</v>
      </c>
    </row>
    <row r="144" spans="1:14" ht="12" customHeight="1" x14ac:dyDescent="0.2">
      <c r="A144" s="536"/>
      <c r="B144" s="536"/>
      <c r="C144" s="536"/>
      <c r="D144" s="536"/>
      <c r="E144" s="536"/>
      <c r="F144" s="536"/>
      <c r="G144" s="536"/>
      <c r="H144" s="536"/>
      <c r="I144" s="536"/>
      <c r="J144" s="536"/>
      <c r="K144" s="536"/>
    </row>
    <row r="145" spans="1:14" s="155" customFormat="1" ht="12" customHeight="1" x14ac:dyDescent="0.2">
      <c r="A145" s="553"/>
      <c r="B145" s="550" t="s">
        <v>744</v>
      </c>
      <c r="C145" s="550"/>
      <c r="D145" s="620"/>
      <c r="E145" s="550"/>
      <c r="F145" s="645"/>
      <c r="G145" s="550"/>
      <c r="H145" s="550"/>
      <c r="I145" s="550"/>
      <c r="J145" s="678"/>
      <c r="K145" s="550"/>
    </row>
    <row r="146" spans="1:14" s="155" customFormat="1" ht="12" customHeight="1" x14ac:dyDescent="0.2">
      <c r="A146" s="553"/>
      <c r="B146" s="1574" t="s">
        <v>214</v>
      </c>
      <c r="C146" s="751" t="s">
        <v>743</v>
      </c>
      <c r="D146" s="648" t="s">
        <v>212</v>
      </c>
      <c r="E146" s="649"/>
      <c r="F146" s="650" t="s">
        <v>137</v>
      </c>
      <c r="G146" s="649"/>
      <c r="H146" s="752" t="s">
        <v>760</v>
      </c>
      <c r="I146" s="649"/>
      <c r="J146" s="684" t="s">
        <v>89</v>
      </c>
      <c r="K146" s="409"/>
      <c r="M146" s="164"/>
    </row>
    <row r="147" spans="1:14" s="155" customFormat="1" ht="12" customHeight="1" thickBot="1" x14ac:dyDescent="0.25">
      <c r="A147" s="553"/>
      <c r="B147" s="1586"/>
      <c r="C147" s="411" t="s">
        <v>154</v>
      </c>
      <c r="D147" s="695"/>
      <c r="E147" s="568"/>
      <c r="F147" s="651"/>
      <c r="G147" s="568"/>
      <c r="H147" s="753" t="s">
        <v>1106</v>
      </c>
      <c r="I147" s="568"/>
      <c r="J147" s="685" t="s">
        <v>136</v>
      </c>
      <c r="K147" s="409"/>
      <c r="M147" s="164"/>
    </row>
    <row r="148" spans="1:14" ht="12" customHeight="1" thickTop="1" x14ac:dyDescent="0.2">
      <c r="A148" s="536"/>
      <c r="B148" s="754" t="s">
        <v>209</v>
      </c>
      <c r="C148" s="696"/>
      <c r="D148" s="45"/>
      <c r="E148" s="729" t="s">
        <v>1589</v>
      </c>
      <c r="F148" s="706">
        <v>0.45300000000000001</v>
      </c>
      <c r="G148" s="1362" t="s">
        <v>1589</v>
      </c>
      <c r="H148" s="305"/>
      <c r="I148" s="729" t="s">
        <v>1590</v>
      </c>
      <c r="J148" s="715">
        <f t="shared" ref="J148:J153" si="15">ROUND(ROUND(D148*F148,)*H148,)</f>
        <v>0</v>
      </c>
      <c r="K148" s="409"/>
      <c r="M148" s="164"/>
      <c r="N148" s="164"/>
    </row>
    <row r="149" spans="1:14" ht="12" customHeight="1" x14ac:dyDescent="0.2">
      <c r="A149" s="536"/>
      <c r="B149" s="1574" t="s">
        <v>208</v>
      </c>
      <c r="C149" s="696"/>
      <c r="D149" s="46"/>
      <c r="E149" s="729" t="s">
        <v>1589</v>
      </c>
      <c r="F149" s="706">
        <v>0.45300000000000001</v>
      </c>
      <c r="G149" s="1362" t="s">
        <v>1589</v>
      </c>
      <c r="H149" s="306"/>
      <c r="I149" s="729" t="s">
        <v>1590</v>
      </c>
      <c r="J149" s="715">
        <f t="shared" si="15"/>
        <v>0</v>
      </c>
      <c r="K149" s="409"/>
    </row>
    <row r="150" spans="1:14" ht="12" customHeight="1" x14ac:dyDescent="0.2">
      <c r="A150" s="536"/>
      <c r="B150" s="1590"/>
      <c r="C150" s="696"/>
      <c r="D150" s="46"/>
      <c r="E150" s="729" t="s">
        <v>1589</v>
      </c>
      <c r="F150" s="706">
        <f>F149</f>
        <v>0.45300000000000001</v>
      </c>
      <c r="G150" s="1362" t="s">
        <v>117</v>
      </c>
      <c r="H150" s="306"/>
      <c r="I150" s="729" t="s">
        <v>119</v>
      </c>
      <c r="J150" s="715">
        <f t="shared" si="15"/>
        <v>0</v>
      </c>
      <c r="K150" s="409"/>
    </row>
    <row r="151" spans="1:14" ht="12" customHeight="1" x14ac:dyDescent="0.2">
      <c r="A151" s="536"/>
      <c r="B151" s="1590"/>
      <c r="C151" s="696"/>
      <c r="D151" s="46"/>
      <c r="E151" s="729" t="s">
        <v>117</v>
      </c>
      <c r="F151" s="706">
        <f t="shared" ref="F151:F153" si="16">F150</f>
        <v>0.45300000000000001</v>
      </c>
      <c r="G151" s="1362" t="s">
        <v>117</v>
      </c>
      <c r="H151" s="306"/>
      <c r="I151" s="729" t="s">
        <v>119</v>
      </c>
      <c r="J151" s="715">
        <f t="shared" si="15"/>
        <v>0</v>
      </c>
      <c r="K151" s="409"/>
    </row>
    <row r="152" spans="1:14" ht="12" customHeight="1" x14ac:dyDescent="0.2">
      <c r="A152" s="536"/>
      <c r="B152" s="1590"/>
      <c r="C152" s="696"/>
      <c r="D152" s="46"/>
      <c r="E152" s="729" t="s">
        <v>117</v>
      </c>
      <c r="F152" s="706">
        <f t="shared" si="16"/>
        <v>0.45300000000000001</v>
      </c>
      <c r="G152" s="1362" t="s">
        <v>117</v>
      </c>
      <c r="H152" s="306"/>
      <c r="I152" s="729" t="s">
        <v>119</v>
      </c>
      <c r="J152" s="715">
        <f t="shared" si="15"/>
        <v>0</v>
      </c>
      <c r="K152" s="409"/>
    </row>
    <row r="153" spans="1:14" ht="12" customHeight="1" thickBot="1" x14ac:dyDescent="0.25">
      <c r="A153" s="536"/>
      <c r="B153" s="1586"/>
      <c r="C153" s="696"/>
      <c r="D153" s="299"/>
      <c r="E153" s="729" t="s">
        <v>117</v>
      </c>
      <c r="F153" s="706">
        <f t="shared" si="16"/>
        <v>0.45300000000000001</v>
      </c>
      <c r="G153" s="1362" t="s">
        <v>117</v>
      </c>
      <c r="H153" s="307"/>
      <c r="I153" s="729" t="s">
        <v>119</v>
      </c>
      <c r="J153" s="715">
        <f t="shared" si="15"/>
        <v>0</v>
      </c>
      <c r="K153" s="409"/>
    </row>
    <row r="154" spans="1:14" ht="12" customHeight="1" thickTop="1" x14ac:dyDescent="0.2">
      <c r="A154" s="536"/>
      <c r="B154" s="1588" t="s">
        <v>146</v>
      </c>
      <c r="C154" s="1589"/>
      <c r="D154" s="301"/>
      <c r="E154" s="755"/>
      <c r="F154" s="756"/>
      <c r="G154" s="755"/>
      <c r="H154" s="302"/>
      <c r="I154" s="1363"/>
      <c r="J154" s="715">
        <f>SUM(J148:J153)</f>
        <v>0</v>
      </c>
      <c r="K154" s="409" t="s">
        <v>536</v>
      </c>
    </row>
    <row r="155" spans="1:14" ht="11.25" customHeight="1" x14ac:dyDescent="0.2">
      <c r="A155" s="536"/>
      <c r="B155" s="536"/>
      <c r="C155" s="536"/>
      <c r="D155" s="536"/>
      <c r="E155" s="536"/>
      <c r="F155" s="536"/>
      <c r="G155" s="536"/>
      <c r="H155" s="536"/>
      <c r="I155" s="536"/>
      <c r="J155" s="536"/>
      <c r="K155" s="536"/>
    </row>
    <row r="156" spans="1:14" s="155" customFormat="1" ht="12" customHeight="1" x14ac:dyDescent="0.2">
      <c r="A156" s="553"/>
      <c r="B156" s="550" t="s">
        <v>758</v>
      </c>
      <c r="C156" s="550"/>
      <c r="D156" s="620"/>
      <c r="E156" s="550"/>
      <c r="F156" s="645"/>
      <c r="G156" s="550"/>
      <c r="H156" s="550"/>
      <c r="I156" s="550"/>
      <c r="J156" s="678"/>
      <c r="K156" s="550"/>
    </row>
    <row r="157" spans="1:14" s="155" customFormat="1" ht="12" customHeight="1" x14ac:dyDescent="0.2">
      <c r="A157" s="553"/>
      <c r="B157" s="1574" t="s">
        <v>214</v>
      </c>
      <c r="C157" s="751" t="s">
        <v>759</v>
      </c>
      <c r="D157" s="648" t="s">
        <v>212</v>
      </c>
      <c r="E157" s="649"/>
      <c r="F157" s="650" t="s">
        <v>137</v>
      </c>
      <c r="G157" s="649"/>
      <c r="H157" s="752" t="s">
        <v>829</v>
      </c>
      <c r="I157" s="649"/>
      <c r="J157" s="684" t="s">
        <v>89</v>
      </c>
      <c r="K157" s="409"/>
      <c r="M157" s="164"/>
    </row>
    <row r="158" spans="1:14" s="155" customFormat="1" ht="12" customHeight="1" thickBot="1" x14ac:dyDescent="0.25">
      <c r="A158" s="553"/>
      <c r="B158" s="1586"/>
      <c r="C158" s="411" t="s">
        <v>154</v>
      </c>
      <c r="D158" s="695"/>
      <c r="E158" s="568"/>
      <c r="F158" s="651"/>
      <c r="G158" s="568"/>
      <c r="H158" s="753" t="s">
        <v>1106</v>
      </c>
      <c r="I158" s="568"/>
      <c r="J158" s="685" t="s">
        <v>136</v>
      </c>
      <c r="K158" s="409"/>
      <c r="M158" s="164"/>
    </row>
    <row r="159" spans="1:14" ht="12" customHeight="1" thickTop="1" x14ac:dyDescent="0.2">
      <c r="A159" s="536"/>
      <c r="B159" s="754" t="s">
        <v>209</v>
      </c>
      <c r="C159" s="696"/>
      <c r="D159" s="45"/>
      <c r="E159" s="729" t="s">
        <v>1589</v>
      </c>
      <c r="F159" s="706">
        <v>0.49399999999999999</v>
      </c>
      <c r="G159" s="1362" t="s">
        <v>1589</v>
      </c>
      <c r="H159" s="305"/>
      <c r="I159" s="729" t="s">
        <v>1590</v>
      </c>
      <c r="J159" s="715">
        <f t="shared" ref="J159:J164" si="17">ROUND(ROUND(D159*F159,)*H159,)</f>
        <v>0</v>
      </c>
      <c r="K159" s="409"/>
      <c r="M159" s="164"/>
      <c r="N159" s="164"/>
    </row>
    <row r="160" spans="1:14" ht="12" customHeight="1" x14ac:dyDescent="0.2">
      <c r="A160" s="536"/>
      <c r="B160" s="1574" t="s">
        <v>208</v>
      </c>
      <c r="C160" s="696"/>
      <c r="D160" s="46"/>
      <c r="E160" s="729" t="s">
        <v>1589</v>
      </c>
      <c r="F160" s="706">
        <v>0.49399999999999999</v>
      </c>
      <c r="G160" s="1362" t="s">
        <v>1589</v>
      </c>
      <c r="H160" s="306"/>
      <c r="I160" s="729" t="s">
        <v>1590</v>
      </c>
      <c r="J160" s="715">
        <f t="shared" si="17"/>
        <v>0</v>
      </c>
      <c r="K160" s="409"/>
    </row>
    <row r="161" spans="1:14" ht="12" customHeight="1" x14ac:dyDescent="0.2">
      <c r="A161" s="536"/>
      <c r="B161" s="1590"/>
      <c r="C161" s="696"/>
      <c r="D161" s="46"/>
      <c r="E161" s="729" t="s">
        <v>1589</v>
      </c>
      <c r="F161" s="706">
        <f>F160</f>
        <v>0.49399999999999999</v>
      </c>
      <c r="G161" s="1362" t="s">
        <v>117</v>
      </c>
      <c r="H161" s="306"/>
      <c r="I161" s="729" t="s">
        <v>119</v>
      </c>
      <c r="J161" s="715">
        <f t="shared" si="17"/>
        <v>0</v>
      </c>
      <c r="K161" s="409"/>
    </row>
    <row r="162" spans="1:14" ht="12" customHeight="1" x14ac:dyDescent="0.2">
      <c r="A162" s="536"/>
      <c r="B162" s="1590"/>
      <c r="C162" s="696"/>
      <c r="D162" s="46"/>
      <c r="E162" s="729" t="s">
        <v>117</v>
      </c>
      <c r="F162" s="706">
        <f t="shared" ref="F162:F164" si="18">F161</f>
        <v>0.49399999999999999</v>
      </c>
      <c r="G162" s="1362" t="s">
        <v>117</v>
      </c>
      <c r="H162" s="306"/>
      <c r="I162" s="729" t="s">
        <v>119</v>
      </c>
      <c r="J162" s="715">
        <f t="shared" si="17"/>
        <v>0</v>
      </c>
      <c r="K162" s="409"/>
    </row>
    <row r="163" spans="1:14" ht="12" customHeight="1" x14ac:dyDescent="0.2">
      <c r="A163" s="536"/>
      <c r="B163" s="1590"/>
      <c r="C163" s="696"/>
      <c r="D163" s="46"/>
      <c r="E163" s="729" t="s">
        <v>117</v>
      </c>
      <c r="F163" s="706">
        <f t="shared" si="18"/>
        <v>0.49399999999999999</v>
      </c>
      <c r="G163" s="1362" t="s">
        <v>117</v>
      </c>
      <c r="H163" s="306"/>
      <c r="I163" s="729" t="s">
        <v>119</v>
      </c>
      <c r="J163" s="715">
        <f t="shared" si="17"/>
        <v>0</v>
      </c>
      <c r="K163" s="409"/>
    </row>
    <row r="164" spans="1:14" ht="12" customHeight="1" thickBot="1" x14ac:dyDescent="0.25">
      <c r="A164" s="536"/>
      <c r="B164" s="1586"/>
      <c r="C164" s="696"/>
      <c r="D164" s="299"/>
      <c r="E164" s="729" t="s">
        <v>117</v>
      </c>
      <c r="F164" s="706">
        <f t="shared" si="18"/>
        <v>0.49399999999999999</v>
      </c>
      <c r="G164" s="1362" t="s">
        <v>117</v>
      </c>
      <c r="H164" s="307"/>
      <c r="I164" s="729" t="s">
        <v>119</v>
      </c>
      <c r="J164" s="715">
        <f t="shared" si="17"/>
        <v>0</v>
      </c>
      <c r="K164" s="409"/>
    </row>
    <row r="165" spans="1:14" ht="12" customHeight="1" thickTop="1" x14ac:dyDescent="0.2">
      <c r="A165" s="536"/>
      <c r="B165" s="1588" t="s">
        <v>146</v>
      </c>
      <c r="C165" s="1589"/>
      <c r="D165" s="301"/>
      <c r="E165" s="755"/>
      <c r="F165" s="756"/>
      <c r="G165" s="755"/>
      <c r="H165" s="302"/>
      <c r="I165" s="1363"/>
      <c r="J165" s="715">
        <f>SUM(J159:J164)</f>
        <v>0</v>
      </c>
      <c r="K165" s="409" t="s">
        <v>535</v>
      </c>
    </row>
    <row r="166" spans="1:14" ht="12" customHeight="1" x14ac:dyDescent="0.2">
      <c r="A166" s="536"/>
      <c r="B166" s="536"/>
      <c r="C166" s="536"/>
      <c r="D166" s="536"/>
      <c r="E166" s="536"/>
      <c r="F166" s="536"/>
      <c r="G166" s="536"/>
      <c r="H166" s="536"/>
      <c r="I166" s="536"/>
      <c r="J166" s="536"/>
      <c r="K166" s="536"/>
    </row>
    <row r="167" spans="1:14" s="155" customFormat="1" ht="12" customHeight="1" x14ac:dyDescent="0.2">
      <c r="A167" s="553"/>
      <c r="B167" s="550" t="s">
        <v>827</v>
      </c>
      <c r="C167" s="550"/>
      <c r="D167" s="620"/>
      <c r="E167" s="550"/>
      <c r="F167" s="645"/>
      <c r="G167" s="550"/>
      <c r="H167" s="550"/>
      <c r="I167" s="550"/>
      <c r="J167" s="678"/>
      <c r="K167" s="550"/>
    </row>
    <row r="168" spans="1:14" s="155" customFormat="1" ht="12" customHeight="1" x14ac:dyDescent="0.2">
      <c r="A168" s="553"/>
      <c r="B168" s="1574" t="s">
        <v>214</v>
      </c>
      <c r="C168" s="751" t="s">
        <v>828</v>
      </c>
      <c r="D168" s="648" t="s">
        <v>212</v>
      </c>
      <c r="E168" s="649"/>
      <c r="F168" s="650" t="s">
        <v>137</v>
      </c>
      <c r="G168" s="649"/>
      <c r="H168" s="752" t="s">
        <v>903</v>
      </c>
      <c r="I168" s="649"/>
      <c r="J168" s="684" t="s">
        <v>89</v>
      </c>
      <c r="K168" s="409"/>
      <c r="M168" s="164"/>
    </row>
    <row r="169" spans="1:14" s="155" customFormat="1" ht="12" customHeight="1" thickBot="1" x14ac:dyDescent="0.25">
      <c r="A169" s="553"/>
      <c r="B169" s="1586"/>
      <c r="C169" s="411" t="s">
        <v>154</v>
      </c>
      <c r="D169" s="695"/>
      <c r="E169" s="568"/>
      <c r="F169" s="651"/>
      <c r="G169" s="568"/>
      <c r="H169" s="753" t="s">
        <v>1105</v>
      </c>
      <c r="I169" s="568"/>
      <c r="J169" s="685" t="s">
        <v>136</v>
      </c>
      <c r="K169" s="409"/>
      <c r="M169" s="164"/>
    </row>
    <row r="170" spans="1:14" ht="12" customHeight="1" thickTop="1" x14ac:dyDescent="0.2">
      <c r="A170" s="536"/>
      <c r="B170" s="754" t="s">
        <v>209</v>
      </c>
      <c r="C170" s="696"/>
      <c r="D170" s="45"/>
      <c r="E170" s="729" t="s">
        <v>1589</v>
      </c>
      <c r="F170" s="706">
        <v>0.53500000000000003</v>
      </c>
      <c r="G170" s="1362" t="s">
        <v>1589</v>
      </c>
      <c r="H170" s="305"/>
      <c r="I170" s="729" t="s">
        <v>1590</v>
      </c>
      <c r="J170" s="715">
        <f t="shared" ref="J170:J175" si="19">ROUND(ROUND(D170*F170,)*H170,)</f>
        <v>0</v>
      </c>
      <c r="K170" s="409"/>
      <c r="M170" s="164"/>
      <c r="N170" s="164"/>
    </row>
    <row r="171" spans="1:14" ht="12" customHeight="1" x14ac:dyDescent="0.2">
      <c r="A171" s="536"/>
      <c r="B171" s="1574" t="s">
        <v>208</v>
      </c>
      <c r="C171" s="696"/>
      <c r="D171" s="46"/>
      <c r="E171" s="729" t="s">
        <v>1589</v>
      </c>
      <c r="F171" s="706">
        <v>0.53500000000000003</v>
      </c>
      <c r="G171" s="1362" t="s">
        <v>1589</v>
      </c>
      <c r="H171" s="306"/>
      <c r="I171" s="729" t="s">
        <v>1590</v>
      </c>
      <c r="J171" s="715">
        <f t="shared" si="19"/>
        <v>0</v>
      </c>
      <c r="K171" s="409"/>
    </row>
    <row r="172" spans="1:14" ht="12" customHeight="1" x14ac:dyDescent="0.2">
      <c r="A172" s="536"/>
      <c r="B172" s="1590"/>
      <c r="C172" s="696"/>
      <c r="D172" s="46"/>
      <c r="E172" s="729" t="s">
        <v>1589</v>
      </c>
      <c r="F172" s="706">
        <f>F171</f>
        <v>0.53500000000000003</v>
      </c>
      <c r="G172" s="1362" t="s">
        <v>117</v>
      </c>
      <c r="H172" s="306"/>
      <c r="I172" s="729" t="s">
        <v>119</v>
      </c>
      <c r="J172" s="715">
        <f t="shared" si="19"/>
        <v>0</v>
      </c>
      <c r="K172" s="409"/>
    </row>
    <row r="173" spans="1:14" ht="12" customHeight="1" x14ac:dyDescent="0.2">
      <c r="A173" s="536"/>
      <c r="B173" s="1590"/>
      <c r="C173" s="696"/>
      <c r="D173" s="46"/>
      <c r="E173" s="729" t="s">
        <v>117</v>
      </c>
      <c r="F173" s="706">
        <f t="shared" ref="F173:F175" si="20">F172</f>
        <v>0.53500000000000003</v>
      </c>
      <c r="G173" s="1362" t="s">
        <v>117</v>
      </c>
      <c r="H173" s="306"/>
      <c r="I173" s="729" t="s">
        <v>119</v>
      </c>
      <c r="J173" s="715">
        <f t="shared" si="19"/>
        <v>0</v>
      </c>
      <c r="K173" s="409"/>
    </row>
    <row r="174" spans="1:14" ht="12" customHeight="1" x14ac:dyDescent="0.2">
      <c r="A174" s="536"/>
      <c r="B174" s="1590"/>
      <c r="C174" s="696"/>
      <c r="D174" s="46"/>
      <c r="E174" s="729" t="s">
        <v>117</v>
      </c>
      <c r="F174" s="706">
        <f t="shared" si="20"/>
        <v>0.53500000000000003</v>
      </c>
      <c r="G174" s="1362" t="s">
        <v>117</v>
      </c>
      <c r="H174" s="306"/>
      <c r="I174" s="729" t="s">
        <v>119</v>
      </c>
      <c r="J174" s="715">
        <f t="shared" si="19"/>
        <v>0</v>
      </c>
      <c r="K174" s="409"/>
    </row>
    <row r="175" spans="1:14" ht="12" customHeight="1" thickBot="1" x14ac:dyDescent="0.25">
      <c r="A175" s="536"/>
      <c r="B175" s="1586"/>
      <c r="C175" s="696"/>
      <c r="D175" s="299"/>
      <c r="E175" s="729" t="s">
        <v>117</v>
      </c>
      <c r="F175" s="706">
        <f t="shared" si="20"/>
        <v>0.53500000000000003</v>
      </c>
      <c r="G175" s="1362" t="s">
        <v>117</v>
      </c>
      <c r="H175" s="307"/>
      <c r="I175" s="729" t="s">
        <v>119</v>
      </c>
      <c r="J175" s="715">
        <f t="shared" si="19"/>
        <v>0</v>
      </c>
      <c r="K175" s="409"/>
    </row>
    <row r="176" spans="1:14" ht="12" customHeight="1" thickTop="1" x14ac:dyDescent="0.2">
      <c r="A176" s="536"/>
      <c r="B176" s="1588" t="s">
        <v>146</v>
      </c>
      <c r="C176" s="1589"/>
      <c r="D176" s="301"/>
      <c r="E176" s="755"/>
      <c r="F176" s="758"/>
      <c r="G176" s="755"/>
      <c r="H176" s="302"/>
      <c r="I176" s="1363"/>
      <c r="J176" s="715">
        <f>SUM(J170:J175)</f>
        <v>0</v>
      </c>
      <c r="K176" s="409" t="s">
        <v>531</v>
      </c>
    </row>
    <row r="177" spans="1:11" ht="12" customHeight="1" x14ac:dyDescent="0.2">
      <c r="A177" s="536"/>
      <c r="B177" s="536"/>
      <c r="C177" s="536"/>
      <c r="D177" s="536"/>
      <c r="E177" s="536"/>
      <c r="F177" s="536"/>
      <c r="G177" s="536"/>
      <c r="H177" s="536"/>
      <c r="I177" s="536"/>
      <c r="J177" s="536"/>
      <c r="K177" s="536"/>
    </row>
    <row r="178" spans="1:11" ht="12" customHeight="1" x14ac:dyDescent="0.2">
      <c r="A178" s="536"/>
      <c r="B178" s="550" t="s">
        <v>901</v>
      </c>
      <c r="C178" s="550"/>
      <c r="D178" s="620"/>
      <c r="E178" s="550"/>
      <c r="F178" s="645"/>
      <c r="G178" s="550"/>
      <c r="H178" s="550"/>
      <c r="I178" s="550"/>
      <c r="J178" s="678"/>
      <c r="K178" s="550"/>
    </row>
    <row r="179" spans="1:11" ht="12" customHeight="1" x14ac:dyDescent="0.2">
      <c r="A179" s="536"/>
      <c r="B179" s="1574" t="s">
        <v>214</v>
      </c>
      <c r="C179" s="751" t="s">
        <v>902</v>
      </c>
      <c r="D179" s="648" t="s">
        <v>212</v>
      </c>
      <c r="E179" s="649"/>
      <c r="F179" s="650" t="s">
        <v>137</v>
      </c>
      <c r="G179" s="649"/>
      <c r="H179" s="752" t="s">
        <v>1104</v>
      </c>
      <c r="I179" s="649"/>
      <c r="J179" s="684" t="s">
        <v>89</v>
      </c>
      <c r="K179" s="409"/>
    </row>
    <row r="180" spans="1:11" ht="12" customHeight="1" thickBot="1" x14ac:dyDescent="0.25">
      <c r="A180" s="536"/>
      <c r="B180" s="1586"/>
      <c r="C180" s="411" t="s">
        <v>154</v>
      </c>
      <c r="D180" s="695"/>
      <c r="E180" s="568"/>
      <c r="F180" s="651"/>
      <c r="G180" s="568"/>
      <c r="H180" s="753" t="s">
        <v>1103</v>
      </c>
      <c r="I180" s="568"/>
      <c r="J180" s="685" t="s">
        <v>136</v>
      </c>
      <c r="K180" s="409"/>
    </row>
    <row r="181" spans="1:11" ht="12" customHeight="1" thickTop="1" x14ac:dyDescent="0.2">
      <c r="A181" s="536"/>
      <c r="B181" s="754" t="s">
        <v>209</v>
      </c>
      <c r="C181" s="696"/>
      <c r="D181" s="45"/>
      <c r="E181" s="729" t="s">
        <v>1589</v>
      </c>
      <c r="F181" s="706">
        <v>0.57699999999999996</v>
      </c>
      <c r="G181" s="1362" t="s">
        <v>1589</v>
      </c>
      <c r="H181" s="305"/>
      <c r="I181" s="729" t="s">
        <v>1590</v>
      </c>
      <c r="J181" s="715">
        <f t="shared" ref="J181:J186" si="21">ROUND(ROUND(D181*F181,)*H181,)</f>
        <v>0</v>
      </c>
      <c r="K181" s="409"/>
    </row>
    <row r="182" spans="1:11" ht="12" customHeight="1" x14ac:dyDescent="0.2">
      <c r="A182" s="536"/>
      <c r="B182" s="1574" t="s">
        <v>208</v>
      </c>
      <c r="C182" s="696"/>
      <c r="D182" s="46"/>
      <c r="E182" s="729" t="s">
        <v>1589</v>
      </c>
      <c r="F182" s="706">
        <v>0.57699999999999996</v>
      </c>
      <c r="G182" s="1362" t="s">
        <v>1589</v>
      </c>
      <c r="H182" s="306"/>
      <c r="I182" s="729" t="s">
        <v>1590</v>
      </c>
      <c r="J182" s="715">
        <f t="shared" si="21"/>
        <v>0</v>
      </c>
      <c r="K182" s="409"/>
    </row>
    <row r="183" spans="1:11" ht="12" customHeight="1" x14ac:dyDescent="0.2">
      <c r="A183" s="536"/>
      <c r="B183" s="1590"/>
      <c r="C183" s="696"/>
      <c r="D183" s="46"/>
      <c r="E183" s="729" t="s">
        <v>1589</v>
      </c>
      <c r="F183" s="706">
        <f>F182</f>
        <v>0.57699999999999996</v>
      </c>
      <c r="G183" s="1362" t="s">
        <v>117</v>
      </c>
      <c r="H183" s="306"/>
      <c r="I183" s="729" t="s">
        <v>119</v>
      </c>
      <c r="J183" s="715">
        <f t="shared" si="21"/>
        <v>0</v>
      </c>
      <c r="K183" s="409"/>
    </row>
    <row r="184" spans="1:11" ht="12" customHeight="1" x14ac:dyDescent="0.2">
      <c r="A184" s="536"/>
      <c r="B184" s="1590"/>
      <c r="C184" s="696"/>
      <c r="D184" s="46"/>
      <c r="E184" s="729" t="s">
        <v>117</v>
      </c>
      <c r="F184" s="706">
        <f t="shared" ref="F184:F186" si="22">F183</f>
        <v>0.57699999999999996</v>
      </c>
      <c r="G184" s="1362" t="s">
        <v>117</v>
      </c>
      <c r="H184" s="306"/>
      <c r="I184" s="729" t="s">
        <v>119</v>
      </c>
      <c r="J184" s="715">
        <f t="shared" si="21"/>
        <v>0</v>
      </c>
      <c r="K184" s="409"/>
    </row>
    <row r="185" spans="1:11" ht="12" customHeight="1" x14ac:dyDescent="0.2">
      <c r="A185" s="536"/>
      <c r="B185" s="1590"/>
      <c r="C185" s="696"/>
      <c r="D185" s="46"/>
      <c r="E185" s="729" t="s">
        <v>117</v>
      </c>
      <c r="F185" s="706">
        <f t="shared" si="22"/>
        <v>0.57699999999999996</v>
      </c>
      <c r="G185" s="1362" t="s">
        <v>117</v>
      </c>
      <c r="H185" s="306"/>
      <c r="I185" s="729" t="s">
        <v>119</v>
      </c>
      <c r="J185" s="715">
        <f t="shared" si="21"/>
        <v>0</v>
      </c>
      <c r="K185" s="409"/>
    </row>
    <row r="186" spans="1:11" ht="12" customHeight="1" thickBot="1" x14ac:dyDescent="0.25">
      <c r="A186" s="536"/>
      <c r="B186" s="1586"/>
      <c r="C186" s="696"/>
      <c r="D186" s="299"/>
      <c r="E186" s="729" t="s">
        <v>117</v>
      </c>
      <c r="F186" s="706">
        <f t="shared" si="22"/>
        <v>0.57699999999999996</v>
      </c>
      <c r="G186" s="1362" t="s">
        <v>117</v>
      </c>
      <c r="H186" s="307"/>
      <c r="I186" s="729" t="s">
        <v>119</v>
      </c>
      <c r="J186" s="715">
        <f t="shared" si="21"/>
        <v>0</v>
      </c>
      <c r="K186" s="409"/>
    </row>
    <row r="187" spans="1:11" ht="12" customHeight="1" thickTop="1" x14ac:dyDescent="0.2">
      <c r="A187" s="536"/>
      <c r="B187" s="1588" t="s">
        <v>146</v>
      </c>
      <c r="C187" s="1589"/>
      <c r="D187" s="301"/>
      <c r="E187" s="755"/>
      <c r="F187" s="756"/>
      <c r="G187" s="755"/>
      <c r="H187" s="302"/>
      <c r="I187" s="1363"/>
      <c r="J187" s="715">
        <f>SUM(J181:J186)</f>
        <v>0</v>
      </c>
      <c r="K187" s="409" t="s">
        <v>529</v>
      </c>
    </row>
    <row r="188" spans="1:11" ht="12" customHeight="1" x14ac:dyDescent="0.2">
      <c r="A188" s="536"/>
      <c r="B188" s="536"/>
      <c r="C188" s="536"/>
      <c r="D188" s="536"/>
      <c r="E188" s="536"/>
      <c r="F188" s="536"/>
      <c r="G188" s="536"/>
      <c r="H188" s="536"/>
      <c r="I188" s="536"/>
      <c r="J188" s="536"/>
      <c r="K188" s="536"/>
    </row>
    <row r="189" spans="1:11" ht="12" customHeight="1" x14ac:dyDescent="0.2">
      <c r="A189" s="536"/>
      <c r="B189" s="550" t="s">
        <v>1102</v>
      </c>
      <c r="C189" s="550"/>
      <c r="D189" s="620"/>
      <c r="E189" s="550"/>
      <c r="F189" s="645"/>
      <c r="G189" s="550"/>
      <c r="H189" s="550"/>
      <c r="I189" s="550"/>
      <c r="J189" s="678"/>
      <c r="K189" s="550"/>
    </row>
    <row r="190" spans="1:11" ht="12" customHeight="1" x14ac:dyDescent="0.2">
      <c r="A190" s="536"/>
      <c r="B190" s="1574" t="s">
        <v>214</v>
      </c>
      <c r="C190" s="751" t="s">
        <v>1101</v>
      </c>
      <c r="D190" s="648" t="s">
        <v>212</v>
      </c>
      <c r="E190" s="649"/>
      <c r="F190" s="650" t="s">
        <v>137</v>
      </c>
      <c r="G190" s="649"/>
      <c r="H190" s="752" t="s">
        <v>5368</v>
      </c>
      <c r="I190" s="649"/>
      <c r="J190" s="684" t="s">
        <v>89</v>
      </c>
      <c r="K190" s="409"/>
    </row>
    <row r="191" spans="1:11" ht="12" customHeight="1" thickBot="1" x14ac:dyDescent="0.25">
      <c r="A191" s="536"/>
      <c r="B191" s="1586"/>
      <c r="C191" s="411" t="s">
        <v>154</v>
      </c>
      <c r="D191" s="695"/>
      <c r="E191" s="568"/>
      <c r="F191" s="651"/>
      <c r="G191" s="568"/>
      <c r="H191" s="753" t="s">
        <v>5369</v>
      </c>
      <c r="I191" s="568"/>
      <c r="J191" s="685" t="s">
        <v>136</v>
      </c>
      <c r="K191" s="409"/>
    </row>
    <row r="192" spans="1:11" ht="12" customHeight="1" thickTop="1" x14ac:dyDescent="0.2">
      <c r="A192" s="536"/>
      <c r="B192" s="754" t="s">
        <v>209</v>
      </c>
      <c r="C192" s="696"/>
      <c r="D192" s="45"/>
      <c r="E192" s="729" t="s">
        <v>1589</v>
      </c>
      <c r="F192" s="700">
        <v>0.61799999999999999</v>
      </c>
      <c r="G192" s="1362" t="s">
        <v>1589</v>
      </c>
      <c r="H192" s="305"/>
      <c r="I192" s="729" t="s">
        <v>1590</v>
      </c>
      <c r="J192" s="715">
        <f t="shared" ref="J192:J197" si="23">ROUND(ROUND(D192*F192,)*H192,)</f>
        <v>0</v>
      </c>
      <c r="K192" s="409"/>
    </row>
    <row r="193" spans="1:11" ht="12" customHeight="1" x14ac:dyDescent="0.2">
      <c r="A193" s="536"/>
      <c r="B193" s="1574" t="s">
        <v>208</v>
      </c>
      <c r="C193" s="696"/>
      <c r="D193" s="46"/>
      <c r="E193" s="729" t="s">
        <v>1589</v>
      </c>
      <c r="F193" s="700">
        <v>0.61799999999999999</v>
      </c>
      <c r="G193" s="1362" t="s">
        <v>1589</v>
      </c>
      <c r="H193" s="306"/>
      <c r="I193" s="729" t="s">
        <v>1590</v>
      </c>
      <c r="J193" s="715">
        <f t="shared" si="23"/>
        <v>0</v>
      </c>
      <c r="K193" s="409"/>
    </row>
    <row r="194" spans="1:11" ht="12" customHeight="1" x14ac:dyDescent="0.2">
      <c r="A194" s="536"/>
      <c r="B194" s="1590"/>
      <c r="C194" s="696"/>
      <c r="D194" s="46"/>
      <c r="E194" s="729" t="s">
        <v>1589</v>
      </c>
      <c r="F194" s="700">
        <f>F193</f>
        <v>0.61799999999999999</v>
      </c>
      <c r="G194" s="1362" t="s">
        <v>117</v>
      </c>
      <c r="H194" s="306"/>
      <c r="I194" s="729" t="s">
        <v>119</v>
      </c>
      <c r="J194" s="715">
        <f t="shared" si="23"/>
        <v>0</v>
      </c>
      <c r="K194" s="409"/>
    </row>
    <row r="195" spans="1:11" ht="12" customHeight="1" x14ac:dyDescent="0.2">
      <c r="A195" s="536"/>
      <c r="B195" s="1590"/>
      <c r="C195" s="696"/>
      <c r="D195" s="46"/>
      <c r="E195" s="729" t="s">
        <v>117</v>
      </c>
      <c r="F195" s="700">
        <f t="shared" ref="F195:F197" si="24">F194</f>
        <v>0.61799999999999999</v>
      </c>
      <c r="G195" s="1362" t="s">
        <v>117</v>
      </c>
      <c r="H195" s="306"/>
      <c r="I195" s="729" t="s">
        <v>119</v>
      </c>
      <c r="J195" s="715">
        <f t="shared" si="23"/>
        <v>0</v>
      </c>
      <c r="K195" s="409"/>
    </row>
    <row r="196" spans="1:11" ht="12" customHeight="1" x14ac:dyDescent="0.2">
      <c r="A196" s="536"/>
      <c r="B196" s="1590"/>
      <c r="C196" s="696"/>
      <c r="D196" s="46"/>
      <c r="E196" s="729" t="s">
        <v>117</v>
      </c>
      <c r="F196" s="700">
        <f t="shared" si="24"/>
        <v>0.61799999999999999</v>
      </c>
      <c r="G196" s="1362" t="s">
        <v>117</v>
      </c>
      <c r="H196" s="306"/>
      <c r="I196" s="729" t="s">
        <v>119</v>
      </c>
      <c r="J196" s="715">
        <f t="shared" si="23"/>
        <v>0</v>
      </c>
      <c r="K196" s="409"/>
    </row>
    <row r="197" spans="1:11" ht="13.8" thickBot="1" x14ac:dyDescent="0.25">
      <c r="A197" s="536"/>
      <c r="B197" s="1586"/>
      <c r="C197" s="696"/>
      <c r="D197" s="299"/>
      <c r="E197" s="729" t="s">
        <v>117</v>
      </c>
      <c r="F197" s="700">
        <f t="shared" si="24"/>
        <v>0.61799999999999999</v>
      </c>
      <c r="G197" s="1362" t="s">
        <v>117</v>
      </c>
      <c r="H197" s="307"/>
      <c r="I197" s="729" t="s">
        <v>119</v>
      </c>
      <c r="J197" s="715">
        <f t="shared" si="23"/>
        <v>0</v>
      </c>
      <c r="K197" s="409"/>
    </row>
    <row r="198" spans="1:11" ht="13.8" thickTop="1" x14ac:dyDescent="0.2">
      <c r="A198" s="536"/>
      <c r="B198" s="1588" t="s">
        <v>146</v>
      </c>
      <c r="C198" s="1589"/>
      <c r="D198" s="301"/>
      <c r="E198" s="755"/>
      <c r="F198" s="756"/>
      <c r="G198" s="755"/>
      <c r="H198" s="302"/>
      <c r="I198" s="1363"/>
      <c r="J198" s="715">
        <f>SUM(J192:J197)</f>
        <v>0</v>
      </c>
      <c r="K198" s="409" t="s">
        <v>555</v>
      </c>
    </row>
    <row r="199" spans="1:11" x14ac:dyDescent="0.2">
      <c r="A199" s="536"/>
      <c r="B199" s="536"/>
      <c r="C199" s="536"/>
      <c r="D199" s="536"/>
      <c r="E199" s="536"/>
      <c r="F199" s="536"/>
      <c r="G199" s="536"/>
      <c r="H199" s="536"/>
      <c r="I199" s="536"/>
      <c r="J199" s="536"/>
      <c r="K199" s="536"/>
    </row>
    <row r="200" spans="1:11" ht="14.4" x14ac:dyDescent="0.2">
      <c r="A200" s="536"/>
      <c r="B200" s="550" t="s">
        <v>1591</v>
      </c>
      <c r="C200" s="550"/>
      <c r="D200" s="620"/>
      <c r="E200" s="550"/>
      <c r="F200" s="645"/>
      <c r="G200" s="550"/>
      <c r="H200" s="550"/>
      <c r="I200" s="550"/>
      <c r="J200" s="678"/>
      <c r="K200" s="550"/>
    </row>
    <row r="201" spans="1:11" x14ac:dyDescent="0.2">
      <c r="A201" s="536"/>
      <c r="B201" s="1574" t="s">
        <v>214</v>
      </c>
      <c r="C201" s="751" t="s">
        <v>1592</v>
      </c>
      <c r="D201" s="648" t="s">
        <v>212</v>
      </c>
      <c r="E201" s="649"/>
      <c r="F201" s="650" t="s">
        <v>137</v>
      </c>
      <c r="G201" s="649"/>
      <c r="H201" s="759" t="s">
        <v>5263</v>
      </c>
      <c r="I201" s="649"/>
      <c r="J201" s="684" t="s">
        <v>89</v>
      </c>
      <c r="K201" s="409"/>
    </row>
    <row r="202" spans="1:11" ht="13.8" thickBot="1" x14ac:dyDescent="0.25">
      <c r="A202" s="536"/>
      <c r="B202" s="1586"/>
      <c r="C202" s="411" t="s">
        <v>154</v>
      </c>
      <c r="D202" s="695"/>
      <c r="E202" s="568"/>
      <c r="F202" s="651"/>
      <c r="G202" s="568"/>
      <c r="H202" s="568" t="s">
        <v>5264</v>
      </c>
      <c r="I202" s="568"/>
      <c r="J202" s="685" t="s">
        <v>136</v>
      </c>
      <c r="K202" s="409"/>
    </row>
    <row r="203" spans="1:11" ht="13.8" thickTop="1" x14ac:dyDescent="0.2">
      <c r="A203" s="536"/>
      <c r="B203" s="754" t="s">
        <v>209</v>
      </c>
      <c r="C203" s="696"/>
      <c r="D203" s="45"/>
      <c r="E203" s="729" t="s">
        <v>1589</v>
      </c>
      <c r="F203" s="700">
        <v>0.65900000000000003</v>
      </c>
      <c r="G203" s="699" t="s">
        <v>1589</v>
      </c>
      <c r="H203" s="305"/>
      <c r="I203" s="699" t="s">
        <v>119</v>
      </c>
      <c r="J203" s="715">
        <f t="shared" ref="J203:J208" si="25">ROUND(ROUND(D203*F203,)*H203,)</f>
        <v>0</v>
      </c>
      <c r="K203" s="409"/>
    </row>
    <row r="204" spans="1:11" x14ac:dyDescent="0.2">
      <c r="A204" s="536"/>
      <c r="B204" s="1574" t="s">
        <v>208</v>
      </c>
      <c r="C204" s="696"/>
      <c r="D204" s="46"/>
      <c r="E204" s="729" t="s">
        <v>117</v>
      </c>
      <c r="F204" s="700">
        <v>0.65900000000000003</v>
      </c>
      <c r="G204" s="699" t="s">
        <v>117</v>
      </c>
      <c r="H204" s="306"/>
      <c r="I204" s="699" t="s">
        <v>1593</v>
      </c>
      <c r="J204" s="715">
        <f t="shared" si="25"/>
        <v>0</v>
      </c>
      <c r="K204" s="409"/>
    </row>
    <row r="205" spans="1:11" x14ac:dyDescent="0.2">
      <c r="A205" s="536"/>
      <c r="B205" s="1590"/>
      <c r="C205" s="696"/>
      <c r="D205" s="46"/>
      <c r="E205" s="729" t="s">
        <v>1594</v>
      </c>
      <c r="F205" s="700">
        <f>F204</f>
        <v>0.65900000000000003</v>
      </c>
      <c r="G205" s="699" t="s">
        <v>117</v>
      </c>
      <c r="H205" s="306"/>
      <c r="I205" s="699" t="s">
        <v>1595</v>
      </c>
      <c r="J205" s="715">
        <f t="shared" si="25"/>
        <v>0</v>
      </c>
      <c r="K205" s="409"/>
    </row>
    <row r="206" spans="1:11" x14ac:dyDescent="0.2">
      <c r="A206" s="536"/>
      <c r="B206" s="1590"/>
      <c r="C206" s="696"/>
      <c r="D206" s="46"/>
      <c r="E206" s="729" t="s">
        <v>1596</v>
      </c>
      <c r="F206" s="700">
        <f t="shared" ref="F206:F208" si="26">F205</f>
        <v>0.65900000000000003</v>
      </c>
      <c r="G206" s="699" t="s">
        <v>1596</v>
      </c>
      <c r="H206" s="306"/>
      <c r="I206" s="699" t="s">
        <v>1593</v>
      </c>
      <c r="J206" s="715">
        <f t="shared" si="25"/>
        <v>0</v>
      </c>
      <c r="K206" s="409"/>
    </row>
    <row r="207" spans="1:11" x14ac:dyDescent="0.2">
      <c r="A207" s="536"/>
      <c r="B207" s="1590"/>
      <c r="C207" s="696"/>
      <c r="D207" s="46"/>
      <c r="E207" s="729" t="s">
        <v>1594</v>
      </c>
      <c r="F207" s="700">
        <f t="shared" si="26"/>
        <v>0.65900000000000003</v>
      </c>
      <c r="G207" s="699" t="s">
        <v>1594</v>
      </c>
      <c r="H207" s="306"/>
      <c r="I207" s="699" t="s">
        <v>119</v>
      </c>
      <c r="J207" s="715">
        <f t="shared" si="25"/>
        <v>0</v>
      </c>
      <c r="K207" s="409"/>
    </row>
    <row r="208" spans="1:11" ht="13.8" thickBot="1" x14ac:dyDescent="0.25">
      <c r="A208" s="536"/>
      <c r="B208" s="1586"/>
      <c r="C208" s="696"/>
      <c r="D208" s="299"/>
      <c r="E208" s="729" t="s">
        <v>117</v>
      </c>
      <c r="F208" s="700">
        <f t="shared" si="26"/>
        <v>0.65900000000000003</v>
      </c>
      <c r="G208" s="699" t="s">
        <v>117</v>
      </c>
      <c r="H208" s="307"/>
      <c r="I208" s="699" t="s">
        <v>1595</v>
      </c>
      <c r="J208" s="715">
        <f t="shared" si="25"/>
        <v>0</v>
      </c>
      <c r="K208" s="409"/>
    </row>
    <row r="209" spans="1:11" ht="13.8" thickTop="1" x14ac:dyDescent="0.2">
      <c r="A209" s="536"/>
      <c r="B209" s="1588" t="s">
        <v>146</v>
      </c>
      <c r="C209" s="1589"/>
      <c r="D209" s="301"/>
      <c r="E209" s="755"/>
      <c r="F209" s="756"/>
      <c r="G209" s="755"/>
      <c r="H209" s="302"/>
      <c r="I209" s="1363"/>
      <c r="J209" s="715">
        <f>SUM(J203:J208)</f>
        <v>0</v>
      </c>
      <c r="K209" s="409" t="s">
        <v>1597</v>
      </c>
    </row>
    <row r="210" spans="1:11" x14ac:dyDescent="0.2">
      <c r="A210" s="536"/>
      <c r="B210" s="414"/>
      <c r="C210" s="414"/>
      <c r="D210" s="303"/>
      <c r="E210" s="757"/>
      <c r="F210" s="304"/>
      <c r="G210" s="757"/>
      <c r="H210" s="304"/>
      <c r="I210" s="757"/>
      <c r="J210" s="687"/>
      <c r="K210" s="409"/>
    </row>
    <row r="211" spans="1:11" ht="14.4" x14ac:dyDescent="0.2">
      <c r="A211" s="536"/>
      <c r="B211" s="550" t="s">
        <v>5265</v>
      </c>
      <c r="C211" s="550"/>
      <c r="D211" s="620"/>
      <c r="E211" s="550"/>
      <c r="F211" s="645"/>
      <c r="G211" s="550"/>
      <c r="H211" s="550"/>
      <c r="I211" s="550"/>
      <c r="J211" s="678"/>
      <c r="K211" s="550"/>
    </row>
    <row r="212" spans="1:11" x14ac:dyDescent="0.2">
      <c r="A212" s="536"/>
      <c r="B212" s="1585" t="s">
        <v>214</v>
      </c>
      <c r="C212" s="760" t="s">
        <v>5266</v>
      </c>
      <c r="D212" s="733" t="s">
        <v>212</v>
      </c>
      <c r="E212" s="412"/>
      <c r="F212" s="761" t="s">
        <v>137</v>
      </c>
      <c r="G212" s="412"/>
      <c r="H212" s="759" t="s">
        <v>5598</v>
      </c>
      <c r="I212" s="412"/>
      <c r="J212" s="762" t="s">
        <v>89</v>
      </c>
      <c r="K212" s="409"/>
    </row>
    <row r="213" spans="1:11" ht="13.8" thickBot="1" x14ac:dyDescent="0.25">
      <c r="A213" s="536"/>
      <c r="B213" s="1586"/>
      <c r="C213" s="411" t="s">
        <v>154</v>
      </c>
      <c r="D213" s="695"/>
      <c r="E213" s="568"/>
      <c r="F213" s="651"/>
      <c r="G213" s="568"/>
      <c r="H213" s="568" t="s">
        <v>5599</v>
      </c>
      <c r="I213" s="568"/>
      <c r="J213" s="685" t="s">
        <v>5600</v>
      </c>
      <c r="K213" s="409"/>
    </row>
    <row r="214" spans="1:11" ht="13.8" thickTop="1" x14ac:dyDescent="0.2">
      <c r="A214" s="536"/>
      <c r="B214" s="754" t="s">
        <v>209</v>
      </c>
      <c r="C214" s="763"/>
      <c r="D214" s="45"/>
      <c r="E214" s="1357" t="s">
        <v>5601</v>
      </c>
      <c r="F214" s="700">
        <v>0.7</v>
      </c>
      <c r="G214" s="423" t="s">
        <v>117</v>
      </c>
      <c r="H214" s="305"/>
      <c r="I214" s="423" t="s">
        <v>5602</v>
      </c>
      <c r="J214" s="718">
        <f t="shared" ref="J214:J219" si="27">ROUND(ROUND(D214*F214,)*H214,)</f>
        <v>0</v>
      </c>
      <c r="K214" s="409"/>
    </row>
    <row r="215" spans="1:11" x14ac:dyDescent="0.2">
      <c r="A215" s="536"/>
      <c r="B215" s="1585" t="s">
        <v>208</v>
      </c>
      <c r="C215" s="763"/>
      <c r="D215" s="46"/>
      <c r="E215" s="1357" t="s">
        <v>5601</v>
      </c>
      <c r="F215" s="700">
        <v>0.7</v>
      </c>
      <c r="G215" s="423" t="s">
        <v>5601</v>
      </c>
      <c r="H215" s="306"/>
      <c r="I215" s="423" t="s">
        <v>5602</v>
      </c>
      <c r="J215" s="718">
        <f t="shared" si="27"/>
        <v>0</v>
      </c>
      <c r="K215" s="409"/>
    </row>
    <row r="216" spans="1:11" x14ac:dyDescent="0.2">
      <c r="A216" s="536"/>
      <c r="B216" s="1587"/>
      <c r="C216" s="763"/>
      <c r="D216" s="46"/>
      <c r="E216" s="1357" t="s">
        <v>5601</v>
      </c>
      <c r="F216" s="700">
        <f>F215</f>
        <v>0.7</v>
      </c>
      <c r="G216" s="423" t="s">
        <v>5601</v>
      </c>
      <c r="H216" s="306"/>
      <c r="I216" s="423" t="s">
        <v>5562</v>
      </c>
      <c r="J216" s="718">
        <f t="shared" si="27"/>
        <v>0</v>
      </c>
      <c r="K216" s="409"/>
    </row>
    <row r="217" spans="1:11" x14ac:dyDescent="0.2">
      <c r="A217" s="536"/>
      <c r="B217" s="1587"/>
      <c r="C217" s="763"/>
      <c r="D217" s="46"/>
      <c r="E217" s="1357" t="s">
        <v>5601</v>
      </c>
      <c r="F217" s="700">
        <f t="shared" ref="F217:F219" si="28">F216</f>
        <v>0.7</v>
      </c>
      <c r="G217" s="423" t="s">
        <v>117</v>
      </c>
      <c r="H217" s="306"/>
      <c r="I217" s="423" t="s">
        <v>5602</v>
      </c>
      <c r="J217" s="718">
        <f t="shared" si="27"/>
        <v>0</v>
      </c>
      <c r="K217" s="409"/>
    </row>
    <row r="218" spans="1:11" x14ac:dyDescent="0.2">
      <c r="A218" s="536"/>
      <c r="B218" s="1587"/>
      <c r="C218" s="763"/>
      <c r="D218" s="46"/>
      <c r="E218" s="1357" t="s">
        <v>117</v>
      </c>
      <c r="F218" s="700">
        <f t="shared" si="28"/>
        <v>0.7</v>
      </c>
      <c r="G218" s="423" t="s">
        <v>117</v>
      </c>
      <c r="H218" s="306"/>
      <c r="I218" s="423" t="s">
        <v>5602</v>
      </c>
      <c r="J218" s="718">
        <f t="shared" si="27"/>
        <v>0</v>
      </c>
      <c r="K218" s="409"/>
    </row>
    <row r="219" spans="1:11" ht="13.8" thickBot="1" x14ac:dyDescent="0.25">
      <c r="A219" s="536"/>
      <c r="B219" s="1586"/>
      <c r="C219" s="763"/>
      <c r="D219" s="95"/>
      <c r="E219" s="1357" t="s">
        <v>5561</v>
      </c>
      <c r="F219" s="700">
        <f t="shared" si="28"/>
        <v>0.7</v>
      </c>
      <c r="G219" s="423" t="s">
        <v>117</v>
      </c>
      <c r="H219" s="307"/>
      <c r="I219" s="423" t="s">
        <v>119</v>
      </c>
      <c r="J219" s="718">
        <f t="shared" si="27"/>
        <v>0</v>
      </c>
      <c r="K219" s="409"/>
    </row>
    <row r="220" spans="1:11" ht="13.8" thickTop="1" x14ac:dyDescent="0.2">
      <c r="A220" s="536"/>
      <c r="B220" s="1530" t="s">
        <v>146</v>
      </c>
      <c r="C220" s="1531"/>
      <c r="D220" s="301"/>
      <c r="E220" s="764"/>
      <c r="F220" s="758"/>
      <c r="G220" s="764"/>
      <c r="H220" s="302"/>
      <c r="I220" s="1364"/>
      <c r="J220" s="718">
        <f>SUM(J214:J219)</f>
        <v>0</v>
      </c>
      <c r="K220" s="409" t="s">
        <v>553</v>
      </c>
    </row>
    <row r="221" spans="1:11" x14ac:dyDescent="0.2">
      <c r="A221" s="536"/>
      <c r="B221" s="414"/>
      <c r="C221" s="414"/>
      <c r="D221" s="303"/>
      <c r="E221" s="757"/>
      <c r="F221" s="304"/>
      <c r="G221" s="757"/>
      <c r="H221" s="304"/>
      <c r="I221" s="757"/>
      <c r="J221" s="687"/>
      <c r="K221" s="409"/>
    </row>
    <row r="222" spans="1:11" ht="14.4" x14ac:dyDescent="0.2">
      <c r="A222" s="536"/>
      <c r="B222" s="550" t="s">
        <v>5603</v>
      </c>
      <c r="C222" s="550"/>
      <c r="D222" s="620"/>
      <c r="E222" s="550"/>
      <c r="F222" s="645"/>
      <c r="G222" s="550"/>
      <c r="H222" s="550"/>
      <c r="I222" s="550"/>
      <c r="J222" s="678"/>
      <c r="K222" s="550"/>
    </row>
    <row r="223" spans="1:11" x14ac:dyDescent="0.2">
      <c r="A223" s="536"/>
      <c r="B223" s="1585" t="s">
        <v>214</v>
      </c>
      <c r="C223" s="765" t="s">
        <v>5604</v>
      </c>
      <c r="D223" s="733" t="s">
        <v>212</v>
      </c>
      <c r="E223" s="412"/>
      <c r="F223" s="761" t="s">
        <v>137</v>
      </c>
      <c r="G223" s="412"/>
      <c r="H223" s="759" t="s">
        <v>5904</v>
      </c>
      <c r="I223" s="412"/>
      <c r="J223" s="762" t="s">
        <v>89</v>
      </c>
      <c r="K223" s="409"/>
    </row>
    <row r="224" spans="1:11" ht="13.8" thickBot="1" x14ac:dyDescent="0.25">
      <c r="A224" s="536"/>
      <c r="B224" s="1586"/>
      <c r="C224" s="411" t="s">
        <v>154</v>
      </c>
      <c r="D224" s="695"/>
      <c r="E224" s="568"/>
      <c r="F224" s="651"/>
      <c r="G224" s="568"/>
      <c r="H224" s="568" t="s">
        <v>6489</v>
      </c>
      <c r="I224" s="568"/>
      <c r="J224" s="685" t="s">
        <v>136</v>
      </c>
      <c r="K224" s="409"/>
    </row>
    <row r="225" spans="1:11" ht="13.8" thickTop="1" x14ac:dyDescent="0.2">
      <c r="A225" s="536"/>
      <c r="B225" s="754" t="s">
        <v>209</v>
      </c>
      <c r="C225" s="763"/>
      <c r="D225" s="45"/>
      <c r="E225" s="1357" t="s">
        <v>5601</v>
      </c>
      <c r="F225" s="700">
        <v>0.7</v>
      </c>
      <c r="G225" s="423" t="s">
        <v>5601</v>
      </c>
      <c r="H225" s="305"/>
      <c r="I225" s="423" t="s">
        <v>5562</v>
      </c>
      <c r="J225" s="718">
        <f t="shared" ref="J225:J230" si="29">ROUND(ROUND(D225*F225,)*H225,)</f>
        <v>0</v>
      </c>
      <c r="K225" s="409"/>
    </row>
    <row r="226" spans="1:11" x14ac:dyDescent="0.2">
      <c r="A226" s="536"/>
      <c r="B226" s="1585" t="s">
        <v>208</v>
      </c>
      <c r="C226" s="763"/>
      <c r="D226" s="46"/>
      <c r="E226" s="1357" t="s">
        <v>5561</v>
      </c>
      <c r="F226" s="700">
        <v>0.7</v>
      </c>
      <c r="G226" s="423" t="s">
        <v>5561</v>
      </c>
      <c r="H226" s="306"/>
      <c r="I226" s="423" t="s">
        <v>5562</v>
      </c>
      <c r="J226" s="718">
        <f t="shared" si="29"/>
        <v>0</v>
      </c>
      <c r="K226" s="409"/>
    </row>
    <row r="227" spans="1:11" x14ac:dyDescent="0.2">
      <c r="A227" s="536"/>
      <c r="B227" s="1587"/>
      <c r="C227" s="763"/>
      <c r="D227" s="46"/>
      <c r="E227" s="1357" t="s">
        <v>5561</v>
      </c>
      <c r="F227" s="700">
        <f>F226</f>
        <v>0.7</v>
      </c>
      <c r="G227" s="423" t="s">
        <v>5561</v>
      </c>
      <c r="H227" s="306"/>
      <c r="I227" s="423" t="s">
        <v>5562</v>
      </c>
      <c r="J227" s="718">
        <f t="shared" si="29"/>
        <v>0</v>
      </c>
      <c r="K227" s="409"/>
    </row>
    <row r="228" spans="1:11" x14ac:dyDescent="0.2">
      <c r="A228" s="536"/>
      <c r="B228" s="1587"/>
      <c r="C228" s="763"/>
      <c r="D228" s="46"/>
      <c r="E228" s="1357" t="s">
        <v>5561</v>
      </c>
      <c r="F228" s="700">
        <f t="shared" ref="F228:F230" si="30">F227</f>
        <v>0.7</v>
      </c>
      <c r="G228" s="423" t="s">
        <v>5561</v>
      </c>
      <c r="H228" s="306"/>
      <c r="I228" s="423" t="s">
        <v>5562</v>
      </c>
      <c r="J228" s="718">
        <f t="shared" si="29"/>
        <v>0</v>
      </c>
      <c r="K228" s="409"/>
    </row>
    <row r="229" spans="1:11" x14ac:dyDescent="0.2">
      <c r="A229" s="536"/>
      <c r="B229" s="1587"/>
      <c r="C229" s="763"/>
      <c r="D229" s="46"/>
      <c r="E229" s="1357" t="s">
        <v>5561</v>
      </c>
      <c r="F229" s="700">
        <f t="shared" si="30"/>
        <v>0.7</v>
      </c>
      <c r="G229" s="423" t="s">
        <v>5561</v>
      </c>
      <c r="H229" s="306"/>
      <c r="I229" s="423" t="s">
        <v>5562</v>
      </c>
      <c r="J229" s="718">
        <f t="shared" si="29"/>
        <v>0</v>
      </c>
      <c r="K229" s="409"/>
    </row>
    <row r="230" spans="1:11" ht="13.8" thickBot="1" x14ac:dyDescent="0.25">
      <c r="A230" s="536"/>
      <c r="B230" s="1586"/>
      <c r="C230" s="763"/>
      <c r="D230" s="95"/>
      <c r="E230" s="1357" t="s">
        <v>5561</v>
      </c>
      <c r="F230" s="700">
        <f t="shared" si="30"/>
        <v>0.7</v>
      </c>
      <c r="G230" s="423" t="s">
        <v>117</v>
      </c>
      <c r="H230" s="307"/>
      <c r="I230" s="423" t="s">
        <v>5562</v>
      </c>
      <c r="J230" s="718">
        <f t="shared" si="29"/>
        <v>0</v>
      </c>
      <c r="K230" s="409"/>
    </row>
    <row r="231" spans="1:11" ht="13.8" thickTop="1" x14ac:dyDescent="0.2">
      <c r="A231" s="536"/>
      <c r="B231" s="1530" t="s">
        <v>146</v>
      </c>
      <c r="C231" s="1531"/>
      <c r="D231" s="301"/>
      <c r="E231" s="764"/>
      <c r="F231" s="758"/>
      <c r="G231" s="764"/>
      <c r="H231" s="302"/>
      <c r="I231" s="1364"/>
      <c r="J231" s="767">
        <f>SUM(J225:J230)</f>
        <v>0</v>
      </c>
      <c r="K231" s="409" t="s">
        <v>5605</v>
      </c>
    </row>
    <row r="232" spans="1:11" x14ac:dyDescent="0.2">
      <c r="A232" s="536"/>
      <c r="B232" s="414"/>
      <c r="C232" s="414"/>
      <c r="D232" s="303"/>
      <c r="E232" s="757"/>
      <c r="F232" s="304"/>
      <c r="G232" s="757"/>
      <c r="H232" s="304"/>
      <c r="I232" s="757"/>
      <c r="J232" s="687"/>
      <c r="K232" s="409"/>
    </row>
    <row r="233" spans="1:11" ht="14.4" x14ac:dyDescent="0.2">
      <c r="A233" s="536"/>
      <c r="B233" s="550" t="s">
        <v>5902</v>
      </c>
      <c r="C233" s="550"/>
      <c r="D233" s="620"/>
      <c r="E233" s="550"/>
      <c r="F233" s="645"/>
      <c r="G233" s="550"/>
      <c r="H233" s="550"/>
      <c r="I233" s="550"/>
      <c r="J233" s="678"/>
      <c r="K233" s="550"/>
    </row>
    <row r="234" spans="1:11" x14ac:dyDescent="0.2">
      <c r="A234" s="536"/>
      <c r="B234" s="1585" t="s">
        <v>214</v>
      </c>
      <c r="C234" s="765" t="s">
        <v>5903</v>
      </c>
      <c r="D234" s="733" t="s">
        <v>212</v>
      </c>
      <c r="E234" s="412"/>
      <c r="F234" s="761" t="s">
        <v>137</v>
      </c>
      <c r="G234" s="412"/>
      <c r="H234" s="759" t="s">
        <v>6488</v>
      </c>
      <c r="I234" s="412"/>
      <c r="J234" s="762" t="s">
        <v>89</v>
      </c>
      <c r="K234" s="409"/>
    </row>
    <row r="235" spans="1:11" ht="13.8" thickBot="1" x14ac:dyDescent="0.25">
      <c r="A235" s="536"/>
      <c r="B235" s="1586"/>
      <c r="C235" s="411" t="s">
        <v>154</v>
      </c>
      <c r="D235" s="695"/>
      <c r="E235" s="568"/>
      <c r="F235" s="651"/>
      <c r="G235" s="568"/>
      <c r="H235" s="568" t="s">
        <v>6490</v>
      </c>
      <c r="I235" s="568"/>
      <c r="J235" s="685" t="s">
        <v>136</v>
      </c>
      <c r="K235" s="409"/>
    </row>
    <row r="236" spans="1:11" ht="13.8" thickTop="1" x14ac:dyDescent="0.2">
      <c r="A236" s="536"/>
      <c r="B236" s="754" t="s">
        <v>209</v>
      </c>
      <c r="C236" s="763"/>
      <c r="D236" s="45"/>
      <c r="E236" s="1357" t="s">
        <v>117</v>
      </c>
      <c r="F236" s="700">
        <v>0.7</v>
      </c>
      <c r="G236" s="423" t="s">
        <v>117</v>
      </c>
      <c r="H236" s="305"/>
      <c r="I236" s="423" t="s">
        <v>119</v>
      </c>
      <c r="J236" s="718">
        <f>ROUND(ROUND(D236*F236,)*H236,)</f>
        <v>0</v>
      </c>
      <c r="K236" s="409"/>
    </row>
    <row r="237" spans="1:11" x14ac:dyDescent="0.2">
      <c r="A237" s="536"/>
      <c r="B237" s="1585" t="s">
        <v>208</v>
      </c>
      <c r="C237" s="763"/>
      <c r="D237" s="46"/>
      <c r="E237" s="1357" t="s">
        <v>117</v>
      </c>
      <c r="F237" s="700">
        <v>0.7</v>
      </c>
      <c r="G237" s="423" t="s">
        <v>117</v>
      </c>
      <c r="H237" s="306"/>
      <c r="I237" s="423" t="s">
        <v>119</v>
      </c>
      <c r="J237" s="718">
        <f t="shared" ref="J237:J241" si="31">ROUND(ROUND(D237*F237,)*H237,)</f>
        <v>0</v>
      </c>
      <c r="K237" s="409"/>
    </row>
    <row r="238" spans="1:11" x14ac:dyDescent="0.2">
      <c r="A238" s="536"/>
      <c r="B238" s="1587"/>
      <c r="C238" s="763"/>
      <c r="D238" s="46"/>
      <c r="E238" s="1357" t="s">
        <v>117</v>
      </c>
      <c r="F238" s="700">
        <f>F237</f>
        <v>0.7</v>
      </c>
      <c r="G238" s="423" t="s">
        <v>117</v>
      </c>
      <c r="H238" s="306"/>
      <c r="I238" s="423" t="s">
        <v>119</v>
      </c>
      <c r="J238" s="718">
        <f t="shared" si="31"/>
        <v>0</v>
      </c>
      <c r="K238" s="409"/>
    </row>
    <row r="239" spans="1:11" x14ac:dyDescent="0.2">
      <c r="A239" s="536"/>
      <c r="B239" s="1587"/>
      <c r="C239" s="763"/>
      <c r="D239" s="46"/>
      <c r="E239" s="1357" t="s">
        <v>117</v>
      </c>
      <c r="F239" s="700">
        <f t="shared" ref="F239:F241" si="32">F238</f>
        <v>0.7</v>
      </c>
      <c r="G239" s="423" t="s">
        <v>117</v>
      </c>
      <c r="H239" s="306"/>
      <c r="I239" s="423" t="s">
        <v>119</v>
      </c>
      <c r="J239" s="718">
        <f t="shared" si="31"/>
        <v>0</v>
      </c>
      <c r="K239" s="409"/>
    </row>
    <row r="240" spans="1:11" x14ac:dyDescent="0.2">
      <c r="A240" s="536"/>
      <c r="B240" s="1587"/>
      <c r="C240" s="763"/>
      <c r="D240" s="46"/>
      <c r="E240" s="1357" t="s">
        <v>117</v>
      </c>
      <c r="F240" s="700">
        <f t="shared" si="32"/>
        <v>0.7</v>
      </c>
      <c r="G240" s="423" t="s">
        <v>117</v>
      </c>
      <c r="H240" s="306"/>
      <c r="I240" s="423" t="s">
        <v>119</v>
      </c>
      <c r="J240" s="718">
        <f t="shared" si="31"/>
        <v>0</v>
      </c>
      <c r="K240" s="409"/>
    </row>
    <row r="241" spans="1:11" ht="13.8" thickBot="1" x14ac:dyDescent="0.25">
      <c r="A241" s="536"/>
      <c r="B241" s="1586"/>
      <c r="C241" s="763"/>
      <c r="D241" s="95"/>
      <c r="E241" s="1357" t="s">
        <v>117</v>
      </c>
      <c r="F241" s="700">
        <f t="shared" si="32"/>
        <v>0.7</v>
      </c>
      <c r="G241" s="423" t="s">
        <v>117</v>
      </c>
      <c r="H241" s="307"/>
      <c r="I241" s="423" t="s">
        <v>119</v>
      </c>
      <c r="J241" s="718">
        <f t="shared" si="31"/>
        <v>0</v>
      </c>
      <c r="K241" s="409"/>
    </row>
    <row r="242" spans="1:11" ht="13.8" thickTop="1" x14ac:dyDescent="0.2">
      <c r="A242" s="536"/>
      <c r="B242" s="1530" t="s">
        <v>146</v>
      </c>
      <c r="C242" s="1531"/>
      <c r="D242" s="301"/>
      <c r="E242" s="764"/>
      <c r="F242" s="758"/>
      <c r="G242" s="764"/>
      <c r="H242" s="302"/>
      <c r="I242" s="1364"/>
      <c r="J242" s="767">
        <f>SUM(J236:J241)</f>
        <v>0</v>
      </c>
      <c r="K242" s="409" t="s">
        <v>569</v>
      </c>
    </row>
    <row r="243" spans="1:11" x14ac:dyDescent="0.2">
      <c r="A243" s="536"/>
      <c r="B243" s="591"/>
      <c r="C243" s="591"/>
      <c r="D243" s="58"/>
      <c r="E243" s="591"/>
      <c r="F243" s="308"/>
      <c r="G243" s="591"/>
      <c r="H243" s="308"/>
      <c r="I243" s="591"/>
      <c r="J243" s="687"/>
      <c r="K243" s="409"/>
    </row>
    <row r="244" spans="1:11" ht="14.4" x14ac:dyDescent="0.2">
      <c r="A244" s="536"/>
      <c r="B244" s="550" t="s">
        <v>6491</v>
      </c>
      <c r="C244" s="550"/>
      <c r="D244" s="620"/>
      <c r="E244" s="550"/>
      <c r="F244" s="645"/>
      <c r="G244" s="550"/>
      <c r="H244" s="550"/>
      <c r="I244" s="550"/>
      <c r="J244" s="678"/>
      <c r="K244" s="550"/>
    </row>
    <row r="245" spans="1:11" x14ac:dyDescent="0.2">
      <c r="A245" s="536"/>
      <c r="B245" s="1585" t="s">
        <v>214</v>
      </c>
      <c r="C245" s="1379" t="s">
        <v>7163</v>
      </c>
      <c r="D245" s="733" t="s">
        <v>212</v>
      </c>
      <c r="E245" s="412"/>
      <c r="F245" s="761" t="s">
        <v>137</v>
      </c>
      <c r="G245" s="412"/>
      <c r="H245" s="759" t="s">
        <v>211</v>
      </c>
      <c r="I245" s="412"/>
      <c r="J245" s="762" t="s">
        <v>89</v>
      </c>
      <c r="K245" s="409"/>
    </row>
    <row r="246" spans="1:11" ht="13.8" thickBot="1" x14ac:dyDescent="0.25">
      <c r="A246" s="536"/>
      <c r="B246" s="1586"/>
      <c r="C246" s="411" t="s">
        <v>154</v>
      </c>
      <c r="D246" s="695"/>
      <c r="E246" s="568"/>
      <c r="F246" s="651"/>
      <c r="G246" s="568"/>
      <c r="H246" s="568" t="s">
        <v>210</v>
      </c>
      <c r="I246" s="568"/>
      <c r="J246" s="685" t="s">
        <v>136</v>
      </c>
      <c r="K246" s="409"/>
    </row>
    <row r="247" spans="1:11" ht="13.8" thickTop="1" x14ac:dyDescent="0.2">
      <c r="A247" s="536"/>
      <c r="B247" s="754" t="s">
        <v>209</v>
      </c>
      <c r="C247" s="763"/>
      <c r="D247" s="45"/>
      <c r="E247" s="1357" t="s">
        <v>117</v>
      </c>
      <c r="F247" s="700">
        <v>0.7</v>
      </c>
      <c r="G247" s="423" t="s">
        <v>117</v>
      </c>
      <c r="H247" s="768">
        <f>〇下水道費附表○!G7</f>
        <v>0</v>
      </c>
      <c r="I247" s="423" t="s">
        <v>119</v>
      </c>
      <c r="J247" s="718">
        <f>ROUND(ROUND(D247*F247,)*H247,)</f>
        <v>0</v>
      </c>
      <c r="K247" s="409"/>
    </row>
    <row r="248" spans="1:11" x14ac:dyDescent="0.2">
      <c r="A248" s="536"/>
      <c r="B248" s="1585" t="s">
        <v>208</v>
      </c>
      <c r="C248" s="763"/>
      <c r="D248" s="46"/>
      <c r="E248" s="1357" t="s">
        <v>117</v>
      </c>
      <c r="F248" s="700">
        <v>0.7</v>
      </c>
      <c r="G248" s="423" t="s">
        <v>117</v>
      </c>
      <c r="H248" s="768">
        <f>〇下水道費附表○!G8</f>
        <v>0</v>
      </c>
      <c r="I248" s="423" t="s">
        <v>119</v>
      </c>
      <c r="J248" s="718">
        <f t="shared" ref="J248:J252" si="33">ROUND(ROUND(D248*F248,)*H248,)</f>
        <v>0</v>
      </c>
      <c r="K248" s="409"/>
    </row>
    <row r="249" spans="1:11" x14ac:dyDescent="0.2">
      <c r="A249" s="536"/>
      <c r="B249" s="1587"/>
      <c r="C249" s="763"/>
      <c r="D249" s="46"/>
      <c r="E249" s="1357" t="s">
        <v>117</v>
      </c>
      <c r="F249" s="700">
        <f>F248</f>
        <v>0.7</v>
      </c>
      <c r="G249" s="423" t="s">
        <v>117</v>
      </c>
      <c r="H249" s="768">
        <f>〇下水道費附表○!G9</f>
        <v>0</v>
      </c>
      <c r="I249" s="423" t="s">
        <v>119</v>
      </c>
      <c r="J249" s="718">
        <f t="shared" si="33"/>
        <v>0</v>
      </c>
      <c r="K249" s="409"/>
    </row>
    <row r="250" spans="1:11" x14ac:dyDescent="0.2">
      <c r="A250" s="536"/>
      <c r="B250" s="1587"/>
      <c r="C250" s="763"/>
      <c r="D250" s="46"/>
      <c r="E250" s="1357" t="s">
        <v>117</v>
      </c>
      <c r="F250" s="700">
        <f t="shared" ref="F250:F252" si="34">F249</f>
        <v>0.7</v>
      </c>
      <c r="G250" s="423" t="s">
        <v>117</v>
      </c>
      <c r="H250" s="768">
        <f>〇下水道費附表○!G10</f>
        <v>0</v>
      </c>
      <c r="I250" s="423" t="s">
        <v>119</v>
      </c>
      <c r="J250" s="718">
        <f t="shared" si="33"/>
        <v>0</v>
      </c>
      <c r="K250" s="409"/>
    </row>
    <row r="251" spans="1:11" x14ac:dyDescent="0.2">
      <c r="A251" s="536"/>
      <c r="B251" s="1587"/>
      <c r="C251" s="763"/>
      <c r="D251" s="46"/>
      <c r="E251" s="1357" t="s">
        <v>117</v>
      </c>
      <c r="F251" s="700">
        <f t="shared" si="34"/>
        <v>0.7</v>
      </c>
      <c r="G251" s="423" t="s">
        <v>117</v>
      </c>
      <c r="H251" s="768">
        <f>〇下水道費附表○!G11</f>
        <v>0</v>
      </c>
      <c r="I251" s="423" t="s">
        <v>119</v>
      </c>
      <c r="J251" s="718">
        <f t="shared" si="33"/>
        <v>0</v>
      </c>
      <c r="K251" s="409"/>
    </row>
    <row r="252" spans="1:11" ht="13.8" thickBot="1" x14ac:dyDescent="0.25">
      <c r="A252" s="536"/>
      <c r="B252" s="1586"/>
      <c r="C252" s="763"/>
      <c r="D252" s="95"/>
      <c r="E252" s="1357" t="s">
        <v>117</v>
      </c>
      <c r="F252" s="700">
        <f t="shared" si="34"/>
        <v>0.7</v>
      </c>
      <c r="G252" s="423" t="s">
        <v>117</v>
      </c>
      <c r="H252" s="768">
        <f>〇下水道費附表○!G12</f>
        <v>0</v>
      </c>
      <c r="I252" s="423" t="s">
        <v>119</v>
      </c>
      <c r="J252" s="718">
        <f t="shared" si="33"/>
        <v>0</v>
      </c>
      <c r="K252" s="409"/>
    </row>
    <row r="253" spans="1:11" ht="14.4" thickTop="1" thickBot="1" x14ac:dyDescent="0.25">
      <c r="A253" s="536"/>
      <c r="B253" s="1530" t="s">
        <v>146</v>
      </c>
      <c r="C253" s="1531"/>
      <c r="D253" s="301"/>
      <c r="E253" s="764"/>
      <c r="F253" s="758"/>
      <c r="G253" s="764"/>
      <c r="H253" s="302"/>
      <c r="I253" s="764"/>
      <c r="J253" s="767">
        <f>SUM(J247:J252)</f>
        <v>0</v>
      </c>
      <c r="K253" s="409" t="s">
        <v>568</v>
      </c>
    </row>
    <row r="254" spans="1:11" x14ac:dyDescent="0.2">
      <c r="A254" s="536"/>
      <c r="B254" s="536"/>
      <c r="C254" s="536"/>
      <c r="D254" s="536"/>
      <c r="E254" s="536"/>
      <c r="F254" s="536"/>
      <c r="G254" s="536"/>
      <c r="H254" s="1504" t="s">
        <v>6326</v>
      </c>
      <c r="I254" s="1505"/>
      <c r="J254" s="686"/>
      <c r="K254" s="536"/>
    </row>
    <row r="255" spans="1:11" ht="13.8" thickBot="1" x14ac:dyDescent="0.25">
      <c r="A255" s="536"/>
      <c r="B255" s="536"/>
      <c r="C255" s="536"/>
      <c r="D255" s="536"/>
      <c r="E255" s="536"/>
      <c r="F255" s="536"/>
      <c r="G255" s="536"/>
      <c r="H255" s="1545" t="s">
        <v>118</v>
      </c>
      <c r="I255" s="1546"/>
      <c r="J255" s="724">
        <f>J88+J99+J110+J121+J132+J143+J154+J165+J176+J187+J198+J231+J209+J220+J242+J253</f>
        <v>0</v>
      </c>
      <c r="K255" s="536" t="s">
        <v>980</v>
      </c>
    </row>
    <row r="256" spans="1:11" x14ac:dyDescent="0.2">
      <c r="A256" s="536"/>
      <c r="B256" s="536"/>
      <c r="C256" s="536"/>
      <c r="D256" s="536"/>
      <c r="E256" s="536"/>
      <c r="F256" s="536"/>
      <c r="G256" s="536"/>
      <c r="H256" s="536"/>
      <c r="I256" s="536"/>
      <c r="J256" s="536"/>
      <c r="K256" s="536"/>
    </row>
    <row r="257" spans="1:11" x14ac:dyDescent="0.2">
      <c r="A257" s="536"/>
      <c r="B257" s="536"/>
      <c r="C257" s="536"/>
      <c r="D257" s="536"/>
      <c r="E257" s="536"/>
      <c r="F257" s="536"/>
      <c r="G257" s="536"/>
      <c r="H257" s="536"/>
      <c r="I257" s="536"/>
      <c r="J257" s="536"/>
      <c r="K257" s="536"/>
    </row>
    <row r="258" spans="1:11" ht="14.4" x14ac:dyDescent="0.2">
      <c r="A258" s="551">
        <v>14</v>
      </c>
      <c r="B258" s="550" t="s">
        <v>997</v>
      </c>
      <c r="C258" s="550"/>
      <c r="D258" s="536"/>
      <c r="E258" s="536"/>
      <c r="F258" s="536"/>
      <c r="G258" s="536"/>
      <c r="H258" s="536"/>
      <c r="I258" s="536"/>
      <c r="J258" s="536"/>
      <c r="K258" s="536"/>
    </row>
    <row r="259" spans="1:11" ht="13.8" thickBot="1" x14ac:dyDescent="0.25">
      <c r="A259" s="536"/>
      <c r="B259" s="409" t="s">
        <v>998</v>
      </c>
      <c r="C259" s="536"/>
      <c r="D259" s="536"/>
      <c r="E259" s="536"/>
      <c r="F259" s="536"/>
      <c r="G259" s="536"/>
      <c r="H259" s="536"/>
      <c r="I259" s="536"/>
      <c r="J259" s="536"/>
      <c r="K259" s="536"/>
    </row>
    <row r="260" spans="1:11" ht="14.4" thickTop="1" thickBot="1" x14ac:dyDescent="0.25">
      <c r="A260" s="536"/>
      <c r="B260" s="409"/>
      <c r="C260" s="536"/>
      <c r="D260" s="536"/>
      <c r="E260" s="536"/>
      <c r="F260" s="536"/>
      <c r="G260" s="536"/>
      <c r="H260" s="1591" t="s">
        <v>118</v>
      </c>
      <c r="I260" s="1592"/>
      <c r="J260" s="766"/>
      <c r="K260" s="536" t="s">
        <v>7004</v>
      </c>
    </row>
    <row r="261" spans="1:11" x14ac:dyDescent="0.2">
      <c r="A261" s="536"/>
      <c r="B261" s="536"/>
      <c r="C261" s="536"/>
      <c r="D261" s="536"/>
      <c r="E261" s="536"/>
      <c r="F261" s="536"/>
      <c r="G261" s="536"/>
      <c r="H261" s="536"/>
      <c r="I261" s="536"/>
      <c r="J261" s="536"/>
      <c r="K261" s="536"/>
    </row>
    <row r="262" spans="1:11" ht="13.8" thickBot="1" x14ac:dyDescent="0.25">
      <c r="A262" s="536"/>
      <c r="B262" s="536"/>
      <c r="C262" s="536"/>
      <c r="D262" s="536"/>
      <c r="E262" s="536"/>
      <c r="F262" s="536"/>
      <c r="G262" s="536"/>
      <c r="H262" s="536"/>
      <c r="I262" s="536"/>
      <c r="J262" s="536"/>
      <c r="K262" s="536"/>
    </row>
    <row r="263" spans="1:11" x14ac:dyDescent="0.2">
      <c r="A263" s="536"/>
      <c r="B263" s="536"/>
      <c r="C263" s="536"/>
      <c r="D263" s="536"/>
      <c r="E263" s="536"/>
      <c r="F263" s="536"/>
      <c r="G263" s="536"/>
      <c r="H263" s="1504" t="s">
        <v>6618</v>
      </c>
      <c r="I263" s="1505"/>
      <c r="J263" s="686"/>
      <c r="K263" s="536"/>
    </row>
    <row r="264" spans="1:11" ht="13.8" thickBot="1" x14ac:dyDescent="0.25">
      <c r="A264" s="536"/>
      <c r="B264" s="536"/>
      <c r="C264" s="536"/>
      <c r="D264" s="536"/>
      <c r="E264" s="536"/>
      <c r="F264" s="536"/>
      <c r="G264" s="536"/>
      <c r="H264" s="1545" t="s">
        <v>207</v>
      </c>
      <c r="I264" s="1546"/>
      <c r="J264" s="724">
        <f>〇下水道費○!J8+〇下水道費○!J24+〇下水道費○!J90+〇下水道費○!J92+〇下水道費○!J99+〇下水道費○!J105+〇下水道費○!J112+〇下水道費○!J119+〇下水道費○!J188+〇下水道費○!J197+〇下水道費○!J244+〇下水道費○!J315+〇下水道費○!J325+〇下水道費○!J334+〇下水道費２○!J76+〇下水道費２○!J255+〇下水道費２○!J260</f>
        <v>0</v>
      </c>
      <c r="K264" s="536" t="s">
        <v>5606</v>
      </c>
    </row>
    <row r="265" spans="1:11" x14ac:dyDescent="0.2">
      <c r="A265" s="388"/>
      <c r="B265" s="388"/>
      <c r="C265" s="388"/>
      <c r="D265" s="388"/>
      <c r="E265" s="388"/>
      <c r="F265" s="388"/>
      <c r="G265" s="388"/>
      <c r="H265" s="388"/>
      <c r="I265" s="388"/>
      <c r="J265" s="388"/>
      <c r="K265" s="388"/>
    </row>
    <row r="266" spans="1:11" x14ac:dyDescent="0.2">
      <c r="A266" s="388"/>
      <c r="B266" s="388"/>
      <c r="C266" s="388"/>
      <c r="D266" s="388"/>
      <c r="E266" s="388"/>
      <c r="F266" s="388"/>
      <c r="G266" s="388"/>
      <c r="H266" s="388"/>
      <c r="I266" s="388"/>
      <c r="J266" s="388"/>
      <c r="K266" s="388"/>
    </row>
    <row r="267" spans="1:11" x14ac:dyDescent="0.2">
      <c r="A267" s="388"/>
      <c r="B267" s="388"/>
      <c r="C267" s="388"/>
      <c r="D267" s="388"/>
      <c r="E267" s="388"/>
      <c r="F267" s="388"/>
      <c r="G267" s="388"/>
      <c r="H267" s="388"/>
      <c r="I267" s="388"/>
      <c r="J267" s="388"/>
      <c r="K267" s="388"/>
    </row>
  </sheetData>
  <sheetProtection autoFilter="0"/>
  <mergeCells count="127">
    <mergeCell ref="H254:I254"/>
    <mergeCell ref="H255:I255"/>
    <mergeCell ref="H260:I260"/>
    <mergeCell ref="H263:I263"/>
    <mergeCell ref="H264:I264"/>
    <mergeCell ref="B204:B208"/>
    <mergeCell ref="B209:C209"/>
    <mergeCell ref="B212:B213"/>
    <mergeCell ref="B215:B219"/>
    <mergeCell ref="B220:C220"/>
    <mergeCell ref="B223:B224"/>
    <mergeCell ref="B226:B230"/>
    <mergeCell ref="B231:C231"/>
    <mergeCell ref="B234:B235"/>
    <mergeCell ref="B237:B241"/>
    <mergeCell ref="B242:C242"/>
    <mergeCell ref="B187:C187"/>
    <mergeCell ref="B190:B191"/>
    <mergeCell ref="B193:B197"/>
    <mergeCell ref="B198:C198"/>
    <mergeCell ref="B201:B202"/>
    <mergeCell ref="B168:B169"/>
    <mergeCell ref="B171:B175"/>
    <mergeCell ref="B176:C176"/>
    <mergeCell ref="B179:B180"/>
    <mergeCell ref="B182:B186"/>
    <mergeCell ref="B110:C110"/>
    <mergeCell ref="B113:B114"/>
    <mergeCell ref="B116:B120"/>
    <mergeCell ref="B121:C121"/>
    <mergeCell ref="B124:B125"/>
    <mergeCell ref="H75:I75"/>
    <mergeCell ref="H76:I76"/>
    <mergeCell ref="B80:B81"/>
    <mergeCell ref="B83:B87"/>
    <mergeCell ref="B88:C88"/>
    <mergeCell ref="B127:B131"/>
    <mergeCell ref="B132:C132"/>
    <mergeCell ref="B135:B136"/>
    <mergeCell ref="B138:B142"/>
    <mergeCell ref="B143:C143"/>
    <mergeCell ref="B146:B147"/>
    <mergeCell ref="B149:B153"/>
    <mergeCell ref="B154:C154"/>
    <mergeCell ref="B157:B158"/>
    <mergeCell ref="B160:B164"/>
    <mergeCell ref="B165:C165"/>
    <mergeCell ref="D13:E13"/>
    <mergeCell ref="D15:E15"/>
    <mergeCell ref="D16:E16"/>
    <mergeCell ref="D14:E14"/>
    <mergeCell ref="D30:E30"/>
    <mergeCell ref="D25:E25"/>
    <mergeCell ref="D26:E26"/>
    <mergeCell ref="D19:E19"/>
    <mergeCell ref="D20:E20"/>
    <mergeCell ref="D21:E21"/>
    <mergeCell ref="D17:E17"/>
    <mergeCell ref="D18:E18"/>
    <mergeCell ref="D28:E28"/>
    <mergeCell ref="D41:E41"/>
    <mergeCell ref="D23:E23"/>
    <mergeCell ref="D24:E24"/>
    <mergeCell ref="D38:E38"/>
    <mergeCell ref="D22:E22"/>
    <mergeCell ref="D29:E29"/>
    <mergeCell ref="D39:E39"/>
    <mergeCell ref="D34:E34"/>
    <mergeCell ref="D27:E27"/>
    <mergeCell ref="D11:E11"/>
    <mergeCell ref="D12:E12"/>
    <mergeCell ref="B3:C3"/>
    <mergeCell ref="D3:E3"/>
    <mergeCell ref="D5:E5"/>
    <mergeCell ref="D6:E6"/>
    <mergeCell ref="D9:E9"/>
    <mergeCell ref="D10:E10"/>
    <mergeCell ref="D7:E7"/>
    <mergeCell ref="D8:E8"/>
    <mergeCell ref="D40:E40"/>
    <mergeCell ref="D35:E35"/>
    <mergeCell ref="D36:E36"/>
    <mergeCell ref="D37:E37"/>
    <mergeCell ref="D66:E66"/>
    <mergeCell ref="D31:E31"/>
    <mergeCell ref="D32:E32"/>
    <mergeCell ref="D33:E33"/>
    <mergeCell ref="D42:E42"/>
    <mergeCell ref="D45:E45"/>
    <mergeCell ref="D43:E43"/>
    <mergeCell ref="D44:E44"/>
    <mergeCell ref="D68:E68"/>
    <mergeCell ref="D69:E69"/>
    <mergeCell ref="D70:E70"/>
    <mergeCell ref="D71:E71"/>
    <mergeCell ref="D46:E46"/>
    <mergeCell ref="D49:E49"/>
    <mergeCell ref="D50:E50"/>
    <mergeCell ref="D72:E72"/>
    <mergeCell ref="D47:E47"/>
    <mergeCell ref="D48:E48"/>
    <mergeCell ref="D51:E51"/>
    <mergeCell ref="D52:E52"/>
    <mergeCell ref="D73:E73"/>
    <mergeCell ref="D74:E74"/>
    <mergeCell ref="B245:B246"/>
    <mergeCell ref="B248:B252"/>
    <mergeCell ref="B253:C253"/>
    <mergeCell ref="D53:E53"/>
    <mergeCell ref="D54:E54"/>
    <mergeCell ref="D55:E55"/>
    <mergeCell ref="B99:C99"/>
    <mergeCell ref="B102:B103"/>
    <mergeCell ref="B105:B109"/>
    <mergeCell ref="D56:E56"/>
    <mergeCell ref="D57:E57"/>
    <mergeCell ref="D58:E58"/>
    <mergeCell ref="B91:B92"/>
    <mergeCell ref="B94:B98"/>
    <mergeCell ref="D59:E59"/>
    <mergeCell ref="D60:E60"/>
    <mergeCell ref="D61:E61"/>
    <mergeCell ref="D62:E62"/>
    <mergeCell ref="D63:E63"/>
    <mergeCell ref="D64:E64"/>
    <mergeCell ref="D65:E65"/>
    <mergeCell ref="D67:E67"/>
  </mergeCells>
  <phoneticPr fontId="3"/>
  <pageMargins left="0.70866141732283472" right="0.70866141732283472" top="0.74803149606299213" bottom="0.74803149606299213" header="0.31496062992125984" footer="0.31496062992125984"/>
  <pageSetup paperSize="9" scale="91" fitToHeight="3" orientation="portrait" r:id="rId1"/>
  <rowBreaks count="1" manualBreakCount="1">
    <brk id="184"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520"/>
  <sheetViews>
    <sheetView view="pageBreakPreview" topLeftCell="A166" zoomScaleNormal="100" zoomScaleSheetLayoutView="100" workbookViewId="0">
      <selection activeCell="L141" sqref="L141"/>
    </sheetView>
  </sheetViews>
  <sheetFormatPr defaultColWidth="9" defaultRowHeight="18.75" customHeight="1" x14ac:dyDescent="0.2"/>
  <cols>
    <col min="1" max="1" width="3.88671875" style="155" customWidth="1"/>
    <col min="2" max="2" width="4.33203125" style="155" customWidth="1"/>
    <col min="3" max="3" width="7.44140625" style="155" bestFit="1" customWidth="1"/>
    <col min="4" max="4" width="3" style="155" bestFit="1" customWidth="1"/>
    <col min="5" max="5" width="12" style="155" customWidth="1"/>
    <col min="6" max="6" width="11.88671875" style="170" customWidth="1"/>
    <col min="7" max="7" width="2" style="155" bestFit="1" customWidth="1"/>
    <col min="8" max="8" width="11.88671875" style="255" customWidth="1"/>
    <col min="9" max="9" width="2" style="155" bestFit="1" customWidth="1"/>
    <col min="10" max="10" width="11.88671875" style="170" customWidth="1"/>
    <col min="11" max="11" width="3.6640625" style="155" customWidth="1"/>
    <col min="12" max="12" width="13.88671875" style="155" customWidth="1"/>
    <col min="13" max="16384" width="9" style="155"/>
  </cols>
  <sheetData>
    <row r="1" spans="1:12" ht="18.75" customHeight="1" x14ac:dyDescent="0.2">
      <c r="A1" s="1593" t="s">
        <v>155</v>
      </c>
      <c r="B1" s="1594"/>
      <c r="C1" s="1593" t="s">
        <v>11</v>
      </c>
      <c r="D1" s="1595"/>
      <c r="E1" s="1594"/>
      <c r="F1" s="620"/>
      <c r="G1" s="550"/>
      <c r="H1" s="769" t="s">
        <v>154</v>
      </c>
      <c r="I1" s="1596" t="str">
        <f>IF(総括表!H4=0,"",総括表!H4)</f>
        <v/>
      </c>
      <c r="J1" s="1596"/>
      <c r="K1" s="1596"/>
    </row>
    <row r="2" spans="1:12" ht="18.75" customHeight="1" x14ac:dyDescent="0.2">
      <c r="A2" s="550"/>
      <c r="B2" s="550"/>
      <c r="C2" s="550"/>
      <c r="D2" s="550"/>
      <c r="E2" s="550"/>
      <c r="F2" s="620"/>
      <c r="G2" s="550"/>
      <c r="H2" s="550"/>
      <c r="I2" s="550"/>
      <c r="J2" s="770"/>
      <c r="K2" s="550"/>
    </row>
    <row r="3" spans="1:12" ht="18.75" customHeight="1" x14ac:dyDescent="0.2">
      <c r="A3" s="550"/>
      <c r="B3" s="550"/>
      <c r="C3" s="550"/>
      <c r="D3" s="550"/>
      <c r="E3" s="550"/>
      <c r="F3" s="620"/>
      <c r="G3" s="550"/>
      <c r="H3" s="550"/>
      <c r="I3" s="550"/>
      <c r="J3" s="770"/>
      <c r="K3" s="550"/>
    </row>
    <row r="4" spans="1:12" ht="18.75" customHeight="1" x14ac:dyDescent="0.2">
      <c r="A4" s="551" t="s">
        <v>51</v>
      </c>
      <c r="B4" s="536" t="s">
        <v>276</v>
      </c>
      <c r="C4" s="550"/>
      <c r="D4" s="550"/>
      <c r="E4" s="550"/>
      <c r="F4" s="620"/>
      <c r="G4" s="550"/>
      <c r="H4" s="550"/>
      <c r="I4" s="550"/>
      <c r="J4" s="620"/>
      <c r="K4" s="550"/>
    </row>
    <row r="5" spans="1:12" ht="11.25" customHeight="1" x14ac:dyDescent="0.2">
      <c r="A5" s="553"/>
      <c r="B5" s="550"/>
      <c r="C5" s="550"/>
      <c r="D5" s="550"/>
      <c r="E5" s="550"/>
      <c r="F5" s="620"/>
      <c r="G5" s="550"/>
      <c r="H5" s="550"/>
      <c r="I5" s="550"/>
      <c r="J5" s="620"/>
      <c r="K5" s="550"/>
    </row>
    <row r="6" spans="1:12" ht="15" customHeight="1" x14ac:dyDescent="0.2">
      <c r="A6" s="553"/>
      <c r="B6" s="1524" t="s">
        <v>6648</v>
      </c>
      <c r="C6" s="1524"/>
      <c r="D6" s="1524"/>
      <c r="E6" s="1524"/>
      <c r="F6" s="620"/>
      <c r="G6" s="550"/>
      <c r="H6" s="550"/>
      <c r="I6" s="550"/>
      <c r="J6" s="620"/>
      <c r="K6" s="550"/>
    </row>
    <row r="7" spans="1:12" s="163" customFormat="1" ht="15" customHeight="1" thickBot="1" x14ac:dyDescent="0.25">
      <c r="A7" s="551"/>
      <c r="B7" s="1524"/>
      <c r="C7" s="1524"/>
      <c r="D7" s="1524"/>
      <c r="E7" s="1524"/>
      <c r="F7" s="621"/>
      <c r="G7" s="536"/>
      <c r="H7" s="536" t="s">
        <v>160</v>
      </c>
      <c r="I7" s="536"/>
      <c r="J7" s="621"/>
      <c r="K7" s="536"/>
    </row>
    <row r="8" spans="1:12" s="163" customFormat="1" ht="18.75" customHeight="1" thickTop="1" thickBot="1" x14ac:dyDescent="0.25">
      <c r="A8" s="551"/>
      <c r="B8" s="1524"/>
      <c r="C8" s="1524"/>
      <c r="D8" s="1524"/>
      <c r="E8" s="1524"/>
      <c r="F8" s="290"/>
      <c r="G8" s="1356" t="s">
        <v>117</v>
      </c>
      <c r="H8" s="616">
        <v>0.3</v>
      </c>
      <c r="I8" s="1356" t="s">
        <v>119</v>
      </c>
      <c r="J8" s="637">
        <f>ROUND(F8*H8,0)</f>
        <v>0</v>
      </c>
      <c r="K8" s="409" t="s">
        <v>528</v>
      </c>
      <c r="L8" s="446" t="s">
        <v>117</v>
      </c>
    </row>
    <row r="9" spans="1:12" ht="15" customHeight="1" thickTop="1" x14ac:dyDescent="0.2">
      <c r="A9" s="553"/>
      <c r="B9" s="550"/>
      <c r="C9" s="550"/>
      <c r="D9" s="550"/>
      <c r="E9" s="550"/>
      <c r="F9" s="620"/>
      <c r="G9" s="550"/>
      <c r="H9" s="550"/>
      <c r="I9" s="550"/>
      <c r="J9" s="622" t="s">
        <v>178</v>
      </c>
      <c r="K9" s="550"/>
    </row>
    <row r="10" spans="1:12" ht="15" customHeight="1" x14ac:dyDescent="0.2">
      <c r="A10" s="553"/>
      <c r="B10" s="550"/>
      <c r="C10" s="550"/>
      <c r="D10" s="550"/>
      <c r="E10" s="550"/>
      <c r="F10" s="620"/>
      <c r="G10" s="550"/>
      <c r="H10" s="550"/>
      <c r="I10" s="550"/>
      <c r="J10" s="622"/>
      <c r="K10" s="550"/>
    </row>
    <row r="11" spans="1:12" ht="18.75" customHeight="1" x14ac:dyDescent="0.2">
      <c r="A11" s="551" t="s">
        <v>54</v>
      </c>
      <c r="B11" s="536" t="s">
        <v>276</v>
      </c>
      <c r="C11" s="550"/>
      <c r="D11" s="550"/>
      <c r="E11" s="550"/>
      <c r="F11" s="620"/>
      <c r="G11" s="550"/>
      <c r="H11" s="550"/>
      <c r="I11" s="550"/>
      <c r="J11" s="620"/>
      <c r="K11" s="550"/>
    </row>
    <row r="12" spans="1:12" ht="11.25" customHeight="1" x14ac:dyDescent="0.2">
      <c r="A12" s="553"/>
      <c r="B12" s="550"/>
      <c r="C12" s="550"/>
      <c r="D12" s="550"/>
      <c r="E12" s="550"/>
      <c r="F12" s="620"/>
      <c r="G12" s="550"/>
      <c r="H12" s="550"/>
      <c r="I12" s="550"/>
      <c r="J12" s="620"/>
      <c r="K12" s="550"/>
    </row>
    <row r="13" spans="1:12" ht="18.75" customHeight="1" x14ac:dyDescent="0.2">
      <c r="A13" s="553"/>
      <c r="B13" s="1534" t="s">
        <v>140</v>
      </c>
      <c r="C13" s="1535"/>
      <c r="D13" s="1534" t="s">
        <v>139</v>
      </c>
      <c r="E13" s="1535"/>
      <c r="F13" s="733" t="s">
        <v>138</v>
      </c>
      <c r="G13" s="412"/>
      <c r="H13" s="412" t="s">
        <v>137</v>
      </c>
      <c r="I13" s="412"/>
      <c r="J13" s="733" t="s">
        <v>89</v>
      </c>
      <c r="K13" s="409"/>
    </row>
    <row r="14" spans="1:12" ht="15" customHeight="1" thickBot="1" x14ac:dyDescent="0.25">
      <c r="A14" s="553"/>
      <c r="B14" s="564"/>
      <c r="C14" s="565"/>
      <c r="D14" s="566"/>
      <c r="E14" s="411"/>
      <c r="F14" s="771"/>
      <c r="G14" s="568"/>
      <c r="H14" s="568"/>
      <c r="I14" s="568"/>
      <c r="J14" s="628" t="s">
        <v>136</v>
      </c>
      <c r="K14" s="409"/>
    </row>
    <row r="15" spans="1:12" s="163" customFormat="1" ht="15" customHeight="1" x14ac:dyDescent="0.2">
      <c r="A15" s="536"/>
      <c r="B15" s="404">
        <v>1</v>
      </c>
      <c r="C15" s="405" t="s">
        <v>126</v>
      </c>
      <c r="D15" s="406" t="s">
        <v>534</v>
      </c>
      <c r="E15" s="763" t="s">
        <v>143</v>
      </c>
      <c r="F15" s="309"/>
      <c r="G15" s="1357" t="s">
        <v>117</v>
      </c>
      <c r="H15" s="706">
        <v>0.03</v>
      </c>
      <c r="I15" s="423" t="s">
        <v>119</v>
      </c>
      <c r="J15" s="424">
        <f t="shared" ref="J15:J48" si="0">ROUND(F15*H15,0)</f>
        <v>0</v>
      </c>
      <c r="K15" s="409" t="s">
        <v>274</v>
      </c>
    </row>
    <row r="16" spans="1:12" s="163" customFormat="1" ht="15" customHeight="1" x14ac:dyDescent="0.2">
      <c r="A16" s="536"/>
      <c r="B16" s="410"/>
      <c r="C16" s="411"/>
      <c r="D16" s="406" t="s">
        <v>530</v>
      </c>
      <c r="E16" s="763" t="s">
        <v>142</v>
      </c>
      <c r="F16" s="46"/>
      <c r="G16" s="1357" t="s">
        <v>117</v>
      </c>
      <c r="H16" s="722">
        <v>3.1E-2</v>
      </c>
      <c r="I16" s="425" t="s">
        <v>119</v>
      </c>
      <c r="J16" s="789">
        <f t="shared" si="0"/>
        <v>0</v>
      </c>
      <c r="K16" s="409" t="s">
        <v>273</v>
      </c>
    </row>
    <row r="17" spans="1:13" s="163" customFormat="1" ht="15" customHeight="1" x14ac:dyDescent="0.2">
      <c r="A17" s="536"/>
      <c r="B17" s="404">
        <v>2</v>
      </c>
      <c r="C17" s="405" t="s">
        <v>125</v>
      </c>
      <c r="D17" s="1532"/>
      <c r="E17" s="1573"/>
      <c r="F17" s="46"/>
      <c r="G17" s="1357" t="s">
        <v>117</v>
      </c>
      <c r="H17" s="706">
        <v>6.6000000000000003E-2</v>
      </c>
      <c r="I17" s="423" t="s">
        <v>119</v>
      </c>
      <c r="J17" s="424">
        <f t="shared" si="0"/>
        <v>0</v>
      </c>
      <c r="K17" s="409" t="s">
        <v>272</v>
      </c>
    </row>
    <row r="18" spans="1:13" s="163" customFormat="1" ht="15" customHeight="1" x14ac:dyDescent="0.2">
      <c r="A18" s="536"/>
      <c r="B18" s="404">
        <v>3</v>
      </c>
      <c r="C18" s="405" t="s">
        <v>124</v>
      </c>
      <c r="D18" s="1532"/>
      <c r="E18" s="1573"/>
      <c r="F18" s="46"/>
      <c r="G18" s="1357" t="s">
        <v>117</v>
      </c>
      <c r="H18" s="706">
        <v>9.6000000000000002E-2</v>
      </c>
      <c r="I18" s="423" t="s">
        <v>119</v>
      </c>
      <c r="J18" s="424">
        <f t="shared" si="0"/>
        <v>0</v>
      </c>
      <c r="K18" s="409" t="s">
        <v>271</v>
      </c>
    </row>
    <row r="19" spans="1:13" s="163" customFormat="1" ht="15" customHeight="1" x14ac:dyDescent="0.2">
      <c r="A19" s="536"/>
      <c r="B19" s="404">
        <v>4</v>
      </c>
      <c r="C19" s="405" t="s">
        <v>123</v>
      </c>
      <c r="D19" s="406" t="s">
        <v>534</v>
      </c>
      <c r="E19" s="763" t="s">
        <v>143</v>
      </c>
      <c r="F19" s="46"/>
      <c r="G19" s="1357" t="s">
        <v>117</v>
      </c>
      <c r="H19" s="706">
        <v>0.185</v>
      </c>
      <c r="I19" s="423" t="s">
        <v>119</v>
      </c>
      <c r="J19" s="424">
        <f t="shared" si="0"/>
        <v>0</v>
      </c>
      <c r="K19" s="409" t="s">
        <v>269</v>
      </c>
      <c r="M19" s="192"/>
    </row>
    <row r="20" spans="1:13" s="163" customFormat="1" ht="15" customHeight="1" x14ac:dyDescent="0.2">
      <c r="A20" s="536"/>
      <c r="B20" s="410"/>
      <c r="C20" s="411"/>
      <c r="D20" s="406" t="s">
        <v>530</v>
      </c>
      <c r="E20" s="763" t="s">
        <v>142</v>
      </c>
      <c r="F20" s="46"/>
      <c r="G20" s="1357" t="s">
        <v>117</v>
      </c>
      <c r="H20" s="722">
        <v>7.9000000000000001E-2</v>
      </c>
      <c r="I20" s="425" t="s">
        <v>119</v>
      </c>
      <c r="J20" s="789">
        <f t="shared" si="0"/>
        <v>0</v>
      </c>
      <c r="K20" s="409" t="s">
        <v>268</v>
      </c>
      <c r="M20" s="192"/>
    </row>
    <row r="21" spans="1:13" s="163" customFormat="1" ht="15" customHeight="1" x14ac:dyDescent="0.2">
      <c r="A21" s="536"/>
      <c r="B21" s="404">
        <v>5</v>
      </c>
      <c r="C21" s="405" t="s">
        <v>122</v>
      </c>
      <c r="D21" s="406" t="s">
        <v>534</v>
      </c>
      <c r="E21" s="763" t="s">
        <v>143</v>
      </c>
      <c r="F21" s="46"/>
      <c r="G21" s="1357" t="s">
        <v>117</v>
      </c>
      <c r="H21" s="706">
        <v>0.23200000000000001</v>
      </c>
      <c r="I21" s="423" t="s">
        <v>119</v>
      </c>
      <c r="J21" s="424">
        <f t="shared" si="0"/>
        <v>0</v>
      </c>
      <c r="K21" s="409" t="s">
        <v>270</v>
      </c>
      <c r="M21" s="192"/>
    </row>
    <row r="22" spans="1:13" s="163" customFormat="1" ht="15" customHeight="1" x14ac:dyDescent="0.2">
      <c r="A22" s="536"/>
      <c r="B22" s="410"/>
      <c r="C22" s="411"/>
      <c r="D22" s="406" t="s">
        <v>530</v>
      </c>
      <c r="E22" s="763" t="s">
        <v>142</v>
      </c>
      <c r="F22" s="46"/>
      <c r="G22" s="1357" t="s">
        <v>117</v>
      </c>
      <c r="H22" s="722">
        <v>6.6000000000000003E-2</v>
      </c>
      <c r="I22" s="425" t="s">
        <v>119</v>
      </c>
      <c r="J22" s="789">
        <f t="shared" si="0"/>
        <v>0</v>
      </c>
      <c r="K22" s="409" t="s">
        <v>267</v>
      </c>
      <c r="M22" s="192"/>
    </row>
    <row r="23" spans="1:13" s="163" customFormat="1" ht="15" customHeight="1" x14ac:dyDescent="0.2">
      <c r="A23" s="536"/>
      <c r="B23" s="404">
        <v>6</v>
      </c>
      <c r="C23" s="405" t="s">
        <v>121</v>
      </c>
      <c r="D23" s="406" t="s">
        <v>534</v>
      </c>
      <c r="E23" s="763" t="s">
        <v>143</v>
      </c>
      <c r="F23" s="46"/>
      <c r="G23" s="1357" t="s">
        <v>117</v>
      </c>
      <c r="H23" s="706">
        <v>0.255</v>
      </c>
      <c r="I23" s="423" t="s">
        <v>119</v>
      </c>
      <c r="J23" s="424">
        <f t="shared" si="0"/>
        <v>0</v>
      </c>
      <c r="K23" s="409" t="s">
        <v>266</v>
      </c>
      <c r="M23" s="192"/>
    </row>
    <row r="24" spans="1:13" s="163" customFormat="1" ht="15" customHeight="1" x14ac:dyDescent="0.2">
      <c r="A24" s="536"/>
      <c r="B24" s="410"/>
      <c r="C24" s="411"/>
      <c r="D24" s="406" t="s">
        <v>530</v>
      </c>
      <c r="E24" s="763" t="s">
        <v>142</v>
      </c>
      <c r="F24" s="46"/>
      <c r="G24" s="1357" t="s">
        <v>117</v>
      </c>
      <c r="H24" s="722">
        <v>0.105</v>
      </c>
      <c r="I24" s="425" t="s">
        <v>119</v>
      </c>
      <c r="J24" s="789">
        <f t="shared" si="0"/>
        <v>0</v>
      </c>
      <c r="K24" s="409" t="s">
        <v>265</v>
      </c>
      <c r="M24" s="192"/>
    </row>
    <row r="25" spans="1:13" s="163" customFormat="1" ht="15" customHeight="1" x14ac:dyDescent="0.2">
      <c r="A25" s="536"/>
      <c r="B25" s="404">
        <v>7</v>
      </c>
      <c r="C25" s="405" t="s">
        <v>120</v>
      </c>
      <c r="D25" s="406" t="s">
        <v>534</v>
      </c>
      <c r="E25" s="763" t="s">
        <v>143</v>
      </c>
      <c r="F25" s="46"/>
      <c r="G25" s="1357" t="s">
        <v>117</v>
      </c>
      <c r="H25" s="706">
        <v>0.26600000000000001</v>
      </c>
      <c r="I25" s="423" t="s">
        <v>119</v>
      </c>
      <c r="J25" s="424">
        <f t="shared" si="0"/>
        <v>0</v>
      </c>
      <c r="K25" s="409" t="s">
        <v>264</v>
      </c>
      <c r="M25" s="192"/>
    </row>
    <row r="26" spans="1:13" s="163" customFormat="1" ht="15" customHeight="1" x14ac:dyDescent="0.2">
      <c r="A26" s="536"/>
      <c r="B26" s="410"/>
      <c r="C26" s="411"/>
      <c r="D26" s="406" t="s">
        <v>530</v>
      </c>
      <c r="E26" s="763" t="s">
        <v>142</v>
      </c>
      <c r="F26" s="46"/>
      <c r="G26" s="1357" t="s">
        <v>117</v>
      </c>
      <c r="H26" s="722">
        <v>0.214</v>
      </c>
      <c r="I26" s="425" t="s">
        <v>119</v>
      </c>
      <c r="J26" s="789">
        <f t="shared" si="0"/>
        <v>0</v>
      </c>
      <c r="K26" s="409" t="s">
        <v>263</v>
      </c>
      <c r="M26" s="192"/>
    </row>
    <row r="27" spans="1:13" s="163" customFormat="1" ht="15" customHeight="1" x14ac:dyDescent="0.2">
      <c r="A27" s="536"/>
      <c r="B27" s="404">
        <v>8</v>
      </c>
      <c r="C27" s="405" t="s">
        <v>476</v>
      </c>
      <c r="D27" s="406" t="s">
        <v>534</v>
      </c>
      <c r="E27" s="763" t="s">
        <v>143</v>
      </c>
      <c r="F27" s="46"/>
      <c r="G27" s="1357" t="s">
        <v>117</v>
      </c>
      <c r="H27" s="706">
        <v>0.28599999999999998</v>
      </c>
      <c r="I27" s="423" t="s">
        <v>119</v>
      </c>
      <c r="J27" s="424">
        <f t="shared" si="0"/>
        <v>0</v>
      </c>
      <c r="K27" s="409" t="s">
        <v>262</v>
      </c>
      <c r="M27" s="192"/>
    </row>
    <row r="28" spans="1:13" s="163" customFormat="1" ht="15" customHeight="1" x14ac:dyDescent="0.2">
      <c r="A28" s="536"/>
      <c r="B28" s="410"/>
      <c r="C28" s="411"/>
      <c r="D28" s="406" t="s">
        <v>530</v>
      </c>
      <c r="E28" s="763" t="s">
        <v>142</v>
      </c>
      <c r="F28" s="46"/>
      <c r="G28" s="1357" t="s">
        <v>117</v>
      </c>
      <c r="H28" s="722">
        <v>0.24299999999999999</v>
      </c>
      <c r="I28" s="425" t="s">
        <v>119</v>
      </c>
      <c r="J28" s="789">
        <f t="shared" si="0"/>
        <v>0</v>
      </c>
      <c r="K28" s="409" t="s">
        <v>261</v>
      </c>
      <c r="M28" s="192"/>
    </row>
    <row r="29" spans="1:13" s="163" customFormat="1" ht="15" customHeight="1" x14ac:dyDescent="0.2">
      <c r="A29" s="536"/>
      <c r="B29" s="404">
        <v>9</v>
      </c>
      <c r="C29" s="405" t="s">
        <v>513</v>
      </c>
      <c r="D29" s="406" t="s">
        <v>534</v>
      </c>
      <c r="E29" s="763" t="s">
        <v>143</v>
      </c>
      <c r="F29" s="46"/>
      <c r="G29" s="1357" t="s">
        <v>117</v>
      </c>
      <c r="H29" s="706">
        <v>0.309</v>
      </c>
      <c r="I29" s="423" t="s">
        <v>119</v>
      </c>
      <c r="J29" s="424">
        <f t="shared" si="0"/>
        <v>0</v>
      </c>
      <c r="K29" s="409" t="s">
        <v>260</v>
      </c>
      <c r="M29" s="192"/>
    </row>
    <row r="30" spans="1:13" s="163" customFormat="1" ht="15" customHeight="1" x14ac:dyDescent="0.2">
      <c r="A30" s="536"/>
      <c r="B30" s="410"/>
      <c r="C30" s="411"/>
      <c r="D30" s="406" t="s">
        <v>530</v>
      </c>
      <c r="E30" s="763" t="s">
        <v>142</v>
      </c>
      <c r="F30" s="46"/>
      <c r="G30" s="1357" t="s">
        <v>117</v>
      </c>
      <c r="H30" s="722">
        <v>0.27200000000000002</v>
      </c>
      <c r="I30" s="425" t="s">
        <v>119</v>
      </c>
      <c r="J30" s="789">
        <f t="shared" si="0"/>
        <v>0</v>
      </c>
      <c r="K30" s="409" t="s">
        <v>259</v>
      </c>
      <c r="M30" s="192"/>
    </row>
    <row r="31" spans="1:13" s="163" customFormat="1" ht="15" customHeight="1" x14ac:dyDescent="0.2">
      <c r="A31" s="536"/>
      <c r="B31" s="404">
        <v>10</v>
      </c>
      <c r="C31" s="405" t="s">
        <v>620</v>
      </c>
      <c r="D31" s="406" t="s">
        <v>534</v>
      </c>
      <c r="E31" s="763" t="s">
        <v>143</v>
      </c>
      <c r="F31" s="46"/>
      <c r="G31" s="1357" t="s">
        <v>117</v>
      </c>
      <c r="H31" s="706">
        <v>0.33700000000000002</v>
      </c>
      <c r="I31" s="423" t="s">
        <v>119</v>
      </c>
      <c r="J31" s="424">
        <f t="shared" si="0"/>
        <v>0</v>
      </c>
      <c r="K31" s="409" t="s">
        <v>258</v>
      </c>
      <c r="M31" s="192"/>
    </row>
    <row r="32" spans="1:13" s="163" customFormat="1" ht="15" customHeight="1" x14ac:dyDescent="0.2">
      <c r="A32" s="536"/>
      <c r="B32" s="410"/>
      <c r="C32" s="411"/>
      <c r="D32" s="406" t="s">
        <v>530</v>
      </c>
      <c r="E32" s="763" t="s">
        <v>142</v>
      </c>
      <c r="F32" s="46"/>
      <c r="G32" s="1357" t="s">
        <v>117</v>
      </c>
      <c r="H32" s="722">
        <v>0.29899999999999999</v>
      </c>
      <c r="I32" s="425" t="s">
        <v>119</v>
      </c>
      <c r="J32" s="789">
        <f t="shared" si="0"/>
        <v>0</v>
      </c>
      <c r="K32" s="409" t="s">
        <v>257</v>
      </c>
    </row>
    <row r="33" spans="1:11" s="163" customFormat="1" ht="15" customHeight="1" x14ac:dyDescent="0.2">
      <c r="A33" s="536"/>
      <c r="B33" s="404">
        <v>11</v>
      </c>
      <c r="C33" s="405" t="s">
        <v>716</v>
      </c>
      <c r="D33" s="406" t="s">
        <v>534</v>
      </c>
      <c r="E33" s="763" t="s">
        <v>143</v>
      </c>
      <c r="F33" s="46"/>
      <c r="G33" s="1357" t="s">
        <v>117</v>
      </c>
      <c r="H33" s="706">
        <v>0.36099999999999999</v>
      </c>
      <c r="I33" s="423" t="s">
        <v>119</v>
      </c>
      <c r="J33" s="424">
        <f t="shared" si="0"/>
        <v>0</v>
      </c>
      <c r="K33" s="409" t="s">
        <v>256</v>
      </c>
    </row>
    <row r="34" spans="1:11" s="163" customFormat="1" ht="15" customHeight="1" x14ac:dyDescent="0.2">
      <c r="A34" s="536"/>
      <c r="B34" s="410"/>
      <c r="C34" s="411"/>
      <c r="D34" s="406" t="s">
        <v>530</v>
      </c>
      <c r="E34" s="763" t="s">
        <v>142</v>
      </c>
      <c r="F34" s="46"/>
      <c r="G34" s="1357" t="s">
        <v>117</v>
      </c>
      <c r="H34" s="722">
        <v>0.32700000000000001</v>
      </c>
      <c r="I34" s="425" t="s">
        <v>119</v>
      </c>
      <c r="J34" s="789">
        <f t="shared" si="0"/>
        <v>0</v>
      </c>
      <c r="K34" s="409" t="s">
        <v>255</v>
      </c>
    </row>
    <row r="35" spans="1:11" s="163" customFormat="1" ht="15" customHeight="1" x14ac:dyDescent="0.2">
      <c r="A35" s="536"/>
      <c r="B35" s="404">
        <v>12</v>
      </c>
      <c r="C35" s="405" t="s">
        <v>747</v>
      </c>
      <c r="D35" s="406" t="s">
        <v>534</v>
      </c>
      <c r="E35" s="763" t="s">
        <v>143</v>
      </c>
      <c r="F35" s="46"/>
      <c r="G35" s="1357" t="s">
        <v>117</v>
      </c>
      <c r="H35" s="706">
        <v>0.38500000000000001</v>
      </c>
      <c r="I35" s="423" t="s">
        <v>119</v>
      </c>
      <c r="J35" s="424">
        <f t="shared" si="0"/>
        <v>0</v>
      </c>
      <c r="K35" s="409" t="s">
        <v>254</v>
      </c>
    </row>
    <row r="36" spans="1:11" s="163" customFormat="1" ht="15" customHeight="1" x14ac:dyDescent="0.2">
      <c r="A36" s="536"/>
      <c r="B36" s="410"/>
      <c r="C36" s="411"/>
      <c r="D36" s="406" t="s">
        <v>530</v>
      </c>
      <c r="E36" s="763" t="s">
        <v>142</v>
      </c>
      <c r="F36" s="46"/>
      <c r="G36" s="1357" t="s">
        <v>117</v>
      </c>
      <c r="H36" s="722">
        <v>0.35599999999999998</v>
      </c>
      <c r="I36" s="425" t="s">
        <v>119</v>
      </c>
      <c r="J36" s="789">
        <f t="shared" si="0"/>
        <v>0</v>
      </c>
      <c r="K36" s="409" t="s">
        <v>253</v>
      </c>
    </row>
    <row r="37" spans="1:11" s="163" customFormat="1" ht="15" customHeight="1" x14ac:dyDescent="0.2">
      <c r="A37" s="536"/>
      <c r="B37" s="404">
        <v>13</v>
      </c>
      <c r="C37" s="405" t="s">
        <v>818</v>
      </c>
      <c r="D37" s="406" t="s">
        <v>534</v>
      </c>
      <c r="E37" s="763" t="s">
        <v>143</v>
      </c>
      <c r="F37" s="46"/>
      <c r="G37" s="1357" t="s">
        <v>117</v>
      </c>
      <c r="H37" s="706">
        <v>0.40799999999999997</v>
      </c>
      <c r="I37" s="423" t="s">
        <v>119</v>
      </c>
      <c r="J37" s="424">
        <f t="shared" si="0"/>
        <v>0</v>
      </c>
      <c r="K37" s="409" t="s">
        <v>322</v>
      </c>
    </row>
    <row r="38" spans="1:11" s="163" customFormat="1" ht="15" customHeight="1" x14ac:dyDescent="0.2">
      <c r="A38" s="536"/>
      <c r="B38" s="410"/>
      <c r="C38" s="411"/>
      <c r="D38" s="406" t="s">
        <v>530</v>
      </c>
      <c r="E38" s="763" t="s">
        <v>142</v>
      </c>
      <c r="F38" s="46"/>
      <c r="G38" s="1357" t="s">
        <v>117</v>
      </c>
      <c r="H38" s="722">
        <v>0.38500000000000001</v>
      </c>
      <c r="I38" s="425" t="s">
        <v>119</v>
      </c>
      <c r="J38" s="789">
        <f t="shared" si="0"/>
        <v>0</v>
      </c>
      <c r="K38" s="409" t="s">
        <v>321</v>
      </c>
    </row>
    <row r="39" spans="1:11" s="163" customFormat="1" ht="15" customHeight="1" x14ac:dyDescent="0.2">
      <c r="A39" s="536"/>
      <c r="B39" s="404">
        <v>14</v>
      </c>
      <c r="C39" s="405" t="s">
        <v>894</v>
      </c>
      <c r="D39" s="406" t="s">
        <v>534</v>
      </c>
      <c r="E39" s="763" t="s">
        <v>143</v>
      </c>
      <c r="F39" s="46"/>
      <c r="G39" s="1357" t="s">
        <v>117</v>
      </c>
      <c r="H39" s="706">
        <v>0.43</v>
      </c>
      <c r="I39" s="423" t="s">
        <v>119</v>
      </c>
      <c r="J39" s="424">
        <f t="shared" si="0"/>
        <v>0</v>
      </c>
      <c r="K39" s="409" t="s">
        <v>320</v>
      </c>
    </row>
    <row r="40" spans="1:11" s="163" customFormat="1" ht="15" customHeight="1" x14ac:dyDescent="0.2">
      <c r="A40" s="536"/>
      <c r="B40" s="410"/>
      <c r="C40" s="411"/>
      <c r="D40" s="406" t="s">
        <v>530</v>
      </c>
      <c r="E40" s="763" t="s">
        <v>142</v>
      </c>
      <c r="F40" s="46"/>
      <c r="G40" s="1357" t="s">
        <v>117</v>
      </c>
      <c r="H40" s="722">
        <v>0.41199999999999998</v>
      </c>
      <c r="I40" s="425" t="s">
        <v>119</v>
      </c>
      <c r="J40" s="789">
        <f t="shared" si="0"/>
        <v>0</v>
      </c>
      <c r="K40" s="409" t="s">
        <v>319</v>
      </c>
    </row>
    <row r="41" spans="1:11" s="163" customFormat="1" ht="15" customHeight="1" x14ac:dyDescent="0.2">
      <c r="A41" s="536"/>
      <c r="B41" s="404">
        <v>15</v>
      </c>
      <c r="C41" s="405" t="s">
        <v>926</v>
      </c>
      <c r="D41" s="406" t="s">
        <v>534</v>
      </c>
      <c r="E41" s="763" t="s">
        <v>143</v>
      </c>
      <c r="F41" s="46"/>
      <c r="G41" s="1357" t="s">
        <v>117</v>
      </c>
      <c r="H41" s="706">
        <v>0.45400000000000001</v>
      </c>
      <c r="I41" s="423" t="s">
        <v>119</v>
      </c>
      <c r="J41" s="424">
        <f t="shared" si="0"/>
        <v>0</v>
      </c>
      <c r="K41" s="409" t="s">
        <v>318</v>
      </c>
    </row>
    <row r="42" spans="1:11" s="163" customFormat="1" ht="15" customHeight="1" x14ac:dyDescent="0.2">
      <c r="A42" s="536"/>
      <c r="B42" s="410"/>
      <c r="C42" s="411"/>
      <c r="D42" s="406" t="s">
        <v>530</v>
      </c>
      <c r="E42" s="763" t="s">
        <v>142</v>
      </c>
      <c r="F42" s="46"/>
      <c r="G42" s="1357" t="s">
        <v>117</v>
      </c>
      <c r="H42" s="722">
        <v>0.442</v>
      </c>
      <c r="I42" s="425" t="s">
        <v>119</v>
      </c>
      <c r="J42" s="789">
        <f t="shared" si="0"/>
        <v>0</v>
      </c>
      <c r="K42" s="409" t="s">
        <v>317</v>
      </c>
    </row>
    <row r="43" spans="1:11" s="163" customFormat="1" ht="15" customHeight="1" x14ac:dyDescent="0.2">
      <c r="A43" s="536"/>
      <c r="B43" s="404">
        <v>16</v>
      </c>
      <c r="C43" s="405" t="s">
        <v>1082</v>
      </c>
      <c r="D43" s="406" t="s">
        <v>534</v>
      </c>
      <c r="E43" s="763" t="s">
        <v>143</v>
      </c>
      <c r="F43" s="46"/>
      <c r="G43" s="1357" t="s">
        <v>117</v>
      </c>
      <c r="H43" s="706">
        <v>0.47699999999999998</v>
      </c>
      <c r="I43" s="423" t="s">
        <v>119</v>
      </c>
      <c r="J43" s="424">
        <f t="shared" si="0"/>
        <v>0</v>
      </c>
      <c r="K43" s="409" t="s">
        <v>316</v>
      </c>
    </row>
    <row r="44" spans="1:11" s="163" customFormat="1" ht="15" customHeight="1" x14ac:dyDescent="0.2">
      <c r="A44" s="536"/>
      <c r="B44" s="410"/>
      <c r="C44" s="411"/>
      <c r="D44" s="406" t="s">
        <v>530</v>
      </c>
      <c r="E44" s="763" t="s">
        <v>142</v>
      </c>
      <c r="F44" s="46"/>
      <c r="G44" s="1357" t="s">
        <v>117</v>
      </c>
      <c r="H44" s="722">
        <v>0.47099999999999997</v>
      </c>
      <c r="I44" s="425" t="s">
        <v>119</v>
      </c>
      <c r="J44" s="789">
        <f t="shared" si="0"/>
        <v>0</v>
      </c>
      <c r="K44" s="409" t="s">
        <v>315</v>
      </c>
    </row>
    <row r="45" spans="1:11" s="163" customFormat="1" ht="15" customHeight="1" x14ac:dyDescent="0.2">
      <c r="A45" s="536"/>
      <c r="B45" s="404">
        <v>17</v>
      </c>
      <c r="C45" s="405" t="s">
        <v>1284</v>
      </c>
      <c r="D45" s="406" t="s">
        <v>534</v>
      </c>
      <c r="E45" s="763" t="s">
        <v>143</v>
      </c>
      <c r="F45" s="46"/>
      <c r="G45" s="1357" t="s">
        <v>117</v>
      </c>
      <c r="H45" s="706">
        <v>0.5</v>
      </c>
      <c r="I45" s="423" t="s">
        <v>119</v>
      </c>
      <c r="J45" s="424">
        <f t="shared" si="0"/>
        <v>0</v>
      </c>
      <c r="K45" s="409" t="s">
        <v>314</v>
      </c>
    </row>
    <row r="46" spans="1:11" s="163" customFormat="1" ht="15" customHeight="1" x14ac:dyDescent="0.2">
      <c r="A46" s="536"/>
      <c r="B46" s="410"/>
      <c r="C46" s="411"/>
      <c r="D46" s="406" t="s">
        <v>530</v>
      </c>
      <c r="E46" s="763" t="s">
        <v>142</v>
      </c>
      <c r="F46" s="46"/>
      <c r="G46" s="1357" t="s">
        <v>117</v>
      </c>
      <c r="H46" s="722">
        <v>0.5</v>
      </c>
      <c r="I46" s="425" t="s">
        <v>119</v>
      </c>
      <c r="J46" s="789">
        <f t="shared" si="0"/>
        <v>0</v>
      </c>
      <c r="K46" s="409" t="s">
        <v>313</v>
      </c>
    </row>
    <row r="47" spans="1:11" s="163" customFormat="1" ht="15" customHeight="1" x14ac:dyDescent="0.2">
      <c r="A47" s="536"/>
      <c r="B47" s="404">
        <v>18</v>
      </c>
      <c r="C47" s="405" t="s">
        <v>5388</v>
      </c>
      <c r="D47" s="406" t="s">
        <v>534</v>
      </c>
      <c r="E47" s="763" t="s">
        <v>143</v>
      </c>
      <c r="F47" s="46"/>
      <c r="G47" s="1357" t="s">
        <v>117</v>
      </c>
      <c r="H47" s="706">
        <v>0.5</v>
      </c>
      <c r="I47" s="423" t="s">
        <v>119</v>
      </c>
      <c r="J47" s="424">
        <f t="shared" si="0"/>
        <v>0</v>
      </c>
      <c r="K47" s="409" t="s">
        <v>312</v>
      </c>
    </row>
    <row r="48" spans="1:11" s="163" customFormat="1" ht="15" customHeight="1" x14ac:dyDescent="0.2">
      <c r="A48" s="536"/>
      <c r="B48" s="410"/>
      <c r="C48" s="411"/>
      <c r="D48" s="406" t="s">
        <v>530</v>
      </c>
      <c r="E48" s="763" t="s">
        <v>142</v>
      </c>
      <c r="F48" s="310"/>
      <c r="G48" s="1357" t="s">
        <v>117</v>
      </c>
      <c r="H48" s="722">
        <v>0.5</v>
      </c>
      <c r="I48" s="425" t="s">
        <v>119</v>
      </c>
      <c r="J48" s="789">
        <f t="shared" si="0"/>
        <v>0</v>
      </c>
      <c r="K48" s="409" t="s">
        <v>311</v>
      </c>
    </row>
    <row r="49" spans="1:12" s="163" customFormat="1" ht="15" customHeight="1" x14ac:dyDescent="0.2">
      <c r="A49" s="536"/>
      <c r="B49" s="404">
        <v>19</v>
      </c>
      <c r="C49" s="405" t="s">
        <v>6063</v>
      </c>
      <c r="D49" s="406" t="s">
        <v>534</v>
      </c>
      <c r="E49" s="763" t="s">
        <v>143</v>
      </c>
      <c r="F49" s="46"/>
      <c r="G49" s="1357" t="s">
        <v>117</v>
      </c>
      <c r="H49" s="706">
        <v>0.5</v>
      </c>
      <c r="I49" s="423" t="s">
        <v>119</v>
      </c>
      <c r="J49" s="424">
        <f>ROUND(F49*H49,0)</f>
        <v>0</v>
      </c>
      <c r="K49" s="409" t="s">
        <v>310</v>
      </c>
    </row>
    <row r="50" spans="1:12" s="163" customFormat="1" ht="15" customHeight="1" x14ac:dyDescent="0.2">
      <c r="A50" s="536"/>
      <c r="B50" s="410"/>
      <c r="C50" s="411"/>
      <c r="D50" s="406" t="s">
        <v>530</v>
      </c>
      <c r="E50" s="763" t="s">
        <v>142</v>
      </c>
      <c r="F50" s="311"/>
      <c r="G50" s="1357" t="s">
        <v>117</v>
      </c>
      <c r="H50" s="722">
        <v>0.5</v>
      </c>
      <c r="I50" s="425" t="s">
        <v>119</v>
      </c>
      <c r="J50" s="789">
        <f t="shared" ref="J50" si="1">ROUND(F50*H50,0)</f>
        <v>0</v>
      </c>
      <c r="K50" s="409" t="s">
        <v>309</v>
      </c>
    </row>
    <row r="51" spans="1:12" s="258" customFormat="1" ht="15" customHeight="1" x14ac:dyDescent="0.2">
      <c r="A51" s="536"/>
      <c r="B51" s="404">
        <v>20</v>
      </c>
      <c r="C51" s="405" t="s">
        <v>6619</v>
      </c>
      <c r="D51" s="406" t="s">
        <v>534</v>
      </c>
      <c r="E51" s="763" t="s">
        <v>143</v>
      </c>
      <c r="F51" s="309"/>
      <c r="G51" s="1357" t="s">
        <v>117</v>
      </c>
      <c r="H51" s="790">
        <v>0.5</v>
      </c>
      <c r="I51" s="791" t="s">
        <v>119</v>
      </c>
      <c r="J51" s="792">
        <f>ROUND(F51*H51,0)</f>
        <v>0</v>
      </c>
      <c r="K51" s="409" t="s">
        <v>308</v>
      </c>
    </row>
    <row r="52" spans="1:12" s="258" customFormat="1" ht="15" customHeight="1" thickBot="1" x14ac:dyDescent="0.25">
      <c r="A52" s="536"/>
      <c r="B52" s="410"/>
      <c r="C52" s="411"/>
      <c r="D52" s="406" t="s">
        <v>530</v>
      </c>
      <c r="E52" s="763" t="s">
        <v>142</v>
      </c>
      <c r="F52" s="312"/>
      <c r="G52" s="1357" t="s">
        <v>117</v>
      </c>
      <c r="H52" s="722">
        <v>0.5</v>
      </c>
      <c r="I52" s="425" t="s">
        <v>119</v>
      </c>
      <c r="J52" s="789">
        <f>ROUND(F52*H52,0)</f>
        <v>0</v>
      </c>
      <c r="K52" s="409" t="s">
        <v>307</v>
      </c>
    </row>
    <row r="53" spans="1:12" ht="15" customHeight="1" thickTop="1" x14ac:dyDescent="0.2">
      <c r="A53" s="536"/>
      <c r="B53" s="413"/>
      <c r="C53" s="414"/>
      <c r="D53" s="413"/>
      <c r="E53" s="413"/>
      <c r="F53" s="58"/>
      <c r="G53" s="591"/>
      <c r="H53" s="1504" t="s">
        <v>6620</v>
      </c>
      <c r="I53" s="1505"/>
      <c r="J53" s="415"/>
      <c r="K53" s="409"/>
      <c r="L53" s="163"/>
    </row>
    <row r="54" spans="1:12" ht="15" customHeight="1" thickBot="1" x14ac:dyDescent="0.25">
      <c r="A54" s="536"/>
      <c r="B54" s="409"/>
      <c r="C54" s="409"/>
      <c r="D54" s="409"/>
      <c r="E54" s="409"/>
      <c r="F54" s="657"/>
      <c r="G54" s="409"/>
      <c r="H54" s="1545" t="s">
        <v>118</v>
      </c>
      <c r="I54" s="1546"/>
      <c r="J54" s="642">
        <f>SUM(J15:J52)</f>
        <v>0</v>
      </c>
      <c r="K54" s="409" t="s">
        <v>583</v>
      </c>
      <c r="L54" s="446" t="s">
        <v>117</v>
      </c>
    </row>
    <row r="55" spans="1:12" ht="15" customHeight="1" x14ac:dyDescent="0.2">
      <c r="A55" s="550"/>
      <c r="B55" s="550"/>
      <c r="C55" s="550"/>
      <c r="D55" s="550"/>
      <c r="E55" s="550"/>
      <c r="F55" s="620"/>
      <c r="G55" s="550"/>
      <c r="H55" s="550"/>
      <c r="I55" s="550"/>
      <c r="J55" s="770"/>
      <c r="K55" s="550"/>
    </row>
    <row r="56" spans="1:12" ht="15" customHeight="1" x14ac:dyDescent="0.2">
      <c r="A56" s="551" t="s">
        <v>55</v>
      </c>
      <c r="B56" s="536" t="s">
        <v>275</v>
      </c>
      <c r="C56" s="550"/>
      <c r="D56" s="550"/>
      <c r="E56" s="550"/>
      <c r="F56" s="620"/>
      <c r="G56" s="550"/>
      <c r="H56" s="550"/>
      <c r="I56" s="550"/>
      <c r="J56" s="620"/>
      <c r="K56" s="550"/>
    </row>
    <row r="57" spans="1:12" s="163" customFormat="1" ht="11.25" customHeight="1" x14ac:dyDescent="0.2">
      <c r="A57" s="553"/>
      <c r="B57" s="550"/>
      <c r="C57" s="550"/>
      <c r="D57" s="550"/>
      <c r="E57" s="550"/>
      <c r="F57" s="620"/>
      <c r="G57" s="550"/>
      <c r="H57" s="550"/>
      <c r="I57" s="550"/>
      <c r="J57" s="620"/>
      <c r="K57" s="550"/>
      <c r="L57" s="155"/>
    </row>
    <row r="58" spans="1:12" s="163" customFormat="1" ht="18.75" customHeight="1" x14ac:dyDescent="0.2">
      <c r="A58" s="553"/>
      <c r="B58" s="1524" t="s">
        <v>6649</v>
      </c>
      <c r="C58" s="1524"/>
      <c r="D58" s="1524"/>
      <c r="E58" s="1524"/>
      <c r="F58" s="620"/>
      <c r="G58" s="550"/>
      <c r="H58" s="550"/>
      <c r="I58" s="550"/>
      <c r="J58" s="620"/>
      <c r="K58" s="550"/>
      <c r="L58" s="155"/>
    </row>
    <row r="59" spans="1:12" ht="15" customHeight="1" thickBot="1" x14ac:dyDescent="0.25">
      <c r="A59" s="551"/>
      <c r="B59" s="1524"/>
      <c r="C59" s="1524"/>
      <c r="D59" s="1524"/>
      <c r="E59" s="1524"/>
      <c r="F59" s="621"/>
      <c r="G59" s="536"/>
      <c r="H59" s="536" t="s">
        <v>160</v>
      </c>
      <c r="I59" s="536"/>
      <c r="J59" s="621"/>
      <c r="K59" s="536"/>
      <c r="L59" s="163"/>
    </row>
    <row r="60" spans="1:12" ht="15" customHeight="1" thickTop="1" thickBot="1" x14ac:dyDescent="0.25">
      <c r="A60" s="551"/>
      <c r="B60" s="1524"/>
      <c r="C60" s="1524"/>
      <c r="D60" s="1524"/>
      <c r="E60" s="1524"/>
      <c r="F60" s="290"/>
      <c r="G60" s="1356" t="s">
        <v>117</v>
      </c>
      <c r="H60" s="616">
        <v>0.3</v>
      </c>
      <c r="I60" s="1356" t="s">
        <v>119</v>
      </c>
      <c r="J60" s="637">
        <f>ROUND(F60*H60,0)</f>
        <v>0</v>
      </c>
      <c r="K60" s="409" t="s">
        <v>582</v>
      </c>
      <c r="L60" s="446" t="s">
        <v>117</v>
      </c>
    </row>
    <row r="61" spans="1:12" ht="18.75" customHeight="1" thickTop="1" x14ac:dyDescent="0.2">
      <c r="A61" s="553"/>
      <c r="B61" s="550"/>
      <c r="C61" s="550"/>
      <c r="D61" s="550"/>
      <c r="E61" s="550"/>
      <c r="F61" s="620"/>
      <c r="G61" s="550"/>
      <c r="H61" s="550"/>
      <c r="I61" s="550"/>
      <c r="J61" s="622" t="s">
        <v>178</v>
      </c>
      <c r="K61" s="550"/>
    </row>
    <row r="62" spans="1:12" ht="15" customHeight="1" x14ac:dyDescent="0.2">
      <c r="A62" s="553"/>
      <c r="B62" s="550"/>
      <c r="C62" s="550"/>
      <c r="D62" s="550"/>
      <c r="E62" s="550"/>
      <c r="F62" s="620"/>
      <c r="G62" s="550"/>
      <c r="H62" s="550"/>
      <c r="I62" s="550"/>
      <c r="J62" s="620"/>
      <c r="K62" s="550"/>
    </row>
    <row r="63" spans="1:12" ht="18.75" customHeight="1" x14ac:dyDescent="0.2">
      <c r="A63" s="551" t="s">
        <v>56</v>
      </c>
      <c r="B63" s="536" t="s">
        <v>275</v>
      </c>
      <c r="C63" s="550"/>
      <c r="D63" s="550"/>
      <c r="E63" s="550"/>
      <c r="F63" s="620"/>
      <c r="G63" s="550"/>
      <c r="H63" s="550"/>
      <c r="I63" s="550"/>
      <c r="J63" s="620"/>
      <c r="K63" s="550"/>
    </row>
    <row r="64" spans="1:12" ht="11.55" customHeight="1" x14ac:dyDescent="0.2">
      <c r="A64" s="553"/>
      <c r="B64" s="550"/>
      <c r="C64" s="550"/>
      <c r="D64" s="550"/>
      <c r="E64" s="550"/>
      <c r="F64" s="620"/>
      <c r="G64" s="550"/>
      <c r="H64" s="550"/>
      <c r="I64" s="550"/>
      <c r="J64" s="620"/>
      <c r="K64" s="550"/>
    </row>
    <row r="65" spans="1:13" s="163" customFormat="1" ht="15" customHeight="1" x14ac:dyDescent="0.2">
      <c r="A65" s="553"/>
      <c r="B65" s="1534" t="s">
        <v>140</v>
      </c>
      <c r="C65" s="1535"/>
      <c r="D65" s="1534" t="s">
        <v>139</v>
      </c>
      <c r="E65" s="1535"/>
      <c r="F65" s="733" t="s">
        <v>138</v>
      </c>
      <c r="G65" s="412"/>
      <c r="H65" s="412" t="s">
        <v>137</v>
      </c>
      <c r="I65" s="412"/>
      <c r="J65" s="733" t="s">
        <v>89</v>
      </c>
      <c r="K65" s="409"/>
      <c r="L65" s="155"/>
      <c r="M65" s="155"/>
    </row>
    <row r="66" spans="1:13" s="163" customFormat="1" ht="15" customHeight="1" x14ac:dyDescent="0.2">
      <c r="A66" s="553"/>
      <c r="B66" s="564"/>
      <c r="C66" s="565"/>
      <c r="D66" s="566"/>
      <c r="E66" s="411"/>
      <c r="F66" s="695"/>
      <c r="G66" s="568"/>
      <c r="H66" s="568"/>
      <c r="I66" s="568"/>
      <c r="J66" s="628" t="s">
        <v>136</v>
      </c>
      <c r="K66" s="409"/>
      <c r="L66" s="155"/>
      <c r="M66" s="155"/>
    </row>
    <row r="67" spans="1:13" s="163" customFormat="1" ht="15" customHeight="1" x14ac:dyDescent="0.2">
      <c r="A67" s="536"/>
      <c r="B67" s="404">
        <v>1</v>
      </c>
      <c r="C67" s="405" t="s">
        <v>126</v>
      </c>
      <c r="D67" s="406" t="s">
        <v>534</v>
      </c>
      <c r="E67" s="407" t="s">
        <v>143</v>
      </c>
      <c r="F67" s="46"/>
      <c r="G67" s="1357" t="s">
        <v>117</v>
      </c>
      <c r="H67" s="610">
        <v>3.1E-2</v>
      </c>
      <c r="I67" s="423" t="s">
        <v>119</v>
      </c>
      <c r="J67" s="424">
        <f t="shared" ref="J67:J102" si="2">ROUND(F67*H67,0)</f>
        <v>0</v>
      </c>
      <c r="K67" s="409" t="s">
        <v>274</v>
      </c>
      <c r="M67" s="155"/>
    </row>
    <row r="68" spans="1:13" s="163" customFormat="1" ht="15" customHeight="1" x14ac:dyDescent="0.2">
      <c r="A68" s="536"/>
      <c r="B68" s="410"/>
      <c r="C68" s="411"/>
      <c r="D68" s="406" t="s">
        <v>530</v>
      </c>
      <c r="E68" s="407" t="s">
        <v>142</v>
      </c>
      <c r="F68" s="46"/>
      <c r="G68" s="1357"/>
      <c r="H68" s="610">
        <v>3.1E-2</v>
      </c>
      <c r="I68" s="423"/>
      <c r="J68" s="424">
        <f t="shared" si="2"/>
        <v>0</v>
      </c>
      <c r="K68" s="409" t="s">
        <v>273</v>
      </c>
      <c r="M68" s="155"/>
    </row>
    <row r="69" spans="1:13" s="163" customFormat="1" ht="15" customHeight="1" x14ac:dyDescent="0.2">
      <c r="A69" s="536"/>
      <c r="B69" s="404">
        <v>2</v>
      </c>
      <c r="C69" s="405" t="s">
        <v>125</v>
      </c>
      <c r="D69" s="1532"/>
      <c r="E69" s="1533"/>
      <c r="F69" s="46"/>
      <c r="G69" s="1357" t="s">
        <v>117</v>
      </c>
      <c r="H69" s="610">
        <v>6.6000000000000003E-2</v>
      </c>
      <c r="I69" s="423" t="s">
        <v>119</v>
      </c>
      <c r="J69" s="424">
        <f t="shared" si="2"/>
        <v>0</v>
      </c>
      <c r="K69" s="409" t="s">
        <v>272</v>
      </c>
      <c r="M69" s="155"/>
    </row>
    <row r="70" spans="1:13" s="163" customFormat="1" ht="15" customHeight="1" x14ac:dyDescent="0.2">
      <c r="A70" s="536"/>
      <c r="B70" s="404">
        <v>3</v>
      </c>
      <c r="C70" s="405" t="s">
        <v>124</v>
      </c>
      <c r="D70" s="1532"/>
      <c r="E70" s="1533"/>
      <c r="F70" s="46"/>
      <c r="G70" s="1357" t="s">
        <v>117</v>
      </c>
      <c r="H70" s="610">
        <v>9.6000000000000002E-2</v>
      </c>
      <c r="I70" s="423" t="s">
        <v>119</v>
      </c>
      <c r="J70" s="424">
        <f t="shared" si="2"/>
        <v>0</v>
      </c>
      <c r="K70" s="409" t="s">
        <v>271</v>
      </c>
      <c r="M70" s="155"/>
    </row>
    <row r="71" spans="1:13" s="163" customFormat="1" ht="15" customHeight="1" x14ac:dyDescent="0.2">
      <c r="A71" s="536"/>
      <c r="B71" s="404">
        <v>4</v>
      </c>
      <c r="C71" s="405" t="s">
        <v>123</v>
      </c>
      <c r="D71" s="406" t="s">
        <v>534</v>
      </c>
      <c r="E71" s="407" t="s">
        <v>143</v>
      </c>
      <c r="F71" s="46"/>
      <c r="G71" s="1357" t="s">
        <v>117</v>
      </c>
      <c r="H71" s="793">
        <v>0.185</v>
      </c>
      <c r="I71" s="423" t="s">
        <v>119</v>
      </c>
      <c r="J71" s="424">
        <f t="shared" si="2"/>
        <v>0</v>
      </c>
      <c r="K71" s="409" t="s">
        <v>269</v>
      </c>
      <c r="M71" s="155"/>
    </row>
    <row r="72" spans="1:13" s="163" customFormat="1" ht="15" customHeight="1" x14ac:dyDescent="0.2">
      <c r="A72" s="536"/>
      <c r="B72" s="410"/>
      <c r="C72" s="411"/>
      <c r="D72" s="406" t="s">
        <v>530</v>
      </c>
      <c r="E72" s="407" t="s">
        <v>142</v>
      </c>
      <c r="F72" s="46"/>
      <c r="G72" s="1357" t="s">
        <v>117</v>
      </c>
      <c r="H72" s="610">
        <v>7.9000000000000001E-2</v>
      </c>
      <c r="I72" s="425" t="s">
        <v>119</v>
      </c>
      <c r="J72" s="789">
        <f t="shared" si="2"/>
        <v>0</v>
      </c>
      <c r="K72" s="409" t="s">
        <v>268</v>
      </c>
      <c r="M72" s="155"/>
    </row>
    <row r="73" spans="1:13" s="163" customFormat="1" ht="15" customHeight="1" x14ac:dyDescent="0.2">
      <c r="A73" s="536"/>
      <c r="B73" s="404">
        <v>5</v>
      </c>
      <c r="C73" s="405" t="s">
        <v>122</v>
      </c>
      <c r="D73" s="406" t="s">
        <v>534</v>
      </c>
      <c r="E73" s="407" t="s">
        <v>143</v>
      </c>
      <c r="F73" s="46"/>
      <c r="G73" s="1357" t="s">
        <v>117</v>
      </c>
      <c r="H73" s="793">
        <v>0.23200000000000001</v>
      </c>
      <c r="I73" s="423" t="s">
        <v>119</v>
      </c>
      <c r="J73" s="424">
        <f t="shared" si="2"/>
        <v>0</v>
      </c>
      <c r="K73" s="409" t="s">
        <v>270</v>
      </c>
      <c r="M73" s="155"/>
    </row>
    <row r="74" spans="1:13" s="163" customFormat="1" ht="15" customHeight="1" x14ac:dyDescent="0.2">
      <c r="A74" s="536"/>
      <c r="B74" s="410"/>
      <c r="C74" s="411"/>
      <c r="D74" s="406" t="s">
        <v>530</v>
      </c>
      <c r="E74" s="407" t="s">
        <v>142</v>
      </c>
      <c r="F74" s="46"/>
      <c r="G74" s="1357" t="s">
        <v>117</v>
      </c>
      <c r="H74" s="610">
        <v>6.6000000000000003E-2</v>
      </c>
      <c r="I74" s="425" t="s">
        <v>119</v>
      </c>
      <c r="J74" s="789">
        <f t="shared" si="2"/>
        <v>0</v>
      </c>
      <c r="K74" s="409" t="s">
        <v>267</v>
      </c>
      <c r="M74" s="155"/>
    </row>
    <row r="75" spans="1:13" s="163" customFormat="1" ht="15" customHeight="1" x14ac:dyDescent="0.2">
      <c r="A75" s="536"/>
      <c r="B75" s="404">
        <v>6</v>
      </c>
      <c r="C75" s="405" t="s">
        <v>121</v>
      </c>
      <c r="D75" s="406" t="s">
        <v>534</v>
      </c>
      <c r="E75" s="407" t="s">
        <v>143</v>
      </c>
      <c r="F75" s="46"/>
      <c r="G75" s="1357" t="s">
        <v>117</v>
      </c>
      <c r="H75" s="793">
        <v>0.255</v>
      </c>
      <c r="I75" s="423" t="s">
        <v>119</v>
      </c>
      <c r="J75" s="424">
        <f t="shared" si="2"/>
        <v>0</v>
      </c>
      <c r="K75" s="409" t="s">
        <v>266</v>
      </c>
      <c r="M75" s="155"/>
    </row>
    <row r="76" spans="1:13" s="163" customFormat="1" ht="15" customHeight="1" x14ac:dyDescent="0.2">
      <c r="A76" s="536"/>
      <c r="B76" s="410"/>
      <c r="C76" s="411"/>
      <c r="D76" s="406" t="s">
        <v>530</v>
      </c>
      <c r="E76" s="407" t="s">
        <v>142</v>
      </c>
      <c r="F76" s="46"/>
      <c r="G76" s="1357" t="s">
        <v>117</v>
      </c>
      <c r="H76" s="610">
        <v>0.105</v>
      </c>
      <c r="I76" s="425" t="s">
        <v>119</v>
      </c>
      <c r="J76" s="789">
        <f t="shared" si="2"/>
        <v>0</v>
      </c>
      <c r="K76" s="409" t="s">
        <v>265</v>
      </c>
      <c r="M76" s="155"/>
    </row>
    <row r="77" spans="1:13" s="163" customFormat="1" ht="15" customHeight="1" x14ac:dyDescent="0.2">
      <c r="A77" s="536"/>
      <c r="B77" s="404">
        <v>7</v>
      </c>
      <c r="C77" s="405" t="s">
        <v>120</v>
      </c>
      <c r="D77" s="406" t="s">
        <v>534</v>
      </c>
      <c r="E77" s="407" t="s">
        <v>143</v>
      </c>
      <c r="F77" s="46"/>
      <c r="G77" s="1357" t="s">
        <v>117</v>
      </c>
      <c r="H77" s="793">
        <v>0.26600000000000001</v>
      </c>
      <c r="I77" s="423" t="s">
        <v>119</v>
      </c>
      <c r="J77" s="424">
        <f t="shared" si="2"/>
        <v>0</v>
      </c>
      <c r="K77" s="409" t="s">
        <v>264</v>
      </c>
      <c r="M77" s="155"/>
    </row>
    <row r="78" spans="1:13" s="163" customFormat="1" ht="15" customHeight="1" x14ac:dyDescent="0.2">
      <c r="A78" s="536"/>
      <c r="B78" s="410"/>
      <c r="C78" s="411"/>
      <c r="D78" s="406" t="s">
        <v>530</v>
      </c>
      <c r="E78" s="407" t="s">
        <v>142</v>
      </c>
      <c r="F78" s="46"/>
      <c r="G78" s="1357" t="s">
        <v>117</v>
      </c>
      <c r="H78" s="610">
        <v>0.214</v>
      </c>
      <c r="I78" s="425" t="s">
        <v>119</v>
      </c>
      <c r="J78" s="789">
        <f t="shared" si="2"/>
        <v>0</v>
      </c>
      <c r="K78" s="409" t="s">
        <v>263</v>
      </c>
      <c r="M78" s="155"/>
    </row>
    <row r="79" spans="1:13" s="163" customFormat="1" ht="15" customHeight="1" x14ac:dyDescent="0.2">
      <c r="A79" s="536"/>
      <c r="B79" s="404">
        <v>8</v>
      </c>
      <c r="C79" s="405" t="s">
        <v>476</v>
      </c>
      <c r="D79" s="406" t="s">
        <v>534</v>
      </c>
      <c r="E79" s="407" t="s">
        <v>143</v>
      </c>
      <c r="F79" s="46"/>
      <c r="G79" s="1357" t="s">
        <v>117</v>
      </c>
      <c r="H79" s="793">
        <v>0.28599999999999998</v>
      </c>
      <c r="I79" s="423" t="s">
        <v>119</v>
      </c>
      <c r="J79" s="424">
        <f t="shared" si="2"/>
        <v>0</v>
      </c>
      <c r="K79" s="409" t="s">
        <v>262</v>
      </c>
      <c r="M79" s="155"/>
    </row>
    <row r="80" spans="1:13" s="163" customFormat="1" ht="15" customHeight="1" x14ac:dyDescent="0.2">
      <c r="A80" s="536"/>
      <c r="B80" s="410"/>
      <c r="C80" s="411"/>
      <c r="D80" s="406" t="s">
        <v>530</v>
      </c>
      <c r="E80" s="407" t="s">
        <v>142</v>
      </c>
      <c r="F80" s="46"/>
      <c r="G80" s="1357" t="s">
        <v>117</v>
      </c>
      <c r="H80" s="610">
        <v>0.24299999999999999</v>
      </c>
      <c r="I80" s="425" t="s">
        <v>119</v>
      </c>
      <c r="J80" s="789">
        <f t="shared" si="2"/>
        <v>0</v>
      </c>
      <c r="K80" s="409" t="s">
        <v>261</v>
      </c>
      <c r="M80" s="155"/>
    </row>
    <row r="81" spans="1:13" s="163" customFormat="1" ht="15" customHeight="1" x14ac:dyDescent="0.2">
      <c r="A81" s="536"/>
      <c r="B81" s="404">
        <v>9</v>
      </c>
      <c r="C81" s="405" t="s">
        <v>513</v>
      </c>
      <c r="D81" s="406" t="s">
        <v>534</v>
      </c>
      <c r="E81" s="407" t="s">
        <v>143</v>
      </c>
      <c r="F81" s="46"/>
      <c r="G81" s="1357" t="s">
        <v>117</v>
      </c>
      <c r="H81" s="793">
        <v>0.309</v>
      </c>
      <c r="I81" s="423" t="s">
        <v>119</v>
      </c>
      <c r="J81" s="424">
        <f t="shared" si="2"/>
        <v>0</v>
      </c>
      <c r="K81" s="409" t="s">
        <v>260</v>
      </c>
      <c r="M81" s="155"/>
    </row>
    <row r="82" spans="1:13" s="163" customFormat="1" ht="15" customHeight="1" x14ac:dyDescent="0.2">
      <c r="A82" s="536"/>
      <c r="B82" s="410"/>
      <c r="C82" s="411"/>
      <c r="D82" s="406" t="s">
        <v>530</v>
      </c>
      <c r="E82" s="407" t="s">
        <v>142</v>
      </c>
      <c r="F82" s="46"/>
      <c r="G82" s="1357" t="s">
        <v>117</v>
      </c>
      <c r="H82" s="610">
        <v>0.27200000000000002</v>
      </c>
      <c r="I82" s="425" t="s">
        <v>119</v>
      </c>
      <c r="J82" s="789">
        <f t="shared" si="2"/>
        <v>0</v>
      </c>
      <c r="K82" s="409" t="s">
        <v>259</v>
      </c>
      <c r="M82" s="155"/>
    </row>
    <row r="83" spans="1:13" s="163" customFormat="1" ht="15" customHeight="1" x14ac:dyDescent="0.2">
      <c r="A83" s="536"/>
      <c r="B83" s="404">
        <v>10</v>
      </c>
      <c r="C83" s="405" t="s">
        <v>620</v>
      </c>
      <c r="D83" s="406" t="s">
        <v>534</v>
      </c>
      <c r="E83" s="407" t="s">
        <v>143</v>
      </c>
      <c r="F83" s="46"/>
      <c r="G83" s="1357" t="s">
        <v>117</v>
      </c>
      <c r="H83" s="793">
        <v>0.33700000000000002</v>
      </c>
      <c r="I83" s="423" t="s">
        <v>119</v>
      </c>
      <c r="J83" s="424">
        <f t="shared" si="2"/>
        <v>0</v>
      </c>
      <c r="K83" s="409" t="s">
        <v>258</v>
      </c>
      <c r="M83" s="155"/>
    </row>
    <row r="84" spans="1:13" s="163" customFormat="1" ht="15" customHeight="1" x14ac:dyDescent="0.2">
      <c r="A84" s="536"/>
      <c r="B84" s="410"/>
      <c r="C84" s="411"/>
      <c r="D84" s="406" t="s">
        <v>530</v>
      </c>
      <c r="E84" s="407" t="s">
        <v>142</v>
      </c>
      <c r="F84" s="46"/>
      <c r="G84" s="1357" t="s">
        <v>117</v>
      </c>
      <c r="H84" s="610">
        <v>0.29899999999999999</v>
      </c>
      <c r="I84" s="425" t="s">
        <v>119</v>
      </c>
      <c r="J84" s="789">
        <f t="shared" si="2"/>
        <v>0</v>
      </c>
      <c r="K84" s="409" t="s">
        <v>257</v>
      </c>
      <c r="M84" s="155"/>
    </row>
    <row r="85" spans="1:13" s="163" customFormat="1" ht="15" customHeight="1" x14ac:dyDescent="0.2">
      <c r="A85" s="536"/>
      <c r="B85" s="404">
        <v>11</v>
      </c>
      <c r="C85" s="405" t="s">
        <v>716</v>
      </c>
      <c r="D85" s="406" t="s">
        <v>534</v>
      </c>
      <c r="E85" s="407" t="s">
        <v>143</v>
      </c>
      <c r="F85" s="46"/>
      <c r="G85" s="1357" t="s">
        <v>117</v>
      </c>
      <c r="H85" s="793">
        <v>0.36099999999999999</v>
      </c>
      <c r="I85" s="423" t="s">
        <v>119</v>
      </c>
      <c r="J85" s="424">
        <f t="shared" si="2"/>
        <v>0</v>
      </c>
      <c r="K85" s="409" t="s">
        <v>256</v>
      </c>
      <c r="M85" s="155"/>
    </row>
    <row r="86" spans="1:13" s="163" customFormat="1" ht="15" customHeight="1" x14ac:dyDescent="0.2">
      <c r="A86" s="536"/>
      <c r="B86" s="410"/>
      <c r="C86" s="411"/>
      <c r="D86" s="406" t="s">
        <v>530</v>
      </c>
      <c r="E86" s="407" t="s">
        <v>142</v>
      </c>
      <c r="F86" s="46"/>
      <c r="G86" s="1357" t="s">
        <v>117</v>
      </c>
      <c r="H86" s="610">
        <v>0.32700000000000001</v>
      </c>
      <c r="I86" s="425" t="s">
        <v>119</v>
      </c>
      <c r="J86" s="789">
        <f t="shared" si="2"/>
        <v>0</v>
      </c>
      <c r="K86" s="409" t="s">
        <v>255</v>
      </c>
      <c r="M86" s="155"/>
    </row>
    <row r="87" spans="1:13" s="163" customFormat="1" ht="15" customHeight="1" x14ac:dyDescent="0.2">
      <c r="A87" s="536"/>
      <c r="B87" s="404">
        <v>12</v>
      </c>
      <c r="C87" s="405" t="s">
        <v>747</v>
      </c>
      <c r="D87" s="406" t="s">
        <v>534</v>
      </c>
      <c r="E87" s="407" t="s">
        <v>143</v>
      </c>
      <c r="F87" s="46"/>
      <c r="G87" s="1357" t="s">
        <v>117</v>
      </c>
      <c r="H87" s="793">
        <v>0.38500000000000001</v>
      </c>
      <c r="I87" s="423" t="s">
        <v>119</v>
      </c>
      <c r="J87" s="424">
        <f t="shared" si="2"/>
        <v>0</v>
      </c>
      <c r="K87" s="409" t="s">
        <v>254</v>
      </c>
      <c r="M87" s="155"/>
    </row>
    <row r="88" spans="1:13" s="163" customFormat="1" ht="15" customHeight="1" x14ac:dyDescent="0.2">
      <c r="A88" s="536"/>
      <c r="B88" s="410"/>
      <c r="C88" s="411"/>
      <c r="D88" s="406" t="s">
        <v>530</v>
      </c>
      <c r="E88" s="407" t="s">
        <v>142</v>
      </c>
      <c r="F88" s="46"/>
      <c r="G88" s="1357" t="s">
        <v>117</v>
      </c>
      <c r="H88" s="610">
        <v>0.35599999999999998</v>
      </c>
      <c r="I88" s="425" t="s">
        <v>119</v>
      </c>
      <c r="J88" s="789">
        <f t="shared" si="2"/>
        <v>0</v>
      </c>
      <c r="K88" s="409" t="s">
        <v>253</v>
      </c>
      <c r="M88" s="155"/>
    </row>
    <row r="89" spans="1:13" s="163" customFormat="1" ht="15" customHeight="1" x14ac:dyDescent="0.2">
      <c r="A89" s="536"/>
      <c r="B89" s="404">
        <v>13</v>
      </c>
      <c r="C89" s="405" t="s">
        <v>818</v>
      </c>
      <c r="D89" s="406" t="s">
        <v>534</v>
      </c>
      <c r="E89" s="407" t="s">
        <v>143</v>
      </c>
      <c r="F89" s="46"/>
      <c r="G89" s="1357" t="s">
        <v>117</v>
      </c>
      <c r="H89" s="793">
        <v>0.40799999999999997</v>
      </c>
      <c r="I89" s="423" t="s">
        <v>119</v>
      </c>
      <c r="J89" s="424">
        <f t="shared" si="2"/>
        <v>0</v>
      </c>
      <c r="K89" s="409" t="s">
        <v>322</v>
      </c>
      <c r="M89" s="155"/>
    </row>
    <row r="90" spans="1:13" s="163" customFormat="1" ht="15" customHeight="1" x14ac:dyDescent="0.2">
      <c r="A90" s="536"/>
      <c r="B90" s="410"/>
      <c r="C90" s="411"/>
      <c r="D90" s="406" t="s">
        <v>530</v>
      </c>
      <c r="E90" s="407" t="s">
        <v>142</v>
      </c>
      <c r="F90" s="46"/>
      <c r="G90" s="1357" t="s">
        <v>117</v>
      </c>
      <c r="H90" s="793">
        <v>0.38500000000000001</v>
      </c>
      <c r="I90" s="425" t="s">
        <v>119</v>
      </c>
      <c r="J90" s="789">
        <f t="shared" si="2"/>
        <v>0</v>
      </c>
      <c r="K90" s="409" t="s">
        <v>321</v>
      </c>
      <c r="M90" s="155"/>
    </row>
    <row r="91" spans="1:13" s="163" customFormat="1" ht="15" customHeight="1" x14ac:dyDescent="0.2">
      <c r="A91" s="536"/>
      <c r="B91" s="404">
        <v>14</v>
      </c>
      <c r="C91" s="405" t="s">
        <v>894</v>
      </c>
      <c r="D91" s="406" t="s">
        <v>534</v>
      </c>
      <c r="E91" s="407" t="s">
        <v>143</v>
      </c>
      <c r="F91" s="46"/>
      <c r="G91" s="1357" t="s">
        <v>117</v>
      </c>
      <c r="H91" s="610">
        <v>0.43</v>
      </c>
      <c r="I91" s="423" t="s">
        <v>119</v>
      </c>
      <c r="J91" s="424">
        <f t="shared" si="2"/>
        <v>0</v>
      </c>
      <c r="K91" s="409" t="s">
        <v>320</v>
      </c>
      <c r="M91" s="155"/>
    </row>
    <row r="92" spans="1:13" s="163" customFormat="1" ht="15" customHeight="1" x14ac:dyDescent="0.2">
      <c r="A92" s="536"/>
      <c r="B92" s="410"/>
      <c r="C92" s="411"/>
      <c r="D92" s="406" t="s">
        <v>530</v>
      </c>
      <c r="E92" s="407" t="s">
        <v>142</v>
      </c>
      <c r="F92" s="46"/>
      <c r="G92" s="1357" t="s">
        <v>117</v>
      </c>
      <c r="H92" s="793">
        <v>0.41199999999999998</v>
      </c>
      <c r="I92" s="425" t="s">
        <v>119</v>
      </c>
      <c r="J92" s="789">
        <f t="shared" si="2"/>
        <v>0</v>
      </c>
      <c r="K92" s="409" t="s">
        <v>319</v>
      </c>
      <c r="M92" s="155"/>
    </row>
    <row r="93" spans="1:13" s="163" customFormat="1" ht="15" customHeight="1" x14ac:dyDescent="0.2">
      <c r="A93" s="536"/>
      <c r="B93" s="404">
        <v>15</v>
      </c>
      <c r="C93" s="405" t="s">
        <v>926</v>
      </c>
      <c r="D93" s="406" t="s">
        <v>534</v>
      </c>
      <c r="E93" s="407" t="s">
        <v>143</v>
      </c>
      <c r="F93" s="46"/>
      <c r="G93" s="1357" t="s">
        <v>117</v>
      </c>
      <c r="H93" s="706">
        <v>0.45400000000000001</v>
      </c>
      <c r="I93" s="423" t="s">
        <v>119</v>
      </c>
      <c r="J93" s="424">
        <f t="shared" si="2"/>
        <v>0</v>
      </c>
      <c r="K93" s="409" t="s">
        <v>318</v>
      </c>
      <c r="M93" s="155"/>
    </row>
    <row r="94" spans="1:13" s="163" customFormat="1" ht="15" customHeight="1" x14ac:dyDescent="0.2">
      <c r="A94" s="536"/>
      <c r="B94" s="410"/>
      <c r="C94" s="411"/>
      <c r="D94" s="406" t="s">
        <v>530</v>
      </c>
      <c r="E94" s="407" t="s">
        <v>142</v>
      </c>
      <c r="F94" s="46"/>
      <c r="G94" s="1357" t="s">
        <v>117</v>
      </c>
      <c r="H94" s="722">
        <v>0.442</v>
      </c>
      <c r="I94" s="425" t="s">
        <v>119</v>
      </c>
      <c r="J94" s="789">
        <f t="shared" si="2"/>
        <v>0</v>
      </c>
      <c r="K94" s="409" t="s">
        <v>317</v>
      </c>
      <c r="M94" s="155"/>
    </row>
    <row r="95" spans="1:13" s="163" customFormat="1" ht="15" customHeight="1" x14ac:dyDescent="0.2">
      <c r="A95" s="536"/>
      <c r="B95" s="404">
        <v>16</v>
      </c>
      <c r="C95" s="405" t="s">
        <v>1082</v>
      </c>
      <c r="D95" s="406" t="s">
        <v>534</v>
      </c>
      <c r="E95" s="407" t="s">
        <v>143</v>
      </c>
      <c r="F95" s="46"/>
      <c r="G95" s="1357" t="s">
        <v>117</v>
      </c>
      <c r="H95" s="706">
        <v>0.47699999999999998</v>
      </c>
      <c r="I95" s="423" t="s">
        <v>119</v>
      </c>
      <c r="J95" s="424">
        <f t="shared" si="2"/>
        <v>0</v>
      </c>
      <c r="K95" s="409" t="s">
        <v>316</v>
      </c>
      <c r="M95" s="155"/>
    </row>
    <row r="96" spans="1:13" s="163" customFormat="1" ht="15" customHeight="1" x14ac:dyDescent="0.2">
      <c r="A96" s="536"/>
      <c r="B96" s="410"/>
      <c r="C96" s="411"/>
      <c r="D96" s="406" t="s">
        <v>530</v>
      </c>
      <c r="E96" s="407" t="s">
        <v>142</v>
      </c>
      <c r="F96" s="310"/>
      <c r="G96" s="1357" t="s">
        <v>117</v>
      </c>
      <c r="H96" s="722">
        <v>0.47099999999999997</v>
      </c>
      <c r="I96" s="425" t="s">
        <v>119</v>
      </c>
      <c r="J96" s="789">
        <f t="shared" si="2"/>
        <v>0</v>
      </c>
      <c r="K96" s="409" t="s">
        <v>315</v>
      </c>
      <c r="M96" s="155"/>
    </row>
    <row r="97" spans="1:13" s="163" customFormat="1" ht="15" customHeight="1" x14ac:dyDescent="0.2">
      <c r="A97" s="536"/>
      <c r="B97" s="404">
        <v>17</v>
      </c>
      <c r="C97" s="405" t="s">
        <v>1284</v>
      </c>
      <c r="D97" s="406" t="s">
        <v>534</v>
      </c>
      <c r="E97" s="407" t="s">
        <v>143</v>
      </c>
      <c r="F97" s="46"/>
      <c r="G97" s="1357" t="s">
        <v>117</v>
      </c>
      <c r="H97" s="706">
        <v>0.5</v>
      </c>
      <c r="I97" s="423" t="s">
        <v>119</v>
      </c>
      <c r="J97" s="424">
        <f t="shared" si="2"/>
        <v>0</v>
      </c>
      <c r="K97" s="409" t="s">
        <v>314</v>
      </c>
      <c r="M97" s="155"/>
    </row>
    <row r="98" spans="1:13" s="163" customFormat="1" ht="15" customHeight="1" x14ac:dyDescent="0.2">
      <c r="A98" s="536"/>
      <c r="B98" s="410"/>
      <c r="C98" s="411"/>
      <c r="D98" s="406" t="s">
        <v>530</v>
      </c>
      <c r="E98" s="407" t="s">
        <v>142</v>
      </c>
      <c r="F98" s="310"/>
      <c r="G98" s="1357" t="s">
        <v>117</v>
      </c>
      <c r="H98" s="722">
        <v>0.5</v>
      </c>
      <c r="I98" s="425" t="s">
        <v>119</v>
      </c>
      <c r="J98" s="789">
        <f t="shared" si="2"/>
        <v>0</v>
      </c>
      <c r="K98" s="409" t="s">
        <v>313</v>
      </c>
      <c r="M98" s="155"/>
    </row>
    <row r="99" spans="1:13" s="163" customFormat="1" ht="15" customHeight="1" x14ac:dyDescent="0.2">
      <c r="A99" s="536"/>
      <c r="B99" s="404">
        <v>18</v>
      </c>
      <c r="C99" s="405" t="s">
        <v>5388</v>
      </c>
      <c r="D99" s="406" t="s">
        <v>534</v>
      </c>
      <c r="E99" s="407" t="s">
        <v>143</v>
      </c>
      <c r="F99" s="46"/>
      <c r="G99" s="1357" t="s">
        <v>117</v>
      </c>
      <c r="H99" s="706">
        <v>0.5</v>
      </c>
      <c r="I99" s="423" t="s">
        <v>119</v>
      </c>
      <c r="J99" s="424">
        <f t="shared" si="2"/>
        <v>0</v>
      </c>
      <c r="K99" s="409" t="s">
        <v>312</v>
      </c>
      <c r="M99" s="155"/>
    </row>
    <row r="100" spans="1:13" s="163" customFormat="1" ht="15" customHeight="1" x14ac:dyDescent="0.2">
      <c r="A100" s="536"/>
      <c r="B100" s="410"/>
      <c r="C100" s="411"/>
      <c r="D100" s="406" t="s">
        <v>530</v>
      </c>
      <c r="E100" s="407" t="s">
        <v>142</v>
      </c>
      <c r="F100" s="310"/>
      <c r="G100" s="1357" t="s">
        <v>117</v>
      </c>
      <c r="H100" s="722">
        <v>0.5</v>
      </c>
      <c r="I100" s="425" t="s">
        <v>119</v>
      </c>
      <c r="J100" s="789">
        <f t="shared" si="2"/>
        <v>0</v>
      </c>
      <c r="K100" s="409" t="s">
        <v>311</v>
      </c>
    </row>
    <row r="101" spans="1:13" s="184" customFormat="1" ht="15" customHeight="1" x14ac:dyDescent="0.2">
      <c r="A101" s="536"/>
      <c r="B101" s="404">
        <v>19</v>
      </c>
      <c r="C101" s="405" t="s">
        <v>6063</v>
      </c>
      <c r="D101" s="406" t="s">
        <v>534</v>
      </c>
      <c r="E101" s="407" t="s">
        <v>143</v>
      </c>
      <c r="F101" s="46"/>
      <c r="G101" s="1357" t="s">
        <v>117</v>
      </c>
      <c r="H101" s="706">
        <v>0.5</v>
      </c>
      <c r="I101" s="423" t="s">
        <v>119</v>
      </c>
      <c r="J101" s="424">
        <f t="shared" si="2"/>
        <v>0</v>
      </c>
      <c r="K101" s="409" t="s">
        <v>310</v>
      </c>
      <c r="L101" s="163"/>
    </row>
    <row r="102" spans="1:13" ht="15" customHeight="1" x14ac:dyDescent="0.2">
      <c r="A102" s="536"/>
      <c r="B102" s="410"/>
      <c r="C102" s="411"/>
      <c r="D102" s="406" t="s">
        <v>530</v>
      </c>
      <c r="E102" s="407" t="s">
        <v>142</v>
      </c>
      <c r="F102" s="46"/>
      <c r="G102" s="1357" t="s">
        <v>117</v>
      </c>
      <c r="H102" s="722">
        <v>0.5</v>
      </c>
      <c r="I102" s="425" t="s">
        <v>119</v>
      </c>
      <c r="J102" s="789">
        <f t="shared" si="2"/>
        <v>0</v>
      </c>
      <c r="K102" s="409" t="s">
        <v>309</v>
      </c>
      <c r="L102" s="163"/>
    </row>
    <row r="103" spans="1:13" s="268" customFormat="1" ht="15" customHeight="1" x14ac:dyDescent="0.2">
      <c r="A103" s="536"/>
      <c r="B103" s="404">
        <v>20</v>
      </c>
      <c r="C103" s="405" t="s">
        <v>6619</v>
      </c>
      <c r="D103" s="406" t="s">
        <v>534</v>
      </c>
      <c r="E103" s="407" t="s">
        <v>143</v>
      </c>
      <c r="F103" s="309"/>
      <c r="G103" s="1357" t="s">
        <v>117</v>
      </c>
      <c r="H103" s="790">
        <v>0.5</v>
      </c>
      <c r="I103" s="791" t="s">
        <v>119</v>
      </c>
      <c r="J103" s="792">
        <f>ROUND(F103*H103,0)</f>
        <v>0</v>
      </c>
      <c r="K103" s="409" t="s">
        <v>308</v>
      </c>
      <c r="L103" s="258"/>
    </row>
    <row r="104" spans="1:13" s="255" customFormat="1" ht="15" customHeight="1" thickBot="1" x14ac:dyDescent="0.25">
      <c r="A104" s="536"/>
      <c r="B104" s="410"/>
      <c r="C104" s="411"/>
      <c r="D104" s="406" t="s">
        <v>530</v>
      </c>
      <c r="E104" s="407" t="s">
        <v>142</v>
      </c>
      <c r="F104" s="312"/>
      <c r="G104" s="1357" t="s">
        <v>117</v>
      </c>
      <c r="H104" s="722">
        <v>0.5</v>
      </c>
      <c r="I104" s="425" t="s">
        <v>119</v>
      </c>
      <c r="J104" s="789">
        <f>ROUND(F104*H104,0)</f>
        <v>0</v>
      </c>
      <c r="K104" s="409" t="s">
        <v>307</v>
      </c>
      <c r="L104" s="258"/>
    </row>
    <row r="105" spans="1:13" ht="15" customHeight="1" thickTop="1" x14ac:dyDescent="0.2">
      <c r="A105" s="536"/>
      <c r="B105" s="413"/>
      <c r="C105" s="414"/>
      <c r="D105" s="413"/>
      <c r="E105" s="413"/>
      <c r="F105" s="58"/>
      <c r="G105" s="591"/>
      <c r="H105" s="1504" t="s">
        <v>6620</v>
      </c>
      <c r="I105" s="1505"/>
      <c r="J105" s="415"/>
      <c r="K105" s="409"/>
      <c r="L105" s="163"/>
    </row>
    <row r="106" spans="1:13" ht="15" customHeight="1" thickBot="1" x14ac:dyDescent="0.25">
      <c r="A106" s="536"/>
      <c r="B106" s="409"/>
      <c r="C106" s="409"/>
      <c r="D106" s="409"/>
      <c r="E106" s="409"/>
      <c r="F106" s="657"/>
      <c r="G106" s="409"/>
      <c r="H106" s="1545" t="s">
        <v>118</v>
      </c>
      <c r="I106" s="1546"/>
      <c r="J106" s="642">
        <f>SUM(J67:J104)</f>
        <v>0</v>
      </c>
      <c r="K106" s="409" t="s">
        <v>573</v>
      </c>
      <c r="L106" s="446" t="s">
        <v>117</v>
      </c>
    </row>
    <row r="107" spans="1:13" ht="15" customHeight="1" x14ac:dyDescent="0.2">
      <c r="A107" s="557"/>
      <c r="B107" s="594"/>
      <c r="C107" s="594"/>
      <c r="D107" s="594"/>
      <c r="E107" s="594"/>
      <c r="F107" s="773"/>
      <c r="G107" s="594"/>
      <c r="H107" s="591"/>
      <c r="I107" s="591"/>
      <c r="J107" s="58"/>
      <c r="K107" s="594"/>
      <c r="L107" s="184"/>
    </row>
    <row r="108" spans="1:13" ht="11.25" customHeight="1" x14ac:dyDescent="0.2">
      <c r="A108" s="536"/>
      <c r="B108" s="409"/>
      <c r="C108" s="409"/>
      <c r="D108" s="409"/>
      <c r="E108" s="409"/>
      <c r="F108" s="657"/>
      <c r="G108" s="409"/>
      <c r="H108" s="591"/>
      <c r="I108" s="591"/>
      <c r="J108" s="58"/>
      <c r="K108" s="594"/>
      <c r="L108" s="163"/>
    </row>
    <row r="109" spans="1:13" ht="18.75" customHeight="1" x14ac:dyDescent="0.2">
      <c r="A109" s="536"/>
      <c r="B109" s="536"/>
      <c r="C109" s="536"/>
      <c r="D109" s="536"/>
      <c r="E109" s="536"/>
      <c r="F109" s="621"/>
      <c r="G109" s="536"/>
      <c r="H109" s="536"/>
      <c r="I109" s="536"/>
      <c r="J109" s="621"/>
      <c r="K109" s="536"/>
      <c r="L109" s="163"/>
    </row>
    <row r="110" spans="1:13" ht="18.75" customHeight="1" x14ac:dyDescent="0.2">
      <c r="A110" s="551" t="s">
        <v>6622</v>
      </c>
      <c r="B110" s="774" t="s">
        <v>717</v>
      </c>
      <c r="C110" s="550"/>
      <c r="D110" s="550"/>
      <c r="E110" s="550"/>
      <c r="F110" s="620"/>
      <c r="G110" s="550"/>
      <c r="H110" s="550"/>
      <c r="I110" s="550"/>
      <c r="J110" s="620"/>
      <c r="K110" s="550"/>
    </row>
    <row r="111" spans="1:13" s="163" customFormat="1" ht="11.55" customHeight="1" x14ac:dyDescent="0.2">
      <c r="A111" s="553"/>
      <c r="B111" s="550"/>
      <c r="C111" s="550"/>
      <c r="D111" s="550"/>
      <c r="E111" s="550"/>
      <c r="F111" s="620"/>
      <c r="G111" s="550"/>
      <c r="H111" s="550"/>
      <c r="I111" s="550"/>
      <c r="J111" s="620"/>
      <c r="K111" s="550"/>
      <c r="L111" s="155"/>
    </row>
    <row r="112" spans="1:13" s="163" customFormat="1" ht="15" customHeight="1" x14ac:dyDescent="0.2">
      <c r="A112" s="553"/>
      <c r="B112" s="1534" t="s">
        <v>140</v>
      </c>
      <c r="C112" s="1535"/>
      <c r="D112" s="1534" t="s">
        <v>139</v>
      </c>
      <c r="E112" s="1535"/>
      <c r="F112" s="733" t="s">
        <v>138</v>
      </c>
      <c r="G112" s="412"/>
      <c r="H112" s="412" t="s">
        <v>137</v>
      </c>
      <c r="I112" s="412"/>
      <c r="J112" s="733" t="s">
        <v>89</v>
      </c>
      <c r="K112" s="409"/>
      <c r="L112" s="155"/>
    </row>
    <row r="113" spans="1:13" s="163" customFormat="1" ht="15" customHeight="1" x14ac:dyDescent="0.2">
      <c r="A113" s="553"/>
      <c r="B113" s="564"/>
      <c r="C113" s="411"/>
      <c r="D113" s="566"/>
      <c r="E113" s="411"/>
      <c r="F113" s="627"/>
      <c r="G113" s="568"/>
      <c r="H113" s="568"/>
      <c r="I113" s="568"/>
      <c r="J113" s="628" t="s">
        <v>136</v>
      </c>
      <c r="K113" s="409"/>
      <c r="L113" s="155"/>
    </row>
    <row r="114" spans="1:13" s="163" customFormat="1" ht="15" customHeight="1" x14ac:dyDescent="0.2">
      <c r="A114" s="536"/>
      <c r="B114" s="404">
        <v>1</v>
      </c>
      <c r="C114" s="405" t="s">
        <v>126</v>
      </c>
      <c r="D114" s="406" t="s">
        <v>534</v>
      </c>
      <c r="E114" s="407" t="s">
        <v>143</v>
      </c>
      <c r="F114" s="794" t="b">
        <f>IF(総括表!$B$4=総括表!$Q$4,基礎データ貼付用シート!E826)</f>
        <v>0</v>
      </c>
      <c r="G114" s="791" t="s">
        <v>117</v>
      </c>
      <c r="H114" s="422">
        <v>5.0000000000000001E-3</v>
      </c>
      <c r="I114" s="791" t="s">
        <v>119</v>
      </c>
      <c r="J114" s="792">
        <f>ROUND(F114*H114,0)</f>
        <v>0</v>
      </c>
      <c r="K114" s="409" t="s">
        <v>274</v>
      </c>
    </row>
    <row r="115" spans="1:13" s="163" customFormat="1" ht="15" customHeight="1" x14ac:dyDescent="0.2">
      <c r="A115" s="536"/>
      <c r="B115" s="410"/>
      <c r="C115" s="411"/>
      <c r="D115" s="406" t="s">
        <v>530</v>
      </c>
      <c r="E115" s="407" t="s">
        <v>142</v>
      </c>
      <c r="F115" s="794" t="b">
        <f>IF(総括表!$B$4=総括表!$Q$5,基礎データ貼付用シート!E826)</f>
        <v>0</v>
      </c>
      <c r="G115" s="791" t="s">
        <v>117</v>
      </c>
      <c r="H115" s="793">
        <v>8.9999999999999993E-3</v>
      </c>
      <c r="I115" s="425" t="s">
        <v>119</v>
      </c>
      <c r="J115" s="789">
        <f>ROUND(F115*H115,0)</f>
        <v>0</v>
      </c>
      <c r="K115" s="409" t="s">
        <v>273</v>
      </c>
    </row>
    <row r="116" spans="1:13" s="163" customFormat="1" ht="15" customHeight="1" x14ac:dyDescent="0.2">
      <c r="A116" s="536"/>
      <c r="B116" s="775">
        <v>2</v>
      </c>
      <c r="C116" s="583" t="s">
        <v>125</v>
      </c>
      <c r="D116" s="1597"/>
      <c r="E116" s="1598"/>
      <c r="F116" s="794">
        <f>+基礎データ貼付用シート!E827</f>
        <v>0</v>
      </c>
      <c r="G116" s="791" t="s">
        <v>117</v>
      </c>
      <c r="H116" s="422">
        <v>7.0000000000000001E-3</v>
      </c>
      <c r="I116" s="791" t="s">
        <v>119</v>
      </c>
      <c r="J116" s="792">
        <f t="shared" ref="J116:J119" si="3">ROUND(F116*H116,0)</f>
        <v>0</v>
      </c>
      <c r="K116" s="409" t="s">
        <v>272</v>
      </c>
    </row>
    <row r="117" spans="1:13" s="163" customFormat="1" ht="15" customHeight="1" x14ac:dyDescent="0.2">
      <c r="A117" s="536"/>
      <c r="B117" s="775">
        <v>3</v>
      </c>
      <c r="C117" s="583" t="s">
        <v>124</v>
      </c>
      <c r="D117" s="1597"/>
      <c r="E117" s="1598"/>
      <c r="F117" s="794">
        <f>+基礎データ貼付用シート!E828</f>
        <v>0</v>
      </c>
      <c r="G117" s="791" t="s">
        <v>117</v>
      </c>
      <c r="H117" s="793">
        <v>6.0000000000000001E-3</v>
      </c>
      <c r="I117" s="791" t="s">
        <v>119</v>
      </c>
      <c r="J117" s="792">
        <f t="shared" si="3"/>
        <v>0</v>
      </c>
      <c r="K117" s="409" t="s">
        <v>271</v>
      </c>
    </row>
    <row r="118" spans="1:13" s="163" customFormat="1" ht="15" customHeight="1" x14ac:dyDescent="0.2">
      <c r="A118" s="536"/>
      <c r="B118" s="404">
        <v>4</v>
      </c>
      <c r="C118" s="405" t="s">
        <v>123</v>
      </c>
      <c r="D118" s="406" t="s">
        <v>534</v>
      </c>
      <c r="E118" s="407" t="s">
        <v>143</v>
      </c>
      <c r="F118" s="794" t="b">
        <f>IF(総括表!$B$4=総括表!$Q$4,基礎データ貼付用シート!E829)</f>
        <v>0</v>
      </c>
      <c r="G118" s="791" t="s">
        <v>117</v>
      </c>
      <c r="H118" s="422">
        <v>0.104</v>
      </c>
      <c r="I118" s="791" t="s">
        <v>119</v>
      </c>
      <c r="J118" s="792">
        <f t="shared" si="3"/>
        <v>0</v>
      </c>
      <c r="K118" s="409" t="s">
        <v>269</v>
      </c>
    </row>
    <row r="119" spans="1:13" s="163" customFormat="1" ht="15" customHeight="1" thickBot="1" x14ac:dyDescent="0.25">
      <c r="A119" s="536"/>
      <c r="B119" s="538">
        <v>5</v>
      </c>
      <c r="C119" s="407" t="s">
        <v>122</v>
      </c>
      <c r="D119" s="406" t="s">
        <v>534</v>
      </c>
      <c r="E119" s="407" t="s">
        <v>143</v>
      </c>
      <c r="F119" s="794" t="b">
        <f>IF(総括表!$B$4=総括表!$Q$4,基礎データ貼付用シート!E830)</f>
        <v>0</v>
      </c>
      <c r="G119" s="791" t="s">
        <v>117</v>
      </c>
      <c r="H119" s="793">
        <v>0.111</v>
      </c>
      <c r="I119" s="425" t="s">
        <v>119</v>
      </c>
      <c r="J119" s="789">
        <f t="shared" si="3"/>
        <v>0</v>
      </c>
      <c r="K119" s="409" t="s">
        <v>268</v>
      </c>
    </row>
    <row r="120" spans="1:13" s="163" customFormat="1" ht="15" customHeight="1" x14ac:dyDescent="0.2">
      <c r="A120" s="536"/>
      <c r="B120" s="413" t="s">
        <v>6625</v>
      </c>
      <c r="C120" s="414"/>
      <c r="D120" s="413"/>
      <c r="E120" s="413"/>
      <c r="F120" s="58"/>
      <c r="G120" s="591"/>
      <c r="H120" s="1504" t="s">
        <v>1243</v>
      </c>
      <c r="I120" s="1505"/>
      <c r="J120" s="415"/>
      <c r="K120" s="409"/>
    </row>
    <row r="121" spans="1:13" s="163" customFormat="1" ht="15" customHeight="1" thickBot="1" x14ac:dyDescent="0.25">
      <c r="A121" s="536"/>
      <c r="B121" s="409" t="s">
        <v>5267</v>
      </c>
      <c r="C121" s="409"/>
      <c r="D121" s="409"/>
      <c r="E121" s="409"/>
      <c r="F121" s="657"/>
      <c r="G121" s="409"/>
      <c r="H121" s="1545" t="s">
        <v>118</v>
      </c>
      <c r="I121" s="1546"/>
      <c r="J121" s="642">
        <f>SUM(J114:J119)</f>
        <v>0</v>
      </c>
      <c r="K121" s="409" t="s">
        <v>1218</v>
      </c>
      <c r="L121" s="446" t="s">
        <v>117</v>
      </c>
    </row>
    <row r="122" spans="1:13" s="163" customFormat="1" ht="18.75" customHeight="1" x14ac:dyDescent="0.2">
      <c r="A122" s="536"/>
      <c r="B122" s="409"/>
      <c r="C122" s="409"/>
      <c r="D122" s="409"/>
      <c r="E122" s="409"/>
      <c r="F122" s="657"/>
      <c r="G122" s="633"/>
      <c r="H122" s="591"/>
      <c r="I122" s="591"/>
      <c r="J122" s="58"/>
      <c r="K122" s="409"/>
      <c r="L122" s="155"/>
    </row>
    <row r="123" spans="1:13" ht="18.75" customHeight="1" x14ac:dyDescent="0.2">
      <c r="A123" s="776" t="s">
        <v>58</v>
      </c>
      <c r="B123" s="536" t="s">
        <v>252</v>
      </c>
      <c r="C123" s="550"/>
      <c r="D123" s="550"/>
      <c r="E123" s="550"/>
      <c r="F123" s="620"/>
      <c r="G123" s="550"/>
      <c r="H123" s="550"/>
      <c r="I123" s="550"/>
      <c r="J123" s="620"/>
      <c r="K123" s="550"/>
    </row>
    <row r="124" spans="1:13" ht="11.25" customHeight="1" x14ac:dyDescent="0.2">
      <c r="A124" s="553"/>
      <c r="B124" s="550"/>
      <c r="C124" s="550"/>
      <c r="D124" s="550"/>
      <c r="E124" s="550"/>
      <c r="F124" s="620"/>
      <c r="G124" s="550"/>
      <c r="H124" s="550"/>
      <c r="I124" s="550"/>
      <c r="J124" s="620"/>
      <c r="K124" s="550"/>
    </row>
    <row r="125" spans="1:13" ht="15" customHeight="1" x14ac:dyDescent="0.2">
      <c r="A125" s="553"/>
      <c r="B125" s="1534" t="s">
        <v>140</v>
      </c>
      <c r="C125" s="1535"/>
      <c r="D125" s="1534" t="s">
        <v>139</v>
      </c>
      <c r="E125" s="1535"/>
      <c r="F125" s="733" t="s">
        <v>138</v>
      </c>
      <c r="G125" s="412"/>
      <c r="H125" s="412" t="s">
        <v>137</v>
      </c>
      <c r="I125" s="412"/>
      <c r="J125" s="733" t="s">
        <v>89</v>
      </c>
      <c r="K125" s="409"/>
    </row>
    <row r="126" spans="1:13" ht="15" customHeight="1" x14ac:dyDescent="0.2">
      <c r="A126" s="553"/>
      <c r="B126" s="564"/>
      <c r="C126" s="565"/>
      <c r="D126" s="566"/>
      <c r="E126" s="411"/>
      <c r="F126" s="627"/>
      <c r="G126" s="568"/>
      <c r="H126" s="568"/>
      <c r="I126" s="568"/>
      <c r="J126" s="628" t="s">
        <v>136</v>
      </c>
      <c r="K126" s="409"/>
    </row>
    <row r="127" spans="1:13" s="163" customFormat="1" ht="15" customHeight="1" x14ac:dyDescent="0.2">
      <c r="A127" s="536"/>
      <c r="B127" s="404">
        <v>1</v>
      </c>
      <c r="C127" s="405" t="s">
        <v>148</v>
      </c>
      <c r="D127" s="1532"/>
      <c r="E127" s="1533"/>
      <c r="F127" s="612">
        <f>+基礎データ貼付用シート!E831</f>
        <v>0</v>
      </c>
      <c r="G127" s="423" t="s">
        <v>117</v>
      </c>
      <c r="H127" s="796">
        <v>4.8000000000000001E-2</v>
      </c>
      <c r="I127" s="425" t="s">
        <v>822</v>
      </c>
      <c r="J127" s="789">
        <f t="shared" ref="J127:J169" si="4">ROUND(F127*H127,0)</f>
        <v>0</v>
      </c>
      <c r="K127" s="409" t="s">
        <v>274</v>
      </c>
      <c r="M127" s="155"/>
    </row>
    <row r="128" spans="1:13" s="163" customFormat="1" ht="15" customHeight="1" x14ac:dyDescent="0.2">
      <c r="A128" s="536"/>
      <c r="B128" s="404">
        <v>2</v>
      </c>
      <c r="C128" s="405" t="s">
        <v>135</v>
      </c>
      <c r="D128" s="1532"/>
      <c r="E128" s="1533"/>
      <c r="F128" s="612">
        <f>+基礎データ貼付用シート!E832</f>
        <v>0</v>
      </c>
      <c r="G128" s="423" t="s">
        <v>117</v>
      </c>
      <c r="H128" s="614">
        <v>8.2000000000000003E-2</v>
      </c>
      <c r="I128" s="423" t="s">
        <v>822</v>
      </c>
      <c r="J128" s="424">
        <f t="shared" si="4"/>
        <v>0</v>
      </c>
      <c r="K128" s="409" t="s">
        <v>273</v>
      </c>
      <c r="M128" s="155"/>
    </row>
    <row r="129" spans="1:13" s="163" customFormat="1" ht="15" customHeight="1" x14ac:dyDescent="0.2">
      <c r="A129" s="536"/>
      <c r="B129" s="404">
        <v>3</v>
      </c>
      <c r="C129" s="405" t="s">
        <v>144</v>
      </c>
      <c r="D129" s="1532"/>
      <c r="E129" s="1533"/>
      <c r="F129" s="612">
        <f>+基礎データ貼付用シート!E833</f>
        <v>0</v>
      </c>
      <c r="G129" s="423" t="s">
        <v>117</v>
      </c>
      <c r="H129" s="796">
        <v>2.5000000000000001E-2</v>
      </c>
      <c r="I129" s="425" t="s">
        <v>822</v>
      </c>
      <c r="J129" s="789">
        <f t="shared" si="4"/>
        <v>0</v>
      </c>
      <c r="K129" s="409" t="s">
        <v>272</v>
      </c>
      <c r="M129" s="155"/>
    </row>
    <row r="130" spans="1:13" s="163" customFormat="1" ht="15" customHeight="1" x14ac:dyDescent="0.2">
      <c r="A130" s="536"/>
      <c r="B130" s="404">
        <v>4</v>
      </c>
      <c r="C130" s="405" t="s">
        <v>133</v>
      </c>
      <c r="D130" s="1532"/>
      <c r="E130" s="1533"/>
      <c r="F130" s="612">
        <f>+基礎データ貼付用シート!E834</f>
        <v>0</v>
      </c>
      <c r="G130" s="423" t="s">
        <v>117</v>
      </c>
      <c r="H130" s="610">
        <v>5.7000000000000002E-2</v>
      </c>
      <c r="I130" s="423" t="s">
        <v>822</v>
      </c>
      <c r="J130" s="424">
        <f t="shared" si="4"/>
        <v>0</v>
      </c>
      <c r="K130" s="409" t="s">
        <v>271</v>
      </c>
      <c r="M130" s="155"/>
    </row>
    <row r="131" spans="1:13" s="163" customFormat="1" ht="15" customHeight="1" x14ac:dyDescent="0.2">
      <c r="A131" s="536"/>
      <c r="B131" s="404">
        <v>5</v>
      </c>
      <c r="C131" s="405" t="s">
        <v>131</v>
      </c>
      <c r="D131" s="1532"/>
      <c r="E131" s="1533"/>
      <c r="F131" s="612">
        <f>+基礎データ貼付用シート!E835</f>
        <v>0</v>
      </c>
      <c r="G131" s="423" t="s">
        <v>117</v>
      </c>
      <c r="H131" s="796">
        <v>0.112</v>
      </c>
      <c r="I131" s="425" t="s">
        <v>822</v>
      </c>
      <c r="J131" s="789">
        <f t="shared" si="4"/>
        <v>0</v>
      </c>
      <c r="K131" s="409" t="s">
        <v>269</v>
      </c>
      <c r="M131" s="155"/>
    </row>
    <row r="132" spans="1:13" s="163" customFormat="1" ht="15" customHeight="1" x14ac:dyDescent="0.2">
      <c r="A132" s="536"/>
      <c r="B132" s="404">
        <v>6</v>
      </c>
      <c r="C132" s="405" t="s">
        <v>129</v>
      </c>
      <c r="D132" s="1532"/>
      <c r="E132" s="1533"/>
      <c r="F132" s="612">
        <f>+基礎データ貼付用シート!E836</f>
        <v>0</v>
      </c>
      <c r="G132" s="423" t="s">
        <v>117</v>
      </c>
      <c r="H132" s="614">
        <v>0.112</v>
      </c>
      <c r="I132" s="423" t="s">
        <v>822</v>
      </c>
      <c r="J132" s="424">
        <f t="shared" si="4"/>
        <v>0</v>
      </c>
      <c r="K132" s="409" t="s">
        <v>268</v>
      </c>
      <c r="M132" s="155"/>
    </row>
    <row r="133" spans="1:13" s="163" customFormat="1" ht="15" customHeight="1" x14ac:dyDescent="0.2">
      <c r="A133" s="536"/>
      <c r="B133" s="404">
        <v>7</v>
      </c>
      <c r="C133" s="405" t="s">
        <v>128</v>
      </c>
      <c r="D133" s="1532"/>
      <c r="E133" s="1533"/>
      <c r="F133" s="612">
        <f>+基礎データ貼付用シート!E837</f>
        <v>0</v>
      </c>
      <c r="G133" s="423" t="s">
        <v>117</v>
      </c>
      <c r="H133" s="796">
        <v>0.14399999999999999</v>
      </c>
      <c r="I133" s="425" t="s">
        <v>822</v>
      </c>
      <c r="J133" s="789">
        <f t="shared" si="4"/>
        <v>0</v>
      </c>
      <c r="K133" s="409" t="s">
        <v>270</v>
      </c>
      <c r="M133" s="155"/>
    </row>
    <row r="134" spans="1:13" s="163" customFormat="1" ht="15" customHeight="1" x14ac:dyDescent="0.2">
      <c r="A134" s="536"/>
      <c r="B134" s="404">
        <v>8</v>
      </c>
      <c r="C134" s="405" t="s">
        <v>127</v>
      </c>
      <c r="D134" s="1532"/>
      <c r="E134" s="1533"/>
      <c r="F134" s="612">
        <f>+基礎データ貼付用シート!E838</f>
        <v>0</v>
      </c>
      <c r="G134" s="423" t="s">
        <v>117</v>
      </c>
      <c r="H134" s="614">
        <v>5.8999999999999997E-2</v>
      </c>
      <c r="I134" s="423" t="s">
        <v>822</v>
      </c>
      <c r="J134" s="424">
        <f t="shared" si="4"/>
        <v>0</v>
      </c>
      <c r="K134" s="409" t="s">
        <v>267</v>
      </c>
      <c r="M134" s="155"/>
    </row>
    <row r="135" spans="1:13" s="163" customFormat="1" ht="15" customHeight="1" x14ac:dyDescent="0.2">
      <c r="A135" s="536"/>
      <c r="B135" s="404">
        <v>9</v>
      </c>
      <c r="C135" s="405" t="s">
        <v>126</v>
      </c>
      <c r="D135" s="1532"/>
      <c r="E135" s="1533"/>
      <c r="F135" s="612">
        <f>+基礎データ貼付用シート!E839</f>
        <v>0</v>
      </c>
      <c r="G135" s="423" t="s">
        <v>117</v>
      </c>
      <c r="H135" s="796">
        <v>0.02</v>
      </c>
      <c r="I135" s="425" t="s">
        <v>822</v>
      </c>
      <c r="J135" s="789">
        <f t="shared" si="4"/>
        <v>0</v>
      </c>
      <c r="K135" s="409" t="s">
        <v>266</v>
      </c>
      <c r="M135" s="155"/>
    </row>
    <row r="136" spans="1:13" s="163" customFormat="1" ht="15" customHeight="1" x14ac:dyDescent="0.2">
      <c r="A136" s="536"/>
      <c r="B136" s="404">
        <v>10</v>
      </c>
      <c r="C136" s="405" t="s">
        <v>125</v>
      </c>
      <c r="D136" s="1532"/>
      <c r="E136" s="1533"/>
      <c r="F136" s="612">
        <f>+基礎データ貼付用シート!E840</f>
        <v>0</v>
      </c>
      <c r="G136" s="423" t="s">
        <v>117</v>
      </c>
      <c r="H136" s="614">
        <v>1.9E-2</v>
      </c>
      <c r="I136" s="423" t="s">
        <v>822</v>
      </c>
      <c r="J136" s="424">
        <f t="shared" si="4"/>
        <v>0</v>
      </c>
      <c r="K136" s="409" t="s">
        <v>265</v>
      </c>
      <c r="M136" s="155"/>
    </row>
    <row r="137" spans="1:13" s="163" customFormat="1" ht="15" customHeight="1" x14ac:dyDescent="0.2">
      <c r="A137" s="536"/>
      <c r="B137" s="404">
        <v>11</v>
      </c>
      <c r="C137" s="405" t="s">
        <v>124</v>
      </c>
      <c r="D137" s="1532"/>
      <c r="E137" s="1533"/>
      <c r="F137" s="612">
        <f>+基礎データ貼付用シート!E841</f>
        <v>0</v>
      </c>
      <c r="G137" s="423" t="s">
        <v>117</v>
      </c>
      <c r="H137" s="796">
        <v>1.4999999999999999E-2</v>
      </c>
      <c r="I137" s="425" t="s">
        <v>822</v>
      </c>
      <c r="J137" s="789">
        <f t="shared" si="4"/>
        <v>0</v>
      </c>
      <c r="K137" s="409" t="s">
        <v>264</v>
      </c>
      <c r="M137" s="155"/>
    </row>
    <row r="138" spans="1:13" s="163" customFormat="1" ht="15" customHeight="1" x14ac:dyDescent="0.2">
      <c r="A138" s="536"/>
      <c r="B138" s="404">
        <v>12</v>
      </c>
      <c r="C138" s="405" t="s">
        <v>123</v>
      </c>
      <c r="D138" s="406" t="s">
        <v>534</v>
      </c>
      <c r="E138" s="407" t="s">
        <v>143</v>
      </c>
      <c r="F138" s="612" t="b">
        <f>IF(総括表!$B$4=総括表!$Q$4,基礎データ貼付用シート!E842)</f>
        <v>0</v>
      </c>
      <c r="G138" s="423" t="s">
        <v>117</v>
      </c>
      <c r="H138" s="614">
        <v>0.26</v>
      </c>
      <c r="I138" s="423" t="s">
        <v>822</v>
      </c>
      <c r="J138" s="424">
        <f t="shared" si="4"/>
        <v>0</v>
      </c>
      <c r="K138" s="409" t="s">
        <v>263</v>
      </c>
      <c r="M138" s="155"/>
    </row>
    <row r="139" spans="1:13" s="163" customFormat="1" ht="15" customHeight="1" x14ac:dyDescent="0.2">
      <c r="A139" s="536"/>
      <c r="B139" s="404">
        <v>13</v>
      </c>
      <c r="C139" s="405" t="s">
        <v>122</v>
      </c>
      <c r="D139" s="406" t="s">
        <v>534</v>
      </c>
      <c r="E139" s="407" t="s">
        <v>143</v>
      </c>
      <c r="F139" s="612" t="b">
        <f>IF(総括表!$B$4=総括表!$Q$4,基礎データ貼付用シート!E843)</f>
        <v>0</v>
      </c>
      <c r="G139" s="423" t="s">
        <v>117</v>
      </c>
      <c r="H139" s="614">
        <v>0.27800000000000002</v>
      </c>
      <c r="I139" s="423" t="s">
        <v>822</v>
      </c>
      <c r="J139" s="424">
        <f t="shared" si="4"/>
        <v>0</v>
      </c>
      <c r="K139" s="409" t="s">
        <v>262</v>
      </c>
      <c r="M139" s="155"/>
    </row>
    <row r="140" spans="1:13" s="163" customFormat="1" ht="15" customHeight="1" x14ac:dyDescent="0.2">
      <c r="A140" s="536"/>
      <c r="B140" s="404">
        <v>14</v>
      </c>
      <c r="C140" s="405" t="s">
        <v>121</v>
      </c>
      <c r="D140" s="406" t="s">
        <v>534</v>
      </c>
      <c r="E140" s="407" t="s">
        <v>143</v>
      </c>
      <c r="F140" s="612" t="b">
        <f>IF(総括表!$B$4=総括表!$Q$4,基礎データ貼付用シート!E844)</f>
        <v>0</v>
      </c>
      <c r="G140" s="423" t="s">
        <v>117</v>
      </c>
      <c r="H140" s="614">
        <v>0.29699999999999999</v>
      </c>
      <c r="I140" s="423" t="s">
        <v>822</v>
      </c>
      <c r="J140" s="424">
        <f t="shared" si="4"/>
        <v>0</v>
      </c>
      <c r="K140" s="409" t="s">
        <v>261</v>
      </c>
      <c r="M140" s="155"/>
    </row>
    <row r="141" spans="1:13" s="163" customFormat="1" ht="15" customHeight="1" x14ac:dyDescent="0.2">
      <c r="A141" s="536"/>
      <c r="B141" s="410"/>
      <c r="C141" s="411"/>
      <c r="D141" s="406" t="s">
        <v>530</v>
      </c>
      <c r="E141" s="407" t="s">
        <v>142</v>
      </c>
      <c r="F141" s="612" t="b">
        <f>IF(総括表!$B$4=総括表!$Q$5,基礎データ貼付用シート!E844)</f>
        <v>0</v>
      </c>
      <c r="G141" s="423" t="s">
        <v>117</v>
      </c>
      <c r="H141" s="796">
        <v>4.2000000000000003E-2</v>
      </c>
      <c r="I141" s="425" t="s">
        <v>822</v>
      </c>
      <c r="J141" s="789">
        <f t="shared" si="4"/>
        <v>0</v>
      </c>
      <c r="K141" s="409" t="s">
        <v>260</v>
      </c>
      <c r="M141" s="155"/>
    </row>
    <row r="142" spans="1:13" s="163" customFormat="1" ht="15" customHeight="1" x14ac:dyDescent="0.2">
      <c r="A142" s="536"/>
      <c r="B142" s="404">
        <v>15</v>
      </c>
      <c r="C142" s="405" t="s">
        <v>120</v>
      </c>
      <c r="D142" s="406" t="s">
        <v>534</v>
      </c>
      <c r="E142" s="407" t="s">
        <v>143</v>
      </c>
      <c r="F142" s="612" t="b">
        <f>IF(総括表!$B$4=総括表!$Q$4,基礎データ貼付用シート!E845)</f>
        <v>0</v>
      </c>
      <c r="G142" s="423" t="s">
        <v>117</v>
      </c>
      <c r="H142" s="614">
        <v>0.29299999999999998</v>
      </c>
      <c r="I142" s="423" t="s">
        <v>822</v>
      </c>
      <c r="J142" s="424">
        <f t="shared" si="4"/>
        <v>0</v>
      </c>
      <c r="K142" s="409" t="s">
        <v>259</v>
      </c>
      <c r="M142" s="155"/>
    </row>
    <row r="143" spans="1:13" s="163" customFormat="1" ht="15" customHeight="1" x14ac:dyDescent="0.2">
      <c r="A143" s="536"/>
      <c r="B143" s="410"/>
      <c r="C143" s="411"/>
      <c r="D143" s="406" t="s">
        <v>530</v>
      </c>
      <c r="E143" s="407" t="s">
        <v>142</v>
      </c>
      <c r="F143" s="612" t="b">
        <f>IF(総括表!$B$4=総括表!$Q$5,基礎データ貼付用シート!E845)</f>
        <v>0</v>
      </c>
      <c r="G143" s="423" t="s">
        <v>117</v>
      </c>
      <c r="H143" s="796">
        <v>0.20599999999999999</v>
      </c>
      <c r="I143" s="425" t="s">
        <v>822</v>
      </c>
      <c r="J143" s="789">
        <f t="shared" si="4"/>
        <v>0</v>
      </c>
      <c r="K143" s="409" t="s">
        <v>258</v>
      </c>
      <c r="M143" s="155"/>
    </row>
    <row r="144" spans="1:13" s="163" customFormat="1" ht="15" customHeight="1" x14ac:dyDescent="0.2">
      <c r="A144" s="536"/>
      <c r="B144" s="404">
        <v>16</v>
      </c>
      <c r="C144" s="405" t="s">
        <v>476</v>
      </c>
      <c r="D144" s="406" t="s">
        <v>534</v>
      </c>
      <c r="E144" s="407" t="s">
        <v>143</v>
      </c>
      <c r="F144" s="612" t="b">
        <f>IF(総括表!$B$4=総括表!$Q$4,基礎データ貼付用シート!E846)</f>
        <v>0</v>
      </c>
      <c r="G144" s="423" t="s">
        <v>117</v>
      </c>
      <c r="H144" s="614">
        <v>0.308</v>
      </c>
      <c r="I144" s="423" t="s">
        <v>822</v>
      </c>
      <c r="J144" s="424">
        <f t="shared" si="4"/>
        <v>0</v>
      </c>
      <c r="K144" s="409" t="s">
        <v>257</v>
      </c>
      <c r="M144" s="155"/>
    </row>
    <row r="145" spans="1:13" s="163" customFormat="1" ht="15" customHeight="1" x14ac:dyDescent="0.2">
      <c r="A145" s="536"/>
      <c r="B145" s="410"/>
      <c r="C145" s="411"/>
      <c r="D145" s="406" t="s">
        <v>530</v>
      </c>
      <c r="E145" s="407" t="s">
        <v>142</v>
      </c>
      <c r="F145" s="612" t="b">
        <f>IF(総括表!$B$4=総括表!$Q$5,基礎データ貼付用シート!E846)</f>
        <v>0</v>
      </c>
      <c r="G145" s="423" t="s">
        <v>117</v>
      </c>
      <c r="H145" s="796">
        <v>0.24399999999999999</v>
      </c>
      <c r="I145" s="425" t="s">
        <v>822</v>
      </c>
      <c r="J145" s="789">
        <f t="shared" si="4"/>
        <v>0</v>
      </c>
      <c r="K145" s="409" t="s">
        <v>256</v>
      </c>
      <c r="M145" s="155"/>
    </row>
    <row r="146" spans="1:13" s="163" customFormat="1" ht="15" customHeight="1" x14ac:dyDescent="0.2">
      <c r="A146" s="536"/>
      <c r="B146" s="404">
        <v>17</v>
      </c>
      <c r="C146" s="405" t="s">
        <v>513</v>
      </c>
      <c r="D146" s="406" t="s">
        <v>534</v>
      </c>
      <c r="E146" s="407" t="s">
        <v>143</v>
      </c>
      <c r="F146" s="612" t="b">
        <f>IF(総括表!$B$4=総括表!$Q$4,基礎データ貼付用シート!E847)</f>
        <v>0</v>
      </c>
      <c r="G146" s="423" t="s">
        <v>117</v>
      </c>
      <c r="H146" s="614">
        <v>0.33100000000000002</v>
      </c>
      <c r="I146" s="423" t="s">
        <v>822</v>
      </c>
      <c r="J146" s="424">
        <f t="shared" si="4"/>
        <v>0</v>
      </c>
      <c r="K146" s="409" t="s">
        <v>255</v>
      </c>
      <c r="M146" s="155"/>
    </row>
    <row r="147" spans="1:13" s="163" customFormat="1" ht="15" customHeight="1" x14ac:dyDescent="0.2">
      <c r="A147" s="536"/>
      <c r="B147" s="410"/>
      <c r="C147" s="411"/>
      <c r="D147" s="406" t="s">
        <v>530</v>
      </c>
      <c r="E147" s="407" t="s">
        <v>142</v>
      </c>
      <c r="F147" s="612" t="b">
        <f>IF(総括表!$B$4=総括表!$Q$5,基礎データ貼付用シート!E847)</f>
        <v>0</v>
      </c>
      <c r="G147" s="423" t="s">
        <v>117</v>
      </c>
      <c r="H147" s="796">
        <v>0.27400000000000002</v>
      </c>
      <c r="I147" s="425" t="s">
        <v>822</v>
      </c>
      <c r="J147" s="789">
        <f t="shared" si="4"/>
        <v>0</v>
      </c>
      <c r="K147" s="409" t="s">
        <v>254</v>
      </c>
      <c r="M147" s="155"/>
    </row>
    <row r="148" spans="1:13" s="163" customFormat="1" ht="15" customHeight="1" x14ac:dyDescent="0.2">
      <c r="A148" s="536"/>
      <c r="B148" s="404">
        <v>18</v>
      </c>
      <c r="C148" s="405" t="s">
        <v>620</v>
      </c>
      <c r="D148" s="406" t="s">
        <v>534</v>
      </c>
      <c r="E148" s="407" t="s">
        <v>143</v>
      </c>
      <c r="F148" s="612" t="b">
        <f>IF(総括表!$B$4=総括表!$Q$4,基礎データ貼付用シート!E848)</f>
        <v>0</v>
      </c>
      <c r="G148" s="423" t="s">
        <v>117</v>
      </c>
      <c r="H148" s="614">
        <v>0.35</v>
      </c>
      <c r="I148" s="423" t="s">
        <v>822</v>
      </c>
      <c r="J148" s="424">
        <f t="shared" si="4"/>
        <v>0</v>
      </c>
      <c r="K148" s="409" t="s">
        <v>253</v>
      </c>
      <c r="M148" s="155"/>
    </row>
    <row r="149" spans="1:13" s="163" customFormat="1" ht="15" customHeight="1" x14ac:dyDescent="0.2">
      <c r="A149" s="536"/>
      <c r="B149" s="410"/>
      <c r="C149" s="411"/>
      <c r="D149" s="406" t="s">
        <v>530</v>
      </c>
      <c r="E149" s="407" t="s">
        <v>142</v>
      </c>
      <c r="F149" s="612" t="b">
        <f>IF(総括表!$B$4=総括表!$Q$5,基礎データ貼付用シート!E848)</f>
        <v>0</v>
      </c>
      <c r="G149" s="423" t="s">
        <v>117</v>
      </c>
      <c r="H149" s="796">
        <v>0.30099999999999999</v>
      </c>
      <c r="I149" s="425" t="s">
        <v>822</v>
      </c>
      <c r="J149" s="789">
        <f t="shared" si="4"/>
        <v>0</v>
      </c>
      <c r="K149" s="409" t="s">
        <v>322</v>
      </c>
      <c r="M149" s="155"/>
    </row>
    <row r="150" spans="1:13" s="163" customFormat="1" ht="15" customHeight="1" x14ac:dyDescent="0.2">
      <c r="A150" s="536"/>
      <c r="B150" s="404">
        <v>19</v>
      </c>
      <c r="C150" s="405" t="s">
        <v>716</v>
      </c>
      <c r="D150" s="406" t="s">
        <v>534</v>
      </c>
      <c r="E150" s="407" t="s">
        <v>143</v>
      </c>
      <c r="F150" s="612" t="b">
        <f>IF(総括表!$B$4=総括表!$Q$4,基礎データ貼付用シート!E849)</f>
        <v>0</v>
      </c>
      <c r="G150" s="423" t="s">
        <v>117</v>
      </c>
      <c r="H150" s="614">
        <v>0.376</v>
      </c>
      <c r="I150" s="423" t="s">
        <v>822</v>
      </c>
      <c r="J150" s="424">
        <f t="shared" si="4"/>
        <v>0</v>
      </c>
      <c r="K150" s="409" t="s">
        <v>321</v>
      </c>
      <c r="M150" s="155"/>
    </row>
    <row r="151" spans="1:13" s="163" customFormat="1" ht="15" customHeight="1" x14ac:dyDescent="0.2">
      <c r="A151" s="536"/>
      <c r="B151" s="410"/>
      <c r="C151" s="411"/>
      <c r="D151" s="406" t="s">
        <v>530</v>
      </c>
      <c r="E151" s="407" t="s">
        <v>142</v>
      </c>
      <c r="F151" s="612" t="b">
        <f>IF(総括表!$B$4=総括表!$Q$5,基礎データ貼付用シート!E849)</f>
        <v>0</v>
      </c>
      <c r="G151" s="423" t="s">
        <v>117</v>
      </c>
      <c r="H151" s="796">
        <v>0.33200000000000002</v>
      </c>
      <c r="I151" s="425" t="s">
        <v>822</v>
      </c>
      <c r="J151" s="789">
        <f t="shared" si="4"/>
        <v>0</v>
      </c>
      <c r="K151" s="409" t="s">
        <v>320</v>
      </c>
      <c r="M151" s="155"/>
    </row>
    <row r="152" spans="1:13" s="163" customFormat="1" ht="15" customHeight="1" x14ac:dyDescent="0.2">
      <c r="A152" s="536"/>
      <c r="B152" s="404">
        <v>20</v>
      </c>
      <c r="C152" s="405" t="s">
        <v>747</v>
      </c>
      <c r="D152" s="406" t="s">
        <v>534</v>
      </c>
      <c r="E152" s="407" t="s">
        <v>143</v>
      </c>
      <c r="F152" s="612" t="b">
        <f>IF(総括表!$B$4=総括表!$Q$4,基礎データ貼付用シート!E850)</f>
        <v>0</v>
      </c>
      <c r="G152" s="423" t="s">
        <v>117</v>
      </c>
      <c r="H152" s="614">
        <v>0.39800000000000002</v>
      </c>
      <c r="I152" s="423" t="s">
        <v>822</v>
      </c>
      <c r="J152" s="424">
        <f t="shared" si="4"/>
        <v>0</v>
      </c>
      <c r="K152" s="409" t="s">
        <v>319</v>
      </c>
      <c r="M152" s="155"/>
    </row>
    <row r="153" spans="1:13" s="163" customFormat="1" ht="15" customHeight="1" x14ac:dyDescent="0.2">
      <c r="A153" s="536"/>
      <c r="B153" s="410"/>
      <c r="C153" s="411"/>
      <c r="D153" s="406" t="s">
        <v>530</v>
      </c>
      <c r="E153" s="407" t="s">
        <v>142</v>
      </c>
      <c r="F153" s="612" t="b">
        <f>IF(総括表!$B$4=総括表!$Q$5,基礎データ貼付用シート!E850)</f>
        <v>0</v>
      </c>
      <c r="G153" s="423" t="s">
        <v>117</v>
      </c>
      <c r="H153" s="796">
        <v>0.36299999999999999</v>
      </c>
      <c r="I153" s="425" t="s">
        <v>822</v>
      </c>
      <c r="J153" s="789">
        <f t="shared" si="4"/>
        <v>0</v>
      </c>
      <c r="K153" s="409" t="s">
        <v>318</v>
      </c>
      <c r="M153" s="155"/>
    </row>
    <row r="154" spans="1:13" s="163" customFormat="1" ht="15" customHeight="1" x14ac:dyDescent="0.2">
      <c r="A154" s="536"/>
      <c r="B154" s="404">
        <v>21</v>
      </c>
      <c r="C154" s="405" t="s">
        <v>818</v>
      </c>
      <c r="D154" s="406" t="s">
        <v>534</v>
      </c>
      <c r="E154" s="407" t="s">
        <v>143</v>
      </c>
      <c r="F154" s="612" t="b">
        <f>IF(総括表!$B$4=総括表!$Q$4,基礎データ貼付用シート!E851)</f>
        <v>0</v>
      </c>
      <c r="G154" s="423" t="s">
        <v>117</v>
      </c>
      <c r="H154" s="614">
        <v>0.42099999999999999</v>
      </c>
      <c r="I154" s="423" t="s">
        <v>822</v>
      </c>
      <c r="J154" s="424">
        <f t="shared" si="4"/>
        <v>0</v>
      </c>
      <c r="K154" s="409" t="s">
        <v>317</v>
      </c>
      <c r="M154" s="155"/>
    </row>
    <row r="155" spans="1:13" s="163" customFormat="1" ht="15" customHeight="1" x14ac:dyDescent="0.2">
      <c r="A155" s="536"/>
      <c r="B155" s="410"/>
      <c r="C155" s="411"/>
      <c r="D155" s="406" t="s">
        <v>530</v>
      </c>
      <c r="E155" s="407" t="s">
        <v>142</v>
      </c>
      <c r="F155" s="612" t="b">
        <f>IF(総括表!$B$4=総括表!$Q$5,基礎データ貼付用シート!E851)</f>
        <v>0</v>
      </c>
      <c r="G155" s="423" t="s">
        <v>117</v>
      </c>
      <c r="H155" s="796">
        <v>0.39300000000000002</v>
      </c>
      <c r="I155" s="425" t="s">
        <v>822</v>
      </c>
      <c r="J155" s="789">
        <f t="shared" si="4"/>
        <v>0</v>
      </c>
      <c r="K155" s="409" t="s">
        <v>316</v>
      </c>
      <c r="M155" s="155"/>
    </row>
    <row r="156" spans="1:13" s="163" customFormat="1" ht="15" customHeight="1" x14ac:dyDescent="0.2">
      <c r="A156" s="536"/>
      <c r="B156" s="404">
        <v>22</v>
      </c>
      <c r="C156" s="405" t="s">
        <v>894</v>
      </c>
      <c r="D156" s="406" t="s">
        <v>534</v>
      </c>
      <c r="E156" s="407" t="s">
        <v>143</v>
      </c>
      <c r="F156" s="612" t="b">
        <f>IF(総括表!$B$4=総括表!$Q$4,基礎データ貼付用シート!E852)</f>
        <v>0</v>
      </c>
      <c r="G156" s="423" t="s">
        <v>117</v>
      </c>
      <c r="H156" s="614">
        <v>0.443</v>
      </c>
      <c r="I156" s="423" t="s">
        <v>822</v>
      </c>
      <c r="J156" s="424">
        <f t="shared" si="4"/>
        <v>0</v>
      </c>
      <c r="K156" s="409" t="s">
        <v>315</v>
      </c>
      <c r="M156" s="155"/>
    </row>
    <row r="157" spans="1:13" s="163" customFormat="1" ht="15" customHeight="1" x14ac:dyDescent="0.2">
      <c r="A157" s="536"/>
      <c r="B157" s="410"/>
      <c r="C157" s="411"/>
      <c r="D157" s="406" t="s">
        <v>530</v>
      </c>
      <c r="E157" s="407" t="s">
        <v>142</v>
      </c>
      <c r="F157" s="612" t="b">
        <f>IF(総括表!$B$4=総括表!$Q$5,基礎データ貼付用シート!E852)</f>
        <v>0</v>
      </c>
      <c r="G157" s="423" t="s">
        <v>117</v>
      </c>
      <c r="H157" s="796">
        <v>0.42199999999999999</v>
      </c>
      <c r="I157" s="425" t="s">
        <v>822</v>
      </c>
      <c r="J157" s="789">
        <f t="shared" si="4"/>
        <v>0</v>
      </c>
      <c r="K157" s="409" t="s">
        <v>314</v>
      </c>
      <c r="M157" s="155"/>
    </row>
    <row r="158" spans="1:13" s="163" customFormat="1" ht="15" customHeight="1" x14ac:dyDescent="0.2">
      <c r="A158" s="536"/>
      <c r="B158" s="404">
        <v>23</v>
      </c>
      <c r="C158" s="405" t="s">
        <v>926</v>
      </c>
      <c r="D158" s="406" t="s">
        <v>534</v>
      </c>
      <c r="E158" s="407" t="s">
        <v>143</v>
      </c>
      <c r="F158" s="612" t="b">
        <f>IF(総括表!$B$4=総括表!$Q$4,基礎データ貼付用シート!E853)</f>
        <v>0</v>
      </c>
      <c r="G158" s="423" t="s">
        <v>117</v>
      </c>
      <c r="H158" s="614">
        <v>0.46600000000000003</v>
      </c>
      <c r="I158" s="423" t="s">
        <v>822</v>
      </c>
      <c r="J158" s="424">
        <f t="shared" si="4"/>
        <v>0</v>
      </c>
      <c r="K158" s="409" t="s">
        <v>313</v>
      </c>
      <c r="M158" s="155"/>
    </row>
    <row r="159" spans="1:13" s="163" customFormat="1" ht="15" customHeight="1" x14ac:dyDescent="0.2">
      <c r="A159" s="536"/>
      <c r="B159" s="410"/>
      <c r="C159" s="411"/>
      <c r="D159" s="406" t="s">
        <v>530</v>
      </c>
      <c r="E159" s="407" t="s">
        <v>142</v>
      </c>
      <c r="F159" s="612" t="b">
        <f>IF(総括表!$B$4=総括表!$Q$5,基礎データ貼付用シート!E853)</f>
        <v>0</v>
      </c>
      <c r="G159" s="423" t="s">
        <v>117</v>
      </c>
      <c r="H159" s="796">
        <v>0.45100000000000001</v>
      </c>
      <c r="I159" s="425" t="s">
        <v>822</v>
      </c>
      <c r="J159" s="789">
        <f t="shared" si="4"/>
        <v>0</v>
      </c>
      <c r="K159" s="409" t="s">
        <v>312</v>
      </c>
      <c r="M159" s="155"/>
    </row>
    <row r="160" spans="1:13" s="163" customFormat="1" ht="15" customHeight="1" x14ac:dyDescent="0.2">
      <c r="A160" s="536"/>
      <c r="B160" s="404">
        <f>B158+1</f>
        <v>24</v>
      </c>
      <c r="C160" s="405" t="s">
        <v>1082</v>
      </c>
      <c r="D160" s="406" t="s">
        <v>534</v>
      </c>
      <c r="E160" s="407" t="s">
        <v>143</v>
      </c>
      <c r="F160" s="612" t="b">
        <f>IF(総括表!$B$4=総括表!$Q$4,基礎データ貼付用シート!E854)</f>
        <v>0</v>
      </c>
      <c r="G160" s="423" t="s">
        <v>117</v>
      </c>
      <c r="H160" s="706">
        <v>0.48299999999999998</v>
      </c>
      <c r="I160" s="423" t="s">
        <v>822</v>
      </c>
      <c r="J160" s="424">
        <f t="shared" si="4"/>
        <v>0</v>
      </c>
      <c r="K160" s="409" t="s">
        <v>311</v>
      </c>
      <c r="M160" s="155"/>
    </row>
    <row r="161" spans="1:13" s="163" customFormat="1" ht="15" customHeight="1" x14ac:dyDescent="0.2">
      <c r="A161" s="536"/>
      <c r="B161" s="410"/>
      <c r="C161" s="411"/>
      <c r="D161" s="406" t="s">
        <v>530</v>
      </c>
      <c r="E161" s="407" t="s">
        <v>142</v>
      </c>
      <c r="F161" s="612" t="b">
        <f>IF(総括表!$B$4=総括表!$Q$5,基礎データ貼付用シート!E854)</f>
        <v>0</v>
      </c>
      <c r="G161" s="423" t="s">
        <v>117</v>
      </c>
      <c r="H161" s="722">
        <v>0.47599999999999998</v>
      </c>
      <c r="I161" s="425" t="s">
        <v>822</v>
      </c>
      <c r="J161" s="789">
        <f t="shared" si="4"/>
        <v>0</v>
      </c>
      <c r="K161" s="409" t="s">
        <v>310</v>
      </c>
      <c r="M161" s="155"/>
    </row>
    <row r="162" spans="1:13" s="163" customFormat="1" ht="15" customHeight="1" x14ac:dyDescent="0.2">
      <c r="A162" s="536"/>
      <c r="B162" s="404">
        <f>B160+1</f>
        <v>25</v>
      </c>
      <c r="C162" s="405" t="s">
        <v>1284</v>
      </c>
      <c r="D162" s="406" t="s">
        <v>534</v>
      </c>
      <c r="E162" s="407" t="s">
        <v>143</v>
      </c>
      <c r="F162" s="612" t="b">
        <f>IF(総括表!$B$4=総括表!$Q$4,基礎データ貼付用シート!E855)</f>
        <v>0</v>
      </c>
      <c r="G162" s="423" t="s">
        <v>117</v>
      </c>
      <c r="H162" s="706">
        <v>0.5</v>
      </c>
      <c r="I162" s="423" t="s">
        <v>822</v>
      </c>
      <c r="J162" s="424">
        <f t="shared" si="4"/>
        <v>0</v>
      </c>
      <c r="K162" s="409" t="s">
        <v>309</v>
      </c>
      <c r="M162" s="155"/>
    </row>
    <row r="163" spans="1:13" s="163" customFormat="1" ht="15" customHeight="1" x14ac:dyDescent="0.2">
      <c r="A163" s="536"/>
      <c r="B163" s="410"/>
      <c r="C163" s="411"/>
      <c r="D163" s="406" t="s">
        <v>530</v>
      </c>
      <c r="E163" s="407" t="s">
        <v>142</v>
      </c>
      <c r="F163" s="612" t="b">
        <f>IF(総括表!$B$4=総括表!$Q$5,基礎データ貼付用シート!E855)</f>
        <v>0</v>
      </c>
      <c r="G163" s="423" t="s">
        <v>117</v>
      </c>
      <c r="H163" s="722">
        <v>0.5</v>
      </c>
      <c r="I163" s="425" t="s">
        <v>822</v>
      </c>
      <c r="J163" s="789">
        <f t="shared" si="4"/>
        <v>0</v>
      </c>
      <c r="K163" s="409" t="s">
        <v>308</v>
      </c>
      <c r="M163" s="155"/>
    </row>
    <row r="164" spans="1:13" s="163" customFormat="1" ht="15" customHeight="1" x14ac:dyDescent="0.2">
      <c r="A164" s="536"/>
      <c r="B164" s="404">
        <f>B162+1</f>
        <v>26</v>
      </c>
      <c r="C164" s="405" t="s">
        <v>5388</v>
      </c>
      <c r="D164" s="406" t="s">
        <v>534</v>
      </c>
      <c r="E164" s="407" t="s">
        <v>143</v>
      </c>
      <c r="F164" s="612" t="b">
        <f>IF(総括表!$B$4=総括表!$Q$4,基礎データ貼付用シート!E856)</f>
        <v>0</v>
      </c>
      <c r="G164" s="423" t="s">
        <v>117</v>
      </c>
      <c r="H164" s="706">
        <v>0.5</v>
      </c>
      <c r="I164" s="423" t="s">
        <v>822</v>
      </c>
      <c r="J164" s="424">
        <f t="shared" si="4"/>
        <v>0</v>
      </c>
      <c r="K164" s="409" t="s">
        <v>307</v>
      </c>
      <c r="M164" s="155"/>
    </row>
    <row r="165" spans="1:13" s="163" customFormat="1" ht="15" customHeight="1" x14ac:dyDescent="0.2">
      <c r="A165" s="536"/>
      <c r="B165" s="410"/>
      <c r="C165" s="411"/>
      <c r="D165" s="406" t="s">
        <v>530</v>
      </c>
      <c r="E165" s="407" t="s">
        <v>142</v>
      </c>
      <c r="F165" s="612" t="b">
        <f>IF(総括表!$B$4=総括表!$Q$5,基礎データ貼付用シート!E856)</f>
        <v>0</v>
      </c>
      <c r="G165" s="423" t="s">
        <v>117</v>
      </c>
      <c r="H165" s="722">
        <v>0.5</v>
      </c>
      <c r="I165" s="425" t="s">
        <v>822</v>
      </c>
      <c r="J165" s="789">
        <f t="shared" si="4"/>
        <v>0</v>
      </c>
      <c r="K165" s="409" t="s">
        <v>900</v>
      </c>
      <c r="M165" s="155"/>
    </row>
    <row r="166" spans="1:13" s="163" customFormat="1" ht="15" customHeight="1" x14ac:dyDescent="0.2">
      <c r="A166" s="536"/>
      <c r="B166" s="404">
        <f>B164+1</f>
        <v>27</v>
      </c>
      <c r="C166" s="405" t="s">
        <v>6063</v>
      </c>
      <c r="D166" s="406" t="s">
        <v>534</v>
      </c>
      <c r="E166" s="407" t="s">
        <v>143</v>
      </c>
      <c r="F166" s="612" t="b">
        <f>IF(総括表!$B$4=総括表!$Q$4,基礎データ貼付用シート!E857)</f>
        <v>0</v>
      </c>
      <c r="G166" s="423" t="s">
        <v>117</v>
      </c>
      <c r="H166" s="706">
        <v>0.5</v>
      </c>
      <c r="I166" s="423" t="s">
        <v>822</v>
      </c>
      <c r="J166" s="424">
        <f t="shared" si="4"/>
        <v>0</v>
      </c>
      <c r="K166" s="409" t="s">
        <v>911</v>
      </c>
      <c r="M166" s="155"/>
    </row>
    <row r="167" spans="1:13" s="163" customFormat="1" ht="15" customHeight="1" x14ac:dyDescent="0.2">
      <c r="A167" s="536"/>
      <c r="B167" s="410"/>
      <c r="C167" s="411"/>
      <c r="D167" s="406" t="s">
        <v>530</v>
      </c>
      <c r="E167" s="407" t="s">
        <v>142</v>
      </c>
      <c r="F167" s="612" t="b">
        <f>IF(総括表!$B$4=総括表!$Q$5,基礎データ貼付用シート!E857)</f>
        <v>0</v>
      </c>
      <c r="G167" s="423" t="s">
        <v>117</v>
      </c>
      <c r="H167" s="722">
        <v>0.5</v>
      </c>
      <c r="I167" s="425" t="s">
        <v>822</v>
      </c>
      <c r="J167" s="789">
        <f t="shared" si="4"/>
        <v>0</v>
      </c>
      <c r="K167" s="409" t="s">
        <v>303</v>
      </c>
    </row>
    <row r="168" spans="1:13" s="258" customFormat="1" ht="15" customHeight="1" x14ac:dyDescent="0.2">
      <c r="A168" s="536"/>
      <c r="B168" s="404">
        <f>B166+1</f>
        <v>28</v>
      </c>
      <c r="C168" s="405" t="s">
        <v>6619</v>
      </c>
      <c r="D168" s="406" t="s">
        <v>534</v>
      </c>
      <c r="E168" s="407" t="s">
        <v>143</v>
      </c>
      <c r="F168" s="797" t="b">
        <f>IF(総括表!$B$4=総括表!$Q$4,基礎データ貼付用シート!E858)</f>
        <v>0</v>
      </c>
      <c r="G168" s="791" t="s">
        <v>117</v>
      </c>
      <c r="H168" s="790">
        <v>0.5</v>
      </c>
      <c r="I168" s="791" t="s">
        <v>822</v>
      </c>
      <c r="J168" s="792">
        <f t="shared" si="4"/>
        <v>0</v>
      </c>
      <c r="K168" s="409" t="s">
        <v>888</v>
      </c>
    </row>
    <row r="169" spans="1:13" s="258" customFormat="1" ht="15" customHeight="1" thickBot="1" x14ac:dyDescent="0.25">
      <c r="A169" s="536"/>
      <c r="B169" s="410"/>
      <c r="C169" s="411"/>
      <c r="D169" s="406" t="s">
        <v>530</v>
      </c>
      <c r="E169" s="407" t="s">
        <v>142</v>
      </c>
      <c r="F169" s="797" t="b">
        <f>IF(総括表!$B$4=総括表!$Q$5,基礎データ貼付用シート!E858)</f>
        <v>0</v>
      </c>
      <c r="G169" s="791" t="s">
        <v>117</v>
      </c>
      <c r="H169" s="722">
        <v>0.5</v>
      </c>
      <c r="I169" s="425" t="s">
        <v>822</v>
      </c>
      <c r="J169" s="789">
        <f t="shared" si="4"/>
        <v>0</v>
      </c>
      <c r="K169" s="409" t="s">
        <v>6651</v>
      </c>
    </row>
    <row r="170" spans="1:13" s="163" customFormat="1" ht="15" customHeight="1" x14ac:dyDescent="0.2">
      <c r="A170" s="536"/>
      <c r="B170" s="413" t="s">
        <v>6624</v>
      </c>
      <c r="C170" s="414"/>
      <c r="D170" s="413"/>
      <c r="E170" s="413"/>
      <c r="F170" s="58"/>
      <c r="G170" s="591"/>
      <c r="H170" s="1504" t="s">
        <v>6801</v>
      </c>
      <c r="I170" s="1505"/>
      <c r="J170" s="415"/>
      <c r="K170" s="409"/>
    </row>
    <row r="171" spans="1:13" s="163" customFormat="1" ht="15" customHeight="1" thickBot="1" x14ac:dyDescent="0.25">
      <c r="A171" s="536"/>
      <c r="B171" s="409" t="s">
        <v>5267</v>
      </c>
      <c r="C171" s="409"/>
      <c r="D171" s="409"/>
      <c r="E171" s="409"/>
      <c r="F171" s="657"/>
      <c r="G171" s="409"/>
      <c r="H171" s="1545" t="s">
        <v>118</v>
      </c>
      <c r="I171" s="1546"/>
      <c r="J171" s="642">
        <f>SUM(J127:J169)</f>
        <v>0</v>
      </c>
      <c r="K171" s="409" t="s">
        <v>552</v>
      </c>
      <c r="L171" s="446" t="s">
        <v>117</v>
      </c>
      <c r="M171" s="193"/>
    </row>
    <row r="172" spans="1:13" ht="15" customHeight="1" x14ac:dyDescent="0.2">
      <c r="A172" s="536"/>
      <c r="B172" s="409"/>
      <c r="C172" s="409"/>
      <c r="D172" s="409"/>
      <c r="E172" s="409"/>
      <c r="F172" s="657"/>
      <c r="G172" s="633"/>
      <c r="H172" s="591"/>
      <c r="I172" s="591"/>
      <c r="J172" s="58"/>
      <c r="K172" s="409"/>
      <c r="L172" s="163"/>
    </row>
    <row r="173" spans="1:13" ht="18.75" customHeight="1" x14ac:dyDescent="0.2">
      <c r="A173" s="776" t="s">
        <v>59</v>
      </c>
      <c r="B173" s="536" t="s">
        <v>653</v>
      </c>
      <c r="C173" s="550"/>
      <c r="D173" s="550"/>
      <c r="E173" s="550"/>
      <c r="F173" s="620"/>
      <c r="G173" s="550"/>
      <c r="H173" s="550"/>
      <c r="I173" s="550"/>
      <c r="J173" s="620"/>
      <c r="K173" s="550"/>
    </row>
    <row r="174" spans="1:13" ht="11.55" customHeight="1" x14ac:dyDescent="0.2">
      <c r="A174" s="553"/>
      <c r="B174" s="550"/>
      <c r="C174" s="550"/>
      <c r="D174" s="550"/>
      <c r="E174" s="550"/>
      <c r="F174" s="620"/>
      <c r="G174" s="550"/>
      <c r="H174" s="550"/>
      <c r="I174" s="550"/>
      <c r="J174" s="620"/>
      <c r="K174" s="550"/>
    </row>
    <row r="175" spans="1:13" ht="15" customHeight="1" x14ac:dyDescent="0.2">
      <c r="A175" s="553"/>
      <c r="B175" s="1534" t="s">
        <v>164</v>
      </c>
      <c r="C175" s="1535"/>
      <c r="D175" s="1534" t="s">
        <v>139</v>
      </c>
      <c r="E175" s="1535"/>
      <c r="F175" s="733" t="s">
        <v>179</v>
      </c>
      <c r="G175" s="412"/>
      <c r="H175" s="412" t="s">
        <v>137</v>
      </c>
      <c r="I175" s="412"/>
      <c r="J175" s="733" t="s">
        <v>89</v>
      </c>
      <c r="K175" s="409"/>
    </row>
    <row r="176" spans="1:13" s="163" customFormat="1" ht="15" customHeight="1" x14ac:dyDescent="0.2">
      <c r="A176" s="553"/>
      <c r="B176" s="564"/>
      <c r="C176" s="565"/>
      <c r="D176" s="566"/>
      <c r="E176" s="411"/>
      <c r="F176" s="627"/>
      <c r="G176" s="568"/>
      <c r="H176" s="568"/>
      <c r="I176" s="568"/>
      <c r="J176" s="628" t="s">
        <v>136</v>
      </c>
      <c r="K176" s="409"/>
      <c r="L176" s="155"/>
      <c r="M176" s="155"/>
    </row>
    <row r="177" spans="1:13" s="163" customFormat="1" ht="15" customHeight="1" x14ac:dyDescent="0.2">
      <c r="A177" s="536"/>
      <c r="B177" s="775">
        <v>1</v>
      </c>
      <c r="C177" s="583" t="s">
        <v>124</v>
      </c>
      <c r="D177" s="1532"/>
      <c r="E177" s="1533"/>
      <c r="F177" s="612">
        <f>+基礎データ貼付用シート!E754</f>
        <v>0</v>
      </c>
      <c r="G177" s="423" t="s">
        <v>117</v>
      </c>
      <c r="H177" s="614">
        <v>3.0000000000000001E-3</v>
      </c>
      <c r="I177" s="423" t="s">
        <v>119</v>
      </c>
      <c r="J177" s="424">
        <f t="shared" ref="J177:J186" si="5">ROUND(F177*H177,0)</f>
        <v>0</v>
      </c>
      <c r="K177" s="409" t="s">
        <v>274</v>
      </c>
      <c r="M177" s="155"/>
    </row>
    <row r="178" spans="1:13" s="163" customFormat="1" ht="15" customHeight="1" x14ac:dyDescent="0.2">
      <c r="A178" s="536"/>
      <c r="B178" s="775">
        <v>2</v>
      </c>
      <c r="C178" s="583" t="s">
        <v>123</v>
      </c>
      <c r="D178" s="406" t="s">
        <v>534</v>
      </c>
      <c r="E178" s="407" t="s">
        <v>143</v>
      </c>
      <c r="F178" s="612" t="b">
        <f>IF(総括表!$B$4=総括表!$Q$4,基礎データ貼付用シート!E755)</f>
        <v>0</v>
      </c>
      <c r="G178" s="423" t="s">
        <v>117</v>
      </c>
      <c r="H178" s="614">
        <v>5.1999999999999998E-2</v>
      </c>
      <c r="I178" s="423" t="s">
        <v>119</v>
      </c>
      <c r="J178" s="424">
        <f>ROUND(F178*H178,0)</f>
        <v>0</v>
      </c>
      <c r="K178" s="409" t="s">
        <v>273</v>
      </c>
      <c r="M178" s="155"/>
    </row>
    <row r="179" spans="1:13" s="163" customFormat="1" ht="15" customHeight="1" x14ac:dyDescent="0.2">
      <c r="A179" s="536"/>
      <c r="B179" s="775">
        <v>3</v>
      </c>
      <c r="C179" s="583" t="s">
        <v>122</v>
      </c>
      <c r="D179" s="406" t="s">
        <v>534</v>
      </c>
      <c r="E179" s="407" t="s">
        <v>143</v>
      </c>
      <c r="F179" s="612" t="b">
        <f>IF(総括表!$B$4=総括表!$Q$4,基礎データ貼付用シート!E756)</f>
        <v>0</v>
      </c>
      <c r="G179" s="423" t="s">
        <v>117</v>
      </c>
      <c r="H179" s="796">
        <v>5.6000000000000001E-2</v>
      </c>
      <c r="I179" s="425" t="s">
        <v>119</v>
      </c>
      <c r="J179" s="789">
        <f t="shared" si="5"/>
        <v>0</v>
      </c>
      <c r="K179" s="409" t="s">
        <v>272</v>
      </c>
      <c r="M179" s="155"/>
    </row>
    <row r="180" spans="1:13" s="163" customFormat="1" ht="15" customHeight="1" x14ac:dyDescent="0.2">
      <c r="A180" s="536"/>
      <c r="B180" s="775">
        <v>4</v>
      </c>
      <c r="C180" s="583" t="s">
        <v>121</v>
      </c>
      <c r="D180" s="406" t="s">
        <v>534</v>
      </c>
      <c r="E180" s="407" t="s">
        <v>143</v>
      </c>
      <c r="F180" s="612" t="b">
        <f>IF(総括表!$B$4=総括表!$Q$4,基礎データ貼付用シート!E757)</f>
        <v>0</v>
      </c>
      <c r="G180" s="423" t="s">
        <v>117</v>
      </c>
      <c r="H180" s="796">
        <v>5.8999999999999997E-2</v>
      </c>
      <c r="I180" s="425" t="s">
        <v>119</v>
      </c>
      <c r="J180" s="789">
        <f t="shared" si="5"/>
        <v>0</v>
      </c>
      <c r="K180" s="409" t="s">
        <v>271</v>
      </c>
      <c r="M180" s="155"/>
    </row>
    <row r="181" spans="1:13" s="163" customFormat="1" ht="15" customHeight="1" x14ac:dyDescent="0.2">
      <c r="A181" s="536"/>
      <c r="B181" s="777"/>
      <c r="C181" s="778"/>
      <c r="D181" s="406" t="s">
        <v>530</v>
      </c>
      <c r="E181" s="407" t="s">
        <v>142</v>
      </c>
      <c r="F181" s="612" t="b">
        <f>IF(総括表!$B$4=総括表!$Q$5,基礎データ貼付用シート!E757)</f>
        <v>0</v>
      </c>
      <c r="G181" s="423" t="s">
        <v>117</v>
      </c>
      <c r="H181" s="796">
        <v>8.0000000000000002E-3</v>
      </c>
      <c r="I181" s="425" t="s">
        <v>119</v>
      </c>
      <c r="J181" s="789">
        <f t="shared" si="5"/>
        <v>0</v>
      </c>
      <c r="K181" s="409" t="s">
        <v>269</v>
      </c>
      <c r="M181" s="155"/>
    </row>
    <row r="182" spans="1:13" s="163" customFormat="1" ht="15" customHeight="1" x14ac:dyDescent="0.2">
      <c r="A182" s="536"/>
      <c r="B182" s="775">
        <v>5</v>
      </c>
      <c r="C182" s="583" t="s">
        <v>120</v>
      </c>
      <c r="D182" s="406" t="s">
        <v>534</v>
      </c>
      <c r="E182" s="407" t="s">
        <v>143</v>
      </c>
      <c r="F182" s="612" t="b">
        <f>IF(総括表!$B$4=総括表!$Q$4,基礎データ貼付用シート!E758)</f>
        <v>0</v>
      </c>
      <c r="G182" s="423" t="s">
        <v>117</v>
      </c>
      <c r="H182" s="796">
        <v>5.8999999999999997E-2</v>
      </c>
      <c r="I182" s="425" t="s">
        <v>119</v>
      </c>
      <c r="J182" s="789">
        <f t="shared" si="5"/>
        <v>0</v>
      </c>
      <c r="K182" s="409" t="s">
        <v>268</v>
      </c>
      <c r="M182" s="155"/>
    </row>
    <row r="183" spans="1:13" s="163" customFormat="1" ht="15" customHeight="1" x14ac:dyDescent="0.2">
      <c r="A183" s="536"/>
      <c r="B183" s="777"/>
      <c r="C183" s="778"/>
      <c r="D183" s="406" t="s">
        <v>530</v>
      </c>
      <c r="E183" s="407" t="s">
        <v>142</v>
      </c>
      <c r="F183" s="612" t="b">
        <f>IF(総括表!$B$4=総括表!$Q$5,基礎データ貼付用シート!E758)</f>
        <v>0</v>
      </c>
      <c r="G183" s="423" t="s">
        <v>117</v>
      </c>
      <c r="H183" s="796">
        <v>4.1000000000000002E-2</v>
      </c>
      <c r="I183" s="425" t="s">
        <v>119</v>
      </c>
      <c r="J183" s="789">
        <f t="shared" si="5"/>
        <v>0</v>
      </c>
      <c r="K183" s="409" t="s">
        <v>270</v>
      </c>
      <c r="M183" s="155"/>
    </row>
    <row r="184" spans="1:13" s="163" customFormat="1" ht="15" customHeight="1" x14ac:dyDescent="0.2">
      <c r="A184" s="536"/>
      <c r="B184" s="775">
        <v>6</v>
      </c>
      <c r="C184" s="583" t="s">
        <v>476</v>
      </c>
      <c r="D184" s="406" t="s">
        <v>534</v>
      </c>
      <c r="E184" s="407" t="s">
        <v>143</v>
      </c>
      <c r="F184" s="612" t="b">
        <f>IF(総括表!$B$4=総括表!$Q$4,基礎データ貼付用シート!E759)</f>
        <v>0</v>
      </c>
      <c r="G184" s="423" t="s">
        <v>117</v>
      </c>
      <c r="H184" s="796">
        <v>6.2E-2</v>
      </c>
      <c r="I184" s="425" t="s">
        <v>119</v>
      </c>
      <c r="J184" s="789">
        <f t="shared" si="5"/>
        <v>0</v>
      </c>
      <c r="K184" s="409" t="s">
        <v>267</v>
      </c>
      <c r="M184" s="155"/>
    </row>
    <row r="185" spans="1:13" s="163" customFormat="1" ht="15" customHeight="1" x14ac:dyDescent="0.2">
      <c r="A185" s="536"/>
      <c r="B185" s="777"/>
      <c r="C185" s="778"/>
      <c r="D185" s="406" t="s">
        <v>530</v>
      </c>
      <c r="E185" s="407" t="s">
        <v>142</v>
      </c>
      <c r="F185" s="612" t="b">
        <f>IF(総括表!$B$4=総括表!$Q$5,基礎データ貼付用シート!E759)</f>
        <v>0</v>
      </c>
      <c r="G185" s="423" t="s">
        <v>117</v>
      </c>
      <c r="H185" s="796">
        <v>4.9000000000000002E-2</v>
      </c>
      <c r="I185" s="425" t="s">
        <v>119</v>
      </c>
      <c r="J185" s="789">
        <f t="shared" si="5"/>
        <v>0</v>
      </c>
      <c r="K185" s="409" t="s">
        <v>266</v>
      </c>
      <c r="M185" s="155"/>
    </row>
    <row r="186" spans="1:13" s="163" customFormat="1" ht="15" customHeight="1" x14ac:dyDescent="0.2">
      <c r="A186" s="536"/>
      <c r="B186" s="775">
        <v>7</v>
      </c>
      <c r="C186" s="583" t="s">
        <v>513</v>
      </c>
      <c r="D186" s="406" t="s">
        <v>534</v>
      </c>
      <c r="E186" s="407" t="s">
        <v>143</v>
      </c>
      <c r="F186" s="612" t="b">
        <f>IF(総括表!$B$4=総括表!$Q$4,基礎データ貼付用シート!E760)</f>
        <v>0</v>
      </c>
      <c r="G186" s="423" t="s">
        <v>117</v>
      </c>
      <c r="H186" s="796">
        <v>6.6000000000000003E-2</v>
      </c>
      <c r="I186" s="425" t="s">
        <v>119</v>
      </c>
      <c r="J186" s="789">
        <f t="shared" si="5"/>
        <v>0</v>
      </c>
      <c r="K186" s="409" t="s">
        <v>265</v>
      </c>
      <c r="M186" s="155"/>
    </row>
    <row r="187" spans="1:13" s="163" customFormat="1" ht="15" customHeight="1" thickBot="1" x14ac:dyDescent="0.25">
      <c r="A187" s="536"/>
      <c r="B187" s="777"/>
      <c r="C187" s="778"/>
      <c r="D187" s="406" t="s">
        <v>530</v>
      </c>
      <c r="E187" s="407" t="s">
        <v>142</v>
      </c>
      <c r="F187" s="612" t="b">
        <f>IF(総括表!$B$4=総括表!$Q$5,基礎データ貼付用シート!E760)</f>
        <v>0</v>
      </c>
      <c r="G187" s="423"/>
      <c r="H187" s="796">
        <v>5.5E-2</v>
      </c>
      <c r="I187" s="425" t="s">
        <v>119</v>
      </c>
      <c r="J187" s="789">
        <f>ROUND(F187*H187,0)</f>
        <v>0</v>
      </c>
      <c r="K187" s="409" t="s">
        <v>264</v>
      </c>
      <c r="M187" s="155"/>
    </row>
    <row r="188" spans="1:13" s="163" customFormat="1" ht="15" customHeight="1" x14ac:dyDescent="0.2">
      <c r="A188" s="536"/>
      <c r="B188" s="413" t="s">
        <v>6064</v>
      </c>
      <c r="C188" s="414"/>
      <c r="D188" s="413"/>
      <c r="E188" s="413"/>
      <c r="F188" s="58"/>
      <c r="G188" s="591"/>
      <c r="H188" s="1504" t="s">
        <v>6325</v>
      </c>
      <c r="I188" s="1505"/>
      <c r="J188" s="415"/>
      <c r="K188" s="409"/>
      <c r="M188" s="155"/>
    </row>
    <row r="189" spans="1:13" s="163" customFormat="1" ht="15" customHeight="1" thickBot="1" x14ac:dyDescent="0.25">
      <c r="A189" s="536"/>
      <c r="B189" s="409" t="s">
        <v>5267</v>
      </c>
      <c r="C189" s="409"/>
      <c r="D189" s="409"/>
      <c r="E189" s="409"/>
      <c r="F189" s="657"/>
      <c r="G189" s="409"/>
      <c r="H189" s="1545" t="s">
        <v>118</v>
      </c>
      <c r="I189" s="1546"/>
      <c r="J189" s="642">
        <f>SUM(J177:J187)</f>
        <v>0</v>
      </c>
      <c r="K189" s="594" t="s">
        <v>977</v>
      </c>
      <c r="L189" s="446" t="s">
        <v>117</v>
      </c>
      <c r="M189" s="155"/>
    </row>
    <row r="190" spans="1:13" s="163" customFormat="1" ht="15" customHeight="1" x14ac:dyDescent="0.2">
      <c r="A190" s="536"/>
      <c r="B190" s="409"/>
      <c r="C190" s="409"/>
      <c r="D190" s="409"/>
      <c r="E190" s="409"/>
      <c r="F190" s="657"/>
      <c r="G190" s="633"/>
      <c r="H190" s="591"/>
      <c r="I190" s="591"/>
      <c r="J190" s="58"/>
      <c r="K190" s="409"/>
      <c r="M190" s="155"/>
    </row>
    <row r="191" spans="1:13" ht="18.75" customHeight="1" x14ac:dyDescent="0.2">
      <c r="A191" s="776" t="s">
        <v>60</v>
      </c>
      <c r="B191" s="536" t="s">
        <v>654</v>
      </c>
      <c r="C191" s="550"/>
      <c r="D191" s="550"/>
      <c r="E191" s="550"/>
      <c r="F191" s="620"/>
      <c r="G191" s="550"/>
      <c r="H191" s="550"/>
      <c r="I191" s="550"/>
      <c r="J191" s="620"/>
      <c r="K191" s="550"/>
    </row>
    <row r="192" spans="1:13" ht="11.25" customHeight="1" x14ac:dyDescent="0.2">
      <c r="A192" s="553"/>
      <c r="B192" s="550"/>
      <c r="C192" s="550"/>
      <c r="D192" s="550"/>
      <c r="E192" s="550"/>
      <c r="F192" s="620"/>
      <c r="G192" s="550"/>
      <c r="H192" s="550"/>
      <c r="I192" s="550"/>
      <c r="J192" s="620"/>
      <c r="K192" s="550"/>
    </row>
    <row r="193" spans="1:12" ht="15" customHeight="1" x14ac:dyDescent="0.2">
      <c r="A193" s="553"/>
      <c r="B193" s="1534" t="s">
        <v>164</v>
      </c>
      <c r="C193" s="1535"/>
      <c r="D193" s="1534" t="s">
        <v>139</v>
      </c>
      <c r="E193" s="1535"/>
      <c r="F193" s="733" t="s">
        <v>179</v>
      </c>
      <c r="G193" s="412"/>
      <c r="H193" s="412" t="s">
        <v>137</v>
      </c>
      <c r="I193" s="412"/>
      <c r="J193" s="733" t="s">
        <v>89</v>
      </c>
      <c r="K193" s="409"/>
    </row>
    <row r="194" spans="1:12" ht="15" customHeight="1" x14ac:dyDescent="0.2">
      <c r="A194" s="553"/>
      <c r="B194" s="564"/>
      <c r="C194" s="565"/>
      <c r="D194" s="566"/>
      <c r="E194" s="411"/>
      <c r="F194" s="627"/>
      <c r="G194" s="568"/>
      <c r="H194" s="568"/>
      <c r="I194" s="568"/>
      <c r="J194" s="628" t="s">
        <v>136</v>
      </c>
      <c r="K194" s="409"/>
    </row>
    <row r="195" spans="1:12" s="163" customFormat="1" ht="15" customHeight="1" x14ac:dyDescent="0.2">
      <c r="A195" s="536"/>
      <c r="B195" s="404">
        <v>1</v>
      </c>
      <c r="C195" s="405" t="s">
        <v>123</v>
      </c>
      <c r="D195" s="406" t="s">
        <v>534</v>
      </c>
      <c r="E195" s="407" t="s">
        <v>143</v>
      </c>
      <c r="F195" s="612" t="b">
        <f>IF(総括表!$B$4=総括表!$Q$4,基礎データ貼付用シート!E761)</f>
        <v>0</v>
      </c>
      <c r="G195" s="423" t="s">
        <v>117</v>
      </c>
      <c r="H195" s="614">
        <v>5.1999999999999998E-2</v>
      </c>
      <c r="I195" s="423" t="s">
        <v>119</v>
      </c>
      <c r="J195" s="424">
        <f t="shared" ref="J195:J204" si="6">ROUND(F195*H195,0)</f>
        <v>0</v>
      </c>
      <c r="K195" s="409" t="s">
        <v>274</v>
      </c>
    </row>
    <row r="196" spans="1:12" s="163" customFormat="1" ht="15" customHeight="1" x14ac:dyDescent="0.2">
      <c r="A196" s="536"/>
      <c r="B196" s="404">
        <v>2</v>
      </c>
      <c r="C196" s="405" t="s">
        <v>122</v>
      </c>
      <c r="D196" s="406" t="s">
        <v>534</v>
      </c>
      <c r="E196" s="407" t="s">
        <v>143</v>
      </c>
      <c r="F196" s="612" t="b">
        <f>IF(総括表!$B$4=総括表!$Q$4,基礎データ貼付用シート!E762)</f>
        <v>0</v>
      </c>
      <c r="G196" s="423" t="s">
        <v>117</v>
      </c>
      <c r="H196" s="796">
        <v>5.6000000000000001E-2</v>
      </c>
      <c r="I196" s="425" t="s">
        <v>119</v>
      </c>
      <c r="J196" s="789">
        <f t="shared" si="6"/>
        <v>0</v>
      </c>
      <c r="K196" s="409" t="s">
        <v>273</v>
      </c>
    </row>
    <row r="197" spans="1:12" s="163" customFormat="1" ht="15" customHeight="1" x14ac:dyDescent="0.2">
      <c r="A197" s="536"/>
      <c r="B197" s="404">
        <v>3</v>
      </c>
      <c r="C197" s="405" t="s">
        <v>121</v>
      </c>
      <c r="D197" s="406" t="s">
        <v>534</v>
      </c>
      <c r="E197" s="407" t="s">
        <v>143</v>
      </c>
      <c r="F197" s="612" t="b">
        <f>IF(総括表!$B$4=総括表!$Q$4,基礎データ貼付用シート!E763)</f>
        <v>0</v>
      </c>
      <c r="G197" s="423" t="s">
        <v>117</v>
      </c>
      <c r="H197" s="796">
        <v>5.8999999999999997E-2</v>
      </c>
      <c r="I197" s="425" t="s">
        <v>119</v>
      </c>
      <c r="J197" s="789">
        <f t="shared" si="6"/>
        <v>0</v>
      </c>
      <c r="K197" s="409" t="s">
        <v>272</v>
      </c>
    </row>
    <row r="198" spans="1:12" s="163" customFormat="1" ht="15" customHeight="1" x14ac:dyDescent="0.2">
      <c r="A198" s="536"/>
      <c r="B198" s="779"/>
      <c r="C198" s="780"/>
      <c r="D198" s="406" t="s">
        <v>530</v>
      </c>
      <c r="E198" s="407" t="s">
        <v>142</v>
      </c>
      <c r="F198" s="612" t="b">
        <f>IF(総括表!$B$4=総括表!$Q$5,基礎データ貼付用シート!E763)</f>
        <v>0</v>
      </c>
      <c r="G198" s="423" t="s">
        <v>117</v>
      </c>
      <c r="H198" s="796">
        <v>8.0000000000000002E-3</v>
      </c>
      <c r="I198" s="425" t="s">
        <v>119</v>
      </c>
      <c r="J198" s="789">
        <f t="shared" si="6"/>
        <v>0</v>
      </c>
      <c r="K198" s="409" t="s">
        <v>271</v>
      </c>
    </row>
    <row r="199" spans="1:12" s="163" customFormat="1" ht="15" customHeight="1" x14ac:dyDescent="0.2">
      <c r="A199" s="536"/>
      <c r="B199" s="404">
        <v>4</v>
      </c>
      <c r="C199" s="405" t="s">
        <v>120</v>
      </c>
      <c r="D199" s="406" t="s">
        <v>534</v>
      </c>
      <c r="E199" s="407" t="s">
        <v>143</v>
      </c>
      <c r="F199" s="612" t="b">
        <f>IF(総括表!$B$4=総括表!$Q$4,基礎データ貼付用シート!E764)</f>
        <v>0</v>
      </c>
      <c r="G199" s="423" t="s">
        <v>117</v>
      </c>
      <c r="H199" s="796">
        <v>5.8999999999999997E-2</v>
      </c>
      <c r="I199" s="425" t="s">
        <v>119</v>
      </c>
      <c r="J199" s="789">
        <f t="shared" si="6"/>
        <v>0</v>
      </c>
      <c r="K199" s="409" t="s">
        <v>269</v>
      </c>
    </row>
    <row r="200" spans="1:12" s="163" customFormat="1" ht="15" customHeight="1" x14ac:dyDescent="0.2">
      <c r="A200" s="536"/>
      <c r="B200" s="779"/>
      <c r="C200" s="780"/>
      <c r="D200" s="406" t="s">
        <v>530</v>
      </c>
      <c r="E200" s="407" t="s">
        <v>142</v>
      </c>
      <c r="F200" s="612" t="b">
        <f>IF(総括表!$B$4=総括表!$Q$5,基礎データ貼付用シート!E764)</f>
        <v>0</v>
      </c>
      <c r="G200" s="423" t="s">
        <v>117</v>
      </c>
      <c r="H200" s="796">
        <v>4.1000000000000002E-2</v>
      </c>
      <c r="I200" s="425" t="s">
        <v>119</v>
      </c>
      <c r="J200" s="789">
        <f t="shared" si="6"/>
        <v>0</v>
      </c>
      <c r="K200" s="409" t="s">
        <v>268</v>
      </c>
    </row>
    <row r="201" spans="1:12" s="163" customFormat="1" ht="15" customHeight="1" x14ac:dyDescent="0.2">
      <c r="A201" s="536"/>
      <c r="B201" s="404">
        <v>5</v>
      </c>
      <c r="C201" s="405" t="s">
        <v>476</v>
      </c>
      <c r="D201" s="406" t="s">
        <v>534</v>
      </c>
      <c r="E201" s="407" t="s">
        <v>143</v>
      </c>
      <c r="F201" s="612" t="b">
        <f>IF(総括表!$B$4=総括表!$Q$4,基礎データ貼付用シート!E765)</f>
        <v>0</v>
      </c>
      <c r="G201" s="423" t="s">
        <v>117</v>
      </c>
      <c r="H201" s="796">
        <v>6.2E-2</v>
      </c>
      <c r="I201" s="425" t="s">
        <v>119</v>
      </c>
      <c r="J201" s="789">
        <f t="shared" si="6"/>
        <v>0</v>
      </c>
      <c r="K201" s="409" t="s">
        <v>270</v>
      </c>
    </row>
    <row r="202" spans="1:12" s="163" customFormat="1" ht="15" customHeight="1" x14ac:dyDescent="0.2">
      <c r="A202" s="536"/>
      <c r="B202" s="779"/>
      <c r="C202" s="780"/>
      <c r="D202" s="406" t="s">
        <v>530</v>
      </c>
      <c r="E202" s="407" t="s">
        <v>142</v>
      </c>
      <c r="F202" s="612" t="b">
        <f>IF(総括表!$B$4=総括表!$Q$5,基礎データ貼付用シート!E765)</f>
        <v>0</v>
      </c>
      <c r="G202" s="423" t="s">
        <v>117</v>
      </c>
      <c r="H202" s="796">
        <v>4.9000000000000002E-2</v>
      </c>
      <c r="I202" s="425" t="s">
        <v>119</v>
      </c>
      <c r="J202" s="789">
        <f t="shared" si="6"/>
        <v>0</v>
      </c>
      <c r="K202" s="409" t="s">
        <v>267</v>
      </c>
    </row>
    <row r="203" spans="1:12" s="163" customFormat="1" ht="15" customHeight="1" x14ac:dyDescent="0.2">
      <c r="A203" s="536"/>
      <c r="B203" s="404">
        <v>6</v>
      </c>
      <c r="C203" s="405" t="s">
        <v>513</v>
      </c>
      <c r="D203" s="406" t="s">
        <v>534</v>
      </c>
      <c r="E203" s="407" t="s">
        <v>143</v>
      </c>
      <c r="F203" s="612" t="b">
        <f>IF(総括表!$B$4=総括表!$Q$4,基礎データ貼付用シート!E766)</f>
        <v>0</v>
      </c>
      <c r="G203" s="423" t="s">
        <v>117</v>
      </c>
      <c r="H203" s="796">
        <v>6.6000000000000003E-2</v>
      </c>
      <c r="I203" s="425" t="s">
        <v>119</v>
      </c>
      <c r="J203" s="789">
        <f t="shared" si="6"/>
        <v>0</v>
      </c>
      <c r="K203" s="409" t="s">
        <v>266</v>
      </c>
    </row>
    <row r="204" spans="1:12" s="163" customFormat="1" ht="15" customHeight="1" thickBot="1" x14ac:dyDescent="0.25">
      <c r="A204" s="536"/>
      <c r="B204" s="779"/>
      <c r="C204" s="780"/>
      <c r="D204" s="406" t="s">
        <v>530</v>
      </c>
      <c r="E204" s="407" t="s">
        <v>142</v>
      </c>
      <c r="F204" s="612" t="b">
        <f>IF(総括表!$B$4=総括表!$Q$5,基礎データ貼付用シート!E766)</f>
        <v>0</v>
      </c>
      <c r="G204" s="423" t="s">
        <v>117</v>
      </c>
      <c r="H204" s="796">
        <v>5.5E-2</v>
      </c>
      <c r="I204" s="425" t="s">
        <v>119</v>
      </c>
      <c r="J204" s="789">
        <f t="shared" si="6"/>
        <v>0</v>
      </c>
      <c r="K204" s="409" t="s">
        <v>265</v>
      </c>
    </row>
    <row r="205" spans="1:12" s="163" customFormat="1" ht="15" customHeight="1" x14ac:dyDescent="0.2">
      <c r="A205" s="536"/>
      <c r="B205" s="413" t="s">
        <v>6064</v>
      </c>
      <c r="C205" s="414"/>
      <c r="D205" s="413"/>
      <c r="E205" s="413"/>
      <c r="F205" s="58"/>
      <c r="G205" s="591"/>
      <c r="H205" s="1504" t="s">
        <v>6325</v>
      </c>
      <c r="I205" s="1505"/>
      <c r="J205" s="415"/>
      <c r="K205" s="409"/>
    </row>
    <row r="206" spans="1:12" s="163" customFormat="1" ht="15" customHeight="1" thickBot="1" x14ac:dyDescent="0.25">
      <c r="A206" s="536"/>
      <c r="B206" s="409" t="s">
        <v>5267</v>
      </c>
      <c r="C206" s="409"/>
      <c r="D206" s="409"/>
      <c r="E206" s="409"/>
      <c r="F206" s="657"/>
      <c r="G206" s="409"/>
      <c r="H206" s="1545" t="s">
        <v>118</v>
      </c>
      <c r="I206" s="1546"/>
      <c r="J206" s="642">
        <f>SUM(J195:J204)</f>
        <v>0</v>
      </c>
      <c r="K206" s="594" t="s">
        <v>549</v>
      </c>
      <c r="L206" s="446" t="s">
        <v>117</v>
      </c>
    </row>
    <row r="207" spans="1:12" s="163" customFormat="1" ht="15" customHeight="1" x14ac:dyDescent="0.2">
      <c r="A207" s="536"/>
      <c r="B207" s="409"/>
      <c r="C207" s="409"/>
      <c r="D207" s="409"/>
      <c r="E207" s="409"/>
      <c r="F207" s="657"/>
      <c r="G207" s="633"/>
      <c r="H207" s="591"/>
      <c r="I207" s="591"/>
      <c r="J207" s="58"/>
      <c r="K207" s="409"/>
    </row>
    <row r="208" spans="1:12" s="163" customFormat="1" ht="18.75" customHeight="1" x14ac:dyDescent="0.2">
      <c r="A208" s="776" t="s">
        <v>61</v>
      </c>
      <c r="B208" s="536" t="s">
        <v>477</v>
      </c>
      <c r="C208" s="550"/>
      <c r="D208" s="550"/>
      <c r="E208" s="550"/>
      <c r="F208" s="620"/>
      <c r="G208" s="550"/>
      <c r="H208" s="550"/>
      <c r="I208" s="550"/>
      <c r="J208" s="620"/>
      <c r="K208" s="550"/>
      <c r="L208" s="155"/>
    </row>
    <row r="209" spans="1:13" ht="18.75" customHeight="1" x14ac:dyDescent="0.2">
      <c r="A209" s="776"/>
      <c r="B209" s="536" t="s">
        <v>1244</v>
      </c>
      <c r="C209" s="550"/>
      <c r="D209" s="550"/>
      <c r="E209" s="550"/>
      <c r="F209" s="620"/>
      <c r="G209" s="550"/>
      <c r="H209" s="550"/>
      <c r="I209" s="550"/>
      <c r="J209" s="620"/>
      <c r="K209" s="550"/>
    </row>
    <row r="210" spans="1:13" ht="11.55" customHeight="1" x14ac:dyDescent="0.2">
      <c r="A210" s="553"/>
      <c r="B210" s="550"/>
      <c r="C210" s="550"/>
      <c r="D210" s="550"/>
      <c r="E210" s="550"/>
      <c r="F210" s="620"/>
      <c r="G210" s="550"/>
      <c r="H210" s="550"/>
      <c r="I210" s="550"/>
      <c r="J210" s="620"/>
      <c r="K210" s="550"/>
    </row>
    <row r="211" spans="1:13" ht="15" customHeight="1" x14ac:dyDescent="0.2">
      <c r="A211" s="553"/>
      <c r="B211" s="1534" t="s">
        <v>164</v>
      </c>
      <c r="C211" s="1535"/>
      <c r="D211" s="1534" t="s">
        <v>139</v>
      </c>
      <c r="E211" s="1535"/>
      <c r="F211" s="733" t="s">
        <v>179</v>
      </c>
      <c r="G211" s="412"/>
      <c r="H211" s="412" t="s">
        <v>137</v>
      </c>
      <c r="I211" s="412"/>
      <c r="J211" s="733" t="s">
        <v>89</v>
      </c>
      <c r="K211" s="409"/>
    </row>
    <row r="212" spans="1:13" ht="15" customHeight="1" x14ac:dyDescent="0.2">
      <c r="A212" s="553"/>
      <c r="B212" s="564"/>
      <c r="C212" s="565"/>
      <c r="D212" s="566"/>
      <c r="E212" s="411"/>
      <c r="F212" s="627"/>
      <c r="G212" s="568"/>
      <c r="H212" s="568"/>
      <c r="I212" s="568"/>
      <c r="J212" s="628" t="s">
        <v>136</v>
      </c>
      <c r="K212" s="409"/>
    </row>
    <row r="213" spans="1:13" ht="15" customHeight="1" x14ac:dyDescent="0.2">
      <c r="A213" s="536"/>
      <c r="B213" s="404">
        <v>1</v>
      </c>
      <c r="C213" s="405" t="s">
        <v>122</v>
      </c>
      <c r="D213" s="406" t="s">
        <v>534</v>
      </c>
      <c r="E213" s="407" t="s">
        <v>143</v>
      </c>
      <c r="F213" s="612" t="b">
        <f>IF(総括表!$B$4=総括表!$Q$4,基礎データ貼付用シート!E767)</f>
        <v>0</v>
      </c>
      <c r="G213" s="423" t="s">
        <v>117</v>
      </c>
      <c r="H213" s="614">
        <v>0.27800000000000002</v>
      </c>
      <c r="I213" s="423" t="s">
        <v>119</v>
      </c>
      <c r="J213" s="424">
        <f t="shared" ref="J213:J235" si="7">ROUND(F213*H213,0)</f>
        <v>0</v>
      </c>
      <c r="K213" s="409" t="s">
        <v>274</v>
      </c>
      <c r="L213" s="163"/>
    </row>
    <row r="214" spans="1:13" s="163" customFormat="1" ht="15" customHeight="1" x14ac:dyDescent="0.2">
      <c r="A214" s="536"/>
      <c r="B214" s="404">
        <v>2</v>
      </c>
      <c r="C214" s="405" t="s">
        <v>121</v>
      </c>
      <c r="D214" s="406" t="s">
        <v>534</v>
      </c>
      <c r="E214" s="407" t="s">
        <v>143</v>
      </c>
      <c r="F214" s="612" t="b">
        <f>IF(総括表!$B$4=総括表!$Q$4,基礎データ貼付用シート!E768)</f>
        <v>0</v>
      </c>
      <c r="G214" s="423" t="s">
        <v>117</v>
      </c>
      <c r="H214" s="614">
        <v>0.29699999999999999</v>
      </c>
      <c r="I214" s="423" t="s">
        <v>119</v>
      </c>
      <c r="J214" s="424">
        <f t="shared" si="7"/>
        <v>0</v>
      </c>
      <c r="K214" s="409" t="s">
        <v>273</v>
      </c>
      <c r="M214" s="155"/>
    </row>
    <row r="215" spans="1:13" s="163" customFormat="1" ht="15" customHeight="1" x14ac:dyDescent="0.2">
      <c r="A215" s="536"/>
      <c r="B215" s="779"/>
      <c r="C215" s="780"/>
      <c r="D215" s="406" t="s">
        <v>530</v>
      </c>
      <c r="E215" s="407" t="s">
        <v>142</v>
      </c>
      <c r="F215" s="612" t="b">
        <f>IF(総括表!$B$4=総括表!$Q$5,基礎データ貼付用シート!E768)</f>
        <v>0</v>
      </c>
      <c r="G215" s="423" t="s">
        <v>117</v>
      </c>
      <c r="H215" s="796">
        <v>4.2000000000000003E-2</v>
      </c>
      <c r="I215" s="425" t="s">
        <v>119</v>
      </c>
      <c r="J215" s="789">
        <f t="shared" si="7"/>
        <v>0</v>
      </c>
      <c r="K215" s="409" t="s">
        <v>272</v>
      </c>
      <c r="M215" s="155"/>
    </row>
    <row r="216" spans="1:13" s="163" customFormat="1" ht="15" customHeight="1" x14ac:dyDescent="0.2">
      <c r="A216" s="536"/>
      <c r="B216" s="404">
        <v>3</v>
      </c>
      <c r="C216" s="405" t="s">
        <v>120</v>
      </c>
      <c r="D216" s="406" t="s">
        <v>534</v>
      </c>
      <c r="E216" s="407" t="s">
        <v>143</v>
      </c>
      <c r="F216" s="612" t="b">
        <f>IF(総括表!$B$4=総括表!$Q$4,基礎データ貼付用シート!E770)</f>
        <v>0</v>
      </c>
      <c r="G216" s="423" t="s">
        <v>117</v>
      </c>
      <c r="H216" s="796">
        <v>0.29299999999999998</v>
      </c>
      <c r="I216" s="423" t="s">
        <v>119</v>
      </c>
      <c r="J216" s="424">
        <f t="shared" si="7"/>
        <v>0</v>
      </c>
      <c r="K216" s="409" t="s">
        <v>271</v>
      </c>
      <c r="M216" s="155"/>
    </row>
    <row r="217" spans="1:13" s="163" customFormat="1" ht="15" customHeight="1" x14ac:dyDescent="0.2">
      <c r="A217" s="536"/>
      <c r="B217" s="779"/>
      <c r="C217" s="780"/>
      <c r="D217" s="406" t="s">
        <v>530</v>
      </c>
      <c r="E217" s="407" t="s">
        <v>142</v>
      </c>
      <c r="F217" s="612" t="b">
        <f>IF(総括表!$B$4=総括表!$Q$5,基礎データ貼付用シート!E770)</f>
        <v>0</v>
      </c>
      <c r="G217" s="423" t="s">
        <v>117</v>
      </c>
      <c r="H217" s="796">
        <v>0.20599999999999999</v>
      </c>
      <c r="I217" s="425" t="s">
        <v>119</v>
      </c>
      <c r="J217" s="789">
        <f t="shared" si="7"/>
        <v>0</v>
      </c>
      <c r="K217" s="409" t="s">
        <v>269</v>
      </c>
      <c r="M217" s="155"/>
    </row>
    <row r="218" spans="1:13" s="163" customFormat="1" ht="15" customHeight="1" x14ac:dyDescent="0.2">
      <c r="A218" s="536"/>
      <c r="B218" s="404">
        <v>4</v>
      </c>
      <c r="C218" s="405" t="s">
        <v>476</v>
      </c>
      <c r="D218" s="406" t="s">
        <v>534</v>
      </c>
      <c r="E218" s="407" t="s">
        <v>143</v>
      </c>
      <c r="F218" s="612" t="b">
        <f>IF(総括表!$B$4=総括表!$Q$4,基礎データ貼付用シート!E771)</f>
        <v>0</v>
      </c>
      <c r="G218" s="423" t="s">
        <v>117</v>
      </c>
      <c r="H218" s="796">
        <v>0.308</v>
      </c>
      <c r="I218" s="423" t="s">
        <v>119</v>
      </c>
      <c r="J218" s="424">
        <f t="shared" si="7"/>
        <v>0</v>
      </c>
      <c r="K218" s="409" t="s">
        <v>268</v>
      </c>
      <c r="M218" s="155"/>
    </row>
    <row r="219" spans="1:13" s="163" customFormat="1" ht="15" customHeight="1" x14ac:dyDescent="0.2">
      <c r="A219" s="536"/>
      <c r="B219" s="779"/>
      <c r="C219" s="780"/>
      <c r="D219" s="406" t="s">
        <v>530</v>
      </c>
      <c r="E219" s="407" t="s">
        <v>142</v>
      </c>
      <c r="F219" s="612" t="b">
        <f>IF(総括表!$B$4=総括表!$Q$5,基礎データ貼付用シート!E771)</f>
        <v>0</v>
      </c>
      <c r="G219" s="423" t="s">
        <v>117</v>
      </c>
      <c r="H219" s="796">
        <v>0.24399999999999999</v>
      </c>
      <c r="I219" s="425" t="s">
        <v>119</v>
      </c>
      <c r="J219" s="789">
        <f t="shared" si="7"/>
        <v>0</v>
      </c>
      <c r="K219" s="409" t="s">
        <v>270</v>
      </c>
      <c r="M219" s="155"/>
    </row>
    <row r="220" spans="1:13" s="163" customFormat="1" ht="15" customHeight="1" x14ac:dyDescent="0.2">
      <c r="A220" s="536"/>
      <c r="B220" s="404">
        <v>5</v>
      </c>
      <c r="C220" s="405" t="s">
        <v>513</v>
      </c>
      <c r="D220" s="406" t="s">
        <v>534</v>
      </c>
      <c r="E220" s="407" t="s">
        <v>143</v>
      </c>
      <c r="F220" s="612" t="b">
        <f>IF(総括表!$B$4=総括表!$Q$4,基礎データ貼付用シート!E773)</f>
        <v>0</v>
      </c>
      <c r="G220" s="423" t="s">
        <v>117</v>
      </c>
      <c r="H220" s="796">
        <v>0.33100000000000002</v>
      </c>
      <c r="I220" s="423" t="s">
        <v>119</v>
      </c>
      <c r="J220" s="424">
        <f t="shared" si="7"/>
        <v>0</v>
      </c>
      <c r="K220" s="409" t="s">
        <v>267</v>
      </c>
      <c r="M220" s="155"/>
    </row>
    <row r="221" spans="1:13" s="163" customFormat="1" ht="15" customHeight="1" x14ac:dyDescent="0.2">
      <c r="A221" s="536"/>
      <c r="B221" s="779"/>
      <c r="C221" s="780"/>
      <c r="D221" s="406" t="s">
        <v>530</v>
      </c>
      <c r="E221" s="407" t="s">
        <v>142</v>
      </c>
      <c r="F221" s="612" t="b">
        <f>IF(総括表!$B$4=総括表!$Q$5,基礎データ貼付用シート!E773)</f>
        <v>0</v>
      </c>
      <c r="G221" s="423" t="s">
        <v>117</v>
      </c>
      <c r="H221" s="796">
        <v>0.27400000000000002</v>
      </c>
      <c r="I221" s="425" t="s">
        <v>119</v>
      </c>
      <c r="J221" s="789">
        <f t="shared" si="7"/>
        <v>0</v>
      </c>
      <c r="K221" s="409" t="s">
        <v>266</v>
      </c>
      <c r="M221" s="155"/>
    </row>
    <row r="222" spans="1:13" s="163" customFormat="1" ht="15" customHeight="1" x14ac:dyDescent="0.2">
      <c r="A222" s="536"/>
      <c r="B222" s="404">
        <v>6</v>
      </c>
      <c r="C222" s="405" t="s">
        <v>620</v>
      </c>
      <c r="D222" s="406" t="s">
        <v>534</v>
      </c>
      <c r="E222" s="407" t="s">
        <v>143</v>
      </c>
      <c r="F222" s="612" t="b">
        <f>IF(総括表!$B$4=総括表!$Q$4,基礎データ貼付用シート!E775)</f>
        <v>0</v>
      </c>
      <c r="G222" s="423" t="s">
        <v>117</v>
      </c>
      <c r="H222" s="796">
        <v>0.35</v>
      </c>
      <c r="I222" s="423" t="s">
        <v>119</v>
      </c>
      <c r="J222" s="424">
        <f t="shared" si="7"/>
        <v>0</v>
      </c>
      <c r="K222" s="409" t="s">
        <v>265</v>
      </c>
      <c r="M222" s="155"/>
    </row>
    <row r="223" spans="1:13" s="163" customFormat="1" ht="15" customHeight="1" x14ac:dyDescent="0.2">
      <c r="A223" s="536"/>
      <c r="B223" s="779"/>
      <c r="C223" s="780"/>
      <c r="D223" s="406" t="s">
        <v>530</v>
      </c>
      <c r="E223" s="407" t="s">
        <v>142</v>
      </c>
      <c r="F223" s="612" t="b">
        <f>IF(総括表!$B$4=総括表!$Q$5,基礎データ貼付用シート!E775)</f>
        <v>0</v>
      </c>
      <c r="G223" s="423" t="s">
        <v>117</v>
      </c>
      <c r="H223" s="796">
        <v>0.30099999999999999</v>
      </c>
      <c r="I223" s="425" t="s">
        <v>119</v>
      </c>
      <c r="J223" s="789">
        <f t="shared" si="7"/>
        <v>0</v>
      </c>
      <c r="K223" s="409" t="s">
        <v>264</v>
      </c>
      <c r="M223" s="155"/>
    </row>
    <row r="224" spans="1:13" s="163" customFormat="1" ht="15" customHeight="1" x14ac:dyDescent="0.2">
      <c r="A224" s="536"/>
      <c r="B224" s="404">
        <v>7</v>
      </c>
      <c r="C224" s="405" t="s">
        <v>716</v>
      </c>
      <c r="D224" s="406" t="s">
        <v>534</v>
      </c>
      <c r="E224" s="407" t="s">
        <v>143</v>
      </c>
      <c r="F224" s="612" t="b">
        <f>IF(総括表!$B$4=総括表!$Q$4,基礎データ貼付用シート!E777)</f>
        <v>0</v>
      </c>
      <c r="G224" s="423" t="s">
        <v>117</v>
      </c>
      <c r="H224" s="796">
        <v>0.376</v>
      </c>
      <c r="I224" s="423" t="s">
        <v>119</v>
      </c>
      <c r="J224" s="424">
        <f t="shared" si="7"/>
        <v>0</v>
      </c>
      <c r="K224" s="409" t="s">
        <v>263</v>
      </c>
      <c r="M224" s="155"/>
    </row>
    <row r="225" spans="1:13" s="163" customFormat="1" ht="15" customHeight="1" x14ac:dyDescent="0.2">
      <c r="A225" s="536"/>
      <c r="B225" s="779"/>
      <c r="C225" s="780"/>
      <c r="D225" s="406" t="s">
        <v>530</v>
      </c>
      <c r="E225" s="407" t="s">
        <v>142</v>
      </c>
      <c r="F225" s="612" t="b">
        <f>IF(総括表!$B$4=総括表!$Q$5,基礎データ貼付用シート!E777)</f>
        <v>0</v>
      </c>
      <c r="G225" s="423" t="s">
        <v>117</v>
      </c>
      <c r="H225" s="796">
        <v>0.33200000000000002</v>
      </c>
      <c r="I225" s="425" t="s">
        <v>119</v>
      </c>
      <c r="J225" s="789">
        <f t="shared" si="7"/>
        <v>0</v>
      </c>
      <c r="K225" s="409" t="s">
        <v>262</v>
      </c>
      <c r="M225" s="155"/>
    </row>
    <row r="226" spans="1:13" s="163" customFormat="1" ht="15" customHeight="1" x14ac:dyDescent="0.2">
      <c r="A226" s="536"/>
      <c r="B226" s="404">
        <v>8</v>
      </c>
      <c r="C226" s="405" t="s">
        <v>747</v>
      </c>
      <c r="D226" s="406" t="s">
        <v>534</v>
      </c>
      <c r="E226" s="407" t="s">
        <v>143</v>
      </c>
      <c r="F226" s="612" t="b">
        <f>IF(総括表!$B$4=総括表!$Q$4,基礎データ貼付用シート!E779)</f>
        <v>0</v>
      </c>
      <c r="G226" s="423" t="s">
        <v>117</v>
      </c>
      <c r="H226" s="796">
        <v>0.39800000000000002</v>
      </c>
      <c r="I226" s="423" t="s">
        <v>119</v>
      </c>
      <c r="J226" s="424">
        <f t="shared" si="7"/>
        <v>0</v>
      </c>
      <c r="K226" s="409" t="s">
        <v>261</v>
      </c>
      <c r="M226" s="155"/>
    </row>
    <row r="227" spans="1:13" s="163" customFormat="1" ht="15" customHeight="1" x14ac:dyDescent="0.2">
      <c r="A227" s="536"/>
      <c r="B227" s="779"/>
      <c r="C227" s="780"/>
      <c r="D227" s="406" t="s">
        <v>530</v>
      </c>
      <c r="E227" s="407" t="s">
        <v>142</v>
      </c>
      <c r="F227" s="612" t="b">
        <f>IF(総括表!$B$4=総括表!$Q$5,基礎データ貼付用シート!E779)</f>
        <v>0</v>
      </c>
      <c r="G227" s="423" t="s">
        <v>117</v>
      </c>
      <c r="H227" s="796">
        <v>0.36299999999999999</v>
      </c>
      <c r="I227" s="425" t="s">
        <v>119</v>
      </c>
      <c r="J227" s="789">
        <f t="shared" si="7"/>
        <v>0</v>
      </c>
      <c r="K227" s="409" t="s">
        <v>260</v>
      </c>
      <c r="M227" s="155"/>
    </row>
    <row r="228" spans="1:13" s="163" customFormat="1" ht="15" customHeight="1" x14ac:dyDescent="0.2">
      <c r="A228" s="536"/>
      <c r="B228" s="404">
        <v>9</v>
      </c>
      <c r="C228" s="405" t="s">
        <v>818</v>
      </c>
      <c r="D228" s="406" t="s">
        <v>534</v>
      </c>
      <c r="E228" s="407" t="s">
        <v>143</v>
      </c>
      <c r="F228" s="612" t="b">
        <f>IF(総括表!$B$4=総括表!$Q$4,基礎データ貼付用シート!E781)</f>
        <v>0</v>
      </c>
      <c r="G228" s="423" t="s">
        <v>117</v>
      </c>
      <c r="H228" s="796">
        <v>0.42099999999999999</v>
      </c>
      <c r="I228" s="423" t="s">
        <v>119</v>
      </c>
      <c r="J228" s="424">
        <f t="shared" si="7"/>
        <v>0</v>
      </c>
      <c r="K228" s="409" t="s">
        <v>259</v>
      </c>
      <c r="M228" s="155"/>
    </row>
    <row r="229" spans="1:13" s="163" customFormat="1" ht="15" customHeight="1" x14ac:dyDescent="0.2">
      <c r="A229" s="536"/>
      <c r="B229" s="779"/>
      <c r="C229" s="780"/>
      <c r="D229" s="406" t="s">
        <v>530</v>
      </c>
      <c r="E229" s="407" t="s">
        <v>142</v>
      </c>
      <c r="F229" s="612" t="b">
        <f>IF(総括表!$B$4=総括表!$Q$5,基礎データ貼付用シート!E781)</f>
        <v>0</v>
      </c>
      <c r="G229" s="423" t="s">
        <v>117</v>
      </c>
      <c r="H229" s="796">
        <v>0.39300000000000002</v>
      </c>
      <c r="I229" s="425" t="s">
        <v>119</v>
      </c>
      <c r="J229" s="789">
        <f t="shared" si="7"/>
        <v>0</v>
      </c>
      <c r="K229" s="409" t="s">
        <v>258</v>
      </c>
      <c r="M229" s="155"/>
    </row>
    <row r="230" spans="1:13" s="163" customFormat="1" ht="15" customHeight="1" x14ac:dyDescent="0.2">
      <c r="A230" s="536"/>
      <c r="B230" s="404">
        <v>10</v>
      </c>
      <c r="C230" s="405" t="s">
        <v>894</v>
      </c>
      <c r="D230" s="406" t="s">
        <v>534</v>
      </c>
      <c r="E230" s="407" t="s">
        <v>143</v>
      </c>
      <c r="F230" s="612" t="b">
        <f>IF(総括表!$B$4=総括表!$Q$4,基礎データ貼付用シート!E783)</f>
        <v>0</v>
      </c>
      <c r="G230" s="423" t="s">
        <v>117</v>
      </c>
      <c r="H230" s="796">
        <v>0.443</v>
      </c>
      <c r="I230" s="423" t="s">
        <v>119</v>
      </c>
      <c r="J230" s="424">
        <f t="shared" si="7"/>
        <v>0</v>
      </c>
      <c r="K230" s="409" t="s">
        <v>257</v>
      </c>
      <c r="M230" s="155"/>
    </row>
    <row r="231" spans="1:13" s="163" customFormat="1" ht="15" customHeight="1" x14ac:dyDescent="0.2">
      <c r="A231" s="536"/>
      <c r="B231" s="779"/>
      <c r="C231" s="780"/>
      <c r="D231" s="406" t="s">
        <v>530</v>
      </c>
      <c r="E231" s="407" t="s">
        <v>142</v>
      </c>
      <c r="F231" s="612" t="b">
        <f>IF(総括表!$B$4=総括表!$Q$5,基礎データ貼付用シート!E783)</f>
        <v>0</v>
      </c>
      <c r="G231" s="423" t="s">
        <v>117</v>
      </c>
      <c r="H231" s="796">
        <v>0.42199999999999999</v>
      </c>
      <c r="I231" s="425" t="s">
        <v>119</v>
      </c>
      <c r="J231" s="789">
        <f t="shared" si="7"/>
        <v>0</v>
      </c>
      <c r="K231" s="409" t="s">
        <v>256</v>
      </c>
      <c r="M231" s="155"/>
    </row>
    <row r="232" spans="1:13" s="163" customFormat="1" ht="15" customHeight="1" x14ac:dyDescent="0.2">
      <c r="A232" s="536"/>
      <c r="B232" s="404">
        <v>11</v>
      </c>
      <c r="C232" s="405" t="s">
        <v>926</v>
      </c>
      <c r="D232" s="406" t="s">
        <v>534</v>
      </c>
      <c r="E232" s="407" t="s">
        <v>143</v>
      </c>
      <c r="F232" s="612" t="b">
        <f>IF(総括表!$B$4=総括表!$Q$4,基礎データ貼付用シート!E785)</f>
        <v>0</v>
      </c>
      <c r="G232" s="423" t="s">
        <v>117</v>
      </c>
      <c r="H232" s="796">
        <v>0.46600000000000003</v>
      </c>
      <c r="I232" s="423" t="s">
        <v>119</v>
      </c>
      <c r="J232" s="424">
        <f t="shared" si="7"/>
        <v>0</v>
      </c>
      <c r="K232" s="409" t="s">
        <v>255</v>
      </c>
      <c r="M232" s="155"/>
    </row>
    <row r="233" spans="1:13" s="163" customFormat="1" ht="15" customHeight="1" x14ac:dyDescent="0.2">
      <c r="A233" s="536"/>
      <c r="B233" s="779"/>
      <c r="C233" s="780"/>
      <c r="D233" s="406" t="s">
        <v>530</v>
      </c>
      <c r="E233" s="407" t="s">
        <v>142</v>
      </c>
      <c r="F233" s="612" t="b">
        <f>IF(総括表!$B$4=総括表!$Q$5,基礎データ貼付用シート!E785)</f>
        <v>0</v>
      </c>
      <c r="G233" s="423" t="s">
        <v>117</v>
      </c>
      <c r="H233" s="796">
        <v>0.45100000000000001</v>
      </c>
      <c r="I233" s="425" t="s">
        <v>119</v>
      </c>
      <c r="J233" s="789">
        <f t="shared" si="7"/>
        <v>0</v>
      </c>
      <c r="K233" s="409" t="s">
        <v>254</v>
      </c>
      <c r="M233" s="155"/>
    </row>
    <row r="234" spans="1:13" s="163" customFormat="1" ht="15" customHeight="1" x14ac:dyDescent="0.2">
      <c r="A234" s="536"/>
      <c r="B234" s="404">
        <f>B232+1</f>
        <v>12</v>
      </c>
      <c r="C234" s="405" t="s">
        <v>1082</v>
      </c>
      <c r="D234" s="406" t="s">
        <v>534</v>
      </c>
      <c r="E234" s="407" t="s">
        <v>143</v>
      </c>
      <c r="F234" s="612" t="b">
        <f>IF(総括表!$B$4=総括表!$Q$4,基礎データ貼付用シート!E787)</f>
        <v>0</v>
      </c>
      <c r="G234" s="423" t="s">
        <v>117</v>
      </c>
      <c r="H234" s="706">
        <v>0.48299999999999998</v>
      </c>
      <c r="I234" s="423" t="s">
        <v>119</v>
      </c>
      <c r="J234" s="424">
        <f>ROUND(F234*H234,0)</f>
        <v>0</v>
      </c>
      <c r="K234" s="409" t="s">
        <v>253</v>
      </c>
      <c r="M234" s="155"/>
    </row>
    <row r="235" spans="1:13" s="163" customFormat="1" ht="15" customHeight="1" x14ac:dyDescent="0.2">
      <c r="A235" s="536"/>
      <c r="B235" s="410"/>
      <c r="C235" s="411"/>
      <c r="D235" s="406" t="s">
        <v>530</v>
      </c>
      <c r="E235" s="407" t="s">
        <v>142</v>
      </c>
      <c r="F235" s="612" t="b">
        <f>IF(総括表!$B$4=総括表!$Q$5,基礎データ貼付用シート!E787)</f>
        <v>0</v>
      </c>
      <c r="G235" s="423" t="s">
        <v>117</v>
      </c>
      <c r="H235" s="722">
        <v>0.47599999999999998</v>
      </c>
      <c r="I235" s="425" t="s">
        <v>119</v>
      </c>
      <c r="J235" s="789">
        <f t="shared" si="7"/>
        <v>0</v>
      </c>
      <c r="K235" s="409" t="s">
        <v>322</v>
      </c>
      <c r="M235" s="155"/>
    </row>
    <row r="236" spans="1:13" s="163" customFormat="1" ht="15" customHeight="1" x14ac:dyDescent="0.2">
      <c r="A236" s="536"/>
      <c r="B236" s="404">
        <f>B234+1</f>
        <v>13</v>
      </c>
      <c r="C236" s="405" t="s">
        <v>1284</v>
      </c>
      <c r="D236" s="406" t="s">
        <v>534</v>
      </c>
      <c r="E236" s="407" t="s">
        <v>143</v>
      </c>
      <c r="F236" s="612" t="b">
        <f>IF(総括表!$B$4=総括表!$Q$4,基礎データ貼付用シート!E789)</f>
        <v>0</v>
      </c>
      <c r="G236" s="423" t="s">
        <v>117</v>
      </c>
      <c r="H236" s="706">
        <v>0.5</v>
      </c>
      <c r="I236" s="423" t="s">
        <v>119</v>
      </c>
      <c r="J236" s="424">
        <f>ROUND(F236*H236,0)</f>
        <v>0</v>
      </c>
      <c r="K236" s="409" t="s">
        <v>321</v>
      </c>
      <c r="M236" s="155"/>
    </row>
    <row r="237" spans="1:13" s="163" customFormat="1" ht="15" customHeight="1" x14ac:dyDescent="0.2">
      <c r="A237" s="536"/>
      <c r="B237" s="410"/>
      <c r="C237" s="411"/>
      <c r="D237" s="406" t="s">
        <v>530</v>
      </c>
      <c r="E237" s="407" t="s">
        <v>142</v>
      </c>
      <c r="F237" s="612" t="b">
        <f>IF(総括表!$B$4=総括表!$Q$5,基礎データ貼付用シート!E789)</f>
        <v>0</v>
      </c>
      <c r="G237" s="423" t="s">
        <v>117</v>
      </c>
      <c r="H237" s="722">
        <v>0.5</v>
      </c>
      <c r="I237" s="425" t="s">
        <v>119</v>
      </c>
      <c r="J237" s="789">
        <f t="shared" ref="J237" si="8">ROUND(F237*H237,0)</f>
        <v>0</v>
      </c>
      <c r="K237" s="409" t="s">
        <v>320</v>
      </c>
      <c r="M237" s="155"/>
    </row>
    <row r="238" spans="1:13" s="163" customFormat="1" ht="15" customHeight="1" x14ac:dyDescent="0.2">
      <c r="A238" s="536"/>
      <c r="B238" s="404">
        <f>B236+1</f>
        <v>14</v>
      </c>
      <c r="C238" s="405" t="s">
        <v>5388</v>
      </c>
      <c r="D238" s="406" t="s">
        <v>534</v>
      </c>
      <c r="E238" s="407" t="s">
        <v>143</v>
      </c>
      <c r="F238" s="612" t="b">
        <f>IF(総括表!$B$4=総括表!$Q$4,基礎データ貼付用シート!E791)</f>
        <v>0</v>
      </c>
      <c r="G238" s="423" t="s">
        <v>117</v>
      </c>
      <c r="H238" s="706">
        <v>0.5</v>
      </c>
      <c r="I238" s="423" t="s">
        <v>119</v>
      </c>
      <c r="J238" s="424">
        <f>ROUND(F238*H238,0)</f>
        <v>0</v>
      </c>
      <c r="K238" s="409" t="s">
        <v>319</v>
      </c>
      <c r="M238" s="155"/>
    </row>
    <row r="239" spans="1:13" s="163" customFormat="1" ht="15" customHeight="1" x14ac:dyDescent="0.2">
      <c r="A239" s="536"/>
      <c r="B239" s="410"/>
      <c r="C239" s="411"/>
      <c r="D239" s="406" t="s">
        <v>530</v>
      </c>
      <c r="E239" s="407" t="s">
        <v>142</v>
      </c>
      <c r="F239" s="612" t="b">
        <f>IF(総括表!$B$4=総括表!$Q$5,基礎データ貼付用シート!E791)</f>
        <v>0</v>
      </c>
      <c r="G239" s="423" t="s">
        <v>117</v>
      </c>
      <c r="H239" s="722">
        <v>0.5</v>
      </c>
      <c r="I239" s="425" t="s">
        <v>119</v>
      </c>
      <c r="J239" s="789">
        <f>ROUND(F239*H239,0)</f>
        <v>0</v>
      </c>
      <c r="K239" s="409" t="s">
        <v>318</v>
      </c>
      <c r="M239" s="155"/>
    </row>
    <row r="240" spans="1:13" s="163" customFormat="1" ht="15" customHeight="1" x14ac:dyDescent="0.2">
      <c r="A240" s="536"/>
      <c r="B240" s="404">
        <f>B238+1</f>
        <v>15</v>
      </c>
      <c r="C240" s="405" t="s">
        <v>6063</v>
      </c>
      <c r="D240" s="406" t="s">
        <v>534</v>
      </c>
      <c r="E240" s="407" t="s">
        <v>143</v>
      </c>
      <c r="F240" s="612" t="b">
        <f>IF(総括表!$B$4=総括表!$Q$4,基礎データ貼付用シート!E793)</f>
        <v>0</v>
      </c>
      <c r="G240" s="423" t="s">
        <v>117</v>
      </c>
      <c r="H240" s="706">
        <v>0.5</v>
      </c>
      <c r="I240" s="423" t="s">
        <v>119</v>
      </c>
      <c r="J240" s="424">
        <f>ROUND(F240*H240,0)</f>
        <v>0</v>
      </c>
      <c r="K240" s="409" t="s">
        <v>317</v>
      </c>
      <c r="M240" s="155"/>
    </row>
    <row r="241" spans="1:13" s="163" customFormat="1" ht="15" customHeight="1" x14ac:dyDescent="0.2">
      <c r="A241" s="536"/>
      <c r="B241" s="410"/>
      <c r="C241" s="411"/>
      <c r="D241" s="406" t="s">
        <v>530</v>
      </c>
      <c r="E241" s="407" t="s">
        <v>142</v>
      </c>
      <c r="F241" s="612" t="b">
        <f>IF(総括表!$B$4=総括表!$Q$5,基礎データ貼付用シート!E793)</f>
        <v>0</v>
      </c>
      <c r="G241" s="423" t="s">
        <v>117</v>
      </c>
      <c r="H241" s="722">
        <v>0.5</v>
      </c>
      <c r="I241" s="425" t="s">
        <v>119</v>
      </c>
      <c r="J241" s="789">
        <f>ROUND(F241*H241,0)</f>
        <v>0</v>
      </c>
      <c r="K241" s="409" t="s">
        <v>316</v>
      </c>
    </row>
    <row r="242" spans="1:13" s="258" customFormat="1" ht="15" customHeight="1" x14ac:dyDescent="0.2">
      <c r="A242" s="536"/>
      <c r="B242" s="404">
        <f>B240+1</f>
        <v>16</v>
      </c>
      <c r="C242" s="405" t="s">
        <v>6619</v>
      </c>
      <c r="D242" s="406" t="s">
        <v>534</v>
      </c>
      <c r="E242" s="407" t="s">
        <v>143</v>
      </c>
      <c r="F242" s="797" t="b">
        <f>IF(総括表!$B$4=総括表!$Q$4,基礎データ貼付用シート!E795)</f>
        <v>0</v>
      </c>
      <c r="G242" s="791" t="s">
        <v>117</v>
      </c>
      <c r="H242" s="790">
        <v>0.5</v>
      </c>
      <c r="I242" s="791" t="s">
        <v>119</v>
      </c>
      <c r="J242" s="792">
        <f t="shared" ref="J242:J243" si="9">ROUND(F242*H242,0)</f>
        <v>0</v>
      </c>
      <c r="K242" s="409" t="s">
        <v>315</v>
      </c>
      <c r="M242" s="255"/>
    </row>
    <row r="243" spans="1:13" s="258" customFormat="1" ht="15" customHeight="1" thickBot="1" x14ac:dyDescent="0.25">
      <c r="A243" s="536"/>
      <c r="B243" s="410"/>
      <c r="C243" s="411"/>
      <c r="D243" s="406" t="s">
        <v>530</v>
      </c>
      <c r="E243" s="407" t="s">
        <v>142</v>
      </c>
      <c r="F243" s="797" t="b">
        <f>IF(総括表!$B$4=総括表!$Q$5,基礎データ貼付用シート!E795)</f>
        <v>0</v>
      </c>
      <c r="G243" s="791" t="s">
        <v>117</v>
      </c>
      <c r="H243" s="722">
        <v>0.5</v>
      </c>
      <c r="I243" s="425" t="s">
        <v>119</v>
      </c>
      <c r="J243" s="789">
        <f t="shared" si="9"/>
        <v>0</v>
      </c>
      <c r="K243" s="409" t="s">
        <v>6652</v>
      </c>
    </row>
    <row r="244" spans="1:13" s="163" customFormat="1" ht="15" customHeight="1" x14ac:dyDescent="0.2">
      <c r="A244" s="536"/>
      <c r="B244" s="413"/>
      <c r="C244" s="414"/>
      <c r="D244" s="413"/>
      <c r="E244" s="413"/>
      <c r="F244" s="58"/>
      <c r="G244" s="591"/>
      <c r="H244" s="1504" t="s">
        <v>6653</v>
      </c>
      <c r="I244" s="1505"/>
      <c r="J244" s="415"/>
      <c r="K244" s="409"/>
    </row>
    <row r="245" spans="1:13" s="163" customFormat="1" ht="15" customHeight="1" thickBot="1" x14ac:dyDescent="0.25">
      <c r="A245" s="536"/>
      <c r="B245" s="409"/>
      <c r="C245" s="409"/>
      <c r="D245" s="409"/>
      <c r="E245" s="409"/>
      <c r="F245" s="657"/>
      <c r="G245" s="409"/>
      <c r="H245" s="1545" t="s">
        <v>118</v>
      </c>
      <c r="I245" s="1546"/>
      <c r="J245" s="642">
        <f>SUM(J213:J243)</f>
        <v>0</v>
      </c>
      <c r="K245" s="594" t="s">
        <v>548</v>
      </c>
      <c r="L245" s="446" t="s">
        <v>117</v>
      </c>
    </row>
    <row r="246" spans="1:13" ht="15" customHeight="1" x14ac:dyDescent="0.2">
      <c r="A246" s="536"/>
      <c r="B246" s="409"/>
      <c r="C246" s="409"/>
      <c r="D246" s="409"/>
      <c r="E246" s="409"/>
      <c r="F246" s="657"/>
      <c r="G246" s="633"/>
      <c r="H246" s="591"/>
      <c r="I246" s="591"/>
      <c r="J246" s="58"/>
      <c r="K246" s="409"/>
      <c r="L246" s="163"/>
    </row>
    <row r="247" spans="1:13" ht="18.75" customHeight="1" x14ac:dyDescent="0.2">
      <c r="A247" s="776" t="s">
        <v>74</v>
      </c>
      <c r="B247" s="536" t="s">
        <v>477</v>
      </c>
      <c r="C247" s="550"/>
      <c r="D247" s="550"/>
      <c r="E247" s="550"/>
      <c r="F247" s="620"/>
      <c r="G247" s="550"/>
      <c r="H247" s="550"/>
      <c r="I247" s="550"/>
      <c r="J247" s="620"/>
      <c r="K247" s="550"/>
    </row>
    <row r="248" spans="1:13" ht="15" customHeight="1" x14ac:dyDescent="0.2">
      <c r="A248" s="776"/>
      <c r="B248" s="536" t="s">
        <v>7005</v>
      </c>
      <c r="C248" s="550"/>
      <c r="D248" s="550"/>
      <c r="E248" s="550"/>
      <c r="F248" s="620"/>
      <c r="G248" s="550"/>
      <c r="H248" s="550"/>
      <c r="I248" s="550"/>
      <c r="J248" s="620"/>
      <c r="K248" s="550"/>
    </row>
    <row r="249" spans="1:13" ht="11.55" customHeight="1" x14ac:dyDescent="0.2">
      <c r="A249" s="553"/>
      <c r="B249" s="550"/>
      <c r="C249" s="550"/>
      <c r="D249" s="550"/>
      <c r="E249" s="550"/>
      <c r="F249" s="620"/>
      <c r="G249" s="550"/>
      <c r="H249" s="550"/>
      <c r="I249" s="550"/>
      <c r="J249" s="620"/>
      <c r="K249" s="550"/>
    </row>
    <row r="250" spans="1:13" ht="15" customHeight="1" x14ac:dyDescent="0.2">
      <c r="A250" s="553"/>
      <c r="B250" s="1534" t="s">
        <v>164</v>
      </c>
      <c r="C250" s="1535"/>
      <c r="D250" s="1534" t="s">
        <v>139</v>
      </c>
      <c r="E250" s="1535"/>
      <c r="F250" s="733" t="s">
        <v>179</v>
      </c>
      <c r="G250" s="412"/>
      <c r="H250" s="412" t="s">
        <v>137</v>
      </c>
      <c r="I250" s="412"/>
      <c r="J250" s="733" t="s">
        <v>89</v>
      </c>
      <c r="K250" s="409"/>
    </row>
    <row r="251" spans="1:13" s="163" customFormat="1" ht="15" customHeight="1" x14ac:dyDescent="0.2">
      <c r="A251" s="553"/>
      <c r="B251" s="564"/>
      <c r="C251" s="565"/>
      <c r="D251" s="566"/>
      <c r="E251" s="411"/>
      <c r="F251" s="627"/>
      <c r="G251" s="568"/>
      <c r="H251" s="568"/>
      <c r="I251" s="568"/>
      <c r="J251" s="781" t="s">
        <v>136</v>
      </c>
      <c r="K251" s="409"/>
      <c r="L251" s="155"/>
      <c r="M251" s="155"/>
    </row>
    <row r="252" spans="1:13" s="163" customFormat="1" ht="15" customHeight="1" x14ac:dyDescent="0.2">
      <c r="A252" s="536"/>
      <c r="B252" s="404">
        <v>1</v>
      </c>
      <c r="C252" s="405" t="s">
        <v>120</v>
      </c>
      <c r="D252" s="406" t="s">
        <v>534</v>
      </c>
      <c r="E252" s="407" t="s">
        <v>143</v>
      </c>
      <c r="F252" s="612" t="b">
        <f>IF(総括表!$B$4=総括表!$Q$4,基礎データ貼付用シート!E769)</f>
        <v>0</v>
      </c>
      <c r="G252" s="423" t="s">
        <v>117</v>
      </c>
      <c r="H252" s="796">
        <v>0.41499999999999998</v>
      </c>
      <c r="I252" s="423" t="s">
        <v>119</v>
      </c>
      <c r="J252" s="424">
        <f t="shared" ref="J252:J279" si="10">ROUND(F252*H252,0)</f>
        <v>0</v>
      </c>
      <c r="K252" s="409" t="s">
        <v>274</v>
      </c>
      <c r="M252" s="155"/>
    </row>
    <row r="253" spans="1:13" s="163" customFormat="1" ht="15" customHeight="1" x14ac:dyDescent="0.2">
      <c r="A253" s="536"/>
      <c r="B253" s="779"/>
      <c r="C253" s="780"/>
      <c r="D253" s="406" t="s">
        <v>530</v>
      </c>
      <c r="E253" s="407" t="s">
        <v>142</v>
      </c>
      <c r="F253" s="612" t="b">
        <f>IF(総括表!$B$4=総括表!$Q$5,基礎データ貼付用シート!E769)</f>
        <v>0</v>
      </c>
      <c r="G253" s="423" t="s">
        <v>117</v>
      </c>
      <c r="H253" s="796">
        <v>0.35</v>
      </c>
      <c r="I253" s="425" t="s">
        <v>119</v>
      </c>
      <c r="J253" s="789">
        <f t="shared" si="10"/>
        <v>0</v>
      </c>
      <c r="K253" s="409" t="s">
        <v>273</v>
      </c>
      <c r="M253" s="155"/>
    </row>
    <row r="254" spans="1:13" s="163" customFormat="1" ht="15" customHeight="1" x14ac:dyDescent="0.2">
      <c r="A254" s="536"/>
      <c r="B254" s="404">
        <v>2</v>
      </c>
      <c r="C254" s="405" t="s">
        <v>476</v>
      </c>
      <c r="D254" s="406" t="s">
        <v>534</v>
      </c>
      <c r="E254" s="407" t="s">
        <v>143</v>
      </c>
      <c r="F254" s="612" t="b">
        <f>IF(総括表!$B$4=総括表!$Q$4,基礎データ貼付用シート!E772)</f>
        <v>0</v>
      </c>
      <c r="G254" s="423" t="s">
        <v>117</v>
      </c>
      <c r="H254" s="796">
        <v>0.44400000000000001</v>
      </c>
      <c r="I254" s="423" t="s">
        <v>119</v>
      </c>
      <c r="J254" s="424">
        <f t="shared" si="10"/>
        <v>0</v>
      </c>
      <c r="K254" s="409" t="s">
        <v>272</v>
      </c>
      <c r="M254" s="155"/>
    </row>
    <row r="255" spans="1:13" s="163" customFormat="1" ht="15" customHeight="1" x14ac:dyDescent="0.2">
      <c r="A255" s="536"/>
      <c r="B255" s="779"/>
      <c r="C255" s="780"/>
      <c r="D255" s="406" t="s">
        <v>530</v>
      </c>
      <c r="E255" s="407" t="s">
        <v>142</v>
      </c>
      <c r="F255" s="612" t="b">
        <f>IF(総括表!$B$4=総括表!$Q$5,基礎データ貼付用シート!E772)</f>
        <v>0</v>
      </c>
      <c r="G255" s="423" t="s">
        <v>117</v>
      </c>
      <c r="H255" s="796">
        <v>0.39200000000000002</v>
      </c>
      <c r="I255" s="425" t="s">
        <v>119</v>
      </c>
      <c r="J255" s="789">
        <f t="shared" si="10"/>
        <v>0</v>
      </c>
      <c r="K255" s="409" t="s">
        <v>271</v>
      </c>
      <c r="M255" s="155"/>
    </row>
    <row r="256" spans="1:13" s="163" customFormat="1" ht="15" customHeight="1" x14ac:dyDescent="0.2">
      <c r="A256" s="536"/>
      <c r="B256" s="404">
        <v>3</v>
      </c>
      <c r="C256" s="405" t="s">
        <v>513</v>
      </c>
      <c r="D256" s="406" t="s">
        <v>534</v>
      </c>
      <c r="E256" s="407" t="s">
        <v>143</v>
      </c>
      <c r="F256" s="612" t="b">
        <f>IF(総括表!$B$4=総括表!$Q$4,基礎データ貼付用シート!E774)</f>
        <v>0</v>
      </c>
      <c r="G256" s="423" t="s">
        <v>117</v>
      </c>
      <c r="H256" s="796">
        <v>0.47199999999999998</v>
      </c>
      <c r="I256" s="423" t="s">
        <v>119</v>
      </c>
      <c r="J256" s="424">
        <f t="shared" si="10"/>
        <v>0</v>
      </c>
      <c r="K256" s="409" t="s">
        <v>269</v>
      </c>
      <c r="M256" s="155"/>
    </row>
    <row r="257" spans="1:13" s="163" customFormat="1" ht="15" customHeight="1" x14ac:dyDescent="0.2">
      <c r="A257" s="536"/>
      <c r="B257" s="779"/>
      <c r="C257" s="780"/>
      <c r="D257" s="406" t="s">
        <v>530</v>
      </c>
      <c r="E257" s="407" t="s">
        <v>142</v>
      </c>
      <c r="F257" s="612" t="b">
        <f>IF(総括表!$B$4=総括表!$Q$5,基礎データ貼付用シート!E774)</f>
        <v>0</v>
      </c>
      <c r="G257" s="423" t="s">
        <v>117</v>
      </c>
      <c r="H257" s="796">
        <v>0.42599999999999999</v>
      </c>
      <c r="I257" s="425" t="s">
        <v>119</v>
      </c>
      <c r="J257" s="789">
        <f t="shared" si="10"/>
        <v>0</v>
      </c>
      <c r="K257" s="409" t="s">
        <v>268</v>
      </c>
      <c r="M257" s="155"/>
    </row>
    <row r="258" spans="1:13" s="163" customFormat="1" ht="15" customHeight="1" x14ac:dyDescent="0.2">
      <c r="A258" s="536"/>
      <c r="B258" s="404">
        <v>4</v>
      </c>
      <c r="C258" s="405" t="s">
        <v>620</v>
      </c>
      <c r="D258" s="406" t="s">
        <v>534</v>
      </c>
      <c r="E258" s="407" t="s">
        <v>143</v>
      </c>
      <c r="F258" s="612" t="b">
        <f>IF(総括表!$B$4=総括表!$Q$4,基礎データ貼付用シート!E776)</f>
        <v>0</v>
      </c>
      <c r="G258" s="423" t="s">
        <v>117</v>
      </c>
      <c r="H258" s="796">
        <v>0.49099999999999999</v>
      </c>
      <c r="I258" s="423" t="s">
        <v>119</v>
      </c>
      <c r="J258" s="424">
        <f t="shared" si="10"/>
        <v>0</v>
      </c>
      <c r="K258" s="409" t="s">
        <v>270</v>
      </c>
      <c r="M258" s="155"/>
    </row>
    <row r="259" spans="1:13" s="163" customFormat="1" ht="15" customHeight="1" x14ac:dyDescent="0.2">
      <c r="A259" s="536"/>
      <c r="B259" s="779"/>
      <c r="C259" s="780"/>
      <c r="D259" s="406" t="s">
        <v>530</v>
      </c>
      <c r="E259" s="407" t="s">
        <v>142</v>
      </c>
      <c r="F259" s="612" t="b">
        <f>IF(総括表!$B$4=総括表!$Q$5,基礎データ貼付用シート!E776)</f>
        <v>0</v>
      </c>
      <c r="G259" s="423" t="s">
        <v>117</v>
      </c>
      <c r="H259" s="796">
        <v>0.45</v>
      </c>
      <c r="I259" s="425" t="s">
        <v>119</v>
      </c>
      <c r="J259" s="789">
        <f t="shared" si="10"/>
        <v>0</v>
      </c>
      <c r="K259" s="409" t="s">
        <v>267</v>
      </c>
      <c r="M259" s="155"/>
    </row>
    <row r="260" spans="1:13" s="163" customFormat="1" ht="15" customHeight="1" x14ac:dyDescent="0.2">
      <c r="A260" s="536"/>
      <c r="B260" s="404">
        <v>5</v>
      </c>
      <c r="C260" s="405" t="s">
        <v>716</v>
      </c>
      <c r="D260" s="406" t="s">
        <v>534</v>
      </c>
      <c r="E260" s="407" t="s">
        <v>143</v>
      </c>
      <c r="F260" s="612" t="b">
        <f>IF(総括表!$B$4=総括表!$Q$4,基礎データ貼付用シート!E778)</f>
        <v>0</v>
      </c>
      <c r="G260" s="423" t="s">
        <v>117</v>
      </c>
      <c r="H260" s="796">
        <v>0.52700000000000002</v>
      </c>
      <c r="I260" s="423" t="s">
        <v>119</v>
      </c>
      <c r="J260" s="424">
        <f t="shared" si="10"/>
        <v>0</v>
      </c>
      <c r="K260" s="409" t="s">
        <v>266</v>
      </c>
      <c r="M260" s="155"/>
    </row>
    <row r="261" spans="1:13" s="163" customFormat="1" ht="15" customHeight="1" x14ac:dyDescent="0.2">
      <c r="A261" s="536"/>
      <c r="B261" s="779"/>
      <c r="C261" s="780"/>
      <c r="D261" s="406" t="s">
        <v>530</v>
      </c>
      <c r="E261" s="407" t="s">
        <v>142</v>
      </c>
      <c r="F261" s="612" t="b">
        <f>IF(総括表!$B$4=総括表!$Q$5,基礎データ貼付用シート!E778)</f>
        <v>0</v>
      </c>
      <c r="G261" s="423" t="s">
        <v>117</v>
      </c>
      <c r="H261" s="796">
        <v>0.505</v>
      </c>
      <c r="I261" s="425" t="s">
        <v>119</v>
      </c>
      <c r="J261" s="789">
        <f t="shared" si="10"/>
        <v>0</v>
      </c>
      <c r="K261" s="409" t="s">
        <v>265</v>
      </c>
      <c r="M261" s="155"/>
    </row>
    <row r="262" spans="1:13" s="163" customFormat="1" ht="15" customHeight="1" x14ac:dyDescent="0.2">
      <c r="A262" s="536"/>
      <c r="B262" s="404">
        <v>6</v>
      </c>
      <c r="C262" s="405" t="s">
        <v>747</v>
      </c>
      <c r="D262" s="406" t="s">
        <v>534</v>
      </c>
      <c r="E262" s="407" t="s">
        <v>143</v>
      </c>
      <c r="F262" s="612" t="b">
        <f>IF(総括表!$B$4=総括表!$Q$4,基礎データ貼付用シート!E780)</f>
        <v>0</v>
      </c>
      <c r="G262" s="423" t="s">
        <v>117</v>
      </c>
      <c r="H262" s="796">
        <v>0.55600000000000005</v>
      </c>
      <c r="I262" s="423" t="s">
        <v>119</v>
      </c>
      <c r="J262" s="424">
        <f t="shared" si="10"/>
        <v>0</v>
      </c>
      <c r="K262" s="409" t="s">
        <v>264</v>
      </c>
      <c r="M262" s="155"/>
    </row>
    <row r="263" spans="1:13" s="163" customFormat="1" ht="15" customHeight="1" x14ac:dyDescent="0.2">
      <c r="A263" s="536"/>
      <c r="B263" s="779"/>
      <c r="C263" s="780"/>
      <c r="D263" s="406" t="s">
        <v>530</v>
      </c>
      <c r="E263" s="407" t="s">
        <v>142</v>
      </c>
      <c r="F263" s="612" t="b">
        <f>IF(総括表!$B$4=総括表!$Q$5,基礎データ貼付用シート!E780)</f>
        <v>0</v>
      </c>
      <c r="G263" s="423" t="s">
        <v>117</v>
      </c>
      <c r="H263" s="796">
        <v>0.54100000000000004</v>
      </c>
      <c r="I263" s="425" t="s">
        <v>119</v>
      </c>
      <c r="J263" s="789">
        <f t="shared" si="10"/>
        <v>0</v>
      </c>
      <c r="K263" s="409" t="s">
        <v>263</v>
      </c>
      <c r="M263" s="155"/>
    </row>
    <row r="264" spans="1:13" s="163" customFormat="1" ht="15" customHeight="1" x14ac:dyDescent="0.2">
      <c r="A264" s="536"/>
      <c r="B264" s="404">
        <v>7</v>
      </c>
      <c r="C264" s="405" t="s">
        <v>818</v>
      </c>
      <c r="D264" s="406" t="s">
        <v>534</v>
      </c>
      <c r="E264" s="407" t="s">
        <v>143</v>
      </c>
      <c r="F264" s="612" t="b">
        <f>IF(総括表!$B$4=総括表!$Q$4,基礎データ貼付用シート!E782)</f>
        <v>0</v>
      </c>
      <c r="G264" s="423" t="s">
        <v>117</v>
      </c>
      <c r="H264" s="796">
        <v>0.58499999999999996</v>
      </c>
      <c r="I264" s="423" t="s">
        <v>119</v>
      </c>
      <c r="J264" s="424">
        <f t="shared" si="10"/>
        <v>0</v>
      </c>
      <c r="K264" s="409" t="s">
        <v>262</v>
      </c>
      <c r="M264" s="155"/>
    </row>
    <row r="265" spans="1:13" s="163" customFormat="1" ht="15" customHeight="1" x14ac:dyDescent="0.2">
      <c r="A265" s="536"/>
      <c r="B265" s="779"/>
      <c r="C265" s="780"/>
      <c r="D265" s="406" t="s">
        <v>530</v>
      </c>
      <c r="E265" s="407" t="s">
        <v>142</v>
      </c>
      <c r="F265" s="612" t="b">
        <f>IF(総括表!$B$4=総括表!$Q$5,基礎データ貼付用シート!E782)</f>
        <v>0</v>
      </c>
      <c r="G265" s="423" t="s">
        <v>117</v>
      </c>
      <c r="H265" s="796">
        <v>0.57299999999999995</v>
      </c>
      <c r="I265" s="425" t="s">
        <v>119</v>
      </c>
      <c r="J265" s="789">
        <f t="shared" si="10"/>
        <v>0</v>
      </c>
      <c r="K265" s="409" t="s">
        <v>261</v>
      </c>
      <c r="M265" s="155"/>
    </row>
    <row r="266" spans="1:13" s="163" customFormat="1" ht="15" customHeight="1" x14ac:dyDescent="0.2">
      <c r="A266" s="536"/>
      <c r="B266" s="404">
        <v>8</v>
      </c>
      <c r="C266" s="405" t="s">
        <v>894</v>
      </c>
      <c r="D266" s="406" t="s">
        <v>534</v>
      </c>
      <c r="E266" s="407" t="s">
        <v>143</v>
      </c>
      <c r="F266" s="612" t="b">
        <f>IF(総括表!$B$4=総括表!$Q$4,基礎データ貼付用シート!E784)</f>
        <v>0</v>
      </c>
      <c r="G266" s="423" t="s">
        <v>117</v>
      </c>
      <c r="H266" s="796">
        <v>0.60899999999999999</v>
      </c>
      <c r="I266" s="423" t="s">
        <v>119</v>
      </c>
      <c r="J266" s="424">
        <f t="shared" si="10"/>
        <v>0</v>
      </c>
      <c r="K266" s="409" t="s">
        <v>260</v>
      </c>
      <c r="M266" s="155"/>
    </row>
    <row r="267" spans="1:13" s="163" customFormat="1" ht="15" customHeight="1" x14ac:dyDescent="0.2">
      <c r="A267" s="536"/>
      <c r="B267" s="779"/>
      <c r="C267" s="780"/>
      <c r="D267" s="406" t="s">
        <v>530</v>
      </c>
      <c r="E267" s="407" t="s">
        <v>142</v>
      </c>
      <c r="F267" s="612" t="b">
        <f>IF(総括表!$B$4=総括表!$Q$5,基礎データ貼付用シート!E784)</f>
        <v>0</v>
      </c>
      <c r="G267" s="423" t="s">
        <v>117</v>
      </c>
      <c r="H267" s="796">
        <v>0.59499999999999997</v>
      </c>
      <c r="I267" s="425" t="s">
        <v>119</v>
      </c>
      <c r="J267" s="789">
        <f t="shared" si="10"/>
        <v>0</v>
      </c>
      <c r="K267" s="409" t="s">
        <v>259</v>
      </c>
      <c r="M267" s="155"/>
    </row>
    <row r="268" spans="1:13" s="163" customFormat="1" ht="15" customHeight="1" x14ac:dyDescent="0.2">
      <c r="A268" s="536"/>
      <c r="B268" s="404">
        <v>9</v>
      </c>
      <c r="C268" s="405" t="s">
        <v>926</v>
      </c>
      <c r="D268" s="406" t="s">
        <v>534</v>
      </c>
      <c r="E268" s="407" t="s">
        <v>143</v>
      </c>
      <c r="F268" s="612" t="b">
        <f>IF(総括表!$B$4=総括表!$Q$4,基礎データ貼付用シート!E786)</f>
        <v>0</v>
      </c>
      <c r="G268" s="423" t="s">
        <v>117</v>
      </c>
      <c r="H268" s="796">
        <v>0.64</v>
      </c>
      <c r="I268" s="423" t="s">
        <v>119</v>
      </c>
      <c r="J268" s="424">
        <f t="shared" si="10"/>
        <v>0</v>
      </c>
      <c r="K268" s="409" t="s">
        <v>258</v>
      </c>
      <c r="M268" s="155"/>
    </row>
    <row r="269" spans="1:13" s="163" customFormat="1" ht="15" customHeight="1" x14ac:dyDescent="0.2">
      <c r="A269" s="536"/>
      <c r="B269" s="779"/>
      <c r="C269" s="780"/>
      <c r="D269" s="406" t="s">
        <v>530</v>
      </c>
      <c r="E269" s="407" t="s">
        <v>142</v>
      </c>
      <c r="F269" s="612" t="b">
        <f>IF(総括表!$B$4=総括表!$Q$5,基礎データ貼付用シート!E786)</f>
        <v>0</v>
      </c>
      <c r="G269" s="423" t="s">
        <v>117</v>
      </c>
      <c r="H269" s="796">
        <v>0.63</v>
      </c>
      <c r="I269" s="425" t="s">
        <v>119</v>
      </c>
      <c r="J269" s="789">
        <f t="shared" si="10"/>
        <v>0</v>
      </c>
      <c r="K269" s="409" t="s">
        <v>257</v>
      </c>
      <c r="M269" s="155"/>
    </row>
    <row r="270" spans="1:13" s="163" customFormat="1" ht="15" customHeight="1" x14ac:dyDescent="0.2">
      <c r="A270" s="536"/>
      <c r="B270" s="404">
        <f>B268+1</f>
        <v>10</v>
      </c>
      <c r="C270" s="405" t="s">
        <v>1082</v>
      </c>
      <c r="D270" s="406" t="s">
        <v>534</v>
      </c>
      <c r="E270" s="407" t="s">
        <v>143</v>
      </c>
      <c r="F270" s="612" t="b">
        <f>IF(総括表!$B$4=総括表!$Q$4,基礎データ貼付用シート!E788)</f>
        <v>0</v>
      </c>
      <c r="G270" s="423" t="s">
        <v>117</v>
      </c>
      <c r="H270" s="706">
        <v>0.67</v>
      </c>
      <c r="I270" s="423" t="s">
        <v>119</v>
      </c>
      <c r="J270" s="424">
        <f t="shared" si="10"/>
        <v>0</v>
      </c>
      <c r="K270" s="409" t="s">
        <v>256</v>
      </c>
      <c r="M270" s="155"/>
    </row>
    <row r="271" spans="1:13" s="163" customFormat="1" ht="15" customHeight="1" x14ac:dyDescent="0.2">
      <c r="A271" s="536"/>
      <c r="B271" s="410"/>
      <c r="C271" s="411"/>
      <c r="D271" s="406" t="s">
        <v>530</v>
      </c>
      <c r="E271" s="407" t="s">
        <v>142</v>
      </c>
      <c r="F271" s="612" t="b">
        <f>IF(総括表!$B$4=総括表!$Q$5,基礎データ貼付用シート!E788)</f>
        <v>0</v>
      </c>
      <c r="G271" s="423" t="s">
        <v>117</v>
      </c>
      <c r="H271" s="722">
        <v>0.66400000000000003</v>
      </c>
      <c r="I271" s="425" t="s">
        <v>119</v>
      </c>
      <c r="J271" s="789">
        <f t="shared" si="10"/>
        <v>0</v>
      </c>
      <c r="K271" s="409" t="s">
        <v>255</v>
      </c>
      <c r="M271" s="155"/>
    </row>
    <row r="272" spans="1:13" s="163" customFormat="1" ht="15" customHeight="1" x14ac:dyDescent="0.2">
      <c r="A272" s="536"/>
      <c r="B272" s="404">
        <f>B270+1</f>
        <v>11</v>
      </c>
      <c r="C272" s="405" t="s">
        <v>1284</v>
      </c>
      <c r="D272" s="406" t="s">
        <v>534</v>
      </c>
      <c r="E272" s="407" t="s">
        <v>143</v>
      </c>
      <c r="F272" s="612" t="b">
        <f>IF(総括表!$B$4=総括表!$Q$4,基礎データ貼付用シート!E790)</f>
        <v>0</v>
      </c>
      <c r="G272" s="423" t="s">
        <v>117</v>
      </c>
      <c r="H272" s="706">
        <v>0.7</v>
      </c>
      <c r="I272" s="423" t="s">
        <v>119</v>
      </c>
      <c r="J272" s="424">
        <f t="shared" si="10"/>
        <v>0</v>
      </c>
      <c r="K272" s="409" t="s">
        <v>254</v>
      </c>
      <c r="M272" s="155"/>
    </row>
    <row r="273" spans="1:13" s="163" customFormat="1" ht="15" customHeight="1" x14ac:dyDescent="0.2">
      <c r="A273" s="536"/>
      <c r="B273" s="410"/>
      <c r="C273" s="411"/>
      <c r="D273" s="406" t="s">
        <v>530</v>
      </c>
      <c r="E273" s="407" t="s">
        <v>142</v>
      </c>
      <c r="F273" s="612" t="b">
        <f>IF(総括表!$B$4=総括表!$Q$5,基礎データ貼付用シート!E790)</f>
        <v>0</v>
      </c>
      <c r="G273" s="423" t="s">
        <v>117</v>
      </c>
      <c r="H273" s="722">
        <v>0.7</v>
      </c>
      <c r="I273" s="425" t="s">
        <v>119</v>
      </c>
      <c r="J273" s="789">
        <f t="shared" si="10"/>
        <v>0</v>
      </c>
      <c r="K273" s="409" t="s">
        <v>253</v>
      </c>
      <c r="M273" s="155"/>
    </row>
    <row r="274" spans="1:13" s="163" customFormat="1" ht="15" customHeight="1" x14ac:dyDescent="0.2">
      <c r="A274" s="536"/>
      <c r="B274" s="404">
        <f>B272+1</f>
        <v>12</v>
      </c>
      <c r="C274" s="405" t="s">
        <v>5388</v>
      </c>
      <c r="D274" s="406" t="s">
        <v>534</v>
      </c>
      <c r="E274" s="407" t="s">
        <v>143</v>
      </c>
      <c r="F274" s="612" t="b">
        <f>IF(総括表!$B$4=総括表!$Q$4,基礎データ貼付用シート!E792)</f>
        <v>0</v>
      </c>
      <c r="G274" s="423" t="s">
        <v>117</v>
      </c>
      <c r="H274" s="706">
        <v>0.7</v>
      </c>
      <c r="I274" s="423" t="s">
        <v>119</v>
      </c>
      <c r="J274" s="424">
        <f t="shared" si="10"/>
        <v>0</v>
      </c>
      <c r="K274" s="409" t="s">
        <v>322</v>
      </c>
      <c r="M274" s="155"/>
    </row>
    <row r="275" spans="1:13" s="163" customFormat="1" ht="15" customHeight="1" x14ac:dyDescent="0.2">
      <c r="A275" s="536"/>
      <c r="B275" s="410"/>
      <c r="C275" s="411"/>
      <c r="D275" s="406" t="s">
        <v>530</v>
      </c>
      <c r="E275" s="407" t="s">
        <v>142</v>
      </c>
      <c r="F275" s="612" t="b">
        <f>IF(総括表!$B$4=総括表!$Q$5,基礎データ貼付用シート!E792)</f>
        <v>0</v>
      </c>
      <c r="G275" s="423" t="s">
        <v>117</v>
      </c>
      <c r="H275" s="722">
        <v>0.7</v>
      </c>
      <c r="I275" s="425" t="s">
        <v>119</v>
      </c>
      <c r="J275" s="789">
        <f t="shared" si="10"/>
        <v>0</v>
      </c>
      <c r="K275" s="409" t="s">
        <v>321</v>
      </c>
    </row>
    <row r="276" spans="1:13" s="163" customFormat="1" ht="15" customHeight="1" x14ac:dyDescent="0.2">
      <c r="A276" s="536"/>
      <c r="B276" s="404">
        <f>B274+1</f>
        <v>13</v>
      </c>
      <c r="C276" s="405" t="s">
        <v>6063</v>
      </c>
      <c r="D276" s="406" t="s">
        <v>534</v>
      </c>
      <c r="E276" s="407" t="s">
        <v>143</v>
      </c>
      <c r="F276" s="612" t="b">
        <f>IF(総括表!$B$4=総括表!$Q$4,基礎データ貼付用シート!E794)</f>
        <v>0</v>
      </c>
      <c r="G276" s="423" t="s">
        <v>117</v>
      </c>
      <c r="H276" s="706">
        <v>0.7</v>
      </c>
      <c r="I276" s="423" t="s">
        <v>119</v>
      </c>
      <c r="J276" s="424">
        <f t="shared" si="10"/>
        <v>0</v>
      </c>
      <c r="K276" s="409" t="s">
        <v>320</v>
      </c>
    </row>
    <row r="277" spans="1:13" s="163" customFormat="1" ht="15" customHeight="1" x14ac:dyDescent="0.2">
      <c r="A277" s="536"/>
      <c r="B277" s="410"/>
      <c r="C277" s="411"/>
      <c r="D277" s="406" t="s">
        <v>530</v>
      </c>
      <c r="E277" s="407" t="s">
        <v>142</v>
      </c>
      <c r="F277" s="612" t="b">
        <f>IF(総括表!$B$4=総括表!$Q$5,基礎データ貼付用シート!E794)</f>
        <v>0</v>
      </c>
      <c r="G277" s="423" t="s">
        <v>117</v>
      </c>
      <c r="H277" s="722">
        <v>0.7</v>
      </c>
      <c r="I277" s="425" t="s">
        <v>119</v>
      </c>
      <c r="J277" s="789">
        <f t="shared" si="10"/>
        <v>0</v>
      </c>
      <c r="K277" s="409" t="s">
        <v>319</v>
      </c>
    </row>
    <row r="278" spans="1:13" s="258" customFormat="1" ht="15" customHeight="1" x14ac:dyDescent="0.2">
      <c r="A278" s="536"/>
      <c r="B278" s="404">
        <f>B276+1</f>
        <v>14</v>
      </c>
      <c r="C278" s="405" t="s">
        <v>6619</v>
      </c>
      <c r="D278" s="406" t="s">
        <v>534</v>
      </c>
      <c r="E278" s="407" t="s">
        <v>143</v>
      </c>
      <c r="F278" s="797" t="b">
        <f>IF(総括表!$B$4=総括表!$Q$4,基礎データ貼付用シート!E796)</f>
        <v>0</v>
      </c>
      <c r="G278" s="791" t="s">
        <v>117</v>
      </c>
      <c r="H278" s="790">
        <v>0.7</v>
      </c>
      <c r="I278" s="791" t="s">
        <v>119</v>
      </c>
      <c r="J278" s="792">
        <f t="shared" si="10"/>
        <v>0</v>
      </c>
      <c r="K278" s="409" t="s">
        <v>318</v>
      </c>
    </row>
    <row r="279" spans="1:13" s="258" customFormat="1" ht="15" customHeight="1" thickBot="1" x14ac:dyDescent="0.25">
      <c r="A279" s="536"/>
      <c r="B279" s="410"/>
      <c r="C279" s="411"/>
      <c r="D279" s="406" t="s">
        <v>530</v>
      </c>
      <c r="E279" s="407" t="s">
        <v>142</v>
      </c>
      <c r="F279" s="797" t="b">
        <f>IF(総括表!$B$4=総括表!$Q$5,基礎データ貼付用シート!E796)</f>
        <v>0</v>
      </c>
      <c r="G279" s="791" t="s">
        <v>117</v>
      </c>
      <c r="H279" s="722">
        <v>0.7</v>
      </c>
      <c r="I279" s="425" t="s">
        <v>119</v>
      </c>
      <c r="J279" s="789">
        <f t="shared" si="10"/>
        <v>0</v>
      </c>
      <c r="K279" s="409" t="s">
        <v>317</v>
      </c>
    </row>
    <row r="280" spans="1:13" ht="15" customHeight="1" x14ac:dyDescent="0.2">
      <c r="A280" s="536"/>
      <c r="B280" s="409"/>
      <c r="C280" s="409"/>
      <c r="D280" s="409"/>
      <c r="E280" s="409"/>
      <c r="F280" s="657"/>
      <c r="G280" s="633"/>
      <c r="H280" s="1504" t="s">
        <v>6650</v>
      </c>
      <c r="I280" s="1505"/>
      <c r="J280" s="415"/>
      <c r="K280" s="409"/>
      <c r="L280" s="163"/>
    </row>
    <row r="281" spans="1:13" ht="15" customHeight="1" thickBot="1" x14ac:dyDescent="0.25">
      <c r="A281" s="536"/>
      <c r="B281" s="409"/>
      <c r="C281" s="409"/>
      <c r="D281" s="409"/>
      <c r="E281" s="409"/>
      <c r="F281" s="657"/>
      <c r="G281" s="633"/>
      <c r="H281" s="1545" t="s">
        <v>118</v>
      </c>
      <c r="I281" s="1546"/>
      <c r="J281" s="642">
        <f>SUM(J252:J279)</f>
        <v>0</v>
      </c>
      <c r="K281" s="594" t="s">
        <v>816</v>
      </c>
      <c r="L281" s="446" t="s">
        <v>117</v>
      </c>
    </row>
    <row r="282" spans="1:13" ht="15" customHeight="1" x14ac:dyDescent="0.2">
      <c r="A282" s="536"/>
      <c r="B282" s="409"/>
      <c r="C282" s="409"/>
      <c r="D282" s="409"/>
      <c r="E282" s="409"/>
      <c r="F282" s="657"/>
      <c r="G282" s="633"/>
      <c r="H282" s="591"/>
      <c r="I282" s="591"/>
      <c r="J282" s="58"/>
      <c r="K282" s="409"/>
      <c r="L282" s="163"/>
    </row>
    <row r="283" spans="1:13" ht="18.75" customHeight="1" x14ac:dyDescent="0.2">
      <c r="A283" s="776" t="s">
        <v>1124</v>
      </c>
      <c r="B283" s="536" t="s">
        <v>1076</v>
      </c>
      <c r="C283" s="550"/>
      <c r="D283" s="550"/>
      <c r="E283" s="550"/>
      <c r="F283" s="620"/>
      <c r="G283" s="550"/>
      <c r="H283" s="550"/>
      <c r="I283" s="550"/>
      <c r="J283" s="620"/>
      <c r="K283" s="550"/>
    </row>
    <row r="284" spans="1:13" ht="18.75" customHeight="1" x14ac:dyDescent="0.2">
      <c r="A284" s="776"/>
      <c r="B284" s="536" t="s">
        <v>7006</v>
      </c>
      <c r="C284" s="550"/>
      <c r="D284" s="550"/>
      <c r="E284" s="550"/>
      <c r="F284" s="620"/>
      <c r="G284" s="550"/>
      <c r="H284" s="550"/>
      <c r="I284" s="550"/>
      <c r="J284" s="620"/>
      <c r="K284" s="550"/>
    </row>
    <row r="285" spans="1:13" s="163" customFormat="1" ht="11.55" customHeight="1" x14ac:dyDescent="0.2">
      <c r="A285" s="553"/>
      <c r="B285" s="550"/>
      <c r="C285" s="550"/>
      <c r="D285" s="550"/>
      <c r="E285" s="550"/>
      <c r="F285" s="620"/>
      <c r="G285" s="550"/>
      <c r="H285" s="550"/>
      <c r="I285" s="550"/>
      <c r="J285" s="620"/>
      <c r="K285" s="550"/>
      <c r="L285" s="155"/>
    </row>
    <row r="286" spans="1:13" s="163" customFormat="1" ht="15" customHeight="1" x14ac:dyDescent="0.2">
      <c r="A286" s="553"/>
      <c r="B286" s="1534" t="s">
        <v>164</v>
      </c>
      <c r="C286" s="1535"/>
      <c r="D286" s="1534" t="s">
        <v>139</v>
      </c>
      <c r="E286" s="1535"/>
      <c r="F286" s="733" t="s">
        <v>179</v>
      </c>
      <c r="G286" s="412"/>
      <c r="H286" s="412" t="s">
        <v>137</v>
      </c>
      <c r="I286" s="412"/>
      <c r="J286" s="733" t="s">
        <v>89</v>
      </c>
      <c r="K286" s="409"/>
      <c r="L286" s="155"/>
    </row>
    <row r="287" spans="1:13" s="163" customFormat="1" ht="15" customHeight="1" x14ac:dyDescent="0.2">
      <c r="A287" s="553"/>
      <c r="B287" s="564"/>
      <c r="C287" s="565"/>
      <c r="D287" s="566"/>
      <c r="E287" s="411"/>
      <c r="F287" s="627"/>
      <c r="G287" s="568"/>
      <c r="H287" s="568"/>
      <c r="I287" s="568"/>
      <c r="J287" s="781" t="s">
        <v>136</v>
      </c>
      <c r="K287" s="409"/>
      <c r="L287" s="155"/>
    </row>
    <row r="288" spans="1:13" s="163" customFormat="1" ht="15" customHeight="1" x14ac:dyDescent="0.2">
      <c r="A288" s="536"/>
      <c r="B288" s="404">
        <v>1</v>
      </c>
      <c r="C288" s="405" t="s">
        <v>926</v>
      </c>
      <c r="D288" s="406" t="s">
        <v>534</v>
      </c>
      <c r="E288" s="407" t="s">
        <v>143</v>
      </c>
      <c r="F288" s="612" t="b">
        <f>IF(総括表!$B$4=総括表!$Q$4,基礎データ貼付用シート!E797)</f>
        <v>0</v>
      </c>
      <c r="G288" s="423" t="s">
        <v>117</v>
      </c>
      <c r="H288" s="796">
        <v>0.64</v>
      </c>
      <c r="I288" s="423" t="s">
        <v>119</v>
      </c>
      <c r="J288" s="424">
        <f>ROUND(F288*H288,0)</f>
        <v>0</v>
      </c>
      <c r="K288" s="409" t="s">
        <v>274</v>
      </c>
    </row>
    <row r="289" spans="1:12" s="163" customFormat="1" ht="15" customHeight="1" x14ac:dyDescent="0.2">
      <c r="A289" s="536"/>
      <c r="B289" s="779"/>
      <c r="C289" s="780"/>
      <c r="D289" s="406" t="s">
        <v>530</v>
      </c>
      <c r="E289" s="407" t="s">
        <v>142</v>
      </c>
      <c r="F289" s="612" t="b">
        <f>IF(総括表!$B$4=総括表!$Q$5,基礎データ貼付用シート!E797)</f>
        <v>0</v>
      </c>
      <c r="G289" s="423" t="s">
        <v>117</v>
      </c>
      <c r="H289" s="796">
        <v>0.63</v>
      </c>
      <c r="I289" s="425" t="s">
        <v>119</v>
      </c>
      <c r="J289" s="789">
        <f>ROUND(F289*H289,0)</f>
        <v>0</v>
      </c>
      <c r="K289" s="409" t="s">
        <v>273</v>
      </c>
    </row>
    <row r="290" spans="1:12" s="163" customFormat="1" ht="15" customHeight="1" x14ac:dyDescent="0.2">
      <c r="A290" s="536"/>
      <c r="B290" s="404">
        <f>B288+1</f>
        <v>2</v>
      </c>
      <c r="C290" s="405" t="s">
        <v>1082</v>
      </c>
      <c r="D290" s="406" t="s">
        <v>534</v>
      </c>
      <c r="E290" s="407" t="s">
        <v>143</v>
      </c>
      <c r="F290" s="612" t="b">
        <f>IF(総括表!$B$4=総括表!$Q$4,基礎データ貼付用シート!E798)</f>
        <v>0</v>
      </c>
      <c r="G290" s="423" t="s">
        <v>117</v>
      </c>
      <c r="H290" s="706">
        <v>0.67</v>
      </c>
      <c r="I290" s="423" t="s">
        <v>119</v>
      </c>
      <c r="J290" s="424">
        <f>ROUND(F290*H290,0)</f>
        <v>0</v>
      </c>
      <c r="K290" s="409" t="s">
        <v>130</v>
      </c>
    </row>
    <row r="291" spans="1:12" s="163" customFormat="1" ht="15" customHeight="1" thickBot="1" x14ac:dyDescent="0.25">
      <c r="A291" s="536"/>
      <c r="B291" s="410"/>
      <c r="C291" s="411"/>
      <c r="D291" s="406" t="s">
        <v>530</v>
      </c>
      <c r="E291" s="407" t="s">
        <v>142</v>
      </c>
      <c r="F291" s="612" t="b">
        <f>IF(総括表!$B$4=総括表!$Q$5,基礎データ貼付用シート!E798)</f>
        <v>0</v>
      </c>
      <c r="G291" s="423" t="s">
        <v>117</v>
      </c>
      <c r="H291" s="722">
        <v>0.66400000000000003</v>
      </c>
      <c r="I291" s="425" t="s">
        <v>119</v>
      </c>
      <c r="J291" s="789">
        <f t="shared" ref="J291" si="11">ROUND(F291*H291,0)</f>
        <v>0</v>
      </c>
      <c r="K291" s="409" t="s">
        <v>539</v>
      </c>
    </row>
    <row r="292" spans="1:12" ht="15" customHeight="1" x14ac:dyDescent="0.2">
      <c r="A292" s="536"/>
      <c r="B292" s="409"/>
      <c r="C292" s="409"/>
      <c r="D292" s="409"/>
      <c r="E292" s="409"/>
      <c r="F292" s="657"/>
      <c r="G292" s="633"/>
      <c r="H292" s="1504" t="s">
        <v>990</v>
      </c>
      <c r="I292" s="1505"/>
      <c r="J292" s="415"/>
      <c r="K292" s="409"/>
      <c r="L292" s="163"/>
    </row>
    <row r="293" spans="1:12" ht="15" customHeight="1" thickBot="1" x14ac:dyDescent="0.25">
      <c r="A293" s="536"/>
      <c r="B293" s="409"/>
      <c r="C293" s="409"/>
      <c r="D293" s="409"/>
      <c r="E293" s="409"/>
      <c r="F293" s="657"/>
      <c r="G293" s="633"/>
      <c r="H293" s="1545" t="s">
        <v>118</v>
      </c>
      <c r="I293" s="1546"/>
      <c r="J293" s="642">
        <f>SUM(J288:J291)</f>
        <v>0</v>
      </c>
      <c r="K293" s="594" t="s">
        <v>817</v>
      </c>
      <c r="L293" s="446" t="s">
        <v>117</v>
      </c>
    </row>
    <row r="294" spans="1:12" ht="15" customHeight="1" x14ac:dyDescent="0.2">
      <c r="A294" s="536"/>
      <c r="B294" s="409"/>
      <c r="C294" s="409"/>
      <c r="D294" s="409"/>
      <c r="E294" s="409"/>
      <c r="F294" s="657"/>
      <c r="G294" s="633"/>
      <c r="H294" s="591"/>
      <c r="I294" s="591"/>
      <c r="J294" s="58"/>
      <c r="K294" s="409"/>
      <c r="L294" s="163"/>
    </row>
    <row r="295" spans="1:12" ht="18.75" customHeight="1" x14ac:dyDescent="0.2">
      <c r="A295" s="776" t="s">
        <v>62</v>
      </c>
      <c r="B295" s="536" t="s">
        <v>1076</v>
      </c>
      <c r="C295" s="550"/>
      <c r="D295" s="550"/>
      <c r="E295" s="550"/>
      <c r="F295" s="620"/>
      <c r="G295" s="550"/>
      <c r="H295" s="550"/>
      <c r="I295" s="550"/>
      <c r="J295" s="620"/>
      <c r="K295" s="550"/>
    </row>
    <row r="296" spans="1:12" ht="18.75" customHeight="1" x14ac:dyDescent="0.2">
      <c r="A296" s="776"/>
      <c r="B296" s="536" t="s">
        <v>7007</v>
      </c>
      <c r="C296" s="550"/>
      <c r="D296" s="550"/>
      <c r="E296" s="550"/>
      <c r="F296" s="620"/>
      <c r="G296" s="550"/>
      <c r="H296" s="550"/>
      <c r="I296" s="550"/>
      <c r="J296" s="620"/>
      <c r="K296" s="550"/>
    </row>
    <row r="297" spans="1:12" s="163" customFormat="1" ht="11.55" customHeight="1" x14ac:dyDescent="0.2">
      <c r="A297" s="553"/>
      <c r="B297" s="550"/>
      <c r="C297" s="550"/>
      <c r="D297" s="550"/>
      <c r="E297" s="550"/>
      <c r="F297" s="620"/>
      <c r="G297" s="550"/>
      <c r="H297" s="550"/>
      <c r="I297" s="550"/>
      <c r="J297" s="620"/>
      <c r="K297" s="550"/>
      <c r="L297" s="155"/>
    </row>
    <row r="298" spans="1:12" s="163" customFormat="1" ht="15" customHeight="1" x14ac:dyDescent="0.2">
      <c r="A298" s="553"/>
      <c r="B298" s="1534" t="s">
        <v>164</v>
      </c>
      <c r="C298" s="1535"/>
      <c r="D298" s="1534" t="s">
        <v>139</v>
      </c>
      <c r="E298" s="1535"/>
      <c r="F298" s="733" t="s">
        <v>179</v>
      </c>
      <c r="G298" s="412"/>
      <c r="H298" s="412" t="s">
        <v>137</v>
      </c>
      <c r="I298" s="412"/>
      <c r="J298" s="733" t="s">
        <v>89</v>
      </c>
      <c r="K298" s="409"/>
      <c r="L298" s="155"/>
    </row>
    <row r="299" spans="1:12" s="163" customFormat="1" ht="15" customHeight="1" x14ac:dyDescent="0.2">
      <c r="A299" s="553"/>
      <c r="B299" s="564"/>
      <c r="C299" s="565"/>
      <c r="D299" s="566"/>
      <c r="E299" s="411"/>
      <c r="F299" s="627"/>
      <c r="G299" s="568"/>
      <c r="H299" s="568"/>
      <c r="I299" s="568"/>
      <c r="J299" s="781" t="s">
        <v>136</v>
      </c>
      <c r="K299" s="409"/>
      <c r="L299" s="155"/>
    </row>
    <row r="300" spans="1:12" s="163" customFormat="1" ht="15" customHeight="1" x14ac:dyDescent="0.2">
      <c r="A300" s="536"/>
      <c r="B300" s="404">
        <v>1</v>
      </c>
      <c r="C300" s="405" t="s">
        <v>1082</v>
      </c>
      <c r="D300" s="406" t="s">
        <v>534</v>
      </c>
      <c r="E300" s="407" t="s">
        <v>143</v>
      </c>
      <c r="F300" s="612" t="b">
        <f>IF(総括表!$B$4=総括表!$Q$4,基礎データ貼付用シート!E799)</f>
        <v>0</v>
      </c>
      <c r="G300" s="423" t="s">
        <v>117</v>
      </c>
      <c r="H300" s="706">
        <v>0.47899999999999998</v>
      </c>
      <c r="I300" s="423" t="s">
        <v>119</v>
      </c>
      <c r="J300" s="424">
        <f>ROUND(F300*H300,0)</f>
        <v>0</v>
      </c>
      <c r="K300" s="409" t="s">
        <v>274</v>
      </c>
    </row>
    <row r="301" spans="1:12" s="163" customFormat="1" ht="15" customHeight="1" thickBot="1" x14ac:dyDescent="0.25">
      <c r="A301" s="536"/>
      <c r="B301" s="410"/>
      <c r="C301" s="411"/>
      <c r="D301" s="406" t="s">
        <v>530</v>
      </c>
      <c r="E301" s="407" t="s">
        <v>142</v>
      </c>
      <c r="F301" s="612" t="b">
        <f>IF(総括表!$B$4=総括表!$Q$5,基礎データ貼付用シート!E799)</f>
        <v>0</v>
      </c>
      <c r="G301" s="423" t="s">
        <v>117</v>
      </c>
      <c r="H301" s="722">
        <v>0.47499999999999998</v>
      </c>
      <c r="I301" s="425" t="s">
        <v>119</v>
      </c>
      <c r="J301" s="789">
        <f t="shared" ref="J301" si="12">ROUND(F301*H301,0)</f>
        <v>0</v>
      </c>
      <c r="K301" s="409" t="s">
        <v>273</v>
      </c>
    </row>
    <row r="302" spans="1:12" ht="15" customHeight="1" x14ac:dyDescent="0.2">
      <c r="A302" s="536"/>
      <c r="B302" s="409"/>
      <c r="C302" s="409"/>
      <c r="D302" s="409"/>
      <c r="E302" s="409"/>
      <c r="F302" s="657"/>
      <c r="G302" s="633"/>
      <c r="H302" s="1504" t="s">
        <v>1121</v>
      </c>
      <c r="I302" s="1505"/>
      <c r="J302" s="415"/>
      <c r="K302" s="409"/>
      <c r="L302" s="163"/>
    </row>
    <row r="303" spans="1:12" ht="15" customHeight="1" thickBot="1" x14ac:dyDescent="0.25">
      <c r="A303" s="536"/>
      <c r="B303" s="409"/>
      <c r="C303" s="409"/>
      <c r="D303" s="409"/>
      <c r="E303" s="409"/>
      <c r="F303" s="657"/>
      <c r="G303" s="633"/>
      <c r="H303" s="1545" t="s">
        <v>118</v>
      </c>
      <c r="I303" s="1546"/>
      <c r="J303" s="642">
        <f>SUM(J300:J301)</f>
        <v>0</v>
      </c>
      <c r="K303" s="594" t="s">
        <v>978</v>
      </c>
      <c r="L303" s="446" t="s">
        <v>117</v>
      </c>
    </row>
    <row r="304" spans="1:12" ht="15" customHeight="1" x14ac:dyDescent="0.2">
      <c r="A304" s="536"/>
      <c r="B304" s="409"/>
      <c r="C304" s="409"/>
      <c r="D304" s="409"/>
      <c r="E304" s="409"/>
      <c r="F304" s="657"/>
      <c r="G304" s="633"/>
      <c r="H304" s="591"/>
      <c r="I304" s="591"/>
      <c r="J304" s="58"/>
      <c r="K304" s="409"/>
      <c r="L304" s="163"/>
    </row>
    <row r="305" spans="1:12" ht="18.75" customHeight="1" x14ac:dyDescent="0.2">
      <c r="A305" s="776" t="s">
        <v>75</v>
      </c>
      <c r="B305" s="536" t="s">
        <v>5365</v>
      </c>
      <c r="C305" s="550"/>
      <c r="D305" s="550"/>
      <c r="E305" s="550"/>
      <c r="F305" s="620"/>
      <c r="G305" s="550"/>
      <c r="H305" s="550"/>
      <c r="I305" s="550"/>
      <c r="J305" s="620"/>
      <c r="K305" s="550"/>
    </row>
    <row r="306" spans="1:12" ht="18.75" customHeight="1" x14ac:dyDescent="0.2">
      <c r="A306" s="776"/>
      <c r="B306" s="536" t="s">
        <v>1246</v>
      </c>
      <c r="C306" s="550"/>
      <c r="D306" s="550"/>
      <c r="E306" s="550"/>
      <c r="F306" s="620"/>
      <c r="G306" s="550"/>
      <c r="H306" s="550"/>
      <c r="I306" s="550"/>
      <c r="J306" s="620"/>
      <c r="K306" s="550"/>
    </row>
    <row r="307" spans="1:12" s="163" customFormat="1" ht="11.55" customHeight="1" x14ac:dyDescent="0.2">
      <c r="A307" s="553"/>
      <c r="B307" s="550"/>
      <c r="C307" s="550"/>
      <c r="D307" s="550"/>
      <c r="E307" s="550"/>
      <c r="F307" s="620"/>
      <c r="G307" s="550"/>
      <c r="H307" s="550"/>
      <c r="I307" s="550"/>
      <c r="J307" s="620"/>
      <c r="K307" s="550"/>
      <c r="L307" s="155"/>
    </row>
    <row r="308" spans="1:12" s="163" customFormat="1" ht="15" customHeight="1" x14ac:dyDescent="0.2">
      <c r="A308" s="553"/>
      <c r="B308" s="1534" t="s">
        <v>164</v>
      </c>
      <c r="C308" s="1535"/>
      <c r="D308" s="1534" t="s">
        <v>139</v>
      </c>
      <c r="E308" s="1535"/>
      <c r="F308" s="733" t="s">
        <v>179</v>
      </c>
      <c r="G308" s="412"/>
      <c r="H308" s="412" t="s">
        <v>137</v>
      </c>
      <c r="I308" s="412"/>
      <c r="J308" s="733" t="s">
        <v>89</v>
      </c>
      <c r="K308" s="409"/>
      <c r="L308" s="155"/>
    </row>
    <row r="309" spans="1:12" s="163" customFormat="1" ht="15" customHeight="1" x14ac:dyDescent="0.2">
      <c r="A309" s="553"/>
      <c r="B309" s="564"/>
      <c r="C309" s="565"/>
      <c r="D309" s="566"/>
      <c r="E309" s="411"/>
      <c r="F309" s="627"/>
      <c r="G309" s="568"/>
      <c r="H309" s="568"/>
      <c r="I309" s="568"/>
      <c r="J309" s="781" t="s">
        <v>136</v>
      </c>
      <c r="K309" s="409"/>
      <c r="L309" s="155"/>
    </row>
    <row r="310" spans="1:12" s="163" customFormat="1" ht="15" customHeight="1" x14ac:dyDescent="0.2">
      <c r="A310" s="536"/>
      <c r="B310" s="404">
        <v>1</v>
      </c>
      <c r="C310" s="405" t="s">
        <v>1082</v>
      </c>
      <c r="D310" s="406" t="s">
        <v>534</v>
      </c>
      <c r="E310" s="407" t="s">
        <v>143</v>
      </c>
      <c r="F310" s="612" t="b">
        <f>IF(総括表!$B$4=総括表!$Q$4,基礎データ貼付用シート!E800)</f>
        <v>0</v>
      </c>
      <c r="G310" s="423" t="s">
        <v>117</v>
      </c>
      <c r="H310" s="706">
        <v>0.47899999999999998</v>
      </c>
      <c r="I310" s="423" t="s">
        <v>119</v>
      </c>
      <c r="J310" s="424">
        <f>ROUND(F310*H310,0)</f>
        <v>0</v>
      </c>
      <c r="K310" s="409" t="s">
        <v>274</v>
      </c>
    </row>
    <row r="311" spans="1:12" s="163" customFormat="1" ht="15" customHeight="1" x14ac:dyDescent="0.2">
      <c r="A311" s="536"/>
      <c r="B311" s="410"/>
      <c r="C311" s="411"/>
      <c r="D311" s="406" t="s">
        <v>530</v>
      </c>
      <c r="E311" s="407" t="s">
        <v>142</v>
      </c>
      <c r="F311" s="612" t="b">
        <f>IF(総括表!$B$4=総括表!$Q$5,基礎データ貼付用シート!E800)</f>
        <v>0</v>
      </c>
      <c r="G311" s="423" t="s">
        <v>117</v>
      </c>
      <c r="H311" s="722">
        <v>0.47499999999999998</v>
      </c>
      <c r="I311" s="425" t="s">
        <v>119</v>
      </c>
      <c r="J311" s="789">
        <f t="shared" ref="J311" si="13">ROUND(F311*H311,0)</f>
        <v>0</v>
      </c>
      <c r="K311" s="409" t="s">
        <v>273</v>
      </c>
    </row>
    <row r="312" spans="1:12" s="163" customFormat="1" ht="15" customHeight="1" x14ac:dyDescent="0.2">
      <c r="A312" s="536"/>
      <c r="B312" s="404">
        <f>B310+1</f>
        <v>2</v>
      </c>
      <c r="C312" s="405" t="s">
        <v>1284</v>
      </c>
      <c r="D312" s="406" t="s">
        <v>534</v>
      </c>
      <c r="E312" s="407" t="s">
        <v>143</v>
      </c>
      <c r="F312" s="612" t="b">
        <f>IF(総括表!$B$4=総括表!$Q$4,基礎データ貼付用シート!E801)</f>
        <v>0</v>
      </c>
      <c r="G312" s="423" t="s">
        <v>117</v>
      </c>
      <c r="H312" s="706">
        <v>0.5</v>
      </c>
      <c r="I312" s="423" t="s">
        <v>119</v>
      </c>
      <c r="J312" s="424">
        <f>ROUND(F312*H312,0)</f>
        <v>0</v>
      </c>
      <c r="K312" s="409" t="s">
        <v>5202</v>
      </c>
    </row>
    <row r="313" spans="1:12" s="163" customFormat="1" ht="15" customHeight="1" x14ac:dyDescent="0.2">
      <c r="A313" s="536"/>
      <c r="B313" s="410"/>
      <c r="C313" s="411"/>
      <c r="D313" s="406" t="s">
        <v>530</v>
      </c>
      <c r="E313" s="407" t="s">
        <v>142</v>
      </c>
      <c r="F313" s="612" t="b">
        <f>IF(総括表!$B$4=総括表!$Q$5,基礎データ貼付用シート!E801)</f>
        <v>0</v>
      </c>
      <c r="G313" s="423" t="s">
        <v>117</v>
      </c>
      <c r="H313" s="722">
        <v>0.5</v>
      </c>
      <c r="I313" s="425" t="s">
        <v>119</v>
      </c>
      <c r="J313" s="789">
        <f t="shared" ref="J313" si="14">ROUND(F313*H313,0)</f>
        <v>0</v>
      </c>
      <c r="K313" s="409" t="s">
        <v>5049</v>
      </c>
    </row>
    <row r="314" spans="1:12" s="163" customFormat="1" ht="15" customHeight="1" x14ac:dyDescent="0.2">
      <c r="A314" s="536"/>
      <c r="B314" s="404">
        <f>B312+1</f>
        <v>3</v>
      </c>
      <c r="C314" s="405" t="s">
        <v>5388</v>
      </c>
      <c r="D314" s="406" t="s">
        <v>534</v>
      </c>
      <c r="E314" s="407" t="s">
        <v>143</v>
      </c>
      <c r="F314" s="612" t="b">
        <f>IF(総括表!$B$4=総括表!$Q$4,基礎データ貼付用シート!E802)</f>
        <v>0</v>
      </c>
      <c r="G314" s="423" t="s">
        <v>117</v>
      </c>
      <c r="H314" s="706">
        <v>0.5</v>
      </c>
      <c r="I314" s="423" t="s">
        <v>119</v>
      </c>
      <c r="J314" s="424">
        <f>ROUND(F314*H314,0)</f>
        <v>0</v>
      </c>
      <c r="K314" s="409" t="s">
        <v>269</v>
      </c>
    </row>
    <row r="315" spans="1:12" s="163" customFormat="1" ht="15" customHeight="1" x14ac:dyDescent="0.2">
      <c r="A315" s="536"/>
      <c r="B315" s="410"/>
      <c r="C315" s="411"/>
      <c r="D315" s="406" t="s">
        <v>530</v>
      </c>
      <c r="E315" s="407" t="s">
        <v>142</v>
      </c>
      <c r="F315" s="612" t="b">
        <f>IF(総括表!$B$4=総括表!$Q$5,基礎データ貼付用シート!E802)</f>
        <v>0</v>
      </c>
      <c r="G315" s="423" t="s">
        <v>117</v>
      </c>
      <c r="H315" s="722">
        <v>0.5</v>
      </c>
      <c r="I315" s="425" t="s">
        <v>119</v>
      </c>
      <c r="J315" s="789">
        <f t="shared" ref="J315" si="15">ROUND(F315*H315,0)</f>
        <v>0</v>
      </c>
      <c r="K315" s="409" t="s">
        <v>5386</v>
      </c>
    </row>
    <row r="316" spans="1:12" ht="18.75" customHeight="1" x14ac:dyDescent="0.2">
      <c r="A316" s="536"/>
      <c r="B316" s="404">
        <f>B314+1</f>
        <v>4</v>
      </c>
      <c r="C316" s="405" t="s">
        <v>6063</v>
      </c>
      <c r="D316" s="406" t="s">
        <v>534</v>
      </c>
      <c r="E316" s="407" t="s">
        <v>143</v>
      </c>
      <c r="F316" s="612" t="b">
        <f>IF(総括表!$B$4=総括表!$Q$4,基礎データ貼付用シート!E803)</f>
        <v>0</v>
      </c>
      <c r="G316" s="423" t="s">
        <v>117</v>
      </c>
      <c r="H316" s="706">
        <v>0.5</v>
      </c>
      <c r="I316" s="423" t="s">
        <v>119</v>
      </c>
      <c r="J316" s="424">
        <f>ROUND(F316*H316,0)</f>
        <v>0</v>
      </c>
      <c r="K316" s="409" t="s">
        <v>5788</v>
      </c>
      <c r="L316" s="163"/>
    </row>
    <row r="317" spans="1:12" ht="18.75" customHeight="1" x14ac:dyDescent="0.2">
      <c r="A317" s="536"/>
      <c r="B317" s="410"/>
      <c r="C317" s="411"/>
      <c r="D317" s="406" t="s">
        <v>530</v>
      </c>
      <c r="E317" s="407" t="s">
        <v>142</v>
      </c>
      <c r="F317" s="612" t="b">
        <f>IF(総括表!$B$4=総括表!$Q$5,基礎データ貼付用シート!E803)</f>
        <v>0</v>
      </c>
      <c r="G317" s="423" t="s">
        <v>117</v>
      </c>
      <c r="H317" s="722">
        <v>0.5</v>
      </c>
      <c r="I317" s="425" t="s">
        <v>119</v>
      </c>
      <c r="J317" s="789">
        <f t="shared" ref="J317" si="16">ROUND(F317*H317,0)</f>
        <v>0</v>
      </c>
      <c r="K317" s="409" t="s">
        <v>1374</v>
      </c>
      <c r="L317" s="163"/>
    </row>
    <row r="318" spans="1:12" s="255" customFormat="1" ht="18.75" customHeight="1" x14ac:dyDescent="0.2">
      <c r="A318" s="536"/>
      <c r="B318" s="404">
        <f>B316+1</f>
        <v>5</v>
      </c>
      <c r="C318" s="405" t="s">
        <v>6619</v>
      </c>
      <c r="D318" s="406" t="s">
        <v>534</v>
      </c>
      <c r="E318" s="407" t="s">
        <v>143</v>
      </c>
      <c r="F318" s="797" t="b">
        <f>IF(総括表!$B$4=総括表!$Q$4,基礎データ貼付用シート!E804)</f>
        <v>0</v>
      </c>
      <c r="G318" s="791" t="s">
        <v>117</v>
      </c>
      <c r="H318" s="790">
        <v>0.5</v>
      </c>
      <c r="I318" s="791" t="s">
        <v>119</v>
      </c>
      <c r="J318" s="792">
        <f>ROUND(F318*H318,0)</f>
        <v>0</v>
      </c>
      <c r="K318" s="409" t="s">
        <v>624</v>
      </c>
      <c r="L318" s="258"/>
    </row>
    <row r="319" spans="1:12" s="255" customFormat="1" ht="18.75" customHeight="1" thickBot="1" x14ac:dyDescent="0.25">
      <c r="A319" s="536"/>
      <c r="B319" s="410"/>
      <c r="C319" s="411"/>
      <c r="D319" s="406" t="s">
        <v>530</v>
      </c>
      <c r="E319" s="407" t="s">
        <v>142</v>
      </c>
      <c r="F319" s="797" t="b">
        <f>IF(総括表!$B$4=総括表!$Q$5,基礎データ貼付用シート!E804)</f>
        <v>0</v>
      </c>
      <c r="G319" s="791" t="s">
        <v>117</v>
      </c>
      <c r="H319" s="722">
        <v>0.5</v>
      </c>
      <c r="I319" s="425" t="s">
        <v>119</v>
      </c>
      <c r="J319" s="789">
        <f t="shared" ref="J319" si="17">ROUND(F319*H319,0)</f>
        <v>0</v>
      </c>
      <c r="K319" s="409" t="s">
        <v>1257</v>
      </c>
      <c r="L319" s="258"/>
    </row>
    <row r="320" spans="1:12" ht="15" customHeight="1" x14ac:dyDescent="0.2">
      <c r="A320" s="536"/>
      <c r="B320" s="409"/>
      <c r="C320" s="409"/>
      <c r="D320" s="409"/>
      <c r="E320" s="409"/>
      <c r="F320" s="657"/>
      <c r="G320" s="633"/>
      <c r="H320" s="1504" t="s">
        <v>1281</v>
      </c>
      <c r="I320" s="1505"/>
      <c r="J320" s="415"/>
      <c r="K320" s="409"/>
      <c r="L320" s="163"/>
    </row>
    <row r="321" spans="1:12" ht="15" customHeight="1" thickBot="1" x14ac:dyDescent="0.25">
      <c r="A321" s="536"/>
      <c r="B321" s="409"/>
      <c r="C321" s="409"/>
      <c r="D321" s="409"/>
      <c r="E321" s="409"/>
      <c r="F321" s="657"/>
      <c r="G321" s="633"/>
      <c r="H321" s="1545" t="s">
        <v>118</v>
      </c>
      <c r="I321" s="1546"/>
      <c r="J321" s="642">
        <f>SUM(J310:J319)</f>
        <v>0</v>
      </c>
      <c r="K321" s="594" t="s">
        <v>979</v>
      </c>
      <c r="L321" s="446" t="s">
        <v>117</v>
      </c>
    </row>
    <row r="322" spans="1:12" ht="15" customHeight="1" x14ac:dyDescent="0.2">
      <c r="A322" s="536"/>
      <c r="B322" s="409"/>
      <c r="C322" s="409"/>
      <c r="D322" s="409"/>
      <c r="E322" s="409"/>
      <c r="F322" s="657"/>
      <c r="G322" s="633"/>
      <c r="H322" s="591"/>
      <c r="I322" s="591"/>
      <c r="J322" s="58"/>
      <c r="K322" s="409"/>
      <c r="L322" s="163"/>
    </row>
    <row r="323" spans="1:12" s="163" customFormat="1" ht="18.75" customHeight="1" x14ac:dyDescent="0.2">
      <c r="A323" s="776" t="s">
        <v>77</v>
      </c>
      <c r="B323" s="536" t="s">
        <v>5366</v>
      </c>
      <c r="C323" s="550"/>
      <c r="D323" s="550"/>
      <c r="E323" s="550"/>
      <c r="F323" s="620"/>
      <c r="G323" s="550"/>
      <c r="H323" s="550"/>
      <c r="I323" s="550"/>
      <c r="J323" s="620"/>
      <c r="K323" s="550"/>
      <c r="L323" s="155"/>
    </row>
    <row r="324" spans="1:12" s="163" customFormat="1" ht="15" customHeight="1" x14ac:dyDescent="0.2">
      <c r="A324" s="776"/>
      <c r="B324" s="536" t="s">
        <v>1246</v>
      </c>
      <c r="C324" s="550"/>
      <c r="D324" s="550"/>
      <c r="E324" s="550"/>
      <c r="F324" s="620"/>
      <c r="G324" s="550"/>
      <c r="H324" s="550"/>
      <c r="I324" s="550"/>
      <c r="J324" s="620"/>
      <c r="K324" s="550"/>
      <c r="L324" s="155"/>
    </row>
    <row r="325" spans="1:12" s="163" customFormat="1" ht="11.25" customHeight="1" x14ac:dyDescent="0.2">
      <c r="A325" s="553"/>
      <c r="B325" s="550"/>
      <c r="C325" s="550"/>
      <c r="D325" s="550"/>
      <c r="E325" s="550"/>
      <c r="F325" s="620"/>
      <c r="G325" s="550"/>
      <c r="H325" s="550"/>
      <c r="I325" s="550"/>
      <c r="J325" s="620"/>
      <c r="K325" s="550"/>
      <c r="L325" s="155"/>
    </row>
    <row r="326" spans="1:12" s="163" customFormat="1" ht="15" customHeight="1" x14ac:dyDescent="0.2">
      <c r="A326" s="553"/>
      <c r="B326" s="1534" t="s">
        <v>164</v>
      </c>
      <c r="C326" s="1535"/>
      <c r="D326" s="1534" t="s">
        <v>139</v>
      </c>
      <c r="E326" s="1535"/>
      <c r="F326" s="733" t="s">
        <v>179</v>
      </c>
      <c r="G326" s="412"/>
      <c r="H326" s="412" t="s">
        <v>137</v>
      </c>
      <c r="I326" s="412"/>
      <c r="J326" s="733" t="s">
        <v>89</v>
      </c>
      <c r="K326" s="409"/>
      <c r="L326" s="155"/>
    </row>
    <row r="327" spans="1:12" s="163" customFormat="1" ht="15" customHeight="1" x14ac:dyDescent="0.2">
      <c r="A327" s="553"/>
      <c r="B327" s="564"/>
      <c r="C327" s="565"/>
      <c r="D327" s="566"/>
      <c r="E327" s="411"/>
      <c r="F327" s="627"/>
      <c r="G327" s="568"/>
      <c r="H327" s="568"/>
      <c r="I327" s="568"/>
      <c r="J327" s="781" t="s">
        <v>136</v>
      </c>
      <c r="K327" s="409"/>
      <c r="L327" s="155"/>
    </row>
    <row r="328" spans="1:12" s="163" customFormat="1" ht="15" customHeight="1" x14ac:dyDescent="0.2">
      <c r="A328" s="536"/>
      <c r="B328" s="404">
        <v>1</v>
      </c>
      <c r="C328" s="405" t="s">
        <v>1082</v>
      </c>
      <c r="D328" s="406" t="s">
        <v>534</v>
      </c>
      <c r="E328" s="407" t="s">
        <v>143</v>
      </c>
      <c r="F328" s="612" t="b">
        <f>IF(総括表!$B$4=総括表!$Q$4,基礎データ貼付用シート!E805)</f>
        <v>0</v>
      </c>
      <c r="G328" s="423" t="s">
        <v>117</v>
      </c>
      <c r="H328" s="706">
        <v>0.28699999999999998</v>
      </c>
      <c r="I328" s="423" t="s">
        <v>119</v>
      </c>
      <c r="J328" s="424">
        <f>ROUND(F328*H328,0)</f>
        <v>0</v>
      </c>
      <c r="K328" s="409" t="s">
        <v>274</v>
      </c>
    </row>
    <row r="329" spans="1:12" s="163" customFormat="1" ht="15" customHeight="1" x14ac:dyDescent="0.2">
      <c r="A329" s="536"/>
      <c r="B329" s="410"/>
      <c r="C329" s="411"/>
      <c r="D329" s="406" t="s">
        <v>530</v>
      </c>
      <c r="E329" s="407" t="s">
        <v>142</v>
      </c>
      <c r="F329" s="612" t="b">
        <f>IF(総括表!$B$4=総括表!$Q$5,基礎データ貼付用シート!E805)</f>
        <v>0</v>
      </c>
      <c r="G329" s="423" t="s">
        <v>117</v>
      </c>
      <c r="H329" s="722">
        <v>0.28499999999999998</v>
      </c>
      <c r="I329" s="425" t="s">
        <v>119</v>
      </c>
      <c r="J329" s="789">
        <f t="shared" ref="J329" si="18">ROUND(F329*H329,0)</f>
        <v>0</v>
      </c>
      <c r="K329" s="409" t="s">
        <v>273</v>
      </c>
    </row>
    <row r="330" spans="1:12" s="163" customFormat="1" ht="15" customHeight="1" x14ac:dyDescent="0.2">
      <c r="A330" s="536"/>
      <c r="B330" s="404">
        <f>B328+1</f>
        <v>2</v>
      </c>
      <c r="C330" s="405" t="s">
        <v>1284</v>
      </c>
      <c r="D330" s="406" t="s">
        <v>534</v>
      </c>
      <c r="E330" s="407" t="s">
        <v>143</v>
      </c>
      <c r="F330" s="612" t="b">
        <f>IF(総括表!$B$4=総括表!$Q$4,基礎データ貼付用シート!E806)</f>
        <v>0</v>
      </c>
      <c r="G330" s="423" t="s">
        <v>117</v>
      </c>
      <c r="H330" s="706">
        <v>0.3</v>
      </c>
      <c r="I330" s="423" t="s">
        <v>119</v>
      </c>
      <c r="J330" s="424">
        <f>ROUND(F330*H330,0)</f>
        <v>0</v>
      </c>
      <c r="K330" s="409" t="s">
        <v>5202</v>
      </c>
    </row>
    <row r="331" spans="1:12" s="163" customFormat="1" ht="15" customHeight="1" x14ac:dyDescent="0.2">
      <c r="A331" s="536"/>
      <c r="B331" s="410"/>
      <c r="C331" s="411"/>
      <c r="D331" s="406" t="s">
        <v>530</v>
      </c>
      <c r="E331" s="407" t="s">
        <v>142</v>
      </c>
      <c r="F331" s="612" t="b">
        <f>IF(総括表!$B$4=総括表!$Q$5,基礎データ貼付用シート!E806)</f>
        <v>0</v>
      </c>
      <c r="G331" s="423" t="s">
        <v>117</v>
      </c>
      <c r="H331" s="722">
        <v>0.3</v>
      </c>
      <c r="I331" s="425" t="s">
        <v>119</v>
      </c>
      <c r="J331" s="789">
        <f t="shared" ref="J331" si="19">ROUND(F331*H331,0)</f>
        <v>0</v>
      </c>
      <c r="K331" s="409" t="s">
        <v>5049</v>
      </c>
    </row>
    <row r="332" spans="1:12" ht="15" customHeight="1" x14ac:dyDescent="0.2">
      <c r="A332" s="536"/>
      <c r="B332" s="404">
        <f>B330+1</f>
        <v>3</v>
      </c>
      <c r="C332" s="405" t="s">
        <v>5388</v>
      </c>
      <c r="D332" s="406" t="s">
        <v>534</v>
      </c>
      <c r="E332" s="407" t="s">
        <v>143</v>
      </c>
      <c r="F332" s="612" t="b">
        <f>IF(総括表!$B$4=総括表!$Q$4,基礎データ貼付用シート!E807)</f>
        <v>0</v>
      </c>
      <c r="G332" s="423" t="s">
        <v>117</v>
      </c>
      <c r="H332" s="706">
        <v>0.3</v>
      </c>
      <c r="I332" s="423" t="s">
        <v>119</v>
      </c>
      <c r="J332" s="424">
        <f>ROUND(F332*H332,0)</f>
        <v>0</v>
      </c>
      <c r="K332" s="409" t="s">
        <v>269</v>
      </c>
      <c r="L332" s="163"/>
    </row>
    <row r="333" spans="1:12" ht="15" customHeight="1" x14ac:dyDescent="0.2">
      <c r="A333" s="536"/>
      <c r="B333" s="410"/>
      <c r="C333" s="411"/>
      <c r="D333" s="406" t="s">
        <v>530</v>
      </c>
      <c r="E333" s="407" t="s">
        <v>142</v>
      </c>
      <c r="F333" s="612" t="b">
        <f>IF(総括表!$B$4=総括表!$Q$5,基礎データ貼付用シート!E807)</f>
        <v>0</v>
      </c>
      <c r="G333" s="423" t="s">
        <v>117</v>
      </c>
      <c r="H333" s="722">
        <v>0.3</v>
      </c>
      <c r="I333" s="425" t="s">
        <v>119</v>
      </c>
      <c r="J333" s="789">
        <f t="shared" ref="J333" si="20">ROUND(F333*H333,0)</f>
        <v>0</v>
      </c>
      <c r="K333" s="409" t="s">
        <v>5386</v>
      </c>
      <c r="L333" s="163"/>
    </row>
    <row r="334" spans="1:12" ht="15" customHeight="1" x14ac:dyDescent="0.2">
      <c r="A334" s="536"/>
      <c r="B334" s="404">
        <f>B332+1</f>
        <v>4</v>
      </c>
      <c r="C334" s="405" t="s">
        <v>6063</v>
      </c>
      <c r="D334" s="406" t="s">
        <v>534</v>
      </c>
      <c r="E334" s="407" t="s">
        <v>143</v>
      </c>
      <c r="F334" s="612" t="b">
        <f>IF(総括表!$B$4=総括表!$Q$4,基礎データ貼付用シート!E808)</f>
        <v>0</v>
      </c>
      <c r="G334" s="423" t="s">
        <v>117</v>
      </c>
      <c r="H334" s="706">
        <v>0.3</v>
      </c>
      <c r="I334" s="423" t="s">
        <v>119</v>
      </c>
      <c r="J334" s="424">
        <f>ROUND(F334*H334,0)</f>
        <v>0</v>
      </c>
      <c r="K334" s="409" t="s">
        <v>5788</v>
      </c>
      <c r="L334" s="163"/>
    </row>
    <row r="335" spans="1:12" ht="15" customHeight="1" x14ac:dyDescent="0.2">
      <c r="A335" s="536"/>
      <c r="B335" s="410"/>
      <c r="C335" s="411"/>
      <c r="D335" s="406" t="s">
        <v>530</v>
      </c>
      <c r="E335" s="407" t="s">
        <v>142</v>
      </c>
      <c r="F335" s="612" t="b">
        <f>IF(総括表!$B$4=総括表!$Q$5,基礎データ貼付用シート!E808)</f>
        <v>0</v>
      </c>
      <c r="G335" s="423" t="s">
        <v>117</v>
      </c>
      <c r="H335" s="722">
        <v>0.3</v>
      </c>
      <c r="I335" s="425" t="s">
        <v>119</v>
      </c>
      <c r="J335" s="789">
        <f t="shared" ref="J335" si="21">ROUND(F335*H335,0)</f>
        <v>0</v>
      </c>
      <c r="K335" s="409" t="s">
        <v>1374</v>
      </c>
      <c r="L335" s="163"/>
    </row>
    <row r="336" spans="1:12" s="255" customFormat="1" ht="15" customHeight="1" x14ac:dyDescent="0.2">
      <c r="A336" s="536"/>
      <c r="B336" s="404">
        <f>B334+1</f>
        <v>5</v>
      </c>
      <c r="C336" s="405" t="s">
        <v>6619</v>
      </c>
      <c r="D336" s="406" t="s">
        <v>534</v>
      </c>
      <c r="E336" s="407" t="s">
        <v>143</v>
      </c>
      <c r="F336" s="612" t="b">
        <f>IF(総括表!$B$4=総括表!$Q$4,基礎データ貼付用シート!E809)</f>
        <v>0</v>
      </c>
      <c r="G336" s="791" t="s">
        <v>117</v>
      </c>
      <c r="H336" s="790">
        <v>0.3</v>
      </c>
      <c r="I336" s="791" t="s">
        <v>119</v>
      </c>
      <c r="J336" s="792">
        <f>ROUND(F336*H336,0)</f>
        <v>0</v>
      </c>
      <c r="K336" s="409" t="s">
        <v>266</v>
      </c>
      <c r="L336" s="258"/>
    </row>
    <row r="337" spans="1:12" s="255" customFormat="1" ht="15" customHeight="1" thickBot="1" x14ac:dyDescent="0.25">
      <c r="A337" s="536"/>
      <c r="B337" s="410"/>
      <c r="C337" s="411"/>
      <c r="D337" s="406" t="s">
        <v>530</v>
      </c>
      <c r="E337" s="407" t="s">
        <v>142</v>
      </c>
      <c r="F337" s="612" t="b">
        <f>IF(総括表!$B$4=総括表!$Q$5,基礎データ貼付用シート!E809)</f>
        <v>0</v>
      </c>
      <c r="G337" s="791" t="s">
        <v>117</v>
      </c>
      <c r="H337" s="722">
        <v>0.3</v>
      </c>
      <c r="I337" s="425" t="s">
        <v>119</v>
      </c>
      <c r="J337" s="789">
        <f t="shared" ref="J337" si="22">ROUND(F337*H337,0)</f>
        <v>0</v>
      </c>
      <c r="K337" s="409" t="s">
        <v>265</v>
      </c>
      <c r="L337" s="258"/>
    </row>
    <row r="338" spans="1:12" ht="15" customHeight="1" x14ac:dyDescent="0.2">
      <c r="A338" s="536"/>
      <c r="B338" s="409"/>
      <c r="C338" s="409"/>
      <c r="D338" s="409"/>
      <c r="E338" s="409"/>
      <c r="F338" s="657"/>
      <c r="G338" s="633"/>
      <c r="H338" s="1504" t="s">
        <v>6626</v>
      </c>
      <c r="I338" s="1505"/>
      <c r="J338" s="415"/>
      <c r="K338" s="409"/>
      <c r="L338" s="163"/>
    </row>
    <row r="339" spans="1:12" s="163" customFormat="1" ht="15" customHeight="1" thickBot="1" x14ac:dyDescent="0.25">
      <c r="A339" s="536"/>
      <c r="B339" s="409"/>
      <c r="C339" s="409"/>
      <c r="D339" s="409"/>
      <c r="E339" s="409"/>
      <c r="F339" s="657"/>
      <c r="G339" s="633"/>
      <c r="H339" s="1545" t="s">
        <v>118</v>
      </c>
      <c r="I339" s="1546"/>
      <c r="J339" s="642">
        <f>SUM(J328:J337)</f>
        <v>0</v>
      </c>
      <c r="K339" s="594" t="s">
        <v>980</v>
      </c>
      <c r="L339" s="446" t="s">
        <v>117</v>
      </c>
    </row>
    <row r="340" spans="1:12" s="163" customFormat="1" ht="15" customHeight="1" x14ac:dyDescent="0.2">
      <c r="A340" s="536"/>
      <c r="B340" s="409"/>
      <c r="C340" s="409"/>
      <c r="D340" s="409"/>
      <c r="E340" s="409"/>
      <c r="F340" s="657"/>
      <c r="G340" s="633"/>
      <c r="H340" s="591"/>
      <c r="I340" s="591"/>
      <c r="J340" s="58"/>
      <c r="K340" s="409"/>
    </row>
    <row r="341" spans="1:12" s="163" customFormat="1" ht="18.75" customHeight="1" x14ac:dyDescent="0.2">
      <c r="A341" s="776" t="s">
        <v>79</v>
      </c>
      <c r="B341" s="536" t="s">
        <v>5367</v>
      </c>
      <c r="C341" s="550"/>
      <c r="D341" s="550"/>
      <c r="E341" s="550"/>
      <c r="F341" s="620"/>
      <c r="G341" s="550"/>
      <c r="H341" s="550"/>
      <c r="I341" s="550"/>
      <c r="J341" s="620"/>
      <c r="K341" s="550"/>
      <c r="L341" s="155"/>
    </row>
    <row r="342" spans="1:12" s="163" customFormat="1" ht="18.75" customHeight="1" x14ac:dyDescent="0.2">
      <c r="A342" s="776"/>
      <c r="B342" s="536" t="s">
        <v>1246</v>
      </c>
      <c r="C342" s="550"/>
      <c r="D342" s="550"/>
      <c r="E342" s="550"/>
      <c r="F342" s="620"/>
      <c r="G342" s="550"/>
      <c r="H342" s="550"/>
      <c r="I342" s="550"/>
      <c r="J342" s="620"/>
      <c r="K342" s="550"/>
      <c r="L342" s="155"/>
    </row>
    <row r="343" spans="1:12" s="163" customFormat="1" ht="11.55" customHeight="1" x14ac:dyDescent="0.2">
      <c r="A343" s="553"/>
      <c r="B343" s="550"/>
      <c r="C343" s="550"/>
      <c r="D343" s="550"/>
      <c r="E343" s="550"/>
      <c r="F343" s="620"/>
      <c r="G343" s="550"/>
      <c r="H343" s="550"/>
      <c r="I343" s="550"/>
      <c r="J343" s="620"/>
      <c r="K343" s="550"/>
      <c r="L343" s="155"/>
    </row>
    <row r="344" spans="1:12" s="163" customFormat="1" ht="15" customHeight="1" x14ac:dyDescent="0.2">
      <c r="A344" s="553"/>
      <c r="B344" s="1534" t="s">
        <v>164</v>
      </c>
      <c r="C344" s="1535"/>
      <c r="D344" s="1534" t="s">
        <v>139</v>
      </c>
      <c r="E344" s="1535"/>
      <c r="F344" s="733" t="s">
        <v>179</v>
      </c>
      <c r="G344" s="412"/>
      <c r="H344" s="412" t="s">
        <v>137</v>
      </c>
      <c r="I344" s="412"/>
      <c r="J344" s="733" t="s">
        <v>89</v>
      </c>
      <c r="K344" s="409"/>
      <c r="L344" s="155"/>
    </row>
    <row r="345" spans="1:12" s="163" customFormat="1" ht="15" customHeight="1" x14ac:dyDescent="0.2">
      <c r="A345" s="553"/>
      <c r="B345" s="564"/>
      <c r="C345" s="565"/>
      <c r="D345" s="566"/>
      <c r="E345" s="411"/>
      <c r="F345" s="627"/>
      <c r="G345" s="568"/>
      <c r="H345" s="568"/>
      <c r="I345" s="568"/>
      <c r="J345" s="781" t="s">
        <v>136</v>
      </c>
      <c r="K345" s="409"/>
      <c r="L345" s="155"/>
    </row>
    <row r="346" spans="1:12" s="163" customFormat="1" ht="15" customHeight="1" x14ac:dyDescent="0.2">
      <c r="A346" s="536"/>
      <c r="B346" s="404">
        <v>1</v>
      </c>
      <c r="C346" s="405" t="s">
        <v>1082</v>
      </c>
      <c r="D346" s="406" t="s">
        <v>534</v>
      </c>
      <c r="E346" s="407" t="s">
        <v>143</v>
      </c>
      <c r="F346" s="612" t="b">
        <f>IF(総括表!$B$4=総括表!$Q$4,基礎データ貼付用シート!E810)</f>
        <v>0</v>
      </c>
      <c r="G346" s="423" t="s">
        <v>117</v>
      </c>
      <c r="H346" s="706">
        <v>0.28699999999999998</v>
      </c>
      <c r="I346" s="423" t="s">
        <v>119</v>
      </c>
      <c r="J346" s="424">
        <f>ROUND(F346*H346,0)</f>
        <v>0</v>
      </c>
      <c r="K346" s="409" t="s">
        <v>274</v>
      </c>
    </row>
    <row r="347" spans="1:12" s="163" customFormat="1" ht="15" customHeight="1" x14ac:dyDescent="0.2">
      <c r="A347" s="536"/>
      <c r="B347" s="410"/>
      <c r="C347" s="411"/>
      <c r="D347" s="406" t="s">
        <v>530</v>
      </c>
      <c r="E347" s="407" t="s">
        <v>142</v>
      </c>
      <c r="F347" s="612" t="b">
        <f>IF(総括表!$B$4=総括表!$Q$5,基礎データ貼付用シート!E810)</f>
        <v>0</v>
      </c>
      <c r="G347" s="423" t="s">
        <v>117</v>
      </c>
      <c r="H347" s="722">
        <v>0.28499999999999998</v>
      </c>
      <c r="I347" s="425" t="s">
        <v>119</v>
      </c>
      <c r="J347" s="789">
        <f t="shared" ref="J347" si="23">ROUND(F347*H347,0)</f>
        <v>0</v>
      </c>
      <c r="K347" s="409" t="s">
        <v>273</v>
      </c>
    </row>
    <row r="348" spans="1:12" ht="15" customHeight="1" x14ac:dyDescent="0.2">
      <c r="A348" s="536"/>
      <c r="B348" s="404">
        <f>B346+1</f>
        <v>2</v>
      </c>
      <c r="C348" s="405" t="s">
        <v>1284</v>
      </c>
      <c r="D348" s="406" t="s">
        <v>534</v>
      </c>
      <c r="E348" s="407" t="s">
        <v>143</v>
      </c>
      <c r="F348" s="612" t="b">
        <f>IF(総括表!$B$4=総括表!$Q$4,基礎データ貼付用シート!E811)</f>
        <v>0</v>
      </c>
      <c r="G348" s="423" t="s">
        <v>117</v>
      </c>
      <c r="H348" s="706">
        <v>0.3</v>
      </c>
      <c r="I348" s="423" t="s">
        <v>119</v>
      </c>
      <c r="J348" s="424">
        <f>ROUND(F348*H348,0)</f>
        <v>0</v>
      </c>
      <c r="K348" s="409" t="s">
        <v>5202</v>
      </c>
      <c r="L348" s="163"/>
    </row>
    <row r="349" spans="1:12" ht="15" customHeight="1" x14ac:dyDescent="0.2">
      <c r="A349" s="536"/>
      <c r="B349" s="410"/>
      <c r="C349" s="411"/>
      <c r="D349" s="406" t="s">
        <v>530</v>
      </c>
      <c r="E349" s="407" t="s">
        <v>142</v>
      </c>
      <c r="F349" s="612" t="b">
        <f>IF(総括表!$B$4=総括表!$Q$5,基礎データ貼付用シート!E811)</f>
        <v>0</v>
      </c>
      <c r="G349" s="423" t="s">
        <v>117</v>
      </c>
      <c r="H349" s="722">
        <v>0.3</v>
      </c>
      <c r="I349" s="425" t="s">
        <v>119</v>
      </c>
      <c r="J349" s="789">
        <f t="shared" ref="J349" si="24">ROUND(F349*H349,0)</f>
        <v>0</v>
      </c>
      <c r="K349" s="409" t="s">
        <v>5049</v>
      </c>
      <c r="L349" s="163"/>
    </row>
    <row r="350" spans="1:12" ht="15" customHeight="1" x14ac:dyDescent="0.2">
      <c r="A350" s="536"/>
      <c r="B350" s="404">
        <f>B348+1</f>
        <v>3</v>
      </c>
      <c r="C350" s="405" t="s">
        <v>5388</v>
      </c>
      <c r="D350" s="406" t="s">
        <v>534</v>
      </c>
      <c r="E350" s="407" t="s">
        <v>143</v>
      </c>
      <c r="F350" s="612" t="b">
        <f>IF(総括表!$B$4=総括表!$Q$4,基礎データ貼付用シート!E812)</f>
        <v>0</v>
      </c>
      <c r="G350" s="423" t="s">
        <v>117</v>
      </c>
      <c r="H350" s="706">
        <v>0.3</v>
      </c>
      <c r="I350" s="423" t="s">
        <v>119</v>
      </c>
      <c r="J350" s="424">
        <f>ROUND(F350*H350,0)</f>
        <v>0</v>
      </c>
      <c r="K350" s="409" t="s">
        <v>269</v>
      </c>
      <c r="L350" s="163"/>
    </row>
    <row r="351" spans="1:12" ht="15" customHeight="1" x14ac:dyDescent="0.2">
      <c r="A351" s="536"/>
      <c r="B351" s="410"/>
      <c r="C351" s="411"/>
      <c r="D351" s="406" t="s">
        <v>530</v>
      </c>
      <c r="E351" s="407" t="s">
        <v>142</v>
      </c>
      <c r="F351" s="612" t="b">
        <f>IF(総括表!$B$4=総括表!$Q$5,基礎データ貼付用シート!E812)</f>
        <v>0</v>
      </c>
      <c r="G351" s="423" t="s">
        <v>117</v>
      </c>
      <c r="H351" s="722">
        <v>0.3</v>
      </c>
      <c r="I351" s="425" t="s">
        <v>119</v>
      </c>
      <c r="J351" s="789">
        <f>ROUND(F351*H351,0)</f>
        <v>0</v>
      </c>
      <c r="K351" s="409" t="s">
        <v>5386</v>
      </c>
      <c r="L351" s="163"/>
    </row>
    <row r="352" spans="1:12" s="163" customFormat="1" ht="15" customHeight="1" x14ac:dyDescent="0.2">
      <c r="A352" s="536"/>
      <c r="B352" s="404">
        <f>B350+1</f>
        <v>4</v>
      </c>
      <c r="C352" s="405" t="s">
        <v>6063</v>
      </c>
      <c r="D352" s="406" t="s">
        <v>534</v>
      </c>
      <c r="E352" s="407" t="s">
        <v>143</v>
      </c>
      <c r="F352" s="612" t="b">
        <f>IF(総括表!$B$4=総括表!$Q$4,基礎データ貼付用シート!E813)</f>
        <v>0</v>
      </c>
      <c r="G352" s="423" t="s">
        <v>117</v>
      </c>
      <c r="H352" s="706">
        <v>0.3</v>
      </c>
      <c r="I352" s="423" t="s">
        <v>119</v>
      </c>
      <c r="J352" s="424">
        <f>ROUND(F352*H352,0)</f>
        <v>0</v>
      </c>
      <c r="K352" s="409" t="s">
        <v>5788</v>
      </c>
    </row>
    <row r="353" spans="1:12" s="163" customFormat="1" ht="15" customHeight="1" x14ac:dyDescent="0.2">
      <c r="A353" s="536"/>
      <c r="B353" s="410"/>
      <c r="C353" s="411"/>
      <c r="D353" s="406" t="s">
        <v>530</v>
      </c>
      <c r="E353" s="407" t="s">
        <v>142</v>
      </c>
      <c r="F353" s="612" t="b">
        <f>IF(総括表!$B$4=総括表!$Q$5,基礎データ貼付用シート!E813)</f>
        <v>0</v>
      </c>
      <c r="G353" s="423" t="s">
        <v>117</v>
      </c>
      <c r="H353" s="722">
        <v>0.3</v>
      </c>
      <c r="I353" s="425" t="s">
        <v>119</v>
      </c>
      <c r="J353" s="789">
        <f>ROUND(F353*H353,0)</f>
        <v>0</v>
      </c>
      <c r="K353" s="409" t="s">
        <v>1374</v>
      </c>
    </row>
    <row r="354" spans="1:12" s="258" customFormat="1" ht="15" customHeight="1" x14ac:dyDescent="0.2">
      <c r="A354" s="536"/>
      <c r="B354" s="404">
        <f>B352+1</f>
        <v>5</v>
      </c>
      <c r="C354" s="405" t="s">
        <v>6619</v>
      </c>
      <c r="D354" s="406" t="s">
        <v>534</v>
      </c>
      <c r="E354" s="407" t="s">
        <v>143</v>
      </c>
      <c r="F354" s="612" t="b">
        <f>IF(総括表!$B$4=総括表!$Q$4,基礎データ貼付用シート!E814)</f>
        <v>0</v>
      </c>
      <c r="G354" s="791" t="s">
        <v>117</v>
      </c>
      <c r="H354" s="790">
        <v>0.3</v>
      </c>
      <c r="I354" s="791" t="s">
        <v>119</v>
      </c>
      <c r="J354" s="792">
        <f t="shared" ref="J354:J355" si="25">ROUND(F354*H354,0)</f>
        <v>0</v>
      </c>
      <c r="K354" s="409" t="s">
        <v>266</v>
      </c>
    </row>
    <row r="355" spans="1:12" s="258" customFormat="1" ht="15" customHeight="1" thickBot="1" x14ac:dyDescent="0.25">
      <c r="A355" s="536"/>
      <c r="B355" s="410"/>
      <c r="C355" s="411"/>
      <c r="D355" s="406" t="s">
        <v>530</v>
      </c>
      <c r="E355" s="407" t="s">
        <v>142</v>
      </c>
      <c r="F355" s="612" t="b">
        <f>IF(総括表!$B$4=総括表!$Q$5,基礎データ貼付用シート!E814)</f>
        <v>0</v>
      </c>
      <c r="G355" s="791" t="s">
        <v>117</v>
      </c>
      <c r="H355" s="722">
        <v>0.3</v>
      </c>
      <c r="I355" s="425" t="s">
        <v>119</v>
      </c>
      <c r="J355" s="789">
        <f t="shared" si="25"/>
        <v>0</v>
      </c>
      <c r="K355" s="409" t="s">
        <v>265</v>
      </c>
    </row>
    <row r="356" spans="1:12" s="163" customFormat="1" ht="15" customHeight="1" x14ac:dyDescent="0.2">
      <c r="A356" s="536"/>
      <c r="B356" s="409"/>
      <c r="C356" s="409"/>
      <c r="D356" s="409"/>
      <c r="E356" s="409"/>
      <c r="F356" s="657"/>
      <c r="G356" s="633"/>
      <c r="H356" s="1504" t="s">
        <v>6626</v>
      </c>
      <c r="I356" s="1505"/>
      <c r="J356" s="415"/>
      <c r="K356" s="409"/>
    </row>
    <row r="357" spans="1:12" s="163" customFormat="1" ht="15" customHeight="1" thickBot="1" x14ac:dyDescent="0.25">
      <c r="A357" s="536"/>
      <c r="B357" s="409"/>
      <c r="C357" s="409"/>
      <c r="D357" s="409"/>
      <c r="E357" s="409"/>
      <c r="F357" s="657"/>
      <c r="G357" s="633"/>
      <c r="H357" s="1545" t="s">
        <v>118</v>
      </c>
      <c r="I357" s="1546"/>
      <c r="J357" s="642">
        <f>SUM(J346:J355)</f>
        <v>0</v>
      </c>
      <c r="K357" s="594" t="s">
        <v>1384</v>
      </c>
      <c r="L357" s="446" t="s">
        <v>117</v>
      </c>
    </row>
    <row r="358" spans="1:12" s="163" customFormat="1" ht="15" customHeight="1" x14ac:dyDescent="0.2">
      <c r="A358" s="536"/>
      <c r="B358" s="409"/>
      <c r="C358" s="409"/>
      <c r="D358" s="409"/>
      <c r="E358" s="409"/>
      <c r="F358" s="657"/>
      <c r="G358" s="633"/>
      <c r="H358" s="591"/>
      <c r="I358" s="591"/>
      <c r="J358" s="58"/>
      <c r="K358" s="409"/>
    </row>
    <row r="359" spans="1:12" s="163" customFormat="1" ht="18.75" customHeight="1" x14ac:dyDescent="0.2">
      <c r="A359" s="776" t="s">
        <v>81</v>
      </c>
      <c r="B359" s="536" t="s">
        <v>5268</v>
      </c>
      <c r="C359" s="550"/>
      <c r="D359" s="550"/>
      <c r="E359" s="550"/>
      <c r="F359" s="620"/>
      <c r="G359" s="550"/>
      <c r="H359" s="550"/>
      <c r="I359" s="550"/>
      <c r="J359" s="620"/>
      <c r="K359" s="550"/>
      <c r="L359" s="155"/>
    </row>
    <row r="360" spans="1:12" s="163" customFormat="1" ht="11.55" customHeight="1" x14ac:dyDescent="0.2">
      <c r="A360" s="553"/>
      <c r="B360" s="550"/>
      <c r="C360" s="550"/>
      <c r="D360" s="550"/>
      <c r="E360" s="550"/>
      <c r="F360" s="620"/>
      <c r="G360" s="550"/>
      <c r="H360" s="550"/>
      <c r="I360" s="550"/>
      <c r="J360" s="620"/>
      <c r="K360" s="550"/>
      <c r="L360" s="155"/>
    </row>
    <row r="361" spans="1:12" ht="18.75" customHeight="1" x14ac:dyDescent="0.2">
      <c r="A361" s="553"/>
      <c r="B361" s="1534" t="s">
        <v>164</v>
      </c>
      <c r="C361" s="1535"/>
      <c r="D361" s="1534" t="s">
        <v>139</v>
      </c>
      <c r="E361" s="1535"/>
      <c r="F361" s="733" t="s">
        <v>179</v>
      </c>
      <c r="G361" s="412"/>
      <c r="H361" s="412" t="s">
        <v>137</v>
      </c>
      <c r="I361" s="412"/>
      <c r="J361" s="733" t="s">
        <v>89</v>
      </c>
      <c r="K361" s="409"/>
    </row>
    <row r="362" spans="1:12" ht="18.75" customHeight="1" x14ac:dyDescent="0.2">
      <c r="A362" s="553"/>
      <c r="B362" s="564"/>
      <c r="C362" s="565"/>
      <c r="D362" s="566"/>
      <c r="E362" s="411"/>
      <c r="F362" s="627"/>
      <c r="G362" s="568"/>
      <c r="H362" s="568"/>
      <c r="I362" s="568"/>
      <c r="J362" s="781" t="s">
        <v>136</v>
      </c>
      <c r="K362" s="409"/>
    </row>
    <row r="363" spans="1:12" ht="15" customHeight="1" x14ac:dyDescent="0.2">
      <c r="A363" s="536"/>
      <c r="B363" s="404">
        <v>1</v>
      </c>
      <c r="C363" s="405" t="s">
        <v>1284</v>
      </c>
      <c r="D363" s="406" t="s">
        <v>534</v>
      </c>
      <c r="E363" s="407" t="s">
        <v>143</v>
      </c>
      <c r="F363" s="612" t="b">
        <f>IF(総括表!$B$4=総括表!$Q$4,基礎データ貼付用シート!E815)</f>
        <v>0</v>
      </c>
      <c r="G363" s="423" t="s">
        <v>117</v>
      </c>
      <c r="H363" s="706">
        <v>0.7</v>
      </c>
      <c r="I363" s="423" t="s">
        <v>119</v>
      </c>
      <c r="J363" s="424">
        <f>ROUND(F363*H363,0)</f>
        <v>0</v>
      </c>
      <c r="K363" s="409" t="s">
        <v>274</v>
      </c>
      <c r="L363" s="163"/>
    </row>
    <row r="364" spans="1:12" ht="15" customHeight="1" x14ac:dyDescent="0.2">
      <c r="A364" s="536"/>
      <c r="B364" s="410"/>
      <c r="C364" s="411"/>
      <c r="D364" s="406" t="s">
        <v>530</v>
      </c>
      <c r="E364" s="407" t="s">
        <v>142</v>
      </c>
      <c r="F364" s="612" t="b">
        <f>IF(総括表!$B$4=総括表!$Q$5,基礎データ貼付用シート!E815)</f>
        <v>0</v>
      </c>
      <c r="G364" s="423" t="s">
        <v>117</v>
      </c>
      <c r="H364" s="722">
        <v>0.7</v>
      </c>
      <c r="I364" s="425" t="s">
        <v>119</v>
      </c>
      <c r="J364" s="789">
        <f t="shared" ref="J364" si="26">ROUND(F364*H364,0)</f>
        <v>0</v>
      </c>
      <c r="K364" s="409" t="s">
        <v>273</v>
      </c>
      <c r="L364" s="163"/>
    </row>
    <row r="365" spans="1:12" ht="15" customHeight="1" x14ac:dyDescent="0.2">
      <c r="A365" s="536"/>
      <c r="B365" s="404">
        <f>B363+1</f>
        <v>2</v>
      </c>
      <c r="C365" s="405" t="s">
        <v>5388</v>
      </c>
      <c r="D365" s="406" t="s">
        <v>534</v>
      </c>
      <c r="E365" s="407" t="s">
        <v>143</v>
      </c>
      <c r="F365" s="612" t="b">
        <f>IF(総括表!$B$4=総括表!$Q$4,基礎データ貼付用シート!E816)</f>
        <v>0</v>
      </c>
      <c r="G365" s="423" t="s">
        <v>117</v>
      </c>
      <c r="H365" s="706">
        <v>0.7</v>
      </c>
      <c r="I365" s="423" t="s">
        <v>119</v>
      </c>
      <c r="J365" s="424">
        <f>ROUND(F365*H365,0)</f>
        <v>0</v>
      </c>
      <c r="K365" s="409" t="s">
        <v>272</v>
      </c>
      <c r="L365" s="163"/>
    </row>
    <row r="366" spans="1:12" s="163" customFormat="1" ht="15" customHeight="1" x14ac:dyDescent="0.2">
      <c r="A366" s="536"/>
      <c r="B366" s="410"/>
      <c r="C366" s="411"/>
      <c r="D366" s="406" t="s">
        <v>530</v>
      </c>
      <c r="E366" s="407" t="s">
        <v>142</v>
      </c>
      <c r="F366" s="612" t="b">
        <f>IF(総括表!$B$4=総括表!$Q$5,基礎データ貼付用シート!E816)</f>
        <v>0</v>
      </c>
      <c r="G366" s="423" t="s">
        <v>117</v>
      </c>
      <c r="H366" s="722">
        <v>0.7</v>
      </c>
      <c r="I366" s="425" t="s">
        <v>119</v>
      </c>
      <c r="J366" s="789">
        <f t="shared" ref="J366" si="27">ROUND(F366*H366,0)</f>
        <v>0</v>
      </c>
      <c r="K366" s="409" t="s">
        <v>5049</v>
      </c>
    </row>
    <row r="367" spans="1:12" s="163" customFormat="1" ht="15" customHeight="1" x14ac:dyDescent="0.2">
      <c r="A367" s="536"/>
      <c r="B367" s="404">
        <f>B365+1</f>
        <v>3</v>
      </c>
      <c r="C367" s="405" t="s">
        <v>6063</v>
      </c>
      <c r="D367" s="406" t="s">
        <v>534</v>
      </c>
      <c r="E367" s="407" t="s">
        <v>143</v>
      </c>
      <c r="F367" s="612" t="b">
        <f>IF(総括表!$B$4=総括表!$Q$4,基礎データ貼付用シート!E817)</f>
        <v>0</v>
      </c>
      <c r="G367" s="423" t="s">
        <v>117</v>
      </c>
      <c r="H367" s="706">
        <v>0.7</v>
      </c>
      <c r="I367" s="423" t="s">
        <v>119</v>
      </c>
      <c r="J367" s="424">
        <f>ROUND(F367*H367,0)</f>
        <v>0</v>
      </c>
      <c r="K367" s="409" t="s">
        <v>5203</v>
      </c>
    </row>
    <row r="368" spans="1:12" s="163" customFormat="1" ht="15" customHeight="1" x14ac:dyDescent="0.2">
      <c r="A368" s="536"/>
      <c r="B368" s="410"/>
      <c r="C368" s="411"/>
      <c r="D368" s="406" t="s">
        <v>530</v>
      </c>
      <c r="E368" s="407" t="s">
        <v>142</v>
      </c>
      <c r="F368" s="612" t="b">
        <f>IF(総括表!$B$4=総括表!$Q$5,基礎データ貼付用シート!E817)</f>
        <v>0</v>
      </c>
      <c r="G368" s="423" t="s">
        <v>117</v>
      </c>
      <c r="H368" s="722">
        <v>0.7</v>
      </c>
      <c r="I368" s="425" t="s">
        <v>119</v>
      </c>
      <c r="J368" s="789">
        <f t="shared" ref="J368" si="28">ROUND(F368*H368,0)</f>
        <v>0</v>
      </c>
      <c r="K368" s="409" t="s">
        <v>5386</v>
      </c>
    </row>
    <row r="369" spans="1:13" s="258" customFormat="1" ht="15" customHeight="1" x14ac:dyDescent="0.2">
      <c r="A369" s="536"/>
      <c r="B369" s="404">
        <f>B367+1</f>
        <v>4</v>
      </c>
      <c r="C369" s="405" t="s">
        <v>6619</v>
      </c>
      <c r="D369" s="406" t="s">
        <v>534</v>
      </c>
      <c r="E369" s="407" t="s">
        <v>143</v>
      </c>
      <c r="F369" s="612" t="b">
        <f>IF(総括表!$B$4=総括表!$Q$4,基礎データ貼付用シート!E818)</f>
        <v>0</v>
      </c>
      <c r="G369" s="791" t="s">
        <v>117</v>
      </c>
      <c r="H369" s="790">
        <v>0.7</v>
      </c>
      <c r="I369" s="791" t="s">
        <v>119</v>
      </c>
      <c r="J369" s="792">
        <f>ROUND(F369*H369,0)</f>
        <v>0</v>
      </c>
      <c r="K369" s="409" t="s">
        <v>270</v>
      </c>
    </row>
    <row r="370" spans="1:13" s="258" customFormat="1" ht="15" customHeight="1" thickBot="1" x14ac:dyDescent="0.25">
      <c r="A370" s="536"/>
      <c r="B370" s="410"/>
      <c r="C370" s="411"/>
      <c r="D370" s="406" t="s">
        <v>530</v>
      </c>
      <c r="E370" s="407" t="s">
        <v>142</v>
      </c>
      <c r="F370" s="612" t="b">
        <f>IF(総括表!$B$4=総括表!$Q$5,基礎データ貼付用シート!E818)</f>
        <v>0</v>
      </c>
      <c r="G370" s="791" t="s">
        <v>117</v>
      </c>
      <c r="H370" s="722">
        <v>0.7</v>
      </c>
      <c r="I370" s="425" t="s">
        <v>119</v>
      </c>
      <c r="J370" s="789">
        <f t="shared" ref="J370" si="29">ROUND(F370*H370,0)</f>
        <v>0</v>
      </c>
      <c r="K370" s="409" t="s">
        <v>267</v>
      </c>
    </row>
    <row r="371" spans="1:13" s="163" customFormat="1" ht="15" customHeight="1" x14ac:dyDescent="0.2">
      <c r="A371" s="536"/>
      <c r="B371" s="409"/>
      <c r="C371" s="409"/>
      <c r="D371" s="409"/>
      <c r="E371" s="409"/>
      <c r="F371" s="657"/>
      <c r="G371" s="633"/>
      <c r="H371" s="1504" t="s">
        <v>6623</v>
      </c>
      <c r="I371" s="1505"/>
      <c r="J371" s="415"/>
      <c r="K371" s="409"/>
    </row>
    <row r="372" spans="1:13" s="163" customFormat="1" ht="15" customHeight="1" thickBot="1" x14ac:dyDescent="0.25">
      <c r="A372" s="536"/>
      <c r="B372" s="409"/>
      <c r="C372" s="409"/>
      <c r="D372" s="409"/>
      <c r="E372" s="409"/>
      <c r="F372" s="657"/>
      <c r="G372" s="633"/>
      <c r="H372" s="1545" t="s">
        <v>118</v>
      </c>
      <c r="I372" s="1546"/>
      <c r="J372" s="642">
        <f>SUM(J363:J370)</f>
        <v>0</v>
      </c>
      <c r="K372" s="594" t="s">
        <v>1247</v>
      </c>
      <c r="L372" s="446" t="s">
        <v>117</v>
      </c>
    </row>
    <row r="373" spans="1:13" s="163" customFormat="1" ht="15" customHeight="1" x14ac:dyDescent="0.2">
      <c r="A373" s="536"/>
      <c r="B373" s="409"/>
      <c r="C373" s="409"/>
      <c r="D373" s="409"/>
      <c r="E373" s="409"/>
      <c r="F373" s="657"/>
      <c r="G373" s="633"/>
      <c r="H373" s="591"/>
      <c r="I373" s="591"/>
      <c r="J373" s="58"/>
      <c r="K373" s="409"/>
    </row>
    <row r="374" spans="1:13" s="163" customFormat="1" ht="15" customHeight="1" x14ac:dyDescent="0.2">
      <c r="A374" s="776" t="s">
        <v>82</v>
      </c>
      <c r="B374" s="536" t="s">
        <v>5269</v>
      </c>
      <c r="C374" s="550"/>
      <c r="D374" s="550"/>
      <c r="E374" s="550"/>
      <c r="F374" s="620"/>
      <c r="G374" s="550"/>
      <c r="H374" s="550"/>
      <c r="I374" s="550"/>
      <c r="J374" s="620"/>
      <c r="K374" s="550"/>
      <c r="L374" s="155"/>
    </row>
    <row r="375" spans="1:13" ht="15" customHeight="1" x14ac:dyDescent="0.2">
      <c r="A375" s="776"/>
      <c r="B375" s="536" t="s">
        <v>5270</v>
      </c>
      <c r="C375" s="550"/>
      <c r="D375" s="550"/>
      <c r="E375" s="550"/>
      <c r="F375" s="620"/>
      <c r="G375" s="550"/>
      <c r="H375" s="550"/>
      <c r="I375" s="550"/>
      <c r="J375" s="620"/>
      <c r="K375" s="550"/>
    </row>
    <row r="376" spans="1:13" ht="11.25" customHeight="1" x14ac:dyDescent="0.2">
      <c r="A376" s="553"/>
      <c r="B376" s="550"/>
      <c r="C376" s="550"/>
      <c r="D376" s="550"/>
      <c r="E376" s="550"/>
      <c r="F376" s="620"/>
      <c r="G376" s="550"/>
      <c r="H376" s="550"/>
      <c r="I376" s="550"/>
      <c r="J376" s="620"/>
      <c r="K376" s="550"/>
    </row>
    <row r="377" spans="1:13" ht="15" customHeight="1" x14ac:dyDescent="0.2">
      <c r="A377" s="553"/>
      <c r="B377" s="1534" t="s">
        <v>164</v>
      </c>
      <c r="C377" s="1535"/>
      <c r="D377" s="1534" t="s">
        <v>139</v>
      </c>
      <c r="E377" s="1535"/>
      <c r="F377" s="733" t="s">
        <v>179</v>
      </c>
      <c r="G377" s="412"/>
      <c r="H377" s="412" t="s">
        <v>137</v>
      </c>
      <c r="I377" s="412"/>
      <c r="J377" s="733" t="s">
        <v>89</v>
      </c>
      <c r="K377" s="409"/>
    </row>
    <row r="378" spans="1:13" ht="15" customHeight="1" x14ac:dyDescent="0.2">
      <c r="A378" s="553"/>
      <c r="B378" s="564"/>
      <c r="C378" s="565"/>
      <c r="D378" s="566"/>
      <c r="E378" s="411"/>
      <c r="F378" s="627"/>
      <c r="G378" s="568"/>
      <c r="H378" s="568"/>
      <c r="I378" s="568"/>
      <c r="J378" s="781" t="s">
        <v>136</v>
      </c>
      <c r="K378" s="409"/>
    </row>
    <row r="379" spans="1:13" s="163" customFormat="1" ht="15" customHeight="1" x14ac:dyDescent="0.2">
      <c r="A379" s="536"/>
      <c r="B379" s="404">
        <v>1</v>
      </c>
      <c r="C379" s="405" t="s">
        <v>1284</v>
      </c>
      <c r="D379" s="406" t="s">
        <v>534</v>
      </c>
      <c r="E379" s="407" t="s">
        <v>143</v>
      </c>
      <c r="F379" s="612" t="b">
        <f>IF(総括表!$B$4=総括表!$Q$4,基礎データ貼付用シート!E819)</f>
        <v>0</v>
      </c>
      <c r="G379" s="423" t="s">
        <v>117</v>
      </c>
      <c r="H379" s="706">
        <v>0.7</v>
      </c>
      <c r="I379" s="423" t="s">
        <v>119</v>
      </c>
      <c r="J379" s="424">
        <f t="shared" ref="J379:J386" si="30">ROUND(F379*H379,0)</f>
        <v>0</v>
      </c>
      <c r="K379" s="409" t="s">
        <v>274</v>
      </c>
      <c r="M379" s="155"/>
    </row>
    <row r="380" spans="1:13" s="163" customFormat="1" ht="15" customHeight="1" x14ac:dyDescent="0.2">
      <c r="A380" s="536"/>
      <c r="B380" s="410"/>
      <c r="C380" s="411"/>
      <c r="D380" s="406" t="s">
        <v>530</v>
      </c>
      <c r="E380" s="407" t="s">
        <v>142</v>
      </c>
      <c r="F380" s="612" t="b">
        <f>IF(総括表!$B$4=総括表!$Q$5,基礎データ貼付用シート!E819)</f>
        <v>0</v>
      </c>
      <c r="G380" s="423" t="s">
        <v>117</v>
      </c>
      <c r="H380" s="722">
        <v>0.7</v>
      </c>
      <c r="I380" s="425" t="s">
        <v>119</v>
      </c>
      <c r="J380" s="789">
        <f t="shared" si="30"/>
        <v>0</v>
      </c>
      <c r="K380" s="409" t="s">
        <v>273</v>
      </c>
      <c r="M380" s="155"/>
    </row>
    <row r="381" spans="1:13" s="163" customFormat="1" ht="15" customHeight="1" x14ac:dyDescent="0.2">
      <c r="A381" s="536"/>
      <c r="B381" s="404">
        <f>B379+1</f>
        <v>2</v>
      </c>
      <c r="C381" s="405" t="s">
        <v>5388</v>
      </c>
      <c r="D381" s="406" t="s">
        <v>534</v>
      </c>
      <c r="E381" s="407" t="s">
        <v>143</v>
      </c>
      <c r="F381" s="612" t="b">
        <f>IF(総括表!$B$4=総括表!$Q$4,基礎データ貼付用シート!E820)</f>
        <v>0</v>
      </c>
      <c r="G381" s="423" t="s">
        <v>117</v>
      </c>
      <c r="H381" s="706">
        <v>0.7</v>
      </c>
      <c r="I381" s="423" t="s">
        <v>119</v>
      </c>
      <c r="J381" s="424">
        <f t="shared" si="30"/>
        <v>0</v>
      </c>
      <c r="K381" s="409" t="s">
        <v>272</v>
      </c>
      <c r="M381" s="155"/>
    </row>
    <row r="382" spans="1:13" s="163" customFormat="1" ht="15" customHeight="1" x14ac:dyDescent="0.2">
      <c r="A382" s="536"/>
      <c r="B382" s="410"/>
      <c r="C382" s="411"/>
      <c r="D382" s="406" t="s">
        <v>530</v>
      </c>
      <c r="E382" s="407" t="s">
        <v>142</v>
      </c>
      <c r="F382" s="612" t="b">
        <f>IF(総括表!$B$4=総括表!$Q$5,基礎データ貼付用シート!E820)</f>
        <v>0</v>
      </c>
      <c r="G382" s="423" t="s">
        <v>117</v>
      </c>
      <c r="H382" s="722">
        <v>0.7</v>
      </c>
      <c r="I382" s="425" t="s">
        <v>119</v>
      </c>
      <c r="J382" s="789">
        <f t="shared" si="30"/>
        <v>0</v>
      </c>
      <c r="K382" s="409" t="s">
        <v>5049</v>
      </c>
      <c r="M382" s="155"/>
    </row>
    <row r="383" spans="1:13" s="163" customFormat="1" ht="15" customHeight="1" x14ac:dyDescent="0.2">
      <c r="A383" s="536"/>
      <c r="B383" s="404">
        <f>B381+1</f>
        <v>3</v>
      </c>
      <c r="C383" s="405" t="s">
        <v>6063</v>
      </c>
      <c r="D383" s="406" t="s">
        <v>534</v>
      </c>
      <c r="E383" s="407" t="s">
        <v>143</v>
      </c>
      <c r="F383" s="612" t="b">
        <f>IF(総括表!$B$4=総括表!$Q$4,基礎データ貼付用シート!E821)</f>
        <v>0</v>
      </c>
      <c r="G383" s="423" t="s">
        <v>117</v>
      </c>
      <c r="H383" s="706">
        <v>0.7</v>
      </c>
      <c r="I383" s="423" t="s">
        <v>119</v>
      </c>
      <c r="J383" s="424">
        <f t="shared" si="30"/>
        <v>0</v>
      </c>
      <c r="K383" s="409" t="s">
        <v>5203</v>
      </c>
      <c r="M383" s="155"/>
    </row>
    <row r="384" spans="1:13" s="163" customFormat="1" ht="15" customHeight="1" x14ac:dyDescent="0.2">
      <c r="A384" s="536"/>
      <c r="B384" s="410"/>
      <c r="C384" s="411"/>
      <c r="D384" s="406" t="s">
        <v>530</v>
      </c>
      <c r="E384" s="407" t="s">
        <v>142</v>
      </c>
      <c r="F384" s="612" t="b">
        <f>IF(総括表!$B$4=総括表!$Q$5,基礎データ貼付用シート!E821)</f>
        <v>0</v>
      </c>
      <c r="G384" s="423" t="s">
        <v>117</v>
      </c>
      <c r="H384" s="722">
        <v>0.7</v>
      </c>
      <c r="I384" s="425" t="s">
        <v>119</v>
      </c>
      <c r="J384" s="789">
        <f t="shared" si="30"/>
        <v>0</v>
      </c>
      <c r="K384" s="409" t="s">
        <v>5386</v>
      </c>
      <c r="M384" s="155"/>
    </row>
    <row r="385" spans="1:14" s="258" customFormat="1" ht="15" customHeight="1" x14ac:dyDescent="0.2">
      <c r="A385" s="536"/>
      <c r="B385" s="404">
        <f>B383+1</f>
        <v>4</v>
      </c>
      <c r="C385" s="405" t="s">
        <v>6619</v>
      </c>
      <c r="D385" s="406" t="s">
        <v>534</v>
      </c>
      <c r="E385" s="407" t="s">
        <v>143</v>
      </c>
      <c r="F385" s="612" t="b">
        <f>IF(総括表!$B$4=総括表!$Q$4,基礎データ貼付用シート!E822)</f>
        <v>0</v>
      </c>
      <c r="G385" s="791" t="s">
        <v>117</v>
      </c>
      <c r="H385" s="790">
        <v>0.7</v>
      </c>
      <c r="I385" s="791" t="s">
        <v>119</v>
      </c>
      <c r="J385" s="792">
        <f t="shared" si="30"/>
        <v>0</v>
      </c>
      <c r="K385" s="409" t="s">
        <v>270</v>
      </c>
      <c r="M385" s="255"/>
    </row>
    <row r="386" spans="1:14" s="258" customFormat="1" ht="15" customHeight="1" thickBot="1" x14ac:dyDescent="0.25">
      <c r="A386" s="536"/>
      <c r="B386" s="410"/>
      <c r="C386" s="411"/>
      <c r="D386" s="406" t="s">
        <v>530</v>
      </c>
      <c r="E386" s="407" t="s">
        <v>142</v>
      </c>
      <c r="F386" s="612" t="b">
        <f>IF(総括表!$B$4=総括表!$Q$5,基礎データ貼付用シート!E822)</f>
        <v>0</v>
      </c>
      <c r="G386" s="791" t="s">
        <v>117</v>
      </c>
      <c r="H386" s="722">
        <v>0.7</v>
      </c>
      <c r="I386" s="425" t="s">
        <v>119</v>
      </c>
      <c r="J386" s="789">
        <f t="shared" si="30"/>
        <v>0</v>
      </c>
      <c r="K386" s="409" t="s">
        <v>267</v>
      </c>
      <c r="M386" s="255"/>
    </row>
    <row r="387" spans="1:14" s="163" customFormat="1" ht="15" customHeight="1" x14ac:dyDescent="0.2">
      <c r="A387" s="536"/>
      <c r="B387" s="409"/>
      <c r="C387" s="409"/>
      <c r="D387" s="409"/>
      <c r="E387" s="409"/>
      <c r="F387" s="657"/>
      <c r="G387" s="633"/>
      <c r="H387" s="1504" t="s">
        <v>6623</v>
      </c>
      <c r="I387" s="1505"/>
      <c r="J387" s="415"/>
      <c r="K387" s="409"/>
      <c r="M387" s="155"/>
    </row>
    <row r="388" spans="1:14" s="163" customFormat="1" ht="15" customHeight="1" thickBot="1" x14ac:dyDescent="0.25">
      <c r="A388" s="536"/>
      <c r="B388" s="409"/>
      <c r="C388" s="409"/>
      <c r="D388" s="409"/>
      <c r="E388" s="409"/>
      <c r="F388" s="657"/>
      <c r="G388" s="633"/>
      <c r="H388" s="1545" t="s">
        <v>118</v>
      </c>
      <c r="I388" s="1546"/>
      <c r="J388" s="642">
        <f>SUM(J379:J386)</f>
        <v>0</v>
      </c>
      <c r="K388" s="594" t="s">
        <v>1387</v>
      </c>
      <c r="L388" s="446" t="s">
        <v>117</v>
      </c>
      <c r="M388" s="155"/>
    </row>
    <row r="389" spans="1:14" s="163" customFormat="1" ht="15" customHeight="1" x14ac:dyDescent="0.2">
      <c r="A389" s="536"/>
      <c r="B389" s="409"/>
      <c r="C389" s="409"/>
      <c r="D389" s="409"/>
      <c r="E389" s="409"/>
      <c r="F389" s="657"/>
      <c r="G389" s="633"/>
      <c r="H389" s="591"/>
      <c r="I389" s="591"/>
      <c r="J389" s="58"/>
      <c r="K389" s="409"/>
      <c r="M389" s="155"/>
    </row>
    <row r="390" spans="1:14" s="163" customFormat="1" ht="18" customHeight="1" x14ac:dyDescent="0.2">
      <c r="A390" s="552">
        <v>18</v>
      </c>
      <c r="B390" s="536" t="s">
        <v>6065</v>
      </c>
      <c r="C390" s="409"/>
      <c r="D390" s="409"/>
      <c r="E390" s="409"/>
      <c r="F390" s="657"/>
      <c r="G390" s="633"/>
      <c r="H390" s="591"/>
      <c r="I390" s="591"/>
      <c r="J390" s="58"/>
      <c r="K390" s="409"/>
      <c r="M390" s="155"/>
    </row>
    <row r="391" spans="1:14" s="163" customFormat="1" ht="18" customHeight="1" x14ac:dyDescent="0.2">
      <c r="A391" s="536"/>
      <c r="B391" s="536" t="s">
        <v>6066</v>
      </c>
      <c r="C391" s="409"/>
      <c r="D391" s="409"/>
      <c r="E391" s="409"/>
      <c r="F391" s="657"/>
      <c r="G391" s="633"/>
      <c r="H391" s="591"/>
      <c r="I391" s="591"/>
      <c r="J391" s="58"/>
      <c r="K391" s="409"/>
      <c r="M391" s="155"/>
    </row>
    <row r="392" spans="1:14" s="163" customFormat="1" ht="11.55" customHeight="1" x14ac:dyDescent="0.2">
      <c r="A392" s="536"/>
      <c r="B392" s="409"/>
      <c r="C392" s="409"/>
      <c r="D392" s="409"/>
      <c r="E392" s="409"/>
      <c r="F392" s="657"/>
      <c r="G392" s="633"/>
      <c r="H392" s="591"/>
      <c r="I392" s="591"/>
      <c r="J392" s="58"/>
      <c r="K392" s="409"/>
      <c r="M392" s="155"/>
    </row>
    <row r="393" spans="1:14" s="163" customFormat="1" ht="15" customHeight="1" x14ac:dyDescent="0.2">
      <c r="A393" s="536"/>
      <c r="B393" s="1534" t="s">
        <v>164</v>
      </c>
      <c r="C393" s="1535"/>
      <c r="D393" s="1534" t="s">
        <v>139</v>
      </c>
      <c r="E393" s="1535"/>
      <c r="F393" s="733" t="s">
        <v>179</v>
      </c>
      <c r="G393" s="412"/>
      <c r="H393" s="412" t="s">
        <v>137</v>
      </c>
      <c r="I393" s="412"/>
      <c r="J393" s="733" t="s">
        <v>89</v>
      </c>
      <c r="K393" s="409"/>
      <c r="M393" s="155"/>
    </row>
    <row r="394" spans="1:14" s="163" customFormat="1" ht="15" customHeight="1" x14ac:dyDescent="0.2">
      <c r="A394" s="536"/>
      <c r="B394" s="564"/>
      <c r="C394" s="565"/>
      <c r="D394" s="566"/>
      <c r="E394" s="411"/>
      <c r="F394" s="627"/>
      <c r="G394" s="568"/>
      <c r="H394" s="568"/>
      <c r="I394" s="568"/>
      <c r="J394" s="781" t="s">
        <v>136</v>
      </c>
      <c r="K394" s="409"/>
      <c r="M394" s="155"/>
    </row>
    <row r="395" spans="1:14" s="163" customFormat="1" ht="15" customHeight="1" x14ac:dyDescent="0.2">
      <c r="A395" s="536"/>
      <c r="B395" s="404">
        <v>1</v>
      </c>
      <c r="C395" s="405" t="s">
        <v>6063</v>
      </c>
      <c r="D395" s="406" t="s">
        <v>534</v>
      </c>
      <c r="E395" s="407" t="s">
        <v>143</v>
      </c>
      <c r="F395" s="612" t="b">
        <f>IF(総括表!$B$4=総括表!$Q$4,基礎データ貼付用シート!E823)</f>
        <v>0</v>
      </c>
      <c r="G395" s="423" t="s">
        <v>117</v>
      </c>
      <c r="H395" s="706">
        <v>0.7</v>
      </c>
      <c r="I395" s="423" t="s">
        <v>119</v>
      </c>
      <c r="J395" s="424">
        <f t="shared" ref="J395:J396" si="31">ROUND(F395*H395,0)</f>
        <v>0</v>
      </c>
      <c r="K395" s="409" t="s">
        <v>274</v>
      </c>
      <c r="M395" s="155"/>
    </row>
    <row r="396" spans="1:14" s="163" customFormat="1" ht="15" customHeight="1" thickBot="1" x14ac:dyDescent="0.25">
      <c r="A396" s="536"/>
      <c r="B396" s="410"/>
      <c r="C396" s="411"/>
      <c r="D396" s="406" t="s">
        <v>530</v>
      </c>
      <c r="E396" s="407" t="s">
        <v>142</v>
      </c>
      <c r="F396" s="612" t="b">
        <f>IF(総括表!$B$4=総括表!$Q$5,基礎データ貼付用シート!E823)</f>
        <v>0</v>
      </c>
      <c r="G396" s="423" t="s">
        <v>117</v>
      </c>
      <c r="H396" s="722">
        <v>0.7</v>
      </c>
      <c r="I396" s="425" t="s">
        <v>119</v>
      </c>
      <c r="J396" s="789">
        <f t="shared" si="31"/>
        <v>0</v>
      </c>
      <c r="K396" s="409" t="s">
        <v>273</v>
      </c>
      <c r="M396" s="155"/>
    </row>
    <row r="397" spans="1:14" s="163" customFormat="1" ht="15" customHeight="1" x14ac:dyDescent="0.2">
      <c r="A397" s="536"/>
      <c r="B397" s="413"/>
      <c r="C397" s="414"/>
      <c r="D397" s="413"/>
      <c r="E397" s="413"/>
      <c r="F397" s="58"/>
      <c r="G397" s="591"/>
      <c r="H397" s="1504" t="s">
        <v>1121</v>
      </c>
      <c r="I397" s="1505"/>
      <c r="J397" s="415"/>
      <c r="K397" s="409"/>
      <c r="M397" s="155"/>
      <c r="N397" s="164"/>
    </row>
    <row r="398" spans="1:14" s="163" customFormat="1" ht="15" customHeight="1" thickBot="1" x14ac:dyDescent="0.25">
      <c r="A398" s="536"/>
      <c r="B398" s="413"/>
      <c r="C398" s="414"/>
      <c r="D398" s="413"/>
      <c r="E398" s="413"/>
      <c r="F398" s="58"/>
      <c r="G398" s="591"/>
      <c r="H398" s="1545" t="s">
        <v>118</v>
      </c>
      <c r="I398" s="1546"/>
      <c r="J398" s="642">
        <f>SUM(J395:J396)</f>
        <v>0</v>
      </c>
      <c r="K398" s="594" t="s">
        <v>981</v>
      </c>
      <c r="L398" s="446" t="s">
        <v>117</v>
      </c>
      <c r="M398" s="155"/>
      <c r="N398" s="164"/>
    </row>
    <row r="399" spans="1:14" s="163" customFormat="1" ht="15" customHeight="1" x14ac:dyDescent="0.2">
      <c r="A399" s="536"/>
      <c r="B399" s="413"/>
      <c r="C399" s="414"/>
      <c r="D399" s="413"/>
      <c r="E399" s="413"/>
      <c r="F399" s="58"/>
      <c r="G399" s="591"/>
      <c r="H399" s="308"/>
      <c r="I399" s="591"/>
      <c r="J399" s="58"/>
      <c r="K399" s="409"/>
      <c r="M399" s="155"/>
      <c r="N399" s="164"/>
    </row>
    <row r="400" spans="1:14" s="163" customFormat="1" ht="18" customHeight="1" x14ac:dyDescent="0.2">
      <c r="A400" s="551">
        <v>19</v>
      </c>
      <c r="B400" s="536" t="s">
        <v>795</v>
      </c>
      <c r="C400" s="550"/>
      <c r="D400" s="550"/>
      <c r="E400" s="550"/>
      <c r="F400" s="620"/>
      <c r="G400" s="550"/>
      <c r="H400" s="550"/>
      <c r="I400" s="550"/>
      <c r="J400" s="620"/>
      <c r="K400" s="550"/>
      <c r="L400" s="155"/>
      <c r="M400" s="155"/>
      <c r="N400" s="164"/>
    </row>
    <row r="401" spans="1:14" s="163" customFormat="1" ht="11.55" customHeight="1" x14ac:dyDescent="0.2">
      <c r="A401" s="553"/>
      <c r="B401" s="550"/>
      <c r="C401" s="550"/>
      <c r="D401" s="550"/>
      <c r="E401" s="550"/>
      <c r="F401" s="620"/>
      <c r="G401" s="550"/>
      <c r="H401" s="550"/>
      <c r="I401" s="550"/>
      <c r="J401" s="620"/>
      <c r="K401" s="550"/>
      <c r="L401" s="155"/>
      <c r="M401" s="155"/>
      <c r="N401" s="164"/>
    </row>
    <row r="402" spans="1:14" s="163" customFormat="1" ht="15" customHeight="1" x14ac:dyDescent="0.2">
      <c r="A402" s="553"/>
      <c r="B402" s="1534" t="s">
        <v>140</v>
      </c>
      <c r="C402" s="1535"/>
      <c r="D402" s="1534" t="s">
        <v>139</v>
      </c>
      <c r="E402" s="1535"/>
      <c r="F402" s="733" t="s">
        <v>138</v>
      </c>
      <c r="G402" s="412"/>
      <c r="H402" s="412" t="s">
        <v>137</v>
      </c>
      <c r="I402" s="412"/>
      <c r="J402" s="733" t="s">
        <v>89</v>
      </c>
      <c r="K402" s="409"/>
      <c r="L402" s="155"/>
      <c r="M402" s="155"/>
      <c r="N402" s="164"/>
    </row>
    <row r="403" spans="1:14" s="163" customFormat="1" ht="15" customHeight="1" x14ac:dyDescent="0.2">
      <c r="A403" s="553"/>
      <c r="B403" s="564"/>
      <c r="C403" s="565"/>
      <c r="D403" s="566"/>
      <c r="E403" s="411"/>
      <c r="F403" s="627"/>
      <c r="G403" s="568"/>
      <c r="H403" s="782"/>
      <c r="I403" s="568"/>
      <c r="J403" s="628" t="s">
        <v>136</v>
      </c>
      <c r="K403" s="409"/>
      <c r="L403" s="155"/>
      <c r="M403" s="155"/>
      <c r="N403" s="164"/>
    </row>
    <row r="404" spans="1:14" s="163" customFormat="1" ht="15" customHeight="1" x14ac:dyDescent="0.2">
      <c r="A404" s="536"/>
      <c r="B404" s="404">
        <v>1</v>
      </c>
      <c r="C404" s="405" t="s">
        <v>126</v>
      </c>
      <c r="D404" s="1532"/>
      <c r="E404" s="1533"/>
      <c r="F404" s="612">
        <f>+基礎データ貼付用シート!E868</f>
        <v>0</v>
      </c>
      <c r="G404" s="423" t="s">
        <v>117</v>
      </c>
      <c r="H404" s="706">
        <v>1.0999999999999999E-2</v>
      </c>
      <c r="I404" s="423" t="s">
        <v>119</v>
      </c>
      <c r="J404" s="424">
        <f t="shared" ref="J404:J428" si="32">ROUND(F404*H404,0)</f>
        <v>0</v>
      </c>
      <c r="K404" s="409" t="s">
        <v>274</v>
      </c>
      <c r="M404" s="155"/>
      <c r="N404" s="164"/>
    </row>
    <row r="405" spans="1:14" s="163" customFormat="1" ht="15" customHeight="1" x14ac:dyDescent="0.2">
      <c r="A405" s="536"/>
      <c r="B405" s="404">
        <v>2</v>
      </c>
      <c r="C405" s="405" t="s">
        <v>125</v>
      </c>
      <c r="D405" s="1532"/>
      <c r="E405" s="1533"/>
      <c r="F405" s="612">
        <f>+基礎データ貼付用シート!E869</f>
        <v>0</v>
      </c>
      <c r="G405" s="423" t="s">
        <v>117</v>
      </c>
      <c r="H405" s="706">
        <v>1.7000000000000001E-2</v>
      </c>
      <c r="I405" s="423" t="s">
        <v>119</v>
      </c>
      <c r="J405" s="424">
        <f t="shared" si="32"/>
        <v>0</v>
      </c>
      <c r="K405" s="409" t="s">
        <v>273</v>
      </c>
      <c r="M405" s="155"/>
      <c r="N405" s="164"/>
    </row>
    <row r="406" spans="1:14" s="163" customFormat="1" ht="15" customHeight="1" x14ac:dyDescent="0.2">
      <c r="A406" s="536"/>
      <c r="B406" s="404">
        <v>3</v>
      </c>
      <c r="C406" s="405" t="s">
        <v>124</v>
      </c>
      <c r="D406" s="1532"/>
      <c r="E406" s="1533"/>
      <c r="F406" s="612">
        <f>+基礎データ貼付用シート!E870</f>
        <v>0</v>
      </c>
      <c r="G406" s="423" t="s">
        <v>117</v>
      </c>
      <c r="H406" s="706">
        <v>1.2999999999999999E-2</v>
      </c>
      <c r="I406" s="423" t="s">
        <v>119</v>
      </c>
      <c r="J406" s="424">
        <f t="shared" si="32"/>
        <v>0</v>
      </c>
      <c r="K406" s="409" t="s">
        <v>272</v>
      </c>
      <c r="M406" s="155"/>
      <c r="N406" s="164"/>
    </row>
    <row r="407" spans="1:14" s="163" customFormat="1" ht="15" customHeight="1" x14ac:dyDescent="0.2">
      <c r="A407" s="536"/>
      <c r="B407" s="404">
        <v>4</v>
      </c>
      <c r="C407" s="405" t="s">
        <v>123</v>
      </c>
      <c r="D407" s="406" t="s">
        <v>534</v>
      </c>
      <c r="E407" s="407" t="s">
        <v>143</v>
      </c>
      <c r="F407" s="612" t="b">
        <f>IF(総括表!$B$4=総括表!$Q$4,基礎データ貼付用シート!E871)</f>
        <v>0</v>
      </c>
      <c r="G407" s="423" t="s">
        <v>117</v>
      </c>
      <c r="H407" s="706">
        <v>0.23400000000000001</v>
      </c>
      <c r="I407" s="423" t="s">
        <v>119</v>
      </c>
      <c r="J407" s="424">
        <f t="shared" si="32"/>
        <v>0</v>
      </c>
      <c r="K407" s="409" t="s">
        <v>271</v>
      </c>
      <c r="M407" s="155"/>
      <c r="N407" s="164"/>
    </row>
    <row r="408" spans="1:14" s="163" customFormat="1" ht="15" customHeight="1" x14ac:dyDescent="0.2">
      <c r="A408" s="536"/>
      <c r="B408" s="404">
        <v>5</v>
      </c>
      <c r="C408" s="405" t="s">
        <v>122</v>
      </c>
      <c r="D408" s="406" t="s">
        <v>534</v>
      </c>
      <c r="E408" s="407" t="s">
        <v>143</v>
      </c>
      <c r="F408" s="612" t="b">
        <f>IF(総括表!$B$4=総括表!$Q$4,基礎データ貼付用シート!E872)</f>
        <v>0</v>
      </c>
      <c r="G408" s="423" t="s">
        <v>117</v>
      </c>
      <c r="H408" s="706">
        <v>0.25</v>
      </c>
      <c r="I408" s="423" t="s">
        <v>119</v>
      </c>
      <c r="J408" s="424">
        <f t="shared" si="32"/>
        <v>0</v>
      </c>
      <c r="K408" s="409" t="s">
        <v>269</v>
      </c>
      <c r="M408" s="155"/>
      <c r="N408" s="164"/>
    </row>
    <row r="409" spans="1:14" s="163" customFormat="1" ht="15" customHeight="1" x14ac:dyDescent="0.2">
      <c r="A409" s="536"/>
      <c r="B409" s="404">
        <v>6</v>
      </c>
      <c r="C409" s="405" t="s">
        <v>121</v>
      </c>
      <c r="D409" s="406" t="s">
        <v>534</v>
      </c>
      <c r="E409" s="407" t="s">
        <v>143</v>
      </c>
      <c r="F409" s="612" t="b">
        <f>IF(総括表!$B$4=総括表!$Q$4,基礎データ貼付用シート!E873)</f>
        <v>0</v>
      </c>
      <c r="G409" s="423" t="s">
        <v>117</v>
      </c>
      <c r="H409" s="706">
        <v>0.26700000000000002</v>
      </c>
      <c r="I409" s="423" t="s">
        <v>119</v>
      </c>
      <c r="J409" s="424">
        <f t="shared" si="32"/>
        <v>0</v>
      </c>
      <c r="K409" s="409" t="s">
        <v>268</v>
      </c>
      <c r="M409" s="155"/>
      <c r="N409" s="164"/>
    </row>
    <row r="410" spans="1:14" s="163" customFormat="1" ht="15" customHeight="1" x14ac:dyDescent="0.2">
      <c r="A410" s="536"/>
      <c r="B410" s="410"/>
      <c r="C410" s="411"/>
      <c r="D410" s="406" t="s">
        <v>530</v>
      </c>
      <c r="E410" s="407" t="s">
        <v>142</v>
      </c>
      <c r="F410" s="612" t="b">
        <f>IF(総括表!$B$4=総括表!$Q$5,基礎データ貼付用シート!E873)</f>
        <v>0</v>
      </c>
      <c r="G410" s="423" t="s">
        <v>117</v>
      </c>
      <c r="H410" s="722">
        <v>3.7999999999999999E-2</v>
      </c>
      <c r="I410" s="425" t="s">
        <v>119</v>
      </c>
      <c r="J410" s="789">
        <f t="shared" si="32"/>
        <v>0</v>
      </c>
      <c r="K410" s="409" t="s">
        <v>270</v>
      </c>
      <c r="M410" s="155"/>
      <c r="N410" s="164"/>
    </row>
    <row r="411" spans="1:14" s="163" customFormat="1" ht="15" customHeight="1" x14ac:dyDescent="0.2">
      <c r="A411" s="536"/>
      <c r="B411" s="404">
        <v>7</v>
      </c>
      <c r="C411" s="405" t="s">
        <v>120</v>
      </c>
      <c r="D411" s="406" t="s">
        <v>534</v>
      </c>
      <c r="E411" s="407" t="s">
        <v>143</v>
      </c>
      <c r="F411" s="612" t="b">
        <f>IF(総括表!$B$4=総括表!$Q$4,基礎データ貼付用シート!E874)</f>
        <v>0</v>
      </c>
      <c r="G411" s="423" t="s">
        <v>117</v>
      </c>
      <c r="H411" s="706">
        <v>0.26400000000000001</v>
      </c>
      <c r="I411" s="423" t="s">
        <v>119</v>
      </c>
      <c r="J411" s="424">
        <f t="shared" si="32"/>
        <v>0</v>
      </c>
      <c r="K411" s="409" t="s">
        <v>267</v>
      </c>
      <c r="M411" s="155"/>
      <c r="N411" s="164"/>
    </row>
    <row r="412" spans="1:14" s="163" customFormat="1" ht="15" customHeight="1" x14ac:dyDescent="0.2">
      <c r="A412" s="536"/>
      <c r="B412" s="410"/>
      <c r="C412" s="411"/>
      <c r="D412" s="406" t="s">
        <v>530</v>
      </c>
      <c r="E412" s="407" t="s">
        <v>142</v>
      </c>
      <c r="F412" s="612" t="b">
        <f>IF(総括表!$B$4=総括表!$Q$5,基礎データ貼付用シート!E874)</f>
        <v>0</v>
      </c>
      <c r="G412" s="423" t="s">
        <v>117</v>
      </c>
      <c r="H412" s="722">
        <v>0.185</v>
      </c>
      <c r="I412" s="425" t="s">
        <v>119</v>
      </c>
      <c r="J412" s="789">
        <f t="shared" si="32"/>
        <v>0</v>
      </c>
      <c r="K412" s="409" t="s">
        <v>266</v>
      </c>
      <c r="M412" s="155"/>
      <c r="N412" s="164"/>
    </row>
    <row r="413" spans="1:14" s="163" customFormat="1" ht="15" customHeight="1" x14ac:dyDescent="0.2">
      <c r="A413" s="536"/>
      <c r="B413" s="404">
        <v>8</v>
      </c>
      <c r="C413" s="405" t="s">
        <v>476</v>
      </c>
      <c r="D413" s="406" t="s">
        <v>534</v>
      </c>
      <c r="E413" s="407" t="s">
        <v>143</v>
      </c>
      <c r="F413" s="612" t="b">
        <f>IF(総括表!$B$4=総括表!$Q$4,基礎データ貼付用シート!E875)</f>
        <v>0</v>
      </c>
      <c r="G413" s="423" t="s">
        <v>117</v>
      </c>
      <c r="H413" s="706">
        <v>0.27800000000000002</v>
      </c>
      <c r="I413" s="423" t="s">
        <v>119</v>
      </c>
      <c r="J413" s="424">
        <f t="shared" si="32"/>
        <v>0</v>
      </c>
      <c r="K413" s="409" t="s">
        <v>265</v>
      </c>
      <c r="N413" s="164"/>
    </row>
    <row r="414" spans="1:14" s="163" customFormat="1" ht="15" customHeight="1" x14ac:dyDescent="0.2">
      <c r="A414" s="536"/>
      <c r="B414" s="410"/>
      <c r="C414" s="411"/>
      <c r="D414" s="406" t="s">
        <v>530</v>
      </c>
      <c r="E414" s="407" t="s">
        <v>142</v>
      </c>
      <c r="F414" s="612" t="b">
        <f>IF(総括表!$B$4=総括表!$Q$5,基礎データ貼付用シート!E875)</f>
        <v>0</v>
      </c>
      <c r="G414" s="423" t="s">
        <v>117</v>
      </c>
      <c r="H414" s="722">
        <v>0.219</v>
      </c>
      <c r="I414" s="425" t="s">
        <v>119</v>
      </c>
      <c r="J414" s="789">
        <f t="shared" si="32"/>
        <v>0</v>
      </c>
      <c r="K414" s="409" t="s">
        <v>264</v>
      </c>
      <c r="N414" s="164"/>
    </row>
    <row r="415" spans="1:14" s="163" customFormat="1" ht="15" customHeight="1" x14ac:dyDescent="0.2">
      <c r="A415" s="536"/>
      <c r="B415" s="404">
        <v>9</v>
      </c>
      <c r="C415" s="405" t="s">
        <v>513</v>
      </c>
      <c r="D415" s="406" t="s">
        <v>534</v>
      </c>
      <c r="E415" s="407" t="s">
        <v>143</v>
      </c>
      <c r="F415" s="612" t="b">
        <f>IF(総括表!$B$4=総括表!$Q$4,基礎データ貼付用シート!E876)</f>
        <v>0</v>
      </c>
      <c r="G415" s="423" t="s">
        <v>117</v>
      </c>
      <c r="H415" s="706">
        <v>0.29799999999999999</v>
      </c>
      <c r="I415" s="423" t="s">
        <v>119</v>
      </c>
      <c r="J415" s="424">
        <f t="shared" si="32"/>
        <v>0</v>
      </c>
      <c r="K415" s="409" t="s">
        <v>263</v>
      </c>
      <c r="N415" s="164"/>
    </row>
    <row r="416" spans="1:14" ht="15" customHeight="1" x14ac:dyDescent="0.2">
      <c r="A416" s="536"/>
      <c r="B416" s="410"/>
      <c r="C416" s="411"/>
      <c r="D416" s="406" t="s">
        <v>530</v>
      </c>
      <c r="E416" s="407" t="s">
        <v>142</v>
      </c>
      <c r="F416" s="612" t="b">
        <f>IF(総括表!$B$4=総括表!$Q$5,基礎データ貼付用シート!E876)</f>
        <v>0</v>
      </c>
      <c r="G416" s="423" t="s">
        <v>117</v>
      </c>
      <c r="H416" s="722">
        <v>0.247</v>
      </c>
      <c r="I416" s="425" t="s">
        <v>119</v>
      </c>
      <c r="J416" s="789">
        <f t="shared" si="32"/>
        <v>0</v>
      </c>
      <c r="K416" s="409" t="s">
        <v>262</v>
      </c>
      <c r="L416" s="163"/>
    </row>
    <row r="417" spans="1:13" ht="15" customHeight="1" x14ac:dyDescent="0.2">
      <c r="A417" s="536"/>
      <c r="B417" s="404">
        <v>10</v>
      </c>
      <c r="C417" s="405" t="s">
        <v>620</v>
      </c>
      <c r="D417" s="406" t="s">
        <v>534</v>
      </c>
      <c r="E417" s="407" t="s">
        <v>143</v>
      </c>
      <c r="F417" s="612" t="b">
        <f>IF(総括表!$B$4=総括表!$Q$4,基礎データ貼付用シート!E877)</f>
        <v>0</v>
      </c>
      <c r="G417" s="423" t="s">
        <v>117</v>
      </c>
      <c r="H417" s="706">
        <v>0.315</v>
      </c>
      <c r="I417" s="423" t="s">
        <v>119</v>
      </c>
      <c r="J417" s="424">
        <f t="shared" si="32"/>
        <v>0</v>
      </c>
      <c r="K417" s="409" t="s">
        <v>261</v>
      </c>
      <c r="L417" s="163"/>
    </row>
    <row r="418" spans="1:13" ht="15" customHeight="1" x14ac:dyDescent="0.2">
      <c r="A418" s="536"/>
      <c r="B418" s="410"/>
      <c r="C418" s="411"/>
      <c r="D418" s="406" t="s">
        <v>530</v>
      </c>
      <c r="E418" s="407" t="s">
        <v>142</v>
      </c>
      <c r="F418" s="612" t="b">
        <f>IF(総括表!$B$4=総括表!$Q$5,基礎データ貼付用シート!E877)</f>
        <v>0</v>
      </c>
      <c r="G418" s="423" t="s">
        <v>117</v>
      </c>
      <c r="H418" s="722">
        <v>0.27100000000000002</v>
      </c>
      <c r="I418" s="425" t="s">
        <v>119</v>
      </c>
      <c r="J418" s="789">
        <f t="shared" si="32"/>
        <v>0</v>
      </c>
      <c r="K418" s="409" t="s">
        <v>260</v>
      </c>
      <c r="L418" s="163"/>
    </row>
    <row r="419" spans="1:13" ht="15" customHeight="1" x14ac:dyDescent="0.2">
      <c r="A419" s="536"/>
      <c r="B419" s="404">
        <v>11</v>
      </c>
      <c r="C419" s="405" t="s">
        <v>716</v>
      </c>
      <c r="D419" s="406" t="s">
        <v>534</v>
      </c>
      <c r="E419" s="407" t="s">
        <v>143</v>
      </c>
      <c r="F419" s="612" t="b">
        <f>IF(総括表!$B$4=総括表!$Q$4,基礎データ貼付用シート!E878)</f>
        <v>0</v>
      </c>
      <c r="G419" s="423" t="s">
        <v>117</v>
      </c>
      <c r="H419" s="706">
        <v>0.33800000000000002</v>
      </c>
      <c r="I419" s="423" t="s">
        <v>119</v>
      </c>
      <c r="J419" s="424">
        <f t="shared" si="32"/>
        <v>0</v>
      </c>
      <c r="K419" s="409" t="s">
        <v>259</v>
      </c>
      <c r="L419" s="163"/>
    </row>
    <row r="420" spans="1:13" s="163" customFormat="1" ht="15" customHeight="1" x14ac:dyDescent="0.2">
      <c r="A420" s="536"/>
      <c r="B420" s="410"/>
      <c r="C420" s="411"/>
      <c r="D420" s="406" t="s">
        <v>530</v>
      </c>
      <c r="E420" s="407" t="s">
        <v>142</v>
      </c>
      <c r="F420" s="612" t="b">
        <f>IF(総括表!$B$4=総括表!$Q$5,基礎データ貼付用シート!E878)</f>
        <v>0</v>
      </c>
      <c r="G420" s="423" t="s">
        <v>117</v>
      </c>
      <c r="H420" s="722">
        <v>0.29899999999999999</v>
      </c>
      <c r="I420" s="425" t="s">
        <v>119</v>
      </c>
      <c r="J420" s="789">
        <f t="shared" si="32"/>
        <v>0</v>
      </c>
      <c r="K420" s="409" t="s">
        <v>258</v>
      </c>
      <c r="M420" s="155"/>
    </row>
    <row r="421" spans="1:13" s="163" customFormat="1" ht="15" customHeight="1" x14ac:dyDescent="0.2">
      <c r="A421" s="536"/>
      <c r="B421" s="404">
        <v>12</v>
      </c>
      <c r="C421" s="405" t="s">
        <v>747</v>
      </c>
      <c r="D421" s="406" t="s">
        <v>534</v>
      </c>
      <c r="E421" s="407" t="s">
        <v>143</v>
      </c>
      <c r="F421" s="612" t="b">
        <f>IF(総括表!$B$4=総括表!$Q$4,基礎データ貼付用シート!E879)</f>
        <v>0</v>
      </c>
      <c r="G421" s="423" t="s">
        <v>117</v>
      </c>
      <c r="H421" s="706">
        <v>0.35899999999999999</v>
      </c>
      <c r="I421" s="423" t="s">
        <v>119</v>
      </c>
      <c r="J421" s="424">
        <f t="shared" si="32"/>
        <v>0</v>
      </c>
      <c r="K421" s="409" t="s">
        <v>257</v>
      </c>
      <c r="M421" s="155"/>
    </row>
    <row r="422" spans="1:13" s="163" customFormat="1" ht="15" customHeight="1" x14ac:dyDescent="0.2">
      <c r="A422" s="536"/>
      <c r="B422" s="410"/>
      <c r="C422" s="411"/>
      <c r="D422" s="406" t="s">
        <v>530</v>
      </c>
      <c r="E422" s="407" t="s">
        <v>142</v>
      </c>
      <c r="F422" s="612" t="b">
        <f>IF(総括表!$B$4=総括表!$Q$5,基礎データ貼付用シート!E879)</f>
        <v>0</v>
      </c>
      <c r="G422" s="423" t="s">
        <v>117</v>
      </c>
      <c r="H422" s="722">
        <v>0.32600000000000001</v>
      </c>
      <c r="I422" s="425" t="s">
        <v>119</v>
      </c>
      <c r="J422" s="789">
        <f t="shared" si="32"/>
        <v>0</v>
      </c>
      <c r="K422" s="409" t="s">
        <v>256</v>
      </c>
      <c r="M422" s="155"/>
    </row>
    <row r="423" spans="1:13" s="163" customFormat="1" ht="15" customHeight="1" x14ac:dyDescent="0.2">
      <c r="A423" s="536"/>
      <c r="B423" s="404">
        <v>13</v>
      </c>
      <c r="C423" s="405" t="s">
        <v>818</v>
      </c>
      <c r="D423" s="406" t="s">
        <v>534</v>
      </c>
      <c r="E423" s="407" t="s">
        <v>143</v>
      </c>
      <c r="F423" s="612" t="b">
        <f>IF(総括表!$B$4=総括表!$Q$4,基礎データ貼付用シート!E880)</f>
        <v>0</v>
      </c>
      <c r="G423" s="423" t="s">
        <v>117</v>
      </c>
      <c r="H423" s="706">
        <v>0.379</v>
      </c>
      <c r="I423" s="423" t="s">
        <v>119</v>
      </c>
      <c r="J423" s="424">
        <f t="shared" si="32"/>
        <v>0</v>
      </c>
      <c r="K423" s="409" t="s">
        <v>255</v>
      </c>
      <c r="M423" s="155"/>
    </row>
    <row r="424" spans="1:13" s="163" customFormat="1" ht="15" customHeight="1" x14ac:dyDescent="0.2">
      <c r="A424" s="536"/>
      <c r="B424" s="410"/>
      <c r="C424" s="411"/>
      <c r="D424" s="406" t="s">
        <v>530</v>
      </c>
      <c r="E424" s="407" t="s">
        <v>142</v>
      </c>
      <c r="F424" s="612" t="b">
        <f>IF(総括表!$B$4=総括表!$Q$5,基礎データ貼付用シート!E880)</f>
        <v>0</v>
      </c>
      <c r="G424" s="423" t="s">
        <v>117</v>
      </c>
      <c r="H424" s="722">
        <v>0.35299999999999998</v>
      </c>
      <c r="I424" s="425" t="s">
        <v>119</v>
      </c>
      <c r="J424" s="789">
        <f t="shared" si="32"/>
        <v>0</v>
      </c>
      <c r="K424" s="409" t="s">
        <v>254</v>
      </c>
      <c r="M424" s="155"/>
    </row>
    <row r="425" spans="1:13" s="163" customFormat="1" ht="15" customHeight="1" x14ac:dyDescent="0.2">
      <c r="A425" s="536"/>
      <c r="B425" s="404">
        <v>14</v>
      </c>
      <c r="C425" s="405" t="s">
        <v>894</v>
      </c>
      <c r="D425" s="406" t="s">
        <v>534</v>
      </c>
      <c r="E425" s="407" t="s">
        <v>143</v>
      </c>
      <c r="F425" s="612" t="b">
        <f>IF(総括表!$B$4=総括表!$Q$4,基礎データ貼付用シート!E881)</f>
        <v>0</v>
      </c>
      <c r="G425" s="423" t="s">
        <v>117</v>
      </c>
      <c r="H425" s="706">
        <v>0.39900000000000002</v>
      </c>
      <c r="I425" s="423" t="s">
        <v>119</v>
      </c>
      <c r="J425" s="424">
        <f t="shared" si="32"/>
        <v>0</v>
      </c>
      <c r="K425" s="409" t="s">
        <v>253</v>
      </c>
      <c r="M425" s="155"/>
    </row>
    <row r="426" spans="1:13" s="163" customFormat="1" ht="15" customHeight="1" x14ac:dyDescent="0.2">
      <c r="A426" s="536"/>
      <c r="B426" s="410"/>
      <c r="C426" s="411"/>
      <c r="D426" s="406" t="s">
        <v>530</v>
      </c>
      <c r="E426" s="407" t="s">
        <v>142</v>
      </c>
      <c r="F426" s="612" t="b">
        <f>IF(総括表!$B$4=総括表!$Q$5,基礎データ貼付用シート!E881)</f>
        <v>0</v>
      </c>
      <c r="G426" s="423" t="s">
        <v>117</v>
      </c>
      <c r="H426" s="722">
        <v>0.38</v>
      </c>
      <c r="I426" s="425" t="s">
        <v>119</v>
      </c>
      <c r="J426" s="789">
        <f t="shared" si="32"/>
        <v>0</v>
      </c>
      <c r="K426" s="409" t="s">
        <v>322</v>
      </c>
      <c r="M426" s="155"/>
    </row>
    <row r="427" spans="1:13" s="163" customFormat="1" ht="15" customHeight="1" x14ac:dyDescent="0.2">
      <c r="A427" s="536"/>
      <c r="B427" s="404">
        <v>15</v>
      </c>
      <c r="C427" s="405" t="s">
        <v>926</v>
      </c>
      <c r="D427" s="406" t="s">
        <v>534</v>
      </c>
      <c r="E427" s="407" t="s">
        <v>143</v>
      </c>
      <c r="F427" s="612" t="b">
        <f>IF(総括表!$B$4=総括表!$Q$4,基礎データ貼付用シート!E882)</f>
        <v>0</v>
      </c>
      <c r="G427" s="423" t="s">
        <v>117</v>
      </c>
      <c r="H427" s="706">
        <v>0.41899999999999998</v>
      </c>
      <c r="I427" s="423" t="s">
        <v>119</v>
      </c>
      <c r="J427" s="424">
        <f t="shared" si="32"/>
        <v>0</v>
      </c>
      <c r="K427" s="409" t="s">
        <v>321</v>
      </c>
      <c r="M427" s="155"/>
    </row>
    <row r="428" spans="1:13" s="163" customFormat="1" ht="15" customHeight="1" x14ac:dyDescent="0.2">
      <c r="A428" s="536"/>
      <c r="B428" s="410"/>
      <c r="C428" s="411"/>
      <c r="D428" s="406" t="s">
        <v>530</v>
      </c>
      <c r="E428" s="407" t="s">
        <v>142</v>
      </c>
      <c r="F428" s="612" t="b">
        <f>IF(総括表!$B$4=総括表!$Q$5,基礎データ貼付用シート!E882)</f>
        <v>0</v>
      </c>
      <c r="G428" s="423" t="s">
        <v>117</v>
      </c>
      <c r="H428" s="722">
        <v>0.40600000000000003</v>
      </c>
      <c r="I428" s="425" t="s">
        <v>119</v>
      </c>
      <c r="J428" s="789">
        <f t="shared" si="32"/>
        <v>0</v>
      </c>
      <c r="K428" s="409" t="s">
        <v>320</v>
      </c>
      <c r="M428" s="155"/>
    </row>
    <row r="429" spans="1:13" s="163" customFormat="1" ht="15" customHeight="1" x14ac:dyDescent="0.2">
      <c r="A429" s="536"/>
      <c r="B429" s="404">
        <f>B427+1</f>
        <v>16</v>
      </c>
      <c r="C429" s="405" t="s">
        <v>1082</v>
      </c>
      <c r="D429" s="406" t="s">
        <v>534</v>
      </c>
      <c r="E429" s="407" t="s">
        <v>143</v>
      </c>
      <c r="F429" s="612" t="b">
        <f>IF(総括表!$B$4=総括表!$Q$4,基礎データ貼付用シート!E883)</f>
        <v>0</v>
      </c>
      <c r="G429" s="423" t="s">
        <v>117</v>
      </c>
      <c r="H429" s="706">
        <v>0.435</v>
      </c>
      <c r="I429" s="423" t="s">
        <v>119</v>
      </c>
      <c r="J429" s="424">
        <f>ROUND(F429*H429,0)</f>
        <v>0</v>
      </c>
      <c r="K429" s="409" t="s">
        <v>319</v>
      </c>
      <c r="M429" s="155"/>
    </row>
    <row r="430" spans="1:13" s="163" customFormat="1" ht="15" customHeight="1" x14ac:dyDescent="0.2">
      <c r="A430" s="536"/>
      <c r="B430" s="410"/>
      <c r="C430" s="411"/>
      <c r="D430" s="406" t="s">
        <v>530</v>
      </c>
      <c r="E430" s="407" t="s">
        <v>142</v>
      </c>
      <c r="F430" s="612" t="b">
        <f>IF(総括表!$B$4=総括表!$Q$5,基礎データ貼付用シート!E883)</f>
        <v>0</v>
      </c>
      <c r="G430" s="423" t="s">
        <v>117</v>
      </c>
      <c r="H430" s="722">
        <v>0.42799999999999999</v>
      </c>
      <c r="I430" s="425" t="s">
        <v>119</v>
      </c>
      <c r="J430" s="789">
        <f t="shared" ref="J430" si="33">ROUND(F430*H430,0)</f>
        <v>0</v>
      </c>
      <c r="K430" s="409" t="s">
        <v>318</v>
      </c>
      <c r="M430" s="155"/>
    </row>
    <row r="431" spans="1:13" s="163" customFormat="1" ht="15" customHeight="1" x14ac:dyDescent="0.2">
      <c r="A431" s="536"/>
      <c r="B431" s="404">
        <f>B429+1</f>
        <v>17</v>
      </c>
      <c r="C431" s="405" t="s">
        <v>1284</v>
      </c>
      <c r="D431" s="406" t="s">
        <v>534</v>
      </c>
      <c r="E431" s="407" t="s">
        <v>143</v>
      </c>
      <c r="F431" s="612" t="b">
        <f>IF(総括表!$B$4=総括表!$Q$4,基礎データ貼付用シート!E884)</f>
        <v>0</v>
      </c>
      <c r="G431" s="423" t="s">
        <v>117</v>
      </c>
      <c r="H431" s="706">
        <v>0.45</v>
      </c>
      <c r="I431" s="423" t="s">
        <v>119</v>
      </c>
      <c r="J431" s="424">
        <f>ROUND(F431*H431,0)</f>
        <v>0</v>
      </c>
      <c r="K431" s="409" t="s">
        <v>317</v>
      </c>
      <c r="M431" s="155"/>
    </row>
    <row r="432" spans="1:13" s="163" customFormat="1" ht="15" customHeight="1" x14ac:dyDescent="0.2">
      <c r="A432" s="536"/>
      <c r="B432" s="410"/>
      <c r="C432" s="411"/>
      <c r="D432" s="406" t="s">
        <v>530</v>
      </c>
      <c r="E432" s="407" t="s">
        <v>142</v>
      </c>
      <c r="F432" s="612" t="b">
        <f>IF(総括表!$B$4=総括表!$Q$5,基礎データ貼付用シート!E884)</f>
        <v>0</v>
      </c>
      <c r="G432" s="423" t="s">
        <v>117</v>
      </c>
      <c r="H432" s="722">
        <v>0.45</v>
      </c>
      <c r="I432" s="425" t="s">
        <v>119</v>
      </c>
      <c r="J432" s="789">
        <f t="shared" ref="J432" si="34">ROUND(F432*H432,0)</f>
        <v>0</v>
      </c>
      <c r="K432" s="409" t="s">
        <v>316</v>
      </c>
      <c r="M432" s="155"/>
    </row>
    <row r="433" spans="1:14" s="163" customFormat="1" ht="15" customHeight="1" x14ac:dyDescent="0.2">
      <c r="A433" s="536"/>
      <c r="B433" s="404">
        <f>B431+1</f>
        <v>18</v>
      </c>
      <c r="C433" s="405" t="s">
        <v>5388</v>
      </c>
      <c r="D433" s="406" t="s">
        <v>534</v>
      </c>
      <c r="E433" s="407" t="s">
        <v>143</v>
      </c>
      <c r="F433" s="612" t="b">
        <f>IF(総括表!$B$4=総括表!$Q$4,基礎データ貼付用シート!E885)</f>
        <v>0</v>
      </c>
      <c r="G433" s="423" t="s">
        <v>117</v>
      </c>
      <c r="H433" s="706">
        <v>0.45</v>
      </c>
      <c r="I433" s="423" t="s">
        <v>119</v>
      </c>
      <c r="J433" s="424">
        <f>ROUND(F433*H433,0)</f>
        <v>0</v>
      </c>
      <c r="K433" s="409" t="s">
        <v>315</v>
      </c>
      <c r="M433" s="155"/>
    </row>
    <row r="434" spans="1:14" s="163" customFormat="1" ht="15" customHeight="1" x14ac:dyDescent="0.2">
      <c r="A434" s="536"/>
      <c r="B434" s="410"/>
      <c r="C434" s="411"/>
      <c r="D434" s="406" t="s">
        <v>530</v>
      </c>
      <c r="E434" s="407" t="s">
        <v>142</v>
      </c>
      <c r="F434" s="612" t="b">
        <f>IF(総括表!$B$4=総括表!$Q$5,基礎データ貼付用シート!E885)</f>
        <v>0</v>
      </c>
      <c r="G434" s="423" t="s">
        <v>117</v>
      </c>
      <c r="H434" s="722">
        <v>0.45</v>
      </c>
      <c r="I434" s="425" t="s">
        <v>119</v>
      </c>
      <c r="J434" s="789">
        <f t="shared" ref="J434" si="35">ROUND(F434*H434,0)</f>
        <v>0</v>
      </c>
      <c r="K434" s="409" t="s">
        <v>314</v>
      </c>
      <c r="M434" s="155"/>
    </row>
    <row r="435" spans="1:14" s="163" customFormat="1" ht="15" customHeight="1" x14ac:dyDescent="0.2">
      <c r="A435" s="536"/>
      <c r="B435" s="404">
        <f>B433+1</f>
        <v>19</v>
      </c>
      <c r="C435" s="405" t="s">
        <v>6063</v>
      </c>
      <c r="D435" s="406" t="s">
        <v>534</v>
      </c>
      <c r="E435" s="407" t="s">
        <v>143</v>
      </c>
      <c r="F435" s="612" t="b">
        <f>IF(総括表!$B$4=総括表!$Q$4,基礎データ貼付用シート!E886)</f>
        <v>0</v>
      </c>
      <c r="G435" s="423" t="s">
        <v>117</v>
      </c>
      <c r="H435" s="706">
        <v>0.45</v>
      </c>
      <c r="I435" s="423" t="s">
        <v>119</v>
      </c>
      <c r="J435" s="424">
        <f>ROUND(F435*H435,0)</f>
        <v>0</v>
      </c>
      <c r="K435" s="409" t="s">
        <v>313</v>
      </c>
      <c r="M435" s="155"/>
    </row>
    <row r="436" spans="1:14" s="163" customFormat="1" ht="15" customHeight="1" x14ac:dyDescent="0.2">
      <c r="A436" s="536"/>
      <c r="B436" s="410"/>
      <c r="C436" s="411"/>
      <c r="D436" s="406" t="s">
        <v>530</v>
      </c>
      <c r="E436" s="407" t="s">
        <v>142</v>
      </c>
      <c r="F436" s="612" t="b">
        <f>IF(総括表!$B$4=総括表!$Q$5,基礎データ貼付用シート!E886)</f>
        <v>0</v>
      </c>
      <c r="G436" s="423" t="s">
        <v>117</v>
      </c>
      <c r="H436" s="722">
        <v>0.45</v>
      </c>
      <c r="I436" s="425" t="s">
        <v>119</v>
      </c>
      <c r="J436" s="789">
        <f t="shared" ref="J436" si="36">ROUND(F436*H436,0)</f>
        <v>0</v>
      </c>
      <c r="K436" s="409" t="s">
        <v>312</v>
      </c>
      <c r="M436" s="155"/>
      <c r="N436" s="164"/>
    </row>
    <row r="437" spans="1:14" s="258" customFormat="1" ht="15" customHeight="1" x14ac:dyDescent="0.2">
      <c r="A437" s="536"/>
      <c r="B437" s="404">
        <f>B435+1</f>
        <v>20</v>
      </c>
      <c r="C437" s="405" t="s">
        <v>6619</v>
      </c>
      <c r="D437" s="406" t="s">
        <v>534</v>
      </c>
      <c r="E437" s="407" t="s">
        <v>143</v>
      </c>
      <c r="F437" s="612" t="b">
        <f>IF(総括表!$B$4=総括表!$Q$4,基礎データ貼付用シート!E887)</f>
        <v>0</v>
      </c>
      <c r="G437" s="791" t="s">
        <v>117</v>
      </c>
      <c r="H437" s="790">
        <v>0.45</v>
      </c>
      <c r="I437" s="791" t="s">
        <v>119</v>
      </c>
      <c r="J437" s="792">
        <f>ROUND(F437*H437,0)</f>
        <v>0</v>
      </c>
      <c r="K437" s="409" t="s">
        <v>311</v>
      </c>
      <c r="M437" s="255"/>
    </row>
    <row r="438" spans="1:14" s="258" customFormat="1" ht="15" customHeight="1" thickBot="1" x14ac:dyDescent="0.25">
      <c r="A438" s="536"/>
      <c r="B438" s="410"/>
      <c r="C438" s="411"/>
      <c r="D438" s="406" t="s">
        <v>530</v>
      </c>
      <c r="E438" s="407" t="s">
        <v>142</v>
      </c>
      <c r="F438" s="612" t="b">
        <f>IF(総括表!$B$4=総括表!$Q$5,基礎データ貼付用シート!E887)</f>
        <v>0</v>
      </c>
      <c r="G438" s="791" t="s">
        <v>117</v>
      </c>
      <c r="H438" s="722">
        <v>0.45</v>
      </c>
      <c r="I438" s="425" t="s">
        <v>119</v>
      </c>
      <c r="J438" s="789">
        <f t="shared" ref="J438" si="37">ROUND(F438*H438,0)</f>
        <v>0</v>
      </c>
      <c r="K438" s="409" t="s">
        <v>6654</v>
      </c>
      <c r="M438" s="255"/>
      <c r="N438" s="251"/>
    </row>
    <row r="439" spans="1:14" s="163" customFormat="1" ht="15" customHeight="1" x14ac:dyDescent="0.2">
      <c r="A439" s="536"/>
      <c r="B439" s="413" t="s">
        <v>6625</v>
      </c>
      <c r="C439" s="414"/>
      <c r="D439" s="413"/>
      <c r="E439" s="413"/>
      <c r="F439" s="58"/>
      <c r="G439" s="591"/>
      <c r="H439" s="1504" t="s">
        <v>6655</v>
      </c>
      <c r="I439" s="1505"/>
      <c r="J439" s="415"/>
      <c r="K439" s="409"/>
      <c r="M439" s="155"/>
      <c r="N439" s="164"/>
    </row>
    <row r="440" spans="1:14" s="163" customFormat="1" ht="15" customHeight="1" thickBot="1" x14ac:dyDescent="0.25">
      <c r="A440" s="536"/>
      <c r="B440" s="409" t="s">
        <v>5267</v>
      </c>
      <c r="C440" s="409"/>
      <c r="D440" s="409"/>
      <c r="E440" s="409"/>
      <c r="F440" s="657"/>
      <c r="G440" s="409"/>
      <c r="H440" s="1545" t="s">
        <v>118</v>
      </c>
      <c r="I440" s="1546"/>
      <c r="J440" s="642">
        <f>SUM(J404:J438)</f>
        <v>0</v>
      </c>
      <c r="K440" s="409" t="s">
        <v>1248</v>
      </c>
      <c r="L440" s="446" t="s">
        <v>117</v>
      </c>
      <c r="M440" s="155"/>
      <c r="N440" s="164"/>
    </row>
    <row r="441" spans="1:14" s="163" customFormat="1" ht="15" customHeight="1" x14ac:dyDescent="0.2">
      <c r="A441" s="536"/>
      <c r="B441" s="409"/>
      <c r="C441" s="409"/>
      <c r="D441" s="409"/>
      <c r="E441" s="409"/>
      <c r="F441" s="657"/>
      <c r="G441" s="409"/>
      <c r="H441" s="591"/>
      <c r="I441" s="591"/>
      <c r="J441" s="58"/>
      <c r="K441" s="409"/>
      <c r="M441" s="155"/>
      <c r="N441" s="164"/>
    </row>
    <row r="442" spans="1:14" s="163" customFormat="1" ht="18" customHeight="1" x14ac:dyDescent="0.2">
      <c r="A442" s="551">
        <v>20</v>
      </c>
      <c r="B442" s="536" t="s">
        <v>796</v>
      </c>
      <c r="C442" s="550"/>
      <c r="D442" s="550"/>
      <c r="E442" s="550"/>
      <c r="F442" s="620"/>
      <c r="G442" s="550"/>
      <c r="H442" s="550"/>
      <c r="I442" s="550"/>
      <c r="J442" s="620"/>
      <c r="K442" s="550"/>
      <c r="L442" s="155"/>
      <c r="M442" s="155"/>
      <c r="N442" s="164"/>
    </row>
    <row r="443" spans="1:14" s="163" customFormat="1" ht="11.55" customHeight="1" x14ac:dyDescent="0.2">
      <c r="A443" s="553"/>
      <c r="B443" s="550"/>
      <c r="C443" s="550"/>
      <c r="D443" s="550"/>
      <c r="E443" s="550"/>
      <c r="F443" s="620"/>
      <c r="G443" s="550"/>
      <c r="H443" s="550"/>
      <c r="I443" s="550"/>
      <c r="J443" s="620"/>
      <c r="K443" s="550"/>
      <c r="L443" s="155"/>
      <c r="M443" s="155"/>
      <c r="N443" s="164"/>
    </row>
    <row r="444" spans="1:14" s="163" customFormat="1" ht="15" customHeight="1" x14ac:dyDescent="0.2">
      <c r="A444" s="553"/>
      <c r="B444" s="1534" t="s">
        <v>140</v>
      </c>
      <c r="C444" s="1535"/>
      <c r="D444" s="1534" t="s">
        <v>139</v>
      </c>
      <c r="E444" s="1535"/>
      <c r="F444" s="733" t="s">
        <v>138</v>
      </c>
      <c r="G444" s="412"/>
      <c r="H444" s="412" t="s">
        <v>137</v>
      </c>
      <c r="I444" s="412"/>
      <c r="J444" s="733" t="s">
        <v>89</v>
      </c>
      <c r="K444" s="409"/>
      <c r="L444" s="155"/>
      <c r="M444" s="155"/>
      <c r="N444" s="164"/>
    </row>
    <row r="445" spans="1:14" s="163" customFormat="1" ht="15" customHeight="1" x14ac:dyDescent="0.2">
      <c r="A445" s="553"/>
      <c r="B445" s="564"/>
      <c r="C445" s="565"/>
      <c r="D445" s="566"/>
      <c r="E445" s="411"/>
      <c r="F445" s="627"/>
      <c r="G445" s="568"/>
      <c r="H445" s="568"/>
      <c r="I445" s="568"/>
      <c r="J445" s="628" t="s">
        <v>136</v>
      </c>
      <c r="K445" s="409"/>
      <c r="L445" s="155"/>
      <c r="M445" s="155"/>
      <c r="N445" s="164"/>
    </row>
    <row r="446" spans="1:14" s="163" customFormat="1" ht="15" customHeight="1" x14ac:dyDescent="0.2">
      <c r="A446" s="536"/>
      <c r="B446" s="404">
        <v>1</v>
      </c>
      <c r="C446" s="405" t="s">
        <v>126</v>
      </c>
      <c r="D446" s="1532"/>
      <c r="E446" s="1533"/>
      <c r="F446" s="612">
        <f>+基礎データ貼付用シート!E888</f>
        <v>0</v>
      </c>
      <c r="G446" s="423" t="s">
        <v>117</v>
      </c>
      <c r="H446" s="706">
        <v>7.0000000000000001E-3</v>
      </c>
      <c r="I446" s="423" t="s">
        <v>119</v>
      </c>
      <c r="J446" s="424">
        <f t="shared" ref="J446:J470" si="38">ROUND(F446*H446,0)</f>
        <v>0</v>
      </c>
      <c r="K446" s="409" t="s">
        <v>274</v>
      </c>
      <c r="M446" s="155"/>
      <c r="N446" s="164"/>
    </row>
    <row r="447" spans="1:14" s="163" customFormat="1" ht="15" customHeight="1" x14ac:dyDescent="0.2">
      <c r="A447" s="536"/>
      <c r="B447" s="404">
        <v>2</v>
      </c>
      <c r="C447" s="405" t="s">
        <v>125</v>
      </c>
      <c r="D447" s="1532"/>
      <c r="E447" s="1533"/>
      <c r="F447" s="612">
        <f>+基礎データ貼付用シート!E889</f>
        <v>0</v>
      </c>
      <c r="G447" s="423" t="s">
        <v>117</v>
      </c>
      <c r="H447" s="706">
        <v>1.0999999999999999E-2</v>
      </c>
      <c r="I447" s="423" t="s">
        <v>119</v>
      </c>
      <c r="J447" s="424">
        <f t="shared" si="38"/>
        <v>0</v>
      </c>
      <c r="K447" s="409" t="s">
        <v>273</v>
      </c>
      <c r="M447" s="155"/>
      <c r="N447" s="164"/>
    </row>
    <row r="448" spans="1:14" s="163" customFormat="1" ht="15" customHeight="1" x14ac:dyDescent="0.2">
      <c r="A448" s="536"/>
      <c r="B448" s="404">
        <v>3</v>
      </c>
      <c r="C448" s="405" t="s">
        <v>124</v>
      </c>
      <c r="D448" s="1532"/>
      <c r="E448" s="1533"/>
      <c r="F448" s="612">
        <f>+基礎データ貼付用シート!E890</f>
        <v>0</v>
      </c>
      <c r="G448" s="423" t="s">
        <v>117</v>
      </c>
      <c r="H448" s="706">
        <v>8.9999999999999993E-3</v>
      </c>
      <c r="I448" s="423" t="s">
        <v>119</v>
      </c>
      <c r="J448" s="424">
        <f t="shared" si="38"/>
        <v>0</v>
      </c>
      <c r="K448" s="409" t="s">
        <v>272</v>
      </c>
      <c r="M448" s="155"/>
      <c r="N448" s="164"/>
    </row>
    <row r="449" spans="1:14" s="163" customFormat="1" ht="15" customHeight="1" x14ac:dyDescent="0.2">
      <c r="A449" s="536"/>
      <c r="B449" s="404">
        <v>4</v>
      </c>
      <c r="C449" s="405" t="s">
        <v>123</v>
      </c>
      <c r="D449" s="406" t="s">
        <v>534</v>
      </c>
      <c r="E449" s="407" t="s">
        <v>143</v>
      </c>
      <c r="F449" s="612" t="b">
        <f>IF(総括表!$B$4=総括表!$Q$4,基礎データ貼付用シート!E891)</f>
        <v>0</v>
      </c>
      <c r="G449" s="423" t="s">
        <v>117</v>
      </c>
      <c r="H449" s="706">
        <v>0.156</v>
      </c>
      <c r="I449" s="423" t="s">
        <v>119</v>
      </c>
      <c r="J449" s="424">
        <f t="shared" si="38"/>
        <v>0</v>
      </c>
      <c r="K449" s="409" t="s">
        <v>271</v>
      </c>
      <c r="M449" s="155"/>
      <c r="N449" s="164"/>
    </row>
    <row r="450" spans="1:14" s="163" customFormat="1" ht="15" customHeight="1" x14ac:dyDescent="0.2">
      <c r="A450" s="536"/>
      <c r="B450" s="404">
        <v>5</v>
      </c>
      <c r="C450" s="405" t="s">
        <v>122</v>
      </c>
      <c r="D450" s="406" t="s">
        <v>534</v>
      </c>
      <c r="E450" s="407" t="s">
        <v>143</v>
      </c>
      <c r="F450" s="612" t="b">
        <f>IF(総括表!$B$4=総括表!$Q$4,基礎データ貼付用シート!E892)</f>
        <v>0</v>
      </c>
      <c r="G450" s="423" t="s">
        <v>117</v>
      </c>
      <c r="H450" s="706">
        <v>0.16700000000000001</v>
      </c>
      <c r="I450" s="423" t="s">
        <v>119</v>
      </c>
      <c r="J450" s="424">
        <f t="shared" si="38"/>
        <v>0</v>
      </c>
      <c r="K450" s="409" t="s">
        <v>269</v>
      </c>
      <c r="M450" s="155"/>
      <c r="N450" s="164"/>
    </row>
    <row r="451" spans="1:14" s="163" customFormat="1" ht="15" customHeight="1" x14ac:dyDescent="0.2">
      <c r="A451" s="536"/>
      <c r="B451" s="404">
        <v>6</v>
      </c>
      <c r="C451" s="405" t="s">
        <v>121</v>
      </c>
      <c r="D451" s="406" t="s">
        <v>534</v>
      </c>
      <c r="E451" s="407" t="s">
        <v>143</v>
      </c>
      <c r="F451" s="612" t="b">
        <f>IF(総括表!$B$4=総括表!$Q$4,基礎データ貼付用シート!E893)</f>
        <v>0</v>
      </c>
      <c r="G451" s="423" t="s">
        <v>117</v>
      </c>
      <c r="H451" s="706">
        <v>0.17799999999999999</v>
      </c>
      <c r="I451" s="423" t="s">
        <v>119</v>
      </c>
      <c r="J451" s="424">
        <f t="shared" si="38"/>
        <v>0</v>
      </c>
      <c r="K451" s="409" t="s">
        <v>268</v>
      </c>
      <c r="M451" s="155"/>
      <c r="N451" s="164"/>
    </row>
    <row r="452" spans="1:14" s="163" customFormat="1" ht="15" customHeight="1" x14ac:dyDescent="0.2">
      <c r="A452" s="536"/>
      <c r="B452" s="410"/>
      <c r="C452" s="411"/>
      <c r="D452" s="406" t="s">
        <v>530</v>
      </c>
      <c r="E452" s="407" t="s">
        <v>142</v>
      </c>
      <c r="F452" s="612" t="b">
        <f>IF(総括表!$B$4=総括表!$Q$5,基礎データ貼付用シート!E893)</f>
        <v>0</v>
      </c>
      <c r="G452" s="423" t="s">
        <v>117</v>
      </c>
      <c r="H452" s="722">
        <v>2.5000000000000001E-2</v>
      </c>
      <c r="I452" s="425" t="s">
        <v>119</v>
      </c>
      <c r="J452" s="789">
        <f t="shared" si="38"/>
        <v>0</v>
      </c>
      <c r="K452" s="409" t="s">
        <v>270</v>
      </c>
      <c r="M452" s="155"/>
      <c r="N452" s="164"/>
    </row>
    <row r="453" spans="1:14" s="163" customFormat="1" ht="15" customHeight="1" x14ac:dyDescent="0.2">
      <c r="A453" s="536"/>
      <c r="B453" s="404">
        <v>7</v>
      </c>
      <c r="C453" s="405" t="s">
        <v>120</v>
      </c>
      <c r="D453" s="406" t="s">
        <v>534</v>
      </c>
      <c r="E453" s="407" t="s">
        <v>143</v>
      </c>
      <c r="F453" s="612" t="b">
        <f>IF(総括表!$B$4=総括表!$Q$4,基礎データ貼付用シート!E894)</f>
        <v>0</v>
      </c>
      <c r="G453" s="423" t="s">
        <v>117</v>
      </c>
      <c r="H453" s="706">
        <v>0.17599999999999999</v>
      </c>
      <c r="I453" s="423" t="s">
        <v>119</v>
      </c>
      <c r="J453" s="424">
        <f t="shared" si="38"/>
        <v>0</v>
      </c>
      <c r="K453" s="409" t="s">
        <v>267</v>
      </c>
      <c r="M453" s="155"/>
      <c r="N453" s="164"/>
    </row>
    <row r="454" spans="1:14" s="163" customFormat="1" ht="15" customHeight="1" x14ac:dyDescent="0.2">
      <c r="A454" s="536"/>
      <c r="B454" s="410"/>
      <c r="C454" s="411"/>
      <c r="D454" s="406" t="s">
        <v>530</v>
      </c>
      <c r="E454" s="407" t="s">
        <v>142</v>
      </c>
      <c r="F454" s="612" t="b">
        <f>IF(総括表!$B$4=総括表!$Q$5,基礎データ貼付用シート!E894)</f>
        <v>0</v>
      </c>
      <c r="G454" s="423" t="s">
        <v>117</v>
      </c>
      <c r="H454" s="722">
        <v>0.124</v>
      </c>
      <c r="I454" s="425" t="s">
        <v>119</v>
      </c>
      <c r="J454" s="789">
        <f t="shared" si="38"/>
        <v>0</v>
      </c>
      <c r="K454" s="409" t="s">
        <v>266</v>
      </c>
      <c r="N454" s="164"/>
    </row>
    <row r="455" spans="1:14" s="163" customFormat="1" ht="15" customHeight="1" x14ac:dyDescent="0.2">
      <c r="A455" s="536"/>
      <c r="B455" s="404">
        <v>8</v>
      </c>
      <c r="C455" s="405" t="s">
        <v>476</v>
      </c>
      <c r="D455" s="406" t="s">
        <v>534</v>
      </c>
      <c r="E455" s="407" t="s">
        <v>143</v>
      </c>
      <c r="F455" s="612" t="b">
        <f>IF(総括表!$B$4=総括表!$Q$4,基礎データ貼付用シート!E895)</f>
        <v>0</v>
      </c>
      <c r="G455" s="423" t="s">
        <v>117</v>
      </c>
      <c r="H455" s="706">
        <v>0.185</v>
      </c>
      <c r="I455" s="423" t="s">
        <v>119</v>
      </c>
      <c r="J455" s="424">
        <f t="shared" si="38"/>
        <v>0</v>
      </c>
      <c r="K455" s="409" t="s">
        <v>265</v>
      </c>
      <c r="N455" s="164"/>
    </row>
    <row r="456" spans="1:14" s="163" customFormat="1" ht="15" customHeight="1" x14ac:dyDescent="0.2">
      <c r="A456" s="536"/>
      <c r="B456" s="410"/>
      <c r="C456" s="411"/>
      <c r="D456" s="406" t="s">
        <v>530</v>
      </c>
      <c r="E456" s="407" t="s">
        <v>142</v>
      </c>
      <c r="F456" s="612" t="b">
        <f>IF(総括表!$B$4=総括表!$Q$5,基礎データ貼付用シート!E895)</f>
        <v>0</v>
      </c>
      <c r="G456" s="423" t="s">
        <v>117</v>
      </c>
      <c r="H456" s="722">
        <v>0.14599999999999999</v>
      </c>
      <c r="I456" s="425" t="s">
        <v>119</v>
      </c>
      <c r="J456" s="789">
        <f t="shared" si="38"/>
        <v>0</v>
      </c>
      <c r="K456" s="409" t="s">
        <v>264</v>
      </c>
      <c r="N456" s="164"/>
    </row>
    <row r="457" spans="1:14" ht="15" customHeight="1" x14ac:dyDescent="0.2">
      <c r="A457" s="536"/>
      <c r="B457" s="404">
        <v>9</v>
      </c>
      <c r="C457" s="405" t="s">
        <v>513</v>
      </c>
      <c r="D457" s="406" t="s">
        <v>534</v>
      </c>
      <c r="E457" s="407" t="s">
        <v>143</v>
      </c>
      <c r="F457" s="612" t="b">
        <f>IF(総括表!$B$4=総括表!$Q$4,基礎データ貼付用シート!E896)</f>
        <v>0</v>
      </c>
      <c r="G457" s="423" t="s">
        <v>117</v>
      </c>
      <c r="H457" s="706">
        <v>0.19800000000000001</v>
      </c>
      <c r="I457" s="423" t="s">
        <v>119</v>
      </c>
      <c r="J457" s="424">
        <f t="shared" si="38"/>
        <v>0</v>
      </c>
      <c r="K457" s="409" t="s">
        <v>263</v>
      </c>
      <c r="L457" s="163"/>
    </row>
    <row r="458" spans="1:14" ht="15" customHeight="1" x14ac:dyDescent="0.2">
      <c r="A458" s="536"/>
      <c r="B458" s="410"/>
      <c r="C458" s="411"/>
      <c r="D458" s="406" t="s">
        <v>530</v>
      </c>
      <c r="E458" s="407" t="s">
        <v>142</v>
      </c>
      <c r="F458" s="612" t="b">
        <f>IF(総括表!$B$4=総括表!$Q$5,基礎データ貼付用シート!E896)</f>
        <v>0</v>
      </c>
      <c r="G458" s="423" t="s">
        <v>117</v>
      </c>
      <c r="H458" s="722">
        <v>0.16400000000000001</v>
      </c>
      <c r="I458" s="425" t="s">
        <v>119</v>
      </c>
      <c r="J458" s="789">
        <f t="shared" si="38"/>
        <v>0</v>
      </c>
      <c r="K458" s="409" t="s">
        <v>262</v>
      </c>
      <c r="L458" s="163"/>
    </row>
    <row r="459" spans="1:14" ht="18.75" customHeight="1" x14ac:dyDescent="0.2">
      <c r="A459" s="536"/>
      <c r="B459" s="404">
        <v>10</v>
      </c>
      <c r="C459" s="405" t="s">
        <v>620</v>
      </c>
      <c r="D459" s="406" t="s">
        <v>534</v>
      </c>
      <c r="E459" s="407" t="s">
        <v>143</v>
      </c>
      <c r="F459" s="612" t="b">
        <f>IF(総括表!$B$4=総括表!$Q$4,基礎データ貼付用シート!E897)</f>
        <v>0</v>
      </c>
      <c r="G459" s="423" t="s">
        <v>117</v>
      </c>
      <c r="H459" s="706">
        <v>0.21</v>
      </c>
      <c r="I459" s="423" t="s">
        <v>119</v>
      </c>
      <c r="J459" s="424">
        <f t="shared" si="38"/>
        <v>0</v>
      </c>
      <c r="K459" s="409" t="s">
        <v>261</v>
      </c>
      <c r="L459" s="163"/>
    </row>
    <row r="460" spans="1:14" ht="15" customHeight="1" x14ac:dyDescent="0.2">
      <c r="A460" s="536"/>
      <c r="B460" s="410"/>
      <c r="C460" s="411"/>
      <c r="D460" s="406" t="s">
        <v>530</v>
      </c>
      <c r="E460" s="407" t="s">
        <v>142</v>
      </c>
      <c r="F460" s="612" t="b">
        <f>IF(総括表!$B$4=総括表!$Q$5,基礎データ貼付用シート!E897)</f>
        <v>0</v>
      </c>
      <c r="G460" s="423" t="s">
        <v>117</v>
      </c>
      <c r="H460" s="722">
        <v>0.18</v>
      </c>
      <c r="I460" s="425" t="s">
        <v>119</v>
      </c>
      <c r="J460" s="789">
        <f t="shared" si="38"/>
        <v>0</v>
      </c>
      <c r="K460" s="409" t="s">
        <v>260</v>
      </c>
      <c r="L460" s="163"/>
    </row>
    <row r="461" spans="1:14" s="163" customFormat="1" ht="15" customHeight="1" x14ac:dyDescent="0.2">
      <c r="A461" s="536"/>
      <c r="B461" s="404">
        <v>11</v>
      </c>
      <c r="C461" s="405" t="s">
        <v>716</v>
      </c>
      <c r="D461" s="406" t="s">
        <v>534</v>
      </c>
      <c r="E461" s="407" t="s">
        <v>143</v>
      </c>
      <c r="F461" s="612" t="b">
        <f>IF(総括表!$B$4=総括表!$Q$4,基礎データ貼付用シート!E898)</f>
        <v>0</v>
      </c>
      <c r="G461" s="423" t="s">
        <v>117</v>
      </c>
      <c r="H461" s="706">
        <v>0.22500000000000001</v>
      </c>
      <c r="I461" s="423" t="s">
        <v>119</v>
      </c>
      <c r="J461" s="424">
        <f t="shared" si="38"/>
        <v>0</v>
      </c>
      <c r="K461" s="409" t="s">
        <v>259</v>
      </c>
      <c r="N461" s="164"/>
    </row>
    <row r="462" spans="1:14" s="163" customFormat="1" ht="15" customHeight="1" x14ac:dyDescent="0.2">
      <c r="A462" s="536"/>
      <c r="B462" s="410"/>
      <c r="C462" s="411"/>
      <c r="D462" s="406" t="s">
        <v>530</v>
      </c>
      <c r="E462" s="407" t="s">
        <v>142</v>
      </c>
      <c r="F462" s="612" t="b">
        <f>IF(総括表!$B$4=総括表!$Q$5,基礎データ貼付用シート!E898)</f>
        <v>0</v>
      </c>
      <c r="G462" s="423" t="s">
        <v>117</v>
      </c>
      <c r="H462" s="722">
        <v>0.19900000000000001</v>
      </c>
      <c r="I462" s="425" t="s">
        <v>119</v>
      </c>
      <c r="J462" s="789">
        <f t="shared" si="38"/>
        <v>0</v>
      </c>
      <c r="K462" s="409" t="s">
        <v>258</v>
      </c>
      <c r="N462" s="164"/>
    </row>
    <row r="463" spans="1:14" s="163" customFormat="1" ht="15" customHeight="1" x14ac:dyDescent="0.2">
      <c r="A463" s="536"/>
      <c r="B463" s="404">
        <v>12</v>
      </c>
      <c r="C463" s="405" t="s">
        <v>747</v>
      </c>
      <c r="D463" s="406" t="s">
        <v>534</v>
      </c>
      <c r="E463" s="407" t="s">
        <v>143</v>
      </c>
      <c r="F463" s="612" t="b">
        <f>IF(総括表!$B$4=総括表!$Q$4,基礎データ貼付用シート!E899)</f>
        <v>0</v>
      </c>
      <c r="G463" s="423" t="s">
        <v>117</v>
      </c>
      <c r="H463" s="706">
        <v>0.23899999999999999</v>
      </c>
      <c r="I463" s="423" t="s">
        <v>119</v>
      </c>
      <c r="J463" s="424">
        <f t="shared" si="38"/>
        <v>0</v>
      </c>
      <c r="K463" s="409" t="s">
        <v>257</v>
      </c>
      <c r="N463" s="164"/>
    </row>
    <row r="464" spans="1:14" s="163" customFormat="1" ht="15" customHeight="1" x14ac:dyDescent="0.2">
      <c r="A464" s="536"/>
      <c r="B464" s="410"/>
      <c r="C464" s="411"/>
      <c r="D464" s="406" t="s">
        <v>530</v>
      </c>
      <c r="E464" s="407" t="s">
        <v>142</v>
      </c>
      <c r="F464" s="612" t="b">
        <f>IF(総括表!$B$4=総括表!$Q$5,基礎データ貼付用シート!E899)</f>
        <v>0</v>
      </c>
      <c r="G464" s="423" t="s">
        <v>117</v>
      </c>
      <c r="H464" s="722">
        <v>0.218</v>
      </c>
      <c r="I464" s="425" t="s">
        <v>119</v>
      </c>
      <c r="J464" s="789">
        <f t="shared" si="38"/>
        <v>0</v>
      </c>
      <c r="K464" s="409" t="s">
        <v>256</v>
      </c>
      <c r="N464" s="164"/>
    </row>
    <row r="465" spans="1:14" s="163" customFormat="1" ht="15" customHeight="1" x14ac:dyDescent="0.2">
      <c r="A465" s="536"/>
      <c r="B465" s="404">
        <v>13</v>
      </c>
      <c r="C465" s="405" t="s">
        <v>818</v>
      </c>
      <c r="D465" s="406" t="s">
        <v>534</v>
      </c>
      <c r="E465" s="407" t="s">
        <v>143</v>
      </c>
      <c r="F465" s="612" t="b">
        <f>IF(総括表!$B$4=総括表!$Q$4,基礎データ貼付用シート!E900)</f>
        <v>0</v>
      </c>
      <c r="G465" s="423" t="s">
        <v>117</v>
      </c>
      <c r="H465" s="706">
        <v>0.253</v>
      </c>
      <c r="I465" s="423" t="s">
        <v>119</v>
      </c>
      <c r="J465" s="424">
        <f t="shared" si="38"/>
        <v>0</v>
      </c>
      <c r="K465" s="409" t="s">
        <v>255</v>
      </c>
      <c r="N465" s="164"/>
    </row>
    <row r="466" spans="1:14" s="163" customFormat="1" ht="15" customHeight="1" x14ac:dyDescent="0.2">
      <c r="A466" s="536"/>
      <c r="B466" s="410"/>
      <c r="C466" s="411"/>
      <c r="D466" s="406" t="s">
        <v>530</v>
      </c>
      <c r="E466" s="407" t="s">
        <v>142</v>
      </c>
      <c r="F466" s="612" t="b">
        <f>IF(総括表!$B$4=総括表!$Q$5,基礎データ貼付用シート!E900)</f>
        <v>0</v>
      </c>
      <c r="G466" s="423" t="s">
        <v>117</v>
      </c>
      <c r="H466" s="722">
        <v>0.23599999999999999</v>
      </c>
      <c r="I466" s="425" t="s">
        <v>119</v>
      </c>
      <c r="J466" s="789">
        <f t="shared" si="38"/>
        <v>0</v>
      </c>
      <c r="K466" s="409" t="s">
        <v>254</v>
      </c>
      <c r="N466" s="164"/>
    </row>
    <row r="467" spans="1:14" s="163" customFormat="1" ht="15" customHeight="1" x14ac:dyDescent="0.2">
      <c r="A467" s="536"/>
      <c r="B467" s="404">
        <v>14</v>
      </c>
      <c r="C467" s="405" t="s">
        <v>894</v>
      </c>
      <c r="D467" s="406" t="s">
        <v>534</v>
      </c>
      <c r="E467" s="407" t="s">
        <v>143</v>
      </c>
      <c r="F467" s="612" t="b">
        <f>IF(総括表!$B$4=総括表!$Q$4,基礎データ貼付用シート!E901)</f>
        <v>0</v>
      </c>
      <c r="G467" s="423" t="s">
        <v>117</v>
      </c>
      <c r="H467" s="706">
        <v>0.26600000000000001</v>
      </c>
      <c r="I467" s="423" t="s">
        <v>119</v>
      </c>
      <c r="J467" s="424">
        <f t="shared" si="38"/>
        <v>0</v>
      </c>
      <c r="K467" s="409" t="s">
        <v>253</v>
      </c>
      <c r="N467" s="164"/>
    </row>
    <row r="468" spans="1:14" s="163" customFormat="1" ht="15" customHeight="1" x14ac:dyDescent="0.2">
      <c r="A468" s="536"/>
      <c r="B468" s="410"/>
      <c r="C468" s="411"/>
      <c r="D468" s="406" t="s">
        <v>530</v>
      </c>
      <c r="E468" s="407" t="s">
        <v>142</v>
      </c>
      <c r="F468" s="612" t="b">
        <f>IF(総括表!$B$4=総括表!$Q$5,基礎データ貼付用シート!E901)</f>
        <v>0</v>
      </c>
      <c r="G468" s="423" t="s">
        <v>117</v>
      </c>
      <c r="H468" s="722">
        <v>0.253</v>
      </c>
      <c r="I468" s="425" t="s">
        <v>119</v>
      </c>
      <c r="J468" s="789">
        <f t="shared" si="38"/>
        <v>0</v>
      </c>
      <c r="K468" s="409" t="s">
        <v>322</v>
      </c>
      <c r="N468" s="164"/>
    </row>
    <row r="469" spans="1:14" s="163" customFormat="1" ht="15" customHeight="1" x14ac:dyDescent="0.2">
      <c r="A469" s="536"/>
      <c r="B469" s="404">
        <v>15</v>
      </c>
      <c r="C469" s="405" t="s">
        <v>926</v>
      </c>
      <c r="D469" s="406" t="s">
        <v>534</v>
      </c>
      <c r="E469" s="407" t="s">
        <v>143</v>
      </c>
      <c r="F469" s="612" t="b">
        <f>IF(総括表!$B$4=総括表!$Q$4,基礎データ貼付用シート!E902)</f>
        <v>0</v>
      </c>
      <c r="G469" s="423" t="s">
        <v>117</v>
      </c>
      <c r="H469" s="706">
        <v>0.27900000000000003</v>
      </c>
      <c r="I469" s="423" t="s">
        <v>119</v>
      </c>
      <c r="J469" s="424">
        <f t="shared" si="38"/>
        <v>0</v>
      </c>
      <c r="K469" s="409" t="s">
        <v>321</v>
      </c>
      <c r="N469" s="164"/>
    </row>
    <row r="470" spans="1:14" s="163" customFormat="1" ht="15" customHeight="1" x14ac:dyDescent="0.2">
      <c r="A470" s="536"/>
      <c r="B470" s="410"/>
      <c r="C470" s="411"/>
      <c r="D470" s="406" t="s">
        <v>530</v>
      </c>
      <c r="E470" s="407" t="s">
        <v>142</v>
      </c>
      <c r="F470" s="612" t="b">
        <f>IF(総括表!$B$4=総括表!$Q$5,基礎データ貼付用シート!E902)</f>
        <v>0</v>
      </c>
      <c r="G470" s="423" t="s">
        <v>117</v>
      </c>
      <c r="H470" s="722">
        <v>0.27100000000000002</v>
      </c>
      <c r="I470" s="425" t="s">
        <v>119</v>
      </c>
      <c r="J470" s="789">
        <f t="shared" si="38"/>
        <v>0</v>
      </c>
      <c r="K470" s="409" t="s">
        <v>320</v>
      </c>
      <c r="N470" s="164"/>
    </row>
    <row r="471" spans="1:14" s="163" customFormat="1" ht="15" customHeight="1" x14ac:dyDescent="0.2">
      <c r="A471" s="536"/>
      <c r="B471" s="404">
        <f>B469+1</f>
        <v>16</v>
      </c>
      <c r="C471" s="405" t="s">
        <v>1082</v>
      </c>
      <c r="D471" s="406" t="s">
        <v>534</v>
      </c>
      <c r="E471" s="407" t="s">
        <v>143</v>
      </c>
      <c r="F471" s="612" t="b">
        <f>IF(総括表!$B$4=総括表!$Q$4,基礎データ貼付用シート!E903)</f>
        <v>0</v>
      </c>
      <c r="G471" s="423" t="s">
        <v>117</v>
      </c>
      <c r="H471" s="706">
        <v>0.28999999999999998</v>
      </c>
      <c r="I471" s="423" t="s">
        <v>119</v>
      </c>
      <c r="J471" s="424">
        <f>ROUND(F471*H471,0)</f>
        <v>0</v>
      </c>
      <c r="K471" s="409" t="s">
        <v>319</v>
      </c>
      <c r="N471" s="164"/>
    </row>
    <row r="472" spans="1:14" s="163" customFormat="1" ht="15" customHeight="1" x14ac:dyDescent="0.2">
      <c r="A472" s="536"/>
      <c r="B472" s="410"/>
      <c r="C472" s="411"/>
      <c r="D472" s="406" t="s">
        <v>530</v>
      </c>
      <c r="E472" s="407" t="s">
        <v>142</v>
      </c>
      <c r="F472" s="612" t="b">
        <f>IF(総括表!$B$4=総括表!$Q$5,基礎データ貼付用シート!E903)</f>
        <v>0</v>
      </c>
      <c r="G472" s="423" t="s">
        <v>117</v>
      </c>
      <c r="H472" s="722">
        <v>0.28599999999999998</v>
      </c>
      <c r="I472" s="425" t="s">
        <v>119</v>
      </c>
      <c r="J472" s="789">
        <f t="shared" ref="J472" si="39">ROUND(F472*H472,0)</f>
        <v>0</v>
      </c>
      <c r="K472" s="409" t="s">
        <v>318</v>
      </c>
      <c r="N472" s="164"/>
    </row>
    <row r="473" spans="1:14" s="163" customFormat="1" ht="15" customHeight="1" x14ac:dyDescent="0.2">
      <c r="A473" s="536"/>
      <c r="B473" s="404">
        <f>B471+1</f>
        <v>17</v>
      </c>
      <c r="C473" s="405" t="s">
        <v>1284</v>
      </c>
      <c r="D473" s="406" t="s">
        <v>534</v>
      </c>
      <c r="E473" s="407" t="s">
        <v>143</v>
      </c>
      <c r="F473" s="612" t="b">
        <f>IF(総括表!$B$4=総括表!$Q$4,基礎データ貼付用シート!E904)</f>
        <v>0</v>
      </c>
      <c r="G473" s="423" t="s">
        <v>117</v>
      </c>
      <c r="H473" s="706">
        <v>0.3</v>
      </c>
      <c r="I473" s="423" t="s">
        <v>119</v>
      </c>
      <c r="J473" s="424">
        <f>ROUND(F473*H473,0)</f>
        <v>0</v>
      </c>
      <c r="K473" s="409" t="s">
        <v>317</v>
      </c>
      <c r="N473" s="164"/>
    </row>
    <row r="474" spans="1:14" s="163" customFormat="1" ht="15" customHeight="1" x14ac:dyDescent="0.2">
      <c r="A474" s="536"/>
      <c r="B474" s="410"/>
      <c r="C474" s="411"/>
      <c r="D474" s="406" t="s">
        <v>530</v>
      </c>
      <c r="E474" s="407" t="s">
        <v>142</v>
      </c>
      <c r="F474" s="612" t="b">
        <f>IF(総括表!$B$4=総括表!$Q$5,基礎データ貼付用シート!E904)</f>
        <v>0</v>
      </c>
      <c r="G474" s="423" t="s">
        <v>117</v>
      </c>
      <c r="H474" s="722">
        <v>0.3</v>
      </c>
      <c r="I474" s="425" t="s">
        <v>119</v>
      </c>
      <c r="J474" s="789">
        <f t="shared" ref="J474" si="40">ROUND(F474*H474,0)</f>
        <v>0</v>
      </c>
      <c r="K474" s="409" t="s">
        <v>316</v>
      </c>
      <c r="N474" s="164"/>
    </row>
    <row r="475" spans="1:14" s="163" customFormat="1" ht="15" customHeight="1" x14ac:dyDescent="0.2">
      <c r="A475" s="536"/>
      <c r="B475" s="404">
        <f>B473+1</f>
        <v>18</v>
      </c>
      <c r="C475" s="405" t="s">
        <v>5388</v>
      </c>
      <c r="D475" s="406" t="s">
        <v>534</v>
      </c>
      <c r="E475" s="407" t="s">
        <v>143</v>
      </c>
      <c r="F475" s="612" t="b">
        <f>IF(総括表!$B$4=総括表!$Q$4,基礎データ貼付用シート!E905)</f>
        <v>0</v>
      </c>
      <c r="G475" s="423" t="s">
        <v>117</v>
      </c>
      <c r="H475" s="706">
        <v>0.3</v>
      </c>
      <c r="I475" s="423" t="s">
        <v>119</v>
      </c>
      <c r="J475" s="424">
        <f>ROUND(F475*H475,0)</f>
        <v>0</v>
      </c>
      <c r="K475" s="409" t="s">
        <v>315</v>
      </c>
      <c r="N475" s="164"/>
    </row>
    <row r="476" spans="1:14" s="163" customFormat="1" ht="15" customHeight="1" x14ac:dyDescent="0.2">
      <c r="A476" s="536"/>
      <c r="B476" s="410"/>
      <c r="C476" s="411"/>
      <c r="D476" s="406" t="s">
        <v>530</v>
      </c>
      <c r="E476" s="407" t="s">
        <v>142</v>
      </c>
      <c r="F476" s="612" t="b">
        <f>IF(総括表!$B$4=総括表!$Q$5,基礎データ貼付用シート!E905)</f>
        <v>0</v>
      </c>
      <c r="G476" s="423" t="s">
        <v>117</v>
      </c>
      <c r="H476" s="722">
        <v>0.3</v>
      </c>
      <c r="I476" s="425" t="s">
        <v>119</v>
      </c>
      <c r="J476" s="789">
        <f>ROUND(F476*H476,0)</f>
        <v>0</v>
      </c>
      <c r="K476" s="409" t="s">
        <v>314</v>
      </c>
      <c r="N476" s="164"/>
    </row>
    <row r="477" spans="1:14" s="163" customFormat="1" ht="15" customHeight="1" x14ac:dyDescent="0.2">
      <c r="A477" s="536"/>
      <c r="B477" s="404">
        <f>B475+1</f>
        <v>19</v>
      </c>
      <c r="C477" s="405" t="s">
        <v>6063</v>
      </c>
      <c r="D477" s="406" t="s">
        <v>534</v>
      </c>
      <c r="E477" s="407" t="s">
        <v>143</v>
      </c>
      <c r="F477" s="612" t="b">
        <f>IF(総括表!$B$4=総括表!$Q$4,基礎データ貼付用シート!E906)</f>
        <v>0</v>
      </c>
      <c r="G477" s="423" t="s">
        <v>117</v>
      </c>
      <c r="H477" s="706">
        <v>0.3</v>
      </c>
      <c r="I477" s="423" t="s">
        <v>119</v>
      </c>
      <c r="J477" s="424">
        <f>ROUND(F477*H477,0)</f>
        <v>0</v>
      </c>
      <c r="K477" s="409" t="s">
        <v>313</v>
      </c>
      <c r="N477" s="164"/>
    </row>
    <row r="478" spans="1:14" s="163" customFormat="1" ht="15" customHeight="1" x14ac:dyDescent="0.2">
      <c r="A478" s="536"/>
      <c r="B478" s="410"/>
      <c r="C478" s="411"/>
      <c r="D478" s="406" t="s">
        <v>530</v>
      </c>
      <c r="E478" s="407" t="s">
        <v>142</v>
      </c>
      <c r="F478" s="612" t="b">
        <f>IF(総括表!$B$4=総括表!$Q$5,基礎データ貼付用シート!E906)</f>
        <v>0</v>
      </c>
      <c r="G478" s="423" t="s">
        <v>117</v>
      </c>
      <c r="H478" s="722">
        <v>0.3</v>
      </c>
      <c r="I478" s="425" t="s">
        <v>119</v>
      </c>
      <c r="J478" s="789">
        <f>ROUND(F478*H478,0)</f>
        <v>0</v>
      </c>
      <c r="K478" s="409" t="s">
        <v>312</v>
      </c>
    </row>
    <row r="479" spans="1:14" s="258" customFormat="1" ht="15" customHeight="1" x14ac:dyDescent="0.2">
      <c r="A479" s="536"/>
      <c r="B479" s="404">
        <f>B477+1</f>
        <v>20</v>
      </c>
      <c r="C479" s="405" t="s">
        <v>6619</v>
      </c>
      <c r="D479" s="406" t="s">
        <v>534</v>
      </c>
      <c r="E479" s="407" t="s">
        <v>143</v>
      </c>
      <c r="F479" s="612" t="b">
        <f>IF(総括表!$B$4=総括表!$Q$4,基礎データ貼付用シート!E907)</f>
        <v>0</v>
      </c>
      <c r="G479" s="791" t="s">
        <v>117</v>
      </c>
      <c r="H479" s="790">
        <v>0.3</v>
      </c>
      <c r="I479" s="791" t="s">
        <v>119</v>
      </c>
      <c r="J479" s="792">
        <f t="shared" ref="J479:J480" si="41">ROUND(F479*H479,0)</f>
        <v>0</v>
      </c>
      <c r="K479" s="409" t="s">
        <v>311</v>
      </c>
      <c r="N479" s="251"/>
    </row>
    <row r="480" spans="1:14" s="258" customFormat="1" ht="15" customHeight="1" thickBot="1" x14ac:dyDescent="0.25">
      <c r="A480" s="536"/>
      <c r="B480" s="410"/>
      <c r="C480" s="411"/>
      <c r="D480" s="406" t="s">
        <v>530</v>
      </c>
      <c r="E480" s="407" t="s">
        <v>142</v>
      </c>
      <c r="F480" s="612" t="b">
        <f>IF(総括表!$B$4=総括表!$Q$5,基礎データ貼付用シート!E907)</f>
        <v>0</v>
      </c>
      <c r="G480" s="791" t="s">
        <v>117</v>
      </c>
      <c r="H480" s="722">
        <v>0.3</v>
      </c>
      <c r="I480" s="425" t="s">
        <v>119</v>
      </c>
      <c r="J480" s="789">
        <f t="shared" si="41"/>
        <v>0</v>
      </c>
      <c r="K480" s="409" t="s">
        <v>310</v>
      </c>
    </row>
    <row r="481" spans="1:12" s="163" customFormat="1" ht="15" customHeight="1" x14ac:dyDescent="0.2">
      <c r="A481" s="536"/>
      <c r="B481" s="413" t="s">
        <v>6064</v>
      </c>
      <c r="C481" s="414"/>
      <c r="D481" s="413"/>
      <c r="E481" s="413"/>
      <c r="F481" s="58"/>
      <c r="G481" s="591"/>
      <c r="H481" s="1504" t="s">
        <v>6656</v>
      </c>
      <c r="I481" s="1505"/>
      <c r="J481" s="415"/>
      <c r="K481" s="409"/>
    </row>
    <row r="482" spans="1:12" ht="15" customHeight="1" thickBot="1" x14ac:dyDescent="0.25">
      <c r="A482" s="536"/>
      <c r="B482" s="409" t="s">
        <v>5267</v>
      </c>
      <c r="C482" s="409"/>
      <c r="D482" s="409"/>
      <c r="E482" s="409"/>
      <c r="F482" s="657"/>
      <c r="G482" s="409"/>
      <c r="H482" s="1545" t="s">
        <v>118</v>
      </c>
      <c r="I482" s="1546"/>
      <c r="J482" s="642">
        <f>SUM(J446:J480)</f>
        <v>0</v>
      </c>
      <c r="K482" s="409" t="s">
        <v>982</v>
      </c>
      <c r="L482" s="446" t="s">
        <v>117</v>
      </c>
    </row>
    <row r="483" spans="1:12" ht="15" customHeight="1" x14ac:dyDescent="0.2">
      <c r="A483" s="536"/>
      <c r="B483" s="409"/>
      <c r="C483" s="409"/>
      <c r="D483" s="409"/>
      <c r="E483" s="409"/>
      <c r="F483" s="657"/>
      <c r="G483" s="409"/>
      <c r="H483" s="591"/>
      <c r="I483" s="591"/>
      <c r="J483" s="58"/>
      <c r="K483" s="409"/>
      <c r="L483" s="163"/>
    </row>
    <row r="484" spans="1:12" s="163" customFormat="1" ht="18" customHeight="1" x14ac:dyDescent="0.2">
      <c r="A484" s="551">
        <v>21</v>
      </c>
      <c r="B484" s="536" t="s">
        <v>891</v>
      </c>
      <c r="C484" s="550"/>
      <c r="D484" s="550"/>
      <c r="E484" s="550"/>
      <c r="F484" s="620"/>
      <c r="G484" s="550"/>
      <c r="H484" s="550"/>
      <c r="I484" s="550"/>
      <c r="J484" s="620"/>
      <c r="K484" s="550"/>
      <c r="L484" s="155"/>
    </row>
    <row r="485" spans="1:12" s="163" customFormat="1" ht="11.55" customHeight="1" x14ac:dyDescent="0.2">
      <c r="A485" s="553"/>
      <c r="B485" s="550"/>
      <c r="C485" s="550"/>
      <c r="D485" s="550"/>
      <c r="E485" s="550"/>
      <c r="F485" s="620"/>
      <c r="G485" s="550"/>
      <c r="H485" s="550"/>
      <c r="I485" s="550"/>
      <c r="J485" s="620"/>
      <c r="K485" s="550"/>
      <c r="L485" s="155"/>
    </row>
    <row r="486" spans="1:12" s="163" customFormat="1" ht="15" customHeight="1" x14ac:dyDescent="0.2">
      <c r="A486" s="553"/>
      <c r="B486" s="1534" t="s">
        <v>140</v>
      </c>
      <c r="C486" s="1535"/>
      <c r="D486" s="1534" t="s">
        <v>139</v>
      </c>
      <c r="E486" s="1535"/>
      <c r="F486" s="733" t="s">
        <v>138</v>
      </c>
      <c r="G486" s="412"/>
      <c r="H486" s="412" t="s">
        <v>137</v>
      </c>
      <c r="I486" s="412"/>
      <c r="J486" s="733" t="s">
        <v>89</v>
      </c>
      <c r="K486" s="409"/>
      <c r="L486" s="155"/>
    </row>
    <row r="487" spans="1:12" ht="15" customHeight="1" x14ac:dyDescent="0.2">
      <c r="A487" s="553"/>
      <c r="B487" s="564"/>
      <c r="C487" s="565"/>
      <c r="D487" s="566"/>
      <c r="E487" s="411"/>
      <c r="F487" s="627"/>
      <c r="G487" s="568"/>
      <c r="H487" s="568"/>
      <c r="I487" s="568"/>
      <c r="J487" s="628" t="s">
        <v>136</v>
      </c>
      <c r="K487" s="409"/>
    </row>
    <row r="488" spans="1:12" ht="15" customHeight="1" x14ac:dyDescent="0.2">
      <c r="A488" s="536"/>
      <c r="B488" s="404">
        <v>1</v>
      </c>
      <c r="C488" s="405" t="s">
        <v>747</v>
      </c>
      <c r="D488" s="406" t="s">
        <v>534</v>
      </c>
      <c r="E488" s="407" t="s">
        <v>143</v>
      </c>
      <c r="F488" s="612" t="b">
        <f>IF(総括表!$B$4=総括表!$Q$4,基礎データ貼付用シート!E859)</f>
        <v>0</v>
      </c>
      <c r="G488" s="423" t="s">
        <v>117</v>
      </c>
      <c r="H488" s="706">
        <v>0.23899999999999999</v>
      </c>
      <c r="I488" s="423" t="s">
        <v>119</v>
      </c>
      <c r="J488" s="424">
        <f t="shared" ref="J488:J505" si="42">ROUND(F488*H488,0)</f>
        <v>0</v>
      </c>
      <c r="K488" s="409" t="s">
        <v>134</v>
      </c>
      <c r="L488" s="163"/>
    </row>
    <row r="489" spans="1:12" ht="15" customHeight="1" x14ac:dyDescent="0.2">
      <c r="A489" s="536"/>
      <c r="B489" s="410"/>
      <c r="C489" s="411"/>
      <c r="D489" s="406" t="s">
        <v>530</v>
      </c>
      <c r="E489" s="407" t="s">
        <v>142</v>
      </c>
      <c r="F489" s="612" t="b">
        <f>IF(総括表!$B$4=総括表!$Q$5,基礎データ貼付用シート!E859)</f>
        <v>0</v>
      </c>
      <c r="G489" s="423" t="s">
        <v>117</v>
      </c>
      <c r="H489" s="722">
        <v>0.218</v>
      </c>
      <c r="I489" s="425" t="s">
        <v>119</v>
      </c>
      <c r="J489" s="789">
        <f t="shared" si="42"/>
        <v>0</v>
      </c>
      <c r="K489" s="409" t="s">
        <v>132</v>
      </c>
      <c r="L489" s="163"/>
    </row>
    <row r="490" spans="1:12" ht="15" customHeight="1" x14ac:dyDescent="0.2">
      <c r="A490" s="536"/>
      <c r="B490" s="404">
        <v>2</v>
      </c>
      <c r="C490" s="405" t="s">
        <v>818</v>
      </c>
      <c r="D490" s="406" t="s">
        <v>534</v>
      </c>
      <c r="E490" s="407" t="s">
        <v>143</v>
      </c>
      <c r="F490" s="612" t="b">
        <f>IF(総括表!$B$4=総括表!$Q$4,基礎データ貼付用シート!E860)</f>
        <v>0</v>
      </c>
      <c r="G490" s="423" t="s">
        <v>117</v>
      </c>
      <c r="H490" s="706">
        <v>0.253</v>
      </c>
      <c r="I490" s="423" t="s">
        <v>119</v>
      </c>
      <c r="J490" s="424">
        <f t="shared" si="42"/>
        <v>0</v>
      </c>
      <c r="K490" s="409" t="s">
        <v>130</v>
      </c>
      <c r="L490" s="163"/>
    </row>
    <row r="491" spans="1:12" ht="15" customHeight="1" x14ac:dyDescent="0.2">
      <c r="A491" s="536"/>
      <c r="B491" s="410"/>
      <c r="C491" s="411"/>
      <c r="D491" s="406" t="s">
        <v>530</v>
      </c>
      <c r="E491" s="407" t="s">
        <v>142</v>
      </c>
      <c r="F491" s="612" t="b">
        <f>IF(総括表!$B$4=総括表!$Q$5,基礎データ貼付用シート!E860)</f>
        <v>0</v>
      </c>
      <c r="G491" s="423" t="s">
        <v>117</v>
      </c>
      <c r="H491" s="722">
        <v>0.23599999999999999</v>
      </c>
      <c r="I491" s="425" t="s">
        <v>119</v>
      </c>
      <c r="J491" s="789">
        <f t="shared" si="42"/>
        <v>0</v>
      </c>
      <c r="K491" s="409" t="s">
        <v>539</v>
      </c>
      <c r="L491" s="163"/>
    </row>
    <row r="492" spans="1:12" ht="15" customHeight="1" x14ac:dyDescent="0.2">
      <c r="A492" s="536"/>
      <c r="B492" s="404">
        <v>3</v>
      </c>
      <c r="C492" s="405" t="s">
        <v>894</v>
      </c>
      <c r="D492" s="406" t="s">
        <v>534</v>
      </c>
      <c r="E492" s="407" t="s">
        <v>143</v>
      </c>
      <c r="F492" s="612" t="b">
        <f>IF(総括表!$B$4=総括表!$Q$4,基礎データ貼付用シート!E861)</f>
        <v>0</v>
      </c>
      <c r="G492" s="423" t="s">
        <v>117</v>
      </c>
      <c r="H492" s="706">
        <v>0.26600000000000001</v>
      </c>
      <c r="I492" s="423" t="s">
        <v>119</v>
      </c>
      <c r="J492" s="424">
        <f t="shared" si="42"/>
        <v>0</v>
      </c>
      <c r="K492" s="409" t="s">
        <v>538</v>
      </c>
      <c r="L492" s="163"/>
    </row>
    <row r="493" spans="1:12" ht="15" customHeight="1" x14ac:dyDescent="0.2">
      <c r="A493" s="536"/>
      <c r="B493" s="410"/>
      <c r="C493" s="411"/>
      <c r="D493" s="406" t="s">
        <v>530</v>
      </c>
      <c r="E493" s="407" t="s">
        <v>142</v>
      </c>
      <c r="F493" s="612" t="b">
        <f>IF(総括表!$B$4=総括表!$Q$5,基礎データ貼付用シート!E861)</f>
        <v>0</v>
      </c>
      <c r="G493" s="423" t="s">
        <v>117</v>
      </c>
      <c r="H493" s="722">
        <v>0.253</v>
      </c>
      <c r="I493" s="425" t="s">
        <v>119</v>
      </c>
      <c r="J493" s="789">
        <f t="shared" si="42"/>
        <v>0</v>
      </c>
      <c r="K493" s="409" t="s">
        <v>537</v>
      </c>
      <c r="L493" s="163"/>
    </row>
    <row r="494" spans="1:12" ht="15" customHeight="1" x14ac:dyDescent="0.2">
      <c r="A494" s="536"/>
      <c r="B494" s="404">
        <v>4</v>
      </c>
      <c r="C494" s="405" t="s">
        <v>926</v>
      </c>
      <c r="D494" s="406" t="s">
        <v>534</v>
      </c>
      <c r="E494" s="407" t="s">
        <v>143</v>
      </c>
      <c r="F494" s="612" t="b">
        <f>IF(総括表!$B$4=総括表!$Q$4,基礎データ貼付用シート!E862)</f>
        <v>0</v>
      </c>
      <c r="G494" s="423" t="s">
        <v>117</v>
      </c>
      <c r="H494" s="706">
        <v>0.27900000000000003</v>
      </c>
      <c r="I494" s="423" t="s">
        <v>119</v>
      </c>
      <c r="J494" s="424">
        <f t="shared" si="42"/>
        <v>0</v>
      </c>
      <c r="K494" s="409" t="s">
        <v>536</v>
      </c>
      <c r="L494" s="163"/>
    </row>
    <row r="495" spans="1:12" ht="15" customHeight="1" x14ac:dyDescent="0.2">
      <c r="A495" s="536"/>
      <c r="B495" s="410"/>
      <c r="C495" s="411"/>
      <c r="D495" s="406" t="s">
        <v>530</v>
      </c>
      <c r="E495" s="407" t="s">
        <v>142</v>
      </c>
      <c r="F495" s="612" t="b">
        <f>IF(総括表!$B$4=総括表!$Q$5,基礎データ貼付用シート!E862)</f>
        <v>0</v>
      </c>
      <c r="G495" s="423" t="s">
        <v>117</v>
      </c>
      <c r="H495" s="722">
        <v>0.27100000000000002</v>
      </c>
      <c r="I495" s="425" t="s">
        <v>119</v>
      </c>
      <c r="J495" s="789">
        <f t="shared" si="42"/>
        <v>0</v>
      </c>
      <c r="K495" s="409" t="s">
        <v>535</v>
      </c>
      <c r="L495" s="163"/>
    </row>
    <row r="496" spans="1:12" ht="15" customHeight="1" x14ac:dyDescent="0.2">
      <c r="A496" s="536"/>
      <c r="B496" s="404">
        <f>B494+1</f>
        <v>5</v>
      </c>
      <c r="C496" s="405" t="s">
        <v>1082</v>
      </c>
      <c r="D496" s="406" t="s">
        <v>534</v>
      </c>
      <c r="E496" s="407" t="s">
        <v>143</v>
      </c>
      <c r="F496" s="612" t="b">
        <f>IF(総括表!$B$4=総括表!$Q$4,基礎データ貼付用シート!E863)</f>
        <v>0</v>
      </c>
      <c r="G496" s="423" t="s">
        <v>117</v>
      </c>
      <c r="H496" s="706">
        <v>0.28999999999999998</v>
      </c>
      <c r="I496" s="423" t="s">
        <v>119</v>
      </c>
      <c r="J496" s="424">
        <f t="shared" si="42"/>
        <v>0</v>
      </c>
      <c r="K496" s="409" t="s">
        <v>531</v>
      </c>
      <c r="L496" s="163"/>
    </row>
    <row r="497" spans="1:12" ht="15" customHeight="1" x14ac:dyDescent="0.2">
      <c r="A497" s="536"/>
      <c r="B497" s="410"/>
      <c r="C497" s="411"/>
      <c r="D497" s="406" t="s">
        <v>530</v>
      </c>
      <c r="E497" s="407" t="s">
        <v>142</v>
      </c>
      <c r="F497" s="612" t="b">
        <f>IF(総括表!$B$4=総括表!$Q$5,基礎データ貼付用シート!E863)</f>
        <v>0</v>
      </c>
      <c r="G497" s="423" t="s">
        <v>117</v>
      </c>
      <c r="H497" s="722">
        <v>0.28599999999999998</v>
      </c>
      <c r="I497" s="425" t="s">
        <v>119</v>
      </c>
      <c r="J497" s="789">
        <f t="shared" si="42"/>
        <v>0</v>
      </c>
      <c r="K497" s="409" t="s">
        <v>529</v>
      </c>
      <c r="L497" s="163"/>
    </row>
    <row r="498" spans="1:12" ht="15" customHeight="1" x14ac:dyDescent="0.2">
      <c r="A498" s="536"/>
      <c r="B498" s="404">
        <f>B496+1</f>
        <v>6</v>
      </c>
      <c r="C498" s="405" t="s">
        <v>1284</v>
      </c>
      <c r="D498" s="406" t="s">
        <v>534</v>
      </c>
      <c r="E498" s="407" t="s">
        <v>143</v>
      </c>
      <c r="F498" s="612" t="b">
        <f>IF(総括表!$B$4=総括表!$Q$4,基礎データ貼付用シート!E864)</f>
        <v>0</v>
      </c>
      <c r="G498" s="423" t="s">
        <v>117</v>
      </c>
      <c r="H498" s="706">
        <v>0.3</v>
      </c>
      <c r="I498" s="423" t="s">
        <v>119</v>
      </c>
      <c r="J498" s="424">
        <f t="shared" si="42"/>
        <v>0</v>
      </c>
      <c r="K498" s="409" t="s">
        <v>555</v>
      </c>
      <c r="L498" s="163"/>
    </row>
    <row r="499" spans="1:12" ht="15" customHeight="1" x14ac:dyDescent="0.2">
      <c r="A499" s="536"/>
      <c r="B499" s="410"/>
      <c r="C499" s="411"/>
      <c r="D499" s="406" t="s">
        <v>530</v>
      </c>
      <c r="E499" s="407" t="s">
        <v>142</v>
      </c>
      <c r="F499" s="612" t="b">
        <f>IF(総括表!$B$4=総括表!$Q$5,基礎データ貼付用シート!E864)</f>
        <v>0</v>
      </c>
      <c r="G499" s="423" t="s">
        <v>117</v>
      </c>
      <c r="H499" s="722">
        <v>0.3</v>
      </c>
      <c r="I499" s="425" t="s">
        <v>119</v>
      </c>
      <c r="J499" s="789">
        <f t="shared" si="42"/>
        <v>0</v>
      </c>
      <c r="K499" s="409" t="s">
        <v>554</v>
      </c>
      <c r="L499" s="163"/>
    </row>
    <row r="500" spans="1:12" ht="15" customHeight="1" x14ac:dyDescent="0.2">
      <c r="A500" s="536"/>
      <c r="B500" s="404">
        <f>B498+1</f>
        <v>7</v>
      </c>
      <c r="C500" s="405" t="s">
        <v>5388</v>
      </c>
      <c r="D500" s="406" t="s">
        <v>534</v>
      </c>
      <c r="E500" s="407" t="s">
        <v>143</v>
      </c>
      <c r="F500" s="612" t="b">
        <f>IF(総括表!$B$4=総括表!$Q$4,基礎データ貼付用シート!E865)</f>
        <v>0</v>
      </c>
      <c r="G500" s="423" t="s">
        <v>117</v>
      </c>
      <c r="H500" s="706">
        <v>0.3</v>
      </c>
      <c r="I500" s="423" t="s">
        <v>119</v>
      </c>
      <c r="J500" s="424">
        <f t="shared" si="42"/>
        <v>0</v>
      </c>
      <c r="K500" s="409" t="s">
        <v>262</v>
      </c>
      <c r="L500" s="163"/>
    </row>
    <row r="501" spans="1:12" ht="15" customHeight="1" x14ac:dyDescent="0.2">
      <c r="A501" s="536"/>
      <c r="B501" s="410"/>
      <c r="C501" s="411"/>
      <c r="D501" s="406" t="s">
        <v>530</v>
      </c>
      <c r="E501" s="407" t="s">
        <v>142</v>
      </c>
      <c r="F501" s="612" t="b">
        <f>IF(総括表!$B$4=総括表!$Q$5,基礎データ貼付用シート!E865)</f>
        <v>0</v>
      </c>
      <c r="G501" s="423" t="s">
        <v>117</v>
      </c>
      <c r="H501" s="722">
        <v>0.3</v>
      </c>
      <c r="I501" s="425" t="s">
        <v>119</v>
      </c>
      <c r="J501" s="789">
        <f t="shared" si="42"/>
        <v>0</v>
      </c>
      <c r="K501" s="409" t="s">
        <v>729</v>
      </c>
      <c r="L501" s="163"/>
    </row>
    <row r="502" spans="1:12" ht="15" customHeight="1" x14ac:dyDescent="0.2">
      <c r="A502" s="536"/>
      <c r="B502" s="404">
        <f>B500+1</f>
        <v>8</v>
      </c>
      <c r="C502" s="405" t="s">
        <v>6063</v>
      </c>
      <c r="D502" s="406" t="s">
        <v>534</v>
      </c>
      <c r="E502" s="407" t="s">
        <v>143</v>
      </c>
      <c r="F502" s="612" t="b">
        <f>IF(総括表!$B$4=総括表!$Q$4,基礎データ貼付用シート!E866)</f>
        <v>0</v>
      </c>
      <c r="G502" s="423" t="s">
        <v>117</v>
      </c>
      <c r="H502" s="706">
        <v>0.3</v>
      </c>
      <c r="I502" s="423" t="s">
        <v>119</v>
      </c>
      <c r="J502" s="424">
        <f t="shared" si="42"/>
        <v>0</v>
      </c>
      <c r="K502" s="409" t="s">
        <v>1002</v>
      </c>
      <c r="L502" s="163"/>
    </row>
    <row r="503" spans="1:12" ht="15" customHeight="1" x14ac:dyDescent="0.2">
      <c r="A503" s="536"/>
      <c r="B503" s="410"/>
      <c r="C503" s="411"/>
      <c r="D503" s="406" t="s">
        <v>530</v>
      </c>
      <c r="E503" s="407" t="s">
        <v>142</v>
      </c>
      <c r="F503" s="612" t="b">
        <f>IF(総括表!$B$4=総括表!$Q$5,基礎データ貼付用シート!E866)</f>
        <v>0</v>
      </c>
      <c r="G503" s="423" t="s">
        <v>117</v>
      </c>
      <c r="H503" s="722">
        <v>0.3</v>
      </c>
      <c r="I503" s="425" t="s">
        <v>119</v>
      </c>
      <c r="J503" s="789">
        <f t="shared" si="42"/>
        <v>0</v>
      </c>
      <c r="K503" s="409" t="s">
        <v>1260</v>
      </c>
      <c r="L503" s="163"/>
    </row>
    <row r="504" spans="1:12" s="255" customFormat="1" ht="15" customHeight="1" x14ac:dyDescent="0.2">
      <c r="A504" s="536"/>
      <c r="B504" s="404">
        <f>B502+1</f>
        <v>9</v>
      </c>
      <c r="C504" s="405" t="s">
        <v>6619</v>
      </c>
      <c r="D504" s="406" t="s">
        <v>534</v>
      </c>
      <c r="E504" s="407" t="s">
        <v>143</v>
      </c>
      <c r="F504" s="612" t="b">
        <f>IF(総括表!$B$4=総括表!$Q$4,基礎データ貼付用シート!E867)</f>
        <v>0</v>
      </c>
      <c r="G504" s="791" t="s">
        <v>117</v>
      </c>
      <c r="H504" s="790">
        <v>0.3</v>
      </c>
      <c r="I504" s="791" t="s">
        <v>119</v>
      </c>
      <c r="J504" s="792">
        <f t="shared" si="42"/>
        <v>0</v>
      </c>
      <c r="K504" s="409" t="s">
        <v>258</v>
      </c>
      <c r="L504" s="258"/>
    </row>
    <row r="505" spans="1:12" s="255" customFormat="1" ht="15" customHeight="1" thickBot="1" x14ac:dyDescent="0.25">
      <c r="A505" s="536"/>
      <c r="B505" s="410"/>
      <c r="C505" s="411"/>
      <c r="D505" s="406" t="s">
        <v>530</v>
      </c>
      <c r="E505" s="407" t="s">
        <v>142</v>
      </c>
      <c r="F505" s="612" t="b">
        <f>IF(総括表!$B$4=総括表!$Q$5,基礎データ貼付用シート!E867)</f>
        <v>0</v>
      </c>
      <c r="G505" s="791" t="s">
        <v>117</v>
      </c>
      <c r="H505" s="722">
        <v>0.3</v>
      </c>
      <c r="I505" s="425" t="s">
        <v>119</v>
      </c>
      <c r="J505" s="789">
        <f t="shared" si="42"/>
        <v>0</v>
      </c>
      <c r="K505" s="409" t="s">
        <v>257</v>
      </c>
      <c r="L505" s="258"/>
    </row>
    <row r="506" spans="1:12" ht="15" customHeight="1" x14ac:dyDescent="0.2">
      <c r="A506" s="536"/>
      <c r="B506" s="413"/>
      <c r="C506" s="414"/>
      <c r="D506" s="413"/>
      <c r="E506" s="413"/>
      <c r="F506" s="58"/>
      <c r="G506" s="591"/>
      <c r="H506" s="1504" t="s">
        <v>6627</v>
      </c>
      <c r="I506" s="1505"/>
      <c r="J506" s="415"/>
      <c r="K506" s="409"/>
      <c r="L506" s="163"/>
    </row>
    <row r="507" spans="1:12" ht="15" customHeight="1" thickBot="1" x14ac:dyDescent="0.25">
      <c r="A507" s="536"/>
      <c r="B507" s="409"/>
      <c r="C507" s="409"/>
      <c r="D507" s="409"/>
      <c r="E507" s="409"/>
      <c r="F507" s="657"/>
      <c r="G507" s="409"/>
      <c r="H507" s="1545" t="s">
        <v>118</v>
      </c>
      <c r="I507" s="1546"/>
      <c r="J507" s="642">
        <f>SUM(J488:J505)</f>
        <v>0</v>
      </c>
      <c r="K507" s="409" t="s">
        <v>4856</v>
      </c>
      <c r="L507" s="446" t="s">
        <v>117</v>
      </c>
    </row>
    <row r="508" spans="1:12" ht="18.75" customHeight="1" x14ac:dyDescent="0.2">
      <c r="A508" s="536"/>
      <c r="B508" s="409"/>
      <c r="C508" s="409"/>
      <c r="D508" s="409"/>
      <c r="E508" s="409"/>
      <c r="F508" s="657"/>
      <c r="G508" s="409"/>
      <c r="H508" s="591"/>
      <c r="I508" s="591"/>
      <c r="J508" s="58"/>
      <c r="K508" s="409"/>
      <c r="L508" s="163"/>
    </row>
    <row r="509" spans="1:12" ht="18.75" customHeight="1" thickBot="1" x14ac:dyDescent="0.25">
      <c r="A509" s="776">
        <v>22</v>
      </c>
      <c r="B509" s="681" t="s">
        <v>251</v>
      </c>
      <c r="C509" s="681"/>
      <c r="D509" s="681"/>
      <c r="E509" s="681"/>
      <c r="F509" s="621"/>
      <c r="G509" s="536"/>
      <c r="H509" s="536" t="s">
        <v>160</v>
      </c>
      <c r="I509" s="536"/>
      <c r="J509" s="621"/>
      <c r="K509" s="536"/>
      <c r="L509" s="163"/>
    </row>
    <row r="510" spans="1:12" ht="15" customHeight="1" thickTop="1" thickBot="1" x14ac:dyDescent="0.25">
      <c r="A510" s="551"/>
      <c r="B510" s="681" t="s">
        <v>6628</v>
      </c>
      <c r="C510" s="681"/>
      <c r="D510" s="681"/>
      <c r="E510" s="681"/>
      <c r="F510" s="290"/>
      <c r="G510" s="1356" t="s">
        <v>117</v>
      </c>
      <c r="H510" s="616">
        <v>0.6</v>
      </c>
      <c r="I510" s="1356" t="s">
        <v>119</v>
      </c>
      <c r="J510" s="637">
        <f>ROUND(F510*H510,0)</f>
        <v>0</v>
      </c>
      <c r="K510" s="409" t="s">
        <v>983</v>
      </c>
      <c r="L510" s="446" t="s">
        <v>117</v>
      </c>
    </row>
    <row r="511" spans="1:12" ht="15" customHeight="1" thickTop="1" x14ac:dyDescent="0.2">
      <c r="A511" s="536"/>
      <c r="B511" s="409"/>
      <c r="C511" s="409"/>
      <c r="D511" s="409"/>
      <c r="E511" s="409"/>
      <c r="F511" s="657"/>
      <c r="G511" s="633"/>
      <c r="H511" s="591"/>
      <c r="I511" s="591"/>
      <c r="J511" s="58"/>
      <c r="K511" s="409"/>
    </row>
    <row r="512" spans="1:12" ht="15" customHeight="1" x14ac:dyDescent="0.2">
      <c r="A512" s="550"/>
      <c r="B512" s="550"/>
      <c r="C512" s="574"/>
      <c r="D512" s="574"/>
      <c r="E512" s="574"/>
      <c r="F512" s="620"/>
      <c r="G512" s="550"/>
      <c r="H512" s="550"/>
      <c r="I512" s="550"/>
      <c r="J512" s="620"/>
      <c r="K512" s="550"/>
    </row>
    <row r="513" spans="1:12" ht="18.75" customHeight="1" thickBot="1" x14ac:dyDescent="0.25">
      <c r="A513" s="776" t="s">
        <v>6621</v>
      </c>
      <c r="B513" s="681" t="s">
        <v>250</v>
      </c>
      <c r="C513" s="681"/>
      <c r="D513" s="681"/>
      <c r="E513" s="681"/>
      <c r="F513" s="621"/>
      <c r="G513" s="536"/>
      <c r="H513" s="783" t="s">
        <v>249</v>
      </c>
      <c r="I513" s="536"/>
      <c r="J513" s="536" t="s">
        <v>160</v>
      </c>
      <c r="K513" s="536"/>
      <c r="L513" s="163"/>
    </row>
    <row r="514" spans="1:12" ht="15" customHeight="1" thickTop="1" thickBot="1" x14ac:dyDescent="0.25">
      <c r="A514" s="551"/>
      <c r="B514" s="681" t="s">
        <v>6628</v>
      </c>
      <c r="C514" s="681"/>
      <c r="D514" s="681"/>
      <c r="E514" s="681"/>
      <c r="F514" s="290"/>
      <c r="G514" s="1356" t="s">
        <v>117</v>
      </c>
      <c r="H514" s="1365"/>
      <c r="I514" s="1356" t="s">
        <v>117</v>
      </c>
      <c r="J514" s="798">
        <v>0.28499999999999998</v>
      </c>
      <c r="K514" s="594"/>
      <c r="L514" s="163"/>
    </row>
    <row r="515" spans="1:12" ht="15" customHeight="1" thickTop="1" thickBot="1" x14ac:dyDescent="0.25">
      <c r="A515" s="551"/>
      <c r="B515" s="574"/>
      <c r="C515" s="574"/>
      <c r="D515" s="574"/>
      <c r="E515" s="574"/>
      <c r="F515" s="58"/>
      <c r="G515" s="784"/>
      <c r="H515" s="783" t="s">
        <v>1249</v>
      </c>
      <c r="I515" s="784"/>
      <c r="J515" s="58"/>
      <c r="K515" s="594"/>
      <c r="L515" s="163"/>
    </row>
    <row r="516" spans="1:12" ht="15" customHeight="1" thickBot="1" x14ac:dyDescent="0.25">
      <c r="A516" s="536"/>
      <c r="B516" s="409"/>
      <c r="C516" s="409"/>
      <c r="D516" s="409"/>
      <c r="E516" s="409"/>
      <c r="F516" s="58"/>
      <c r="G516" s="785"/>
      <c r="H516" s="591"/>
      <c r="I516" s="552" t="s">
        <v>119</v>
      </c>
      <c r="J516" s="637">
        <f>ROUND(F514*H514*J514,0)</f>
        <v>0</v>
      </c>
      <c r="K516" s="409" t="s">
        <v>4862</v>
      </c>
      <c r="L516" s="446" t="s">
        <v>117</v>
      </c>
    </row>
    <row r="517" spans="1:12" ht="15" customHeight="1" x14ac:dyDescent="0.2">
      <c r="A517" s="536"/>
      <c r="B517" s="409"/>
      <c r="C517" s="409"/>
      <c r="D517" s="409"/>
      <c r="E517" s="409"/>
      <c r="F517" s="786"/>
      <c r="G517" s="633"/>
      <c r="H517" s="787"/>
      <c r="I517" s="591"/>
      <c r="J517" s="58"/>
      <c r="K517" s="409"/>
    </row>
    <row r="518" spans="1:12" ht="15" customHeight="1" thickBot="1" x14ac:dyDescent="0.25">
      <c r="A518" s="388"/>
      <c r="B518" s="391"/>
      <c r="C518" s="391"/>
      <c r="D518" s="391"/>
      <c r="E518" s="391"/>
      <c r="F518" s="438"/>
      <c r="G518" s="439"/>
      <c r="H518" s="788"/>
      <c r="I518" s="437"/>
      <c r="J518" s="168"/>
      <c r="K518" s="391"/>
    </row>
    <row r="519" spans="1:12" ht="15" customHeight="1" x14ac:dyDescent="0.2">
      <c r="A519" s="388"/>
      <c r="B519" s="391"/>
      <c r="C519" s="391"/>
      <c r="D519" s="391"/>
      <c r="E519" s="391"/>
      <c r="F519" s="438"/>
      <c r="G519" s="439"/>
      <c r="H519" s="1496" t="s">
        <v>6327</v>
      </c>
      <c r="I519" s="1497"/>
      <c r="J519" s="417"/>
      <c r="K519" s="391"/>
    </row>
    <row r="520" spans="1:12" ht="15" customHeight="1" thickBot="1" x14ac:dyDescent="0.25">
      <c r="A520" s="384"/>
      <c r="B520" s="384"/>
      <c r="C520" s="384"/>
      <c r="D520" s="384"/>
      <c r="E520" s="384"/>
      <c r="F520" s="427"/>
      <c r="G520" s="384"/>
      <c r="H520" s="1521" t="s">
        <v>248</v>
      </c>
      <c r="I520" s="1522"/>
      <c r="J520" s="426">
        <f>SUMIF(L8:L516,"*",J8:J516)</f>
        <v>0</v>
      </c>
      <c r="K520" s="391" t="s">
        <v>71</v>
      </c>
    </row>
  </sheetData>
  <sheetProtection autoFilter="0"/>
  <mergeCells count="107">
    <mergeCell ref="H321:I321"/>
    <mergeCell ref="B377:C377"/>
    <mergeCell ref="D377:E377"/>
    <mergeCell ref="H372:I372"/>
    <mergeCell ref="H371:I371"/>
    <mergeCell ref="H387:I387"/>
    <mergeCell ref="H388:I388"/>
    <mergeCell ref="B393:C393"/>
    <mergeCell ref="H440:I440"/>
    <mergeCell ref="B326:C326"/>
    <mergeCell ref="D326:E326"/>
    <mergeCell ref="H338:I338"/>
    <mergeCell ref="H339:I339"/>
    <mergeCell ref="B344:C344"/>
    <mergeCell ref="D344:E344"/>
    <mergeCell ref="H356:I356"/>
    <mergeCell ref="H357:I357"/>
    <mergeCell ref="B361:C361"/>
    <mergeCell ref="D361:E361"/>
    <mergeCell ref="H292:I292"/>
    <mergeCell ref="H293:I293"/>
    <mergeCell ref="B298:C298"/>
    <mergeCell ref="D298:E298"/>
    <mergeCell ref="H302:I302"/>
    <mergeCell ref="H303:I303"/>
    <mergeCell ref="B308:C308"/>
    <mergeCell ref="D308:E308"/>
    <mergeCell ref="H320:I320"/>
    <mergeCell ref="H189:I189"/>
    <mergeCell ref="B193:C193"/>
    <mergeCell ref="D193:E193"/>
    <mergeCell ref="D134:E134"/>
    <mergeCell ref="D135:E135"/>
    <mergeCell ref="D136:E136"/>
    <mergeCell ref="D137:E137"/>
    <mergeCell ref="H170:I170"/>
    <mergeCell ref="H206:I206"/>
    <mergeCell ref="H205:I205"/>
    <mergeCell ref="D131:E131"/>
    <mergeCell ref="D132:E132"/>
    <mergeCell ref="D133:E133"/>
    <mergeCell ref="H120:I120"/>
    <mergeCell ref="H121:I121"/>
    <mergeCell ref="B125:C125"/>
    <mergeCell ref="D125:E125"/>
    <mergeCell ref="D127:E127"/>
    <mergeCell ref="H188:I188"/>
    <mergeCell ref="H171:I171"/>
    <mergeCell ref="B175:C175"/>
    <mergeCell ref="D175:E175"/>
    <mergeCell ref="D177:E177"/>
    <mergeCell ref="H54:I54"/>
    <mergeCell ref="B58:E60"/>
    <mergeCell ref="B65:C65"/>
    <mergeCell ref="D65:E65"/>
    <mergeCell ref="D116:E116"/>
    <mergeCell ref="D128:E128"/>
    <mergeCell ref="D129:E129"/>
    <mergeCell ref="D130:E130"/>
    <mergeCell ref="D117:E117"/>
    <mergeCell ref="D69:E69"/>
    <mergeCell ref="D70:E70"/>
    <mergeCell ref="H105:I105"/>
    <mergeCell ref="H106:I106"/>
    <mergeCell ref="B112:C112"/>
    <mergeCell ref="D112:E112"/>
    <mergeCell ref="A1:B1"/>
    <mergeCell ref="C1:E1"/>
    <mergeCell ref="I1:K1"/>
    <mergeCell ref="B6:E8"/>
    <mergeCell ref="B13:C13"/>
    <mergeCell ref="D13:E13"/>
    <mergeCell ref="D17:E17"/>
    <mergeCell ref="D18:E18"/>
    <mergeCell ref="H53:I53"/>
    <mergeCell ref="B211:C211"/>
    <mergeCell ref="D211:E211"/>
    <mergeCell ref="H245:I245"/>
    <mergeCell ref="B250:C250"/>
    <mergeCell ref="D250:E250"/>
    <mergeCell ref="H280:I280"/>
    <mergeCell ref="H281:I281"/>
    <mergeCell ref="B286:C286"/>
    <mergeCell ref="D286:E286"/>
    <mergeCell ref="H244:I244"/>
    <mergeCell ref="H506:I506"/>
    <mergeCell ref="H507:I507"/>
    <mergeCell ref="H519:I519"/>
    <mergeCell ref="H520:I520"/>
    <mergeCell ref="D393:E393"/>
    <mergeCell ref="H397:I397"/>
    <mergeCell ref="H398:I398"/>
    <mergeCell ref="B402:C402"/>
    <mergeCell ref="D402:E402"/>
    <mergeCell ref="D404:E404"/>
    <mergeCell ref="D405:E405"/>
    <mergeCell ref="D406:E406"/>
    <mergeCell ref="H439:I439"/>
    <mergeCell ref="B444:C444"/>
    <mergeCell ref="D444:E444"/>
    <mergeCell ref="D446:E446"/>
    <mergeCell ref="D447:E447"/>
    <mergeCell ref="D448:E448"/>
    <mergeCell ref="H481:I481"/>
    <mergeCell ref="H482:I482"/>
    <mergeCell ref="B486:C486"/>
    <mergeCell ref="D486:E486"/>
  </mergeCells>
  <phoneticPr fontId="3"/>
  <pageMargins left="0.98425196850393704" right="0.59055118110236227" top="0.98425196850393704" bottom="0.78740157480314965" header="0.51181102362204722" footer="0.51181102362204722"/>
  <pageSetup paperSize="9" scale="67" orientation="portrait" r:id="rId1"/>
  <headerFooter alignWithMargins="0"/>
  <rowBreaks count="8" manualBreakCount="8">
    <brk id="54" max="10" man="1"/>
    <brk id="106" max="10" man="1"/>
    <brk id="121" max="10" man="1"/>
    <brk id="189" max="10" man="1"/>
    <brk id="207" max="10" man="1"/>
    <brk id="281" max="10" man="1"/>
    <brk id="357" max="10" man="1"/>
    <brk id="43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8">
    <pageSetUpPr fitToPage="1"/>
  </sheetPr>
  <dimension ref="A1:L316"/>
  <sheetViews>
    <sheetView view="pageBreakPreview" zoomScaleNormal="85" zoomScaleSheetLayoutView="100" workbookViewId="0">
      <selection activeCell="J7" sqref="J7"/>
    </sheetView>
  </sheetViews>
  <sheetFormatPr defaultColWidth="9" defaultRowHeight="18.75" customHeight="1" x14ac:dyDescent="0.2"/>
  <cols>
    <col min="1" max="1" width="3.88671875" style="155" customWidth="1"/>
    <col min="2" max="2" width="4.44140625" style="155" customWidth="1"/>
    <col min="3" max="3" width="7.44140625" style="155" bestFit="1" customWidth="1"/>
    <col min="4" max="5" width="10.6640625" style="155" customWidth="1"/>
    <col min="6" max="6" width="11.88671875" style="170" customWidth="1"/>
    <col min="7" max="7" width="2" style="155" bestFit="1" customWidth="1"/>
    <col min="8" max="8" width="11.88671875" style="189" customWidth="1"/>
    <col min="9" max="9" width="2" style="155" bestFit="1" customWidth="1"/>
    <col min="10" max="10" width="11.88671875" style="170" customWidth="1"/>
    <col min="11" max="11" width="4" style="155" customWidth="1"/>
    <col min="12" max="16384" width="9" style="155"/>
  </cols>
  <sheetData>
    <row r="1" spans="1:12" ht="18.75" customHeight="1" x14ac:dyDescent="0.2">
      <c r="A1" s="1527" t="s">
        <v>155</v>
      </c>
      <c r="B1" s="1528"/>
      <c r="C1" s="1527" t="s">
        <v>26</v>
      </c>
      <c r="D1" s="1529"/>
      <c r="E1" s="1528"/>
      <c r="F1" s="427"/>
      <c r="G1" s="384"/>
      <c r="H1" s="643" t="s">
        <v>154</v>
      </c>
      <c r="I1" s="1501">
        <f>総括表!H4</f>
        <v>0</v>
      </c>
      <c r="J1" s="1501"/>
      <c r="K1" s="1501"/>
      <c r="L1" s="384"/>
    </row>
    <row r="2" spans="1:12" ht="18.75" customHeight="1" x14ac:dyDescent="0.2">
      <c r="A2" s="384"/>
      <c r="B2" s="384"/>
      <c r="C2" s="384"/>
      <c r="D2" s="384"/>
      <c r="E2" s="384"/>
      <c r="F2" s="427"/>
      <c r="G2" s="384"/>
      <c r="H2" s="644"/>
      <c r="I2" s="384"/>
      <c r="J2" s="428"/>
      <c r="K2" s="384"/>
      <c r="L2" s="384"/>
    </row>
    <row r="3" spans="1:12" ht="18.75" customHeight="1" x14ac:dyDescent="0.2">
      <c r="A3" s="387" t="s">
        <v>4912</v>
      </c>
      <c r="B3" s="388" t="s">
        <v>486</v>
      </c>
      <c r="C3" s="384"/>
      <c r="D3" s="384"/>
      <c r="E3" s="384"/>
      <c r="F3" s="427"/>
      <c r="G3" s="384"/>
      <c r="H3" s="644"/>
      <c r="I3" s="384"/>
      <c r="J3" s="427"/>
      <c r="K3" s="384"/>
      <c r="L3" s="384"/>
    </row>
    <row r="4" spans="1:12" ht="11.25" customHeight="1" x14ac:dyDescent="0.2">
      <c r="A4" s="389"/>
      <c r="B4" s="384"/>
      <c r="C4" s="384"/>
      <c r="D4" s="384"/>
      <c r="E4" s="384"/>
      <c r="F4" s="427" t="s">
        <v>606</v>
      </c>
      <c r="G4" s="384"/>
      <c r="H4" s="644"/>
      <c r="I4" s="384"/>
      <c r="J4" s="427"/>
      <c r="K4" s="384"/>
      <c r="L4" s="384"/>
    </row>
    <row r="5" spans="1:12" ht="11.25" customHeight="1" x14ac:dyDescent="0.2">
      <c r="A5" s="389"/>
      <c r="B5" s="1555" t="s">
        <v>6398</v>
      </c>
      <c r="C5" s="1555"/>
      <c r="D5" s="1555"/>
      <c r="E5" s="1555"/>
      <c r="F5" s="427"/>
      <c r="G5" s="384"/>
      <c r="H5" s="644"/>
      <c r="I5" s="384"/>
      <c r="J5" s="427"/>
      <c r="K5" s="384"/>
      <c r="L5" s="384"/>
    </row>
    <row r="6" spans="1:12" s="163" customFormat="1" ht="15" customHeight="1" thickBot="1" x14ac:dyDescent="0.25">
      <c r="A6" s="387"/>
      <c r="B6" s="1555"/>
      <c r="C6" s="1555"/>
      <c r="D6" s="1555"/>
      <c r="E6" s="1555"/>
      <c r="F6" s="416"/>
      <c r="G6" s="388"/>
      <c r="H6" s="799" t="s">
        <v>160</v>
      </c>
      <c r="I6" s="388"/>
      <c r="J6" s="416"/>
      <c r="K6" s="388"/>
      <c r="L6" s="388"/>
    </row>
    <row r="7" spans="1:12" s="163" customFormat="1" ht="18.75" customHeight="1" thickTop="1" thickBot="1" x14ac:dyDescent="0.25">
      <c r="A7" s="387"/>
      <c r="B7" s="1555"/>
      <c r="C7" s="1555"/>
      <c r="D7" s="1555"/>
      <c r="E7" s="1555"/>
      <c r="F7" s="187"/>
      <c r="G7" s="1366" t="s">
        <v>533</v>
      </c>
      <c r="H7" s="834">
        <v>0.6</v>
      </c>
      <c r="I7" s="1366" t="s">
        <v>4913</v>
      </c>
      <c r="J7" s="835">
        <f>ROUND(F7*H7,0)</f>
        <v>0</v>
      </c>
      <c r="K7" s="391" t="s">
        <v>4914</v>
      </c>
      <c r="L7" s="446" t="s">
        <v>4915</v>
      </c>
    </row>
    <row r="8" spans="1:12" ht="15" customHeight="1" thickTop="1" x14ac:dyDescent="0.2">
      <c r="A8" s="389"/>
      <c r="B8" s="550"/>
      <c r="C8" s="550"/>
      <c r="D8" s="550"/>
      <c r="E8" s="550"/>
      <c r="F8" s="427"/>
      <c r="G8" s="384"/>
      <c r="H8" s="644"/>
      <c r="I8" s="384"/>
      <c r="J8" s="800" t="s">
        <v>178</v>
      </c>
      <c r="K8" s="384"/>
      <c r="L8" s="384"/>
    </row>
    <row r="9" spans="1:12" ht="11.25" customHeight="1" x14ac:dyDescent="0.2">
      <c r="A9" s="389"/>
      <c r="B9" s="550"/>
      <c r="C9" s="550"/>
      <c r="D9" s="550"/>
      <c r="E9" s="550"/>
      <c r="F9" s="427"/>
      <c r="G9" s="384"/>
      <c r="H9" s="644"/>
      <c r="I9" s="384"/>
      <c r="J9" s="427"/>
      <c r="K9" s="384"/>
      <c r="L9" s="384"/>
    </row>
    <row r="10" spans="1:12" ht="18.75" customHeight="1" x14ac:dyDescent="0.2">
      <c r="A10" s="387" t="s">
        <v>54</v>
      </c>
      <c r="B10" s="536" t="s">
        <v>657</v>
      </c>
      <c r="C10" s="550"/>
      <c r="D10" s="550"/>
      <c r="E10" s="550"/>
      <c r="F10" s="427"/>
      <c r="G10" s="384"/>
      <c r="H10" s="644"/>
      <c r="I10" s="384"/>
      <c r="J10" s="427"/>
      <c r="K10" s="384"/>
      <c r="L10" s="384"/>
    </row>
    <row r="11" spans="1:12" ht="11.25" customHeight="1" x14ac:dyDescent="0.2">
      <c r="A11" s="389"/>
      <c r="B11" s="550"/>
      <c r="C11" s="550"/>
      <c r="D11" s="550"/>
      <c r="E11" s="550"/>
      <c r="F11" s="427"/>
      <c r="G11" s="384"/>
      <c r="H11" s="644"/>
      <c r="I11" s="384"/>
      <c r="J11" s="427"/>
      <c r="K11" s="384"/>
      <c r="L11" s="384"/>
    </row>
    <row r="12" spans="1:12" ht="15" customHeight="1" x14ac:dyDescent="0.2">
      <c r="A12" s="389"/>
      <c r="B12" s="1555" t="s">
        <v>6399</v>
      </c>
      <c r="C12" s="1555"/>
      <c r="D12" s="1555"/>
      <c r="E12" s="1555"/>
      <c r="F12" s="427"/>
      <c r="G12" s="384"/>
      <c r="H12" s="644"/>
      <c r="I12" s="384"/>
      <c r="J12" s="427"/>
      <c r="K12" s="384"/>
      <c r="L12" s="384"/>
    </row>
    <row r="13" spans="1:12" s="163" customFormat="1" ht="15" customHeight="1" thickBot="1" x14ac:dyDescent="0.25">
      <c r="A13" s="387"/>
      <c r="B13" s="1555"/>
      <c r="C13" s="1555"/>
      <c r="D13" s="1555"/>
      <c r="E13" s="1555"/>
      <c r="F13" s="416"/>
      <c r="G13" s="388"/>
      <c r="H13" s="799" t="s">
        <v>160</v>
      </c>
      <c r="I13" s="388"/>
      <c r="J13" s="416"/>
      <c r="K13" s="388"/>
      <c r="L13" s="388"/>
    </row>
    <row r="14" spans="1:12" s="163" customFormat="1" ht="18.75" customHeight="1" thickTop="1" thickBot="1" x14ac:dyDescent="0.25">
      <c r="A14" s="387"/>
      <c r="B14" s="1555"/>
      <c r="C14" s="1555"/>
      <c r="D14" s="1555"/>
      <c r="E14" s="1555"/>
      <c r="F14" s="187"/>
      <c r="G14" s="1366" t="s">
        <v>533</v>
      </c>
      <c r="H14" s="834">
        <v>1</v>
      </c>
      <c r="I14" s="1366" t="s">
        <v>4913</v>
      </c>
      <c r="J14" s="835">
        <f>ROUND(F14*H14,0)</f>
        <v>0</v>
      </c>
      <c r="K14" s="391" t="s">
        <v>4916</v>
      </c>
      <c r="L14" s="446" t="s">
        <v>4915</v>
      </c>
    </row>
    <row r="15" spans="1:12" ht="15" customHeight="1" thickTop="1" x14ac:dyDescent="0.2">
      <c r="A15" s="389"/>
      <c r="B15" s="550"/>
      <c r="C15" s="550"/>
      <c r="D15" s="550"/>
      <c r="E15" s="550"/>
      <c r="F15" s="427"/>
      <c r="G15" s="384"/>
      <c r="H15" s="644"/>
      <c r="I15" s="384"/>
      <c r="J15" s="800" t="s">
        <v>178</v>
      </c>
      <c r="K15" s="384"/>
      <c r="L15" s="384"/>
    </row>
    <row r="16" spans="1:12" ht="11.25" customHeight="1" x14ac:dyDescent="0.2">
      <c r="A16" s="389"/>
      <c r="B16" s="550"/>
      <c r="C16" s="550"/>
      <c r="D16" s="550"/>
      <c r="E16" s="550"/>
      <c r="F16" s="427"/>
      <c r="G16" s="384"/>
      <c r="H16" s="644"/>
      <c r="I16" s="384"/>
      <c r="J16" s="427"/>
      <c r="K16" s="384"/>
      <c r="L16" s="384"/>
    </row>
    <row r="17" spans="1:12" ht="18.75" customHeight="1" x14ac:dyDescent="0.2">
      <c r="A17" s="387" t="s">
        <v>55</v>
      </c>
      <c r="B17" s="536" t="s">
        <v>485</v>
      </c>
      <c r="C17" s="550"/>
      <c r="D17" s="550"/>
      <c r="E17" s="550"/>
      <c r="F17" s="427"/>
      <c r="G17" s="384"/>
      <c r="H17" s="644"/>
      <c r="I17" s="384"/>
      <c r="J17" s="427"/>
      <c r="K17" s="384"/>
      <c r="L17" s="384"/>
    </row>
    <row r="18" spans="1:12" ht="11.25" customHeight="1" x14ac:dyDescent="0.2">
      <c r="A18" s="389"/>
      <c r="B18" s="550"/>
      <c r="C18" s="550"/>
      <c r="D18" s="550"/>
      <c r="E18" s="550"/>
      <c r="F18" s="427"/>
      <c r="G18" s="384"/>
      <c r="H18" s="644"/>
      <c r="I18" s="384"/>
      <c r="J18" s="427"/>
      <c r="K18" s="384"/>
      <c r="L18" s="384"/>
    </row>
    <row r="19" spans="1:12" ht="11.25" customHeight="1" x14ac:dyDescent="0.2">
      <c r="A19" s="389"/>
      <c r="B19" s="1555" t="s">
        <v>6400</v>
      </c>
      <c r="C19" s="1555"/>
      <c r="D19" s="1555"/>
      <c r="E19" s="1555"/>
      <c r="F19" s="427"/>
      <c r="G19" s="384"/>
      <c r="H19" s="644"/>
      <c r="I19" s="384"/>
      <c r="J19" s="427"/>
      <c r="K19" s="384"/>
      <c r="L19" s="384"/>
    </row>
    <row r="20" spans="1:12" s="163" customFormat="1" ht="15" customHeight="1" thickBot="1" x14ac:dyDescent="0.25">
      <c r="A20" s="387"/>
      <c r="B20" s="1555"/>
      <c r="C20" s="1555"/>
      <c r="D20" s="1555"/>
      <c r="E20" s="1555"/>
      <c r="F20" s="416"/>
      <c r="G20" s="388"/>
      <c r="H20" s="799" t="s">
        <v>160</v>
      </c>
      <c r="I20" s="388"/>
      <c r="J20" s="416"/>
      <c r="K20" s="388"/>
      <c r="L20" s="388"/>
    </row>
    <row r="21" spans="1:12" s="163" customFormat="1" ht="18.75" customHeight="1" thickTop="1" thickBot="1" x14ac:dyDescent="0.25">
      <c r="A21" s="387"/>
      <c r="B21" s="1555"/>
      <c r="C21" s="1555"/>
      <c r="D21" s="1555"/>
      <c r="E21" s="1555"/>
      <c r="F21" s="187"/>
      <c r="G21" s="1366" t="s">
        <v>533</v>
      </c>
      <c r="H21" s="834">
        <v>0.7</v>
      </c>
      <c r="I21" s="1366" t="s">
        <v>4913</v>
      </c>
      <c r="J21" s="835">
        <f>ROUND(F21*H21,0)</f>
        <v>0</v>
      </c>
      <c r="K21" s="391" t="s">
        <v>4917</v>
      </c>
      <c r="L21" s="446" t="s">
        <v>4915</v>
      </c>
    </row>
    <row r="22" spans="1:12" ht="15" customHeight="1" thickTop="1" x14ac:dyDescent="0.2">
      <c r="A22" s="389"/>
      <c r="B22" s="384"/>
      <c r="C22" s="384"/>
      <c r="D22" s="384"/>
      <c r="E22" s="384"/>
      <c r="F22" s="427"/>
      <c r="G22" s="384"/>
      <c r="H22" s="644"/>
      <c r="I22" s="384"/>
      <c r="J22" s="800" t="s">
        <v>178</v>
      </c>
      <c r="K22" s="384"/>
      <c r="L22" s="384"/>
    </row>
    <row r="23" spans="1:12" ht="11.25" customHeight="1" x14ac:dyDescent="0.2">
      <c r="A23" s="389"/>
      <c r="B23" s="384"/>
      <c r="C23" s="384"/>
      <c r="D23" s="384"/>
      <c r="E23" s="384"/>
      <c r="F23" s="427"/>
      <c r="G23" s="384"/>
      <c r="H23" s="644"/>
      <c r="I23" s="384"/>
      <c r="J23" s="427"/>
      <c r="K23" s="384"/>
      <c r="L23" s="384"/>
    </row>
    <row r="24" spans="1:12" s="163" customFormat="1" ht="15" customHeight="1" thickBot="1" x14ac:dyDescent="0.25">
      <c r="A24" s="387"/>
      <c r="B24" s="1555" t="s">
        <v>6401</v>
      </c>
      <c r="C24" s="1555"/>
      <c r="D24" s="1555"/>
      <c r="E24" s="1555"/>
      <c r="F24" s="416"/>
      <c r="G24" s="388"/>
      <c r="H24" s="799" t="s">
        <v>160</v>
      </c>
      <c r="I24" s="388"/>
      <c r="J24" s="416"/>
      <c r="K24" s="388"/>
      <c r="L24" s="388"/>
    </row>
    <row r="25" spans="1:12" s="163" customFormat="1" ht="18.75" customHeight="1" thickTop="1" thickBot="1" x14ac:dyDescent="0.25">
      <c r="A25" s="387"/>
      <c r="B25" s="1555"/>
      <c r="C25" s="1555"/>
      <c r="D25" s="1555"/>
      <c r="E25" s="1555"/>
      <c r="F25" s="187"/>
      <c r="G25" s="1366" t="s">
        <v>533</v>
      </c>
      <c r="H25" s="834">
        <v>0.5</v>
      </c>
      <c r="I25" s="1366" t="s">
        <v>4913</v>
      </c>
      <c r="J25" s="835">
        <f>ROUND(F25*H25,0)</f>
        <v>0</v>
      </c>
      <c r="K25" s="391" t="s">
        <v>4918</v>
      </c>
      <c r="L25" s="446" t="s">
        <v>4915</v>
      </c>
    </row>
    <row r="26" spans="1:12" ht="15" customHeight="1" thickTop="1" x14ac:dyDescent="0.2">
      <c r="A26" s="389"/>
      <c r="B26" s="550"/>
      <c r="C26" s="550"/>
      <c r="D26" s="550"/>
      <c r="E26" s="550"/>
      <c r="F26" s="427"/>
      <c r="G26" s="384"/>
      <c r="H26" s="644"/>
      <c r="I26" s="384"/>
      <c r="J26" s="800" t="s">
        <v>178</v>
      </c>
      <c r="K26" s="384"/>
      <c r="L26" s="384"/>
    </row>
    <row r="27" spans="1:12" ht="11.25" customHeight="1" x14ac:dyDescent="0.2">
      <c r="A27" s="389"/>
      <c r="B27" s="1555" t="s">
        <v>6402</v>
      </c>
      <c r="C27" s="1555"/>
      <c r="D27" s="1555"/>
      <c r="E27" s="1555"/>
      <c r="F27" s="427"/>
      <c r="G27" s="384"/>
      <c r="H27" s="644"/>
      <c r="I27" s="384"/>
      <c r="J27" s="427"/>
      <c r="K27" s="384"/>
      <c r="L27" s="384"/>
    </row>
    <row r="28" spans="1:12" s="163" customFormat="1" ht="18.75" customHeight="1" thickBot="1" x14ac:dyDescent="0.25">
      <c r="A28" s="387"/>
      <c r="B28" s="1555"/>
      <c r="C28" s="1555"/>
      <c r="D28" s="1555"/>
      <c r="E28" s="1555"/>
      <c r="F28" s="416"/>
      <c r="G28" s="388"/>
      <c r="H28" s="799" t="s">
        <v>160</v>
      </c>
      <c r="I28" s="388"/>
      <c r="J28" s="416"/>
      <c r="K28" s="388"/>
      <c r="L28" s="388"/>
    </row>
    <row r="29" spans="1:12" s="163" customFormat="1" ht="18.75" customHeight="1" thickTop="1" thickBot="1" x14ac:dyDescent="0.25">
      <c r="A29" s="387"/>
      <c r="B29" s="1555"/>
      <c r="C29" s="1555"/>
      <c r="D29" s="1555"/>
      <c r="E29" s="1555"/>
      <c r="F29" s="187"/>
      <c r="G29" s="1366" t="s">
        <v>533</v>
      </c>
      <c r="H29" s="834">
        <v>0.3</v>
      </c>
      <c r="I29" s="1366" t="s">
        <v>4913</v>
      </c>
      <c r="J29" s="835">
        <f>ROUND(F29*H29,0)</f>
        <v>0</v>
      </c>
      <c r="K29" s="391" t="s">
        <v>4919</v>
      </c>
      <c r="L29" s="446" t="s">
        <v>4915</v>
      </c>
    </row>
    <row r="30" spans="1:12" ht="15" customHeight="1" thickTop="1" x14ac:dyDescent="0.2">
      <c r="A30" s="389"/>
      <c r="B30" s="384"/>
      <c r="C30" s="384"/>
      <c r="D30" s="384"/>
      <c r="E30" s="384"/>
      <c r="F30" s="427"/>
      <c r="G30" s="384"/>
      <c r="H30" s="644"/>
      <c r="I30" s="384"/>
      <c r="J30" s="800" t="s">
        <v>178</v>
      </c>
      <c r="K30" s="384"/>
      <c r="L30" s="384"/>
    </row>
    <row r="31" spans="1:12" ht="15" customHeight="1" x14ac:dyDescent="0.2">
      <c r="A31" s="389"/>
      <c r="B31" s="384"/>
      <c r="C31" s="384" t="s">
        <v>606</v>
      </c>
      <c r="D31" s="384"/>
      <c r="E31" s="384"/>
      <c r="F31" s="427"/>
      <c r="G31" s="384"/>
      <c r="H31" s="644"/>
      <c r="I31" s="384"/>
      <c r="J31" s="427"/>
      <c r="K31" s="384"/>
      <c r="L31" s="384"/>
    </row>
    <row r="32" spans="1:12" ht="15" customHeight="1" x14ac:dyDescent="0.2">
      <c r="A32" s="389"/>
      <c r="B32" s="384"/>
      <c r="C32" s="384"/>
      <c r="D32" s="384"/>
      <c r="E32" s="384"/>
      <c r="F32" s="427"/>
      <c r="G32" s="384"/>
      <c r="H32" s="644"/>
      <c r="I32" s="384"/>
      <c r="J32" s="427"/>
      <c r="K32" s="384"/>
      <c r="L32" s="384"/>
    </row>
    <row r="33" spans="1:12" ht="15" customHeight="1" x14ac:dyDescent="0.2">
      <c r="A33" s="389"/>
      <c r="B33" s="384"/>
      <c r="C33" s="384"/>
      <c r="D33" s="384"/>
      <c r="E33" s="384"/>
      <c r="F33" s="427"/>
      <c r="G33" s="384"/>
      <c r="H33" s="644"/>
      <c r="I33" s="384"/>
      <c r="J33" s="427"/>
      <c r="K33" s="384"/>
      <c r="L33" s="384"/>
    </row>
    <row r="34" spans="1:12" ht="18.75" customHeight="1" x14ac:dyDescent="0.2">
      <c r="A34" s="387" t="s">
        <v>761</v>
      </c>
      <c r="B34" s="388" t="s">
        <v>658</v>
      </c>
      <c r="C34" s="384"/>
      <c r="D34" s="384"/>
      <c r="E34" s="384"/>
      <c r="F34" s="427"/>
      <c r="G34" s="384"/>
      <c r="H34" s="644"/>
      <c r="I34" s="384"/>
      <c r="J34" s="427"/>
      <c r="K34" s="384"/>
      <c r="L34" s="384"/>
    </row>
    <row r="35" spans="1:12" ht="15" customHeight="1" x14ac:dyDescent="0.2">
      <c r="A35" s="389"/>
      <c r="B35" s="384"/>
      <c r="C35" s="384"/>
      <c r="D35" s="384"/>
      <c r="E35" s="384"/>
      <c r="F35" s="427"/>
      <c r="G35" s="384"/>
      <c r="H35" s="644"/>
      <c r="I35" s="384"/>
      <c r="J35" s="427"/>
      <c r="K35" s="384"/>
      <c r="L35" s="384"/>
    </row>
    <row r="36" spans="1:12" ht="15" customHeight="1" x14ac:dyDescent="0.2">
      <c r="A36" s="389"/>
      <c r="B36" s="1525" t="s">
        <v>140</v>
      </c>
      <c r="C36" s="1526"/>
      <c r="D36" s="1525" t="s">
        <v>139</v>
      </c>
      <c r="E36" s="1526"/>
      <c r="F36" s="801" t="s">
        <v>138</v>
      </c>
      <c r="G36" s="509"/>
      <c r="H36" s="802" t="s">
        <v>137</v>
      </c>
      <c r="I36" s="509"/>
      <c r="J36" s="801" t="s">
        <v>89</v>
      </c>
      <c r="K36" s="391"/>
      <c r="L36" s="384"/>
    </row>
    <row r="37" spans="1:12" ht="15" customHeight="1" x14ac:dyDescent="0.2">
      <c r="A37" s="389"/>
      <c r="B37" s="429"/>
      <c r="C37" s="393"/>
      <c r="D37" s="394"/>
      <c r="E37" s="395"/>
      <c r="F37" s="430"/>
      <c r="G37" s="396"/>
      <c r="H37" s="738"/>
      <c r="I37" s="396"/>
      <c r="J37" s="431" t="s">
        <v>921</v>
      </c>
      <c r="K37" s="391"/>
      <c r="L37" s="384"/>
    </row>
    <row r="38" spans="1:12" s="163" customFormat="1" ht="15" customHeight="1" x14ac:dyDescent="0.2">
      <c r="A38" s="388"/>
      <c r="B38" s="803">
        <v>1</v>
      </c>
      <c r="C38" s="804" t="s">
        <v>128</v>
      </c>
      <c r="D38" s="805" t="s">
        <v>484</v>
      </c>
      <c r="E38" s="806"/>
      <c r="F38" s="464">
        <f>+基礎データ貼付用シート!E908</f>
        <v>0</v>
      </c>
      <c r="G38" s="522" t="s">
        <v>763</v>
      </c>
      <c r="H38" s="836">
        <v>0.14599999999999999</v>
      </c>
      <c r="I38" s="522" t="s">
        <v>764</v>
      </c>
      <c r="J38" s="837">
        <f t="shared" ref="J38:J54" si="0">ROUND(F38*H38,0)</f>
        <v>0</v>
      </c>
      <c r="K38" s="391" t="s">
        <v>274</v>
      </c>
      <c r="L38" s="388"/>
    </row>
    <row r="39" spans="1:12" s="163" customFormat="1" ht="15" customHeight="1" x14ac:dyDescent="0.2">
      <c r="A39" s="388"/>
      <c r="B39" s="803">
        <v>2</v>
      </c>
      <c r="C39" s="804" t="s">
        <v>127</v>
      </c>
      <c r="D39" s="805" t="s">
        <v>484</v>
      </c>
      <c r="E39" s="806"/>
      <c r="F39" s="464">
        <f>+基礎データ貼付用シート!E909</f>
        <v>0</v>
      </c>
      <c r="G39" s="522" t="s">
        <v>763</v>
      </c>
      <c r="H39" s="836">
        <v>0.183</v>
      </c>
      <c r="I39" s="522" t="s">
        <v>764</v>
      </c>
      <c r="J39" s="837">
        <f t="shared" si="0"/>
        <v>0</v>
      </c>
      <c r="K39" s="391" t="s">
        <v>273</v>
      </c>
      <c r="L39" s="388"/>
    </row>
    <row r="40" spans="1:12" s="163" customFormat="1" ht="15" customHeight="1" x14ac:dyDescent="0.2">
      <c r="A40" s="388"/>
      <c r="B40" s="803">
        <v>3</v>
      </c>
      <c r="C40" s="804" t="s">
        <v>126</v>
      </c>
      <c r="D40" s="805" t="s">
        <v>484</v>
      </c>
      <c r="E40" s="806"/>
      <c r="F40" s="464">
        <f>+基礎データ貼付用シート!E910</f>
        <v>0</v>
      </c>
      <c r="G40" s="522" t="s">
        <v>763</v>
      </c>
      <c r="H40" s="836">
        <v>0.20499999999999999</v>
      </c>
      <c r="I40" s="522" t="s">
        <v>764</v>
      </c>
      <c r="J40" s="837">
        <f t="shared" si="0"/>
        <v>0</v>
      </c>
      <c r="K40" s="391" t="s">
        <v>272</v>
      </c>
      <c r="L40" s="388"/>
    </row>
    <row r="41" spans="1:12" s="163" customFormat="1" ht="15" customHeight="1" x14ac:dyDescent="0.2">
      <c r="A41" s="388"/>
      <c r="B41" s="807"/>
      <c r="C41" s="808"/>
      <c r="D41" s="805" t="s">
        <v>482</v>
      </c>
      <c r="E41" s="806"/>
      <c r="F41" s="464">
        <f>+基礎データ貼付用シート!E911</f>
        <v>0</v>
      </c>
      <c r="G41" s="522" t="s">
        <v>763</v>
      </c>
      <c r="H41" s="836">
        <v>1.9E-2</v>
      </c>
      <c r="I41" s="522" t="s">
        <v>764</v>
      </c>
      <c r="J41" s="837">
        <f t="shared" si="0"/>
        <v>0</v>
      </c>
      <c r="K41" s="391" t="s">
        <v>271</v>
      </c>
      <c r="L41" s="388"/>
    </row>
    <row r="42" spans="1:12" s="163" customFormat="1" ht="15" customHeight="1" x14ac:dyDescent="0.2">
      <c r="A42" s="388"/>
      <c r="B42" s="403"/>
      <c r="C42" s="395"/>
      <c r="D42" s="805" t="s">
        <v>481</v>
      </c>
      <c r="E42" s="806"/>
      <c r="F42" s="464">
        <f>+基礎データ貼付用シート!E912</f>
        <v>0</v>
      </c>
      <c r="G42" s="522" t="s">
        <v>763</v>
      </c>
      <c r="H42" s="836">
        <v>1.2999999999999999E-2</v>
      </c>
      <c r="I42" s="522" t="s">
        <v>764</v>
      </c>
      <c r="J42" s="837">
        <f t="shared" si="0"/>
        <v>0</v>
      </c>
      <c r="K42" s="391" t="s">
        <v>269</v>
      </c>
      <c r="L42" s="388"/>
    </row>
    <row r="43" spans="1:12" s="163" customFormat="1" ht="15" customHeight="1" x14ac:dyDescent="0.2">
      <c r="A43" s="388"/>
      <c r="B43" s="803">
        <v>4</v>
      </c>
      <c r="C43" s="804" t="s">
        <v>125</v>
      </c>
      <c r="D43" s="805" t="s">
        <v>484</v>
      </c>
      <c r="E43" s="806"/>
      <c r="F43" s="464">
        <f>+基礎データ貼付用シート!E913</f>
        <v>0</v>
      </c>
      <c r="G43" s="522" t="s">
        <v>763</v>
      </c>
      <c r="H43" s="836">
        <v>0.18</v>
      </c>
      <c r="I43" s="522" t="s">
        <v>764</v>
      </c>
      <c r="J43" s="837">
        <f t="shared" si="0"/>
        <v>0</v>
      </c>
      <c r="K43" s="391" t="s">
        <v>268</v>
      </c>
      <c r="L43" s="388"/>
    </row>
    <row r="44" spans="1:12" s="163" customFormat="1" ht="15" customHeight="1" x14ac:dyDescent="0.2">
      <c r="A44" s="388"/>
      <c r="B44" s="807"/>
      <c r="C44" s="808"/>
      <c r="D44" s="805" t="s">
        <v>483</v>
      </c>
      <c r="E44" s="806"/>
      <c r="F44" s="464">
        <f>+基礎データ貼付用シート!E914</f>
        <v>0</v>
      </c>
      <c r="G44" s="522" t="s">
        <v>763</v>
      </c>
      <c r="H44" s="836">
        <v>7.6999999999999999E-2</v>
      </c>
      <c r="I44" s="522" t="s">
        <v>764</v>
      </c>
      <c r="J44" s="837">
        <f t="shared" si="0"/>
        <v>0</v>
      </c>
      <c r="K44" s="391" t="s">
        <v>270</v>
      </c>
      <c r="L44" s="388"/>
    </row>
    <row r="45" spans="1:12" s="163" customFormat="1" ht="15" customHeight="1" x14ac:dyDescent="0.2">
      <c r="A45" s="388"/>
      <c r="B45" s="807"/>
      <c r="C45" s="808"/>
      <c r="D45" s="805" t="s">
        <v>482</v>
      </c>
      <c r="E45" s="806"/>
      <c r="F45" s="464">
        <f>+基礎データ貼付用シート!E915</f>
        <v>0</v>
      </c>
      <c r="G45" s="522" t="s">
        <v>763</v>
      </c>
      <c r="H45" s="836">
        <v>7.6999999999999999E-2</v>
      </c>
      <c r="I45" s="522" t="s">
        <v>764</v>
      </c>
      <c r="J45" s="837">
        <f t="shared" si="0"/>
        <v>0</v>
      </c>
      <c r="K45" s="391" t="s">
        <v>267</v>
      </c>
      <c r="L45" s="388"/>
    </row>
    <row r="46" spans="1:12" s="163" customFormat="1" ht="15" customHeight="1" x14ac:dyDescent="0.2">
      <c r="A46" s="388"/>
      <c r="B46" s="403"/>
      <c r="C46" s="395"/>
      <c r="D46" s="805" t="s">
        <v>481</v>
      </c>
      <c r="E46" s="806"/>
      <c r="F46" s="464">
        <f>+基礎データ貼付用シート!E916</f>
        <v>0</v>
      </c>
      <c r="G46" s="522" t="s">
        <v>763</v>
      </c>
      <c r="H46" s="836">
        <v>5.0999999999999997E-2</v>
      </c>
      <c r="I46" s="522" t="s">
        <v>764</v>
      </c>
      <c r="J46" s="837">
        <f t="shared" si="0"/>
        <v>0</v>
      </c>
      <c r="K46" s="391" t="s">
        <v>266</v>
      </c>
      <c r="L46" s="388"/>
    </row>
    <row r="47" spans="1:12" s="163" customFormat="1" ht="15" customHeight="1" x14ac:dyDescent="0.2">
      <c r="A47" s="388"/>
      <c r="B47" s="803">
        <v>5</v>
      </c>
      <c r="C47" s="804" t="s">
        <v>124</v>
      </c>
      <c r="D47" s="805" t="s">
        <v>484</v>
      </c>
      <c r="E47" s="806"/>
      <c r="F47" s="464">
        <f>+基礎データ貼付用シート!E917</f>
        <v>0</v>
      </c>
      <c r="G47" s="522" t="s">
        <v>763</v>
      </c>
      <c r="H47" s="836">
        <v>0.13600000000000001</v>
      </c>
      <c r="I47" s="522" t="s">
        <v>764</v>
      </c>
      <c r="J47" s="837">
        <f t="shared" si="0"/>
        <v>0</v>
      </c>
      <c r="K47" s="391" t="s">
        <v>265</v>
      </c>
      <c r="L47" s="388"/>
    </row>
    <row r="48" spans="1:12" s="163" customFormat="1" ht="15" customHeight="1" x14ac:dyDescent="0.2">
      <c r="A48" s="388"/>
      <c r="B48" s="807"/>
      <c r="C48" s="808"/>
      <c r="D48" s="805" t="s">
        <v>483</v>
      </c>
      <c r="E48" s="806"/>
      <c r="F48" s="464">
        <f>+基礎データ貼付用シート!E918</f>
        <v>0</v>
      </c>
      <c r="G48" s="522" t="s">
        <v>763</v>
      </c>
      <c r="H48" s="836">
        <v>5.8000000000000003E-2</v>
      </c>
      <c r="I48" s="522" t="s">
        <v>764</v>
      </c>
      <c r="J48" s="837">
        <f t="shared" si="0"/>
        <v>0</v>
      </c>
      <c r="K48" s="391" t="s">
        <v>264</v>
      </c>
      <c r="L48" s="388"/>
    </row>
    <row r="49" spans="1:12" s="163" customFormat="1" ht="15" customHeight="1" x14ac:dyDescent="0.2">
      <c r="A49" s="388"/>
      <c r="B49" s="807"/>
      <c r="C49" s="808"/>
      <c r="D49" s="805" t="s">
        <v>482</v>
      </c>
      <c r="E49" s="806"/>
      <c r="F49" s="464">
        <f>+基礎データ貼付用シート!E919</f>
        <v>0</v>
      </c>
      <c r="G49" s="522" t="s">
        <v>763</v>
      </c>
      <c r="H49" s="836">
        <v>5.8000000000000003E-2</v>
      </c>
      <c r="I49" s="522" t="s">
        <v>764</v>
      </c>
      <c r="J49" s="837">
        <f t="shared" si="0"/>
        <v>0</v>
      </c>
      <c r="K49" s="391" t="s">
        <v>263</v>
      </c>
      <c r="L49" s="388"/>
    </row>
    <row r="50" spans="1:12" s="163" customFormat="1" ht="15" customHeight="1" x14ac:dyDescent="0.2">
      <c r="A50" s="388"/>
      <c r="B50" s="403"/>
      <c r="C50" s="395"/>
      <c r="D50" s="805" t="s">
        <v>481</v>
      </c>
      <c r="E50" s="806"/>
      <c r="F50" s="464">
        <f>+基礎データ貼付用シート!E920</f>
        <v>0</v>
      </c>
      <c r="G50" s="522" t="s">
        <v>763</v>
      </c>
      <c r="H50" s="836">
        <v>3.9E-2</v>
      </c>
      <c r="I50" s="522" t="s">
        <v>764</v>
      </c>
      <c r="J50" s="837">
        <f t="shared" si="0"/>
        <v>0</v>
      </c>
      <c r="K50" s="391" t="s">
        <v>262</v>
      </c>
      <c r="L50" s="388"/>
    </row>
    <row r="51" spans="1:12" s="163" customFormat="1" ht="15" customHeight="1" x14ac:dyDescent="0.2">
      <c r="A51" s="388"/>
      <c r="B51" s="803">
        <v>6</v>
      </c>
      <c r="C51" s="804" t="s">
        <v>123</v>
      </c>
      <c r="D51" s="809" t="s">
        <v>484</v>
      </c>
      <c r="E51" s="810" t="s">
        <v>143</v>
      </c>
      <c r="F51" s="464" t="b">
        <f>IF(総括表!$B$4=総括表!$Q$4,基礎データ貼付用シート!E921)</f>
        <v>0</v>
      </c>
      <c r="G51" s="522" t="s">
        <v>763</v>
      </c>
      <c r="H51" s="836">
        <v>0.34699999999999998</v>
      </c>
      <c r="I51" s="522" t="s">
        <v>764</v>
      </c>
      <c r="J51" s="837">
        <f t="shared" si="0"/>
        <v>0</v>
      </c>
      <c r="K51" s="391" t="s">
        <v>261</v>
      </c>
      <c r="L51" s="388"/>
    </row>
    <row r="52" spans="1:12" s="163" customFormat="1" ht="15" customHeight="1" x14ac:dyDescent="0.2">
      <c r="A52" s="388"/>
      <c r="B52" s="807"/>
      <c r="C52" s="808"/>
      <c r="D52" s="811"/>
      <c r="E52" s="810" t="s">
        <v>142</v>
      </c>
      <c r="F52" s="464" t="b">
        <f>IF(総括表!$B$4=総括表!$Q$5,基礎データ貼付用シート!E921)</f>
        <v>0</v>
      </c>
      <c r="G52" s="522" t="s">
        <v>763</v>
      </c>
      <c r="H52" s="836">
        <v>0.14399999999999999</v>
      </c>
      <c r="I52" s="522" t="s">
        <v>764</v>
      </c>
      <c r="J52" s="837">
        <f t="shared" si="0"/>
        <v>0</v>
      </c>
      <c r="K52" s="391" t="s">
        <v>260</v>
      </c>
      <c r="L52" s="388"/>
    </row>
    <row r="53" spans="1:12" s="163" customFormat="1" ht="15" customHeight="1" x14ac:dyDescent="0.2">
      <c r="A53" s="388"/>
      <c r="B53" s="807"/>
      <c r="C53" s="808"/>
      <c r="D53" s="809" t="s">
        <v>483</v>
      </c>
      <c r="E53" s="810" t="s">
        <v>143</v>
      </c>
      <c r="F53" s="464" t="b">
        <f>IF(総括表!$B$4=総括表!$Q$4,基礎データ貼付用シート!E922)</f>
        <v>0</v>
      </c>
      <c r="G53" s="522" t="s">
        <v>763</v>
      </c>
      <c r="H53" s="836">
        <v>0.14899999999999999</v>
      </c>
      <c r="I53" s="522" t="s">
        <v>764</v>
      </c>
      <c r="J53" s="837">
        <f t="shared" si="0"/>
        <v>0</v>
      </c>
      <c r="K53" s="391" t="s">
        <v>259</v>
      </c>
      <c r="L53" s="388"/>
    </row>
    <row r="54" spans="1:12" s="163" customFormat="1" ht="15" customHeight="1" x14ac:dyDescent="0.2">
      <c r="A54" s="388"/>
      <c r="B54" s="807"/>
      <c r="C54" s="808"/>
      <c r="D54" s="811"/>
      <c r="E54" s="810" t="s">
        <v>142</v>
      </c>
      <c r="F54" s="464" t="b">
        <f>IF(総括表!$B$4=総括表!$Q$5,基礎データ貼付用シート!E922)</f>
        <v>0</v>
      </c>
      <c r="G54" s="522" t="s">
        <v>763</v>
      </c>
      <c r="H54" s="836">
        <v>6.2E-2</v>
      </c>
      <c r="I54" s="522" t="s">
        <v>764</v>
      </c>
      <c r="J54" s="837">
        <f t="shared" si="0"/>
        <v>0</v>
      </c>
      <c r="K54" s="391" t="s">
        <v>258</v>
      </c>
      <c r="L54" s="388"/>
    </row>
    <row r="55" spans="1:12" s="163" customFormat="1" ht="15" customHeight="1" x14ac:dyDescent="0.2">
      <c r="A55" s="388"/>
      <c r="B55" s="807"/>
      <c r="C55" s="808"/>
      <c r="D55" s="809" t="s">
        <v>482</v>
      </c>
      <c r="E55" s="810" t="s">
        <v>143</v>
      </c>
      <c r="F55" s="464" t="b">
        <f>IF(総括表!$B$4=総括表!$Q$4,基礎データ貼付用シート!E923)</f>
        <v>0</v>
      </c>
      <c r="G55" s="522" t="s">
        <v>763</v>
      </c>
      <c r="H55" s="836">
        <v>0.14899999999999999</v>
      </c>
      <c r="I55" s="522" t="s">
        <v>764</v>
      </c>
      <c r="J55" s="837">
        <f t="shared" ref="J55:J98" si="1">ROUND(F55*H55,0)</f>
        <v>0</v>
      </c>
      <c r="K55" s="391" t="s">
        <v>257</v>
      </c>
      <c r="L55" s="388"/>
    </row>
    <row r="56" spans="1:12" s="163" customFormat="1" ht="15" customHeight="1" x14ac:dyDescent="0.2">
      <c r="A56" s="388"/>
      <c r="B56" s="807"/>
      <c r="C56" s="808"/>
      <c r="D56" s="811"/>
      <c r="E56" s="810" t="s">
        <v>142</v>
      </c>
      <c r="F56" s="464" t="b">
        <f>IF(総括表!$B$4=総括表!$Q$5,基礎データ貼付用シート!E923)</f>
        <v>0</v>
      </c>
      <c r="G56" s="522" t="s">
        <v>763</v>
      </c>
      <c r="H56" s="836">
        <v>6.2E-2</v>
      </c>
      <c r="I56" s="522" t="s">
        <v>764</v>
      </c>
      <c r="J56" s="837">
        <f t="shared" si="1"/>
        <v>0</v>
      </c>
      <c r="K56" s="391" t="s">
        <v>256</v>
      </c>
      <c r="L56" s="388"/>
    </row>
    <row r="57" spans="1:12" s="163" customFormat="1" ht="15" customHeight="1" x14ac:dyDescent="0.2">
      <c r="A57" s="388"/>
      <c r="B57" s="807"/>
      <c r="C57" s="808"/>
      <c r="D57" s="809" t="s">
        <v>481</v>
      </c>
      <c r="E57" s="810" t="s">
        <v>143</v>
      </c>
      <c r="F57" s="464" t="b">
        <f>IF(総括表!$B$4=総括表!$Q$4,基礎データ貼付用シート!E924)</f>
        <v>0</v>
      </c>
      <c r="G57" s="522" t="s">
        <v>763</v>
      </c>
      <c r="H57" s="836">
        <v>9.9000000000000005E-2</v>
      </c>
      <c r="I57" s="522" t="s">
        <v>764</v>
      </c>
      <c r="J57" s="837">
        <f t="shared" si="1"/>
        <v>0</v>
      </c>
      <c r="K57" s="391" t="s">
        <v>255</v>
      </c>
      <c r="L57" s="388"/>
    </row>
    <row r="58" spans="1:12" s="163" customFormat="1" ht="15" customHeight="1" x14ac:dyDescent="0.2">
      <c r="A58" s="388"/>
      <c r="B58" s="403"/>
      <c r="C58" s="395"/>
      <c r="D58" s="811"/>
      <c r="E58" s="810" t="s">
        <v>142</v>
      </c>
      <c r="F58" s="464" t="b">
        <f>IF(総括表!$B$4=総括表!$Q$5,基礎データ貼付用シート!E924)</f>
        <v>0</v>
      </c>
      <c r="G58" s="522" t="s">
        <v>763</v>
      </c>
      <c r="H58" s="836">
        <v>4.1000000000000002E-2</v>
      </c>
      <c r="I58" s="522" t="s">
        <v>764</v>
      </c>
      <c r="J58" s="837">
        <f t="shared" si="1"/>
        <v>0</v>
      </c>
      <c r="K58" s="391" t="s">
        <v>254</v>
      </c>
      <c r="L58" s="388"/>
    </row>
    <row r="59" spans="1:12" s="163" customFormat="1" ht="15" customHeight="1" x14ac:dyDescent="0.2">
      <c r="A59" s="388"/>
      <c r="B59" s="803">
        <v>7</v>
      </c>
      <c r="C59" s="804" t="s">
        <v>122</v>
      </c>
      <c r="D59" s="809" t="s">
        <v>484</v>
      </c>
      <c r="E59" s="810" t="s">
        <v>143</v>
      </c>
      <c r="F59" s="464" t="b">
        <f>IF(総括表!$B$4=総括表!$Q$4,基礎データ貼付用シート!E925)</f>
        <v>0</v>
      </c>
      <c r="G59" s="522" t="s">
        <v>763</v>
      </c>
      <c r="H59" s="836">
        <v>0.372</v>
      </c>
      <c r="I59" s="522" t="s">
        <v>764</v>
      </c>
      <c r="J59" s="837">
        <f t="shared" si="1"/>
        <v>0</v>
      </c>
      <c r="K59" s="391" t="s">
        <v>253</v>
      </c>
      <c r="L59" s="388"/>
    </row>
    <row r="60" spans="1:12" s="163" customFormat="1" ht="15" customHeight="1" x14ac:dyDescent="0.2">
      <c r="A60" s="388"/>
      <c r="B60" s="807"/>
      <c r="C60" s="808"/>
      <c r="D60" s="811"/>
      <c r="E60" s="810" t="s">
        <v>142</v>
      </c>
      <c r="F60" s="464" t="b">
        <f>IF(総括表!$B$4=総括表!$Q$5,基礎データ貼付用シート!E925)</f>
        <v>0</v>
      </c>
      <c r="G60" s="522" t="s">
        <v>763</v>
      </c>
      <c r="H60" s="836">
        <v>0.189</v>
      </c>
      <c r="I60" s="522" t="s">
        <v>764</v>
      </c>
      <c r="J60" s="837">
        <f t="shared" si="1"/>
        <v>0</v>
      </c>
      <c r="K60" s="391" t="s">
        <v>322</v>
      </c>
      <c r="L60" s="388"/>
    </row>
    <row r="61" spans="1:12" s="163" customFormat="1" ht="15" customHeight="1" x14ac:dyDescent="0.2">
      <c r="A61" s="388"/>
      <c r="B61" s="807"/>
      <c r="C61" s="808"/>
      <c r="D61" s="809" t="s">
        <v>483</v>
      </c>
      <c r="E61" s="810" t="s">
        <v>143</v>
      </c>
      <c r="F61" s="464" t="b">
        <f>IF(総括表!$B$4=総括表!$Q$4,基礎データ貼付用シート!E926)</f>
        <v>0</v>
      </c>
      <c r="G61" s="522" t="s">
        <v>763</v>
      </c>
      <c r="H61" s="836">
        <v>0.159</v>
      </c>
      <c r="I61" s="522" t="s">
        <v>764</v>
      </c>
      <c r="J61" s="837">
        <f t="shared" si="1"/>
        <v>0</v>
      </c>
      <c r="K61" s="391" t="s">
        <v>321</v>
      </c>
      <c r="L61" s="388"/>
    </row>
    <row r="62" spans="1:12" s="163" customFormat="1" ht="15" customHeight="1" x14ac:dyDescent="0.2">
      <c r="A62" s="388"/>
      <c r="B62" s="807"/>
      <c r="C62" s="808"/>
      <c r="D62" s="811"/>
      <c r="E62" s="810" t="s">
        <v>142</v>
      </c>
      <c r="F62" s="464" t="b">
        <f>IF(総括表!$B$4=総括表!$Q$5,基礎データ貼付用シート!E926)</f>
        <v>0</v>
      </c>
      <c r="G62" s="522" t="s">
        <v>763</v>
      </c>
      <c r="H62" s="836">
        <v>8.1000000000000003E-2</v>
      </c>
      <c r="I62" s="522" t="s">
        <v>764</v>
      </c>
      <c r="J62" s="837">
        <f t="shared" si="1"/>
        <v>0</v>
      </c>
      <c r="K62" s="391" t="s">
        <v>320</v>
      </c>
      <c r="L62" s="388"/>
    </row>
    <row r="63" spans="1:12" s="163" customFormat="1" ht="15" customHeight="1" x14ac:dyDescent="0.2">
      <c r="A63" s="388"/>
      <c r="B63" s="807"/>
      <c r="C63" s="808"/>
      <c r="D63" s="809" t="s">
        <v>482</v>
      </c>
      <c r="E63" s="810" t="s">
        <v>143</v>
      </c>
      <c r="F63" s="464" t="b">
        <f>IF(総括表!$B$4=総括表!$Q$4,基礎データ貼付用シート!E927)</f>
        <v>0</v>
      </c>
      <c r="G63" s="522" t="s">
        <v>763</v>
      </c>
      <c r="H63" s="836">
        <v>0.159</v>
      </c>
      <c r="I63" s="522" t="s">
        <v>764</v>
      </c>
      <c r="J63" s="837">
        <f t="shared" si="1"/>
        <v>0</v>
      </c>
      <c r="K63" s="391" t="s">
        <v>319</v>
      </c>
      <c r="L63" s="388"/>
    </row>
    <row r="64" spans="1:12" s="163" customFormat="1" ht="15" customHeight="1" x14ac:dyDescent="0.2">
      <c r="A64" s="388"/>
      <c r="B64" s="807"/>
      <c r="C64" s="808"/>
      <c r="D64" s="811"/>
      <c r="E64" s="810" t="s">
        <v>142</v>
      </c>
      <c r="F64" s="464" t="b">
        <f>IF(総括表!$B$4=総括表!$Q$5,基礎データ貼付用シート!E927)</f>
        <v>0</v>
      </c>
      <c r="G64" s="522" t="s">
        <v>763</v>
      </c>
      <c r="H64" s="836">
        <v>8.1000000000000003E-2</v>
      </c>
      <c r="I64" s="522" t="s">
        <v>764</v>
      </c>
      <c r="J64" s="837">
        <f t="shared" si="1"/>
        <v>0</v>
      </c>
      <c r="K64" s="391" t="s">
        <v>318</v>
      </c>
      <c r="L64" s="388"/>
    </row>
    <row r="65" spans="1:12" s="163" customFormat="1" ht="15" customHeight="1" x14ac:dyDescent="0.2">
      <c r="A65" s="388"/>
      <c r="B65" s="807"/>
      <c r="C65" s="808"/>
      <c r="D65" s="809" t="s">
        <v>481</v>
      </c>
      <c r="E65" s="810" t="s">
        <v>143</v>
      </c>
      <c r="F65" s="464" t="b">
        <f>IF(総括表!$B$4=総括表!$Q$4,基礎データ貼付用シート!E928)</f>
        <v>0</v>
      </c>
      <c r="G65" s="522" t="s">
        <v>763</v>
      </c>
      <c r="H65" s="836">
        <v>0.106</v>
      </c>
      <c r="I65" s="522" t="s">
        <v>764</v>
      </c>
      <c r="J65" s="837">
        <f t="shared" si="1"/>
        <v>0</v>
      </c>
      <c r="K65" s="391" t="s">
        <v>317</v>
      </c>
      <c r="L65" s="388"/>
    </row>
    <row r="66" spans="1:12" s="163" customFormat="1" ht="15" customHeight="1" x14ac:dyDescent="0.2">
      <c r="A66" s="388"/>
      <c r="B66" s="807"/>
      <c r="C66" s="808"/>
      <c r="D66" s="811"/>
      <c r="E66" s="810" t="s">
        <v>142</v>
      </c>
      <c r="F66" s="464" t="b">
        <f>IF(総括表!$B$4=総括表!$Q$5,基礎データ貼付用シート!E928)</f>
        <v>0</v>
      </c>
      <c r="G66" s="522" t="s">
        <v>763</v>
      </c>
      <c r="H66" s="836">
        <v>5.3999999999999999E-2</v>
      </c>
      <c r="I66" s="522" t="s">
        <v>764</v>
      </c>
      <c r="J66" s="837">
        <f t="shared" si="1"/>
        <v>0</v>
      </c>
      <c r="K66" s="391" t="s">
        <v>316</v>
      </c>
      <c r="L66" s="388"/>
    </row>
    <row r="67" spans="1:12" s="163" customFormat="1" ht="15" customHeight="1" x14ac:dyDescent="0.2">
      <c r="A67" s="388"/>
      <c r="B67" s="812"/>
      <c r="C67" s="808"/>
      <c r="D67" s="813" t="s">
        <v>6370</v>
      </c>
      <c r="E67" s="810" t="s">
        <v>143</v>
      </c>
      <c r="F67" s="464" t="b">
        <f>IF(総括表!$B$4=総括表!$Q$4,基礎データ貼付用シート!E929)</f>
        <v>0</v>
      </c>
      <c r="G67" s="522" t="s">
        <v>117</v>
      </c>
      <c r="H67" s="836">
        <v>0.55600000000000005</v>
      </c>
      <c r="I67" s="522" t="s">
        <v>119</v>
      </c>
      <c r="J67" s="837">
        <f t="shared" ref="J67" si="2">ROUND(F67*H67,0)</f>
        <v>0</v>
      </c>
      <c r="K67" s="391" t="s">
        <v>315</v>
      </c>
      <c r="L67" s="388"/>
    </row>
    <row r="68" spans="1:12" s="163" customFormat="1" ht="15" customHeight="1" x14ac:dyDescent="0.2">
      <c r="A68" s="388"/>
      <c r="B68" s="803">
        <v>8</v>
      </c>
      <c r="C68" s="804" t="s">
        <v>121</v>
      </c>
      <c r="D68" s="809" t="s">
        <v>484</v>
      </c>
      <c r="E68" s="810" t="s">
        <v>143</v>
      </c>
      <c r="F68" s="464" t="b">
        <f>IF(総括表!$B$4=総括表!$Q$4,基礎データ貼付用シート!E930)</f>
        <v>0</v>
      </c>
      <c r="G68" s="522" t="s">
        <v>763</v>
      </c>
      <c r="H68" s="836">
        <v>0.40200000000000002</v>
      </c>
      <c r="I68" s="522" t="s">
        <v>764</v>
      </c>
      <c r="J68" s="837">
        <f t="shared" si="1"/>
        <v>0</v>
      </c>
      <c r="K68" s="391" t="s">
        <v>314</v>
      </c>
      <c r="L68" s="388"/>
    </row>
    <row r="69" spans="1:12" s="163" customFormat="1" ht="15" customHeight="1" x14ac:dyDescent="0.2">
      <c r="A69" s="388"/>
      <c r="B69" s="807"/>
      <c r="C69" s="808"/>
      <c r="D69" s="811"/>
      <c r="E69" s="810" t="s">
        <v>142</v>
      </c>
      <c r="F69" s="464" t="b">
        <f>IF(総括表!$B$4=総括表!$Q$5,基礎データ貼付用シート!E930)</f>
        <v>0</v>
      </c>
      <c r="G69" s="522" t="s">
        <v>763</v>
      </c>
      <c r="H69" s="836">
        <v>0.23200000000000001</v>
      </c>
      <c r="I69" s="522" t="s">
        <v>764</v>
      </c>
      <c r="J69" s="837">
        <f t="shared" si="1"/>
        <v>0</v>
      </c>
      <c r="K69" s="391" t="s">
        <v>313</v>
      </c>
      <c r="L69" s="388"/>
    </row>
    <row r="70" spans="1:12" s="163" customFormat="1" ht="15" customHeight="1" x14ac:dyDescent="0.2">
      <c r="A70" s="388"/>
      <c r="B70" s="807"/>
      <c r="C70" s="808"/>
      <c r="D70" s="809" t="s">
        <v>483</v>
      </c>
      <c r="E70" s="810" t="s">
        <v>143</v>
      </c>
      <c r="F70" s="464" t="b">
        <f>IF(総括表!$B$4=総括表!$Q$4,基礎データ貼付用シート!E931)</f>
        <v>0</v>
      </c>
      <c r="G70" s="522" t="s">
        <v>763</v>
      </c>
      <c r="H70" s="836">
        <v>0.17199999999999999</v>
      </c>
      <c r="I70" s="522" t="s">
        <v>764</v>
      </c>
      <c r="J70" s="837">
        <f>ROUND(F70*H70,0)</f>
        <v>0</v>
      </c>
      <c r="K70" s="391" t="s">
        <v>312</v>
      </c>
      <c r="L70" s="388"/>
    </row>
    <row r="71" spans="1:12" s="163" customFormat="1" ht="15" customHeight="1" x14ac:dyDescent="0.2">
      <c r="A71" s="388"/>
      <c r="B71" s="807"/>
      <c r="C71" s="808"/>
      <c r="D71" s="811"/>
      <c r="E71" s="810" t="s">
        <v>142</v>
      </c>
      <c r="F71" s="464" t="b">
        <f>IF(総括表!$B$4=総括表!$Q$5,基礎データ貼付用シート!E931)</f>
        <v>0</v>
      </c>
      <c r="G71" s="522" t="s">
        <v>763</v>
      </c>
      <c r="H71" s="836">
        <v>0.1</v>
      </c>
      <c r="I71" s="522" t="s">
        <v>764</v>
      </c>
      <c r="J71" s="837">
        <f>ROUND(F71*H71,0)</f>
        <v>0</v>
      </c>
      <c r="K71" s="391" t="s">
        <v>311</v>
      </c>
      <c r="L71" s="388"/>
    </row>
    <row r="72" spans="1:12" s="163" customFormat="1" ht="15" customHeight="1" x14ac:dyDescent="0.2">
      <c r="A72" s="388"/>
      <c r="B72" s="807"/>
      <c r="C72" s="808"/>
      <c r="D72" s="809" t="s">
        <v>482</v>
      </c>
      <c r="E72" s="810" t="s">
        <v>143</v>
      </c>
      <c r="F72" s="464" t="b">
        <f>IF(総括表!$B$4=総括表!$Q$4,基礎データ貼付用シート!E932)</f>
        <v>0</v>
      </c>
      <c r="G72" s="522" t="s">
        <v>763</v>
      </c>
      <c r="H72" s="836">
        <v>0.17199999999999999</v>
      </c>
      <c r="I72" s="522" t="s">
        <v>764</v>
      </c>
      <c r="J72" s="837">
        <f>ROUND(F72*H72,0)</f>
        <v>0</v>
      </c>
      <c r="K72" s="391" t="s">
        <v>310</v>
      </c>
      <c r="L72" s="388"/>
    </row>
    <row r="73" spans="1:12" s="163" customFormat="1" ht="15" customHeight="1" x14ac:dyDescent="0.2">
      <c r="A73" s="388"/>
      <c r="B73" s="807"/>
      <c r="C73" s="808"/>
      <c r="D73" s="811"/>
      <c r="E73" s="810" t="s">
        <v>142</v>
      </c>
      <c r="F73" s="464" t="b">
        <f>IF(総括表!$B$4=総括表!$Q$5,基礎データ貼付用シート!E932)</f>
        <v>0</v>
      </c>
      <c r="G73" s="522" t="s">
        <v>763</v>
      </c>
      <c r="H73" s="836">
        <v>0.1</v>
      </c>
      <c r="I73" s="522" t="s">
        <v>764</v>
      </c>
      <c r="J73" s="837">
        <f t="shared" si="1"/>
        <v>0</v>
      </c>
      <c r="K73" s="391" t="s">
        <v>309</v>
      </c>
      <c r="L73" s="388"/>
    </row>
    <row r="74" spans="1:12" s="163" customFormat="1" ht="15" customHeight="1" x14ac:dyDescent="0.2">
      <c r="A74" s="388"/>
      <c r="B74" s="807"/>
      <c r="C74" s="808"/>
      <c r="D74" s="809" t="s">
        <v>481</v>
      </c>
      <c r="E74" s="810" t="s">
        <v>143</v>
      </c>
      <c r="F74" s="464" t="b">
        <f>IF(総括表!$B$4=総括表!$Q$4,基礎データ貼付用シート!E933)</f>
        <v>0</v>
      </c>
      <c r="G74" s="522" t="s">
        <v>763</v>
      </c>
      <c r="H74" s="836">
        <v>0.115</v>
      </c>
      <c r="I74" s="522" t="s">
        <v>764</v>
      </c>
      <c r="J74" s="837">
        <f t="shared" si="1"/>
        <v>0</v>
      </c>
      <c r="K74" s="391" t="s">
        <v>308</v>
      </c>
      <c r="L74" s="388"/>
    </row>
    <row r="75" spans="1:12" s="163" customFormat="1" ht="15" customHeight="1" x14ac:dyDescent="0.2">
      <c r="A75" s="388"/>
      <c r="B75" s="807"/>
      <c r="C75" s="808"/>
      <c r="D75" s="811"/>
      <c r="E75" s="810" t="s">
        <v>142</v>
      </c>
      <c r="F75" s="464" t="b">
        <f>IF(総括表!$B$4=総括表!$Q$5,基礎データ貼付用シート!E933)</f>
        <v>0</v>
      </c>
      <c r="G75" s="522" t="s">
        <v>763</v>
      </c>
      <c r="H75" s="836">
        <v>6.6000000000000003E-2</v>
      </c>
      <c r="I75" s="522" t="s">
        <v>764</v>
      </c>
      <c r="J75" s="837">
        <f t="shared" si="1"/>
        <v>0</v>
      </c>
      <c r="K75" s="391" t="s">
        <v>307</v>
      </c>
      <c r="L75" s="388"/>
    </row>
    <row r="76" spans="1:12" s="163" customFormat="1" ht="15" customHeight="1" x14ac:dyDescent="0.2">
      <c r="A76" s="388"/>
      <c r="B76" s="807"/>
      <c r="C76" s="808"/>
      <c r="D76" s="809" t="s">
        <v>480</v>
      </c>
      <c r="E76" s="810" t="s">
        <v>143</v>
      </c>
      <c r="F76" s="464" t="b">
        <f>IF(総括表!$B$4=総括表!$Q$4,基礎データ貼付用シート!E934)</f>
        <v>0</v>
      </c>
      <c r="G76" s="522" t="s">
        <v>763</v>
      </c>
      <c r="H76" s="836">
        <v>0.59299999999999997</v>
      </c>
      <c r="I76" s="522" t="s">
        <v>764</v>
      </c>
      <c r="J76" s="837">
        <f t="shared" si="1"/>
        <v>0</v>
      </c>
      <c r="K76" s="391" t="s">
        <v>306</v>
      </c>
      <c r="L76" s="388"/>
    </row>
    <row r="77" spans="1:12" s="163" customFormat="1" ht="15" customHeight="1" x14ac:dyDescent="0.2">
      <c r="A77" s="388"/>
      <c r="B77" s="403"/>
      <c r="C77" s="395"/>
      <c r="D77" s="811" t="s">
        <v>479</v>
      </c>
      <c r="E77" s="810" t="s">
        <v>142</v>
      </c>
      <c r="F77" s="464" t="b">
        <f>IF(総括表!$B$4=総括表!$Q$5,基礎データ貼付用シート!E934)</f>
        <v>0</v>
      </c>
      <c r="G77" s="522" t="s">
        <v>763</v>
      </c>
      <c r="H77" s="836">
        <v>8.3000000000000004E-2</v>
      </c>
      <c r="I77" s="522" t="s">
        <v>764</v>
      </c>
      <c r="J77" s="837">
        <f t="shared" si="1"/>
        <v>0</v>
      </c>
      <c r="K77" s="391" t="s">
        <v>305</v>
      </c>
      <c r="L77" s="388"/>
    </row>
    <row r="78" spans="1:12" s="163" customFormat="1" ht="15" customHeight="1" x14ac:dyDescent="0.2">
      <c r="A78" s="388"/>
      <c r="B78" s="803">
        <v>9</v>
      </c>
      <c r="C78" s="804" t="s">
        <v>120</v>
      </c>
      <c r="D78" s="809" t="s">
        <v>484</v>
      </c>
      <c r="E78" s="810" t="s">
        <v>143</v>
      </c>
      <c r="F78" s="464" t="b">
        <f>IF(総括表!$B$4=総括表!$Q$4,基礎データ貼付用シート!E935)</f>
        <v>0</v>
      </c>
      <c r="G78" s="522" t="s">
        <v>763</v>
      </c>
      <c r="H78" s="836">
        <v>0.41499999999999998</v>
      </c>
      <c r="I78" s="522" t="s">
        <v>764</v>
      </c>
      <c r="J78" s="837">
        <f t="shared" si="1"/>
        <v>0</v>
      </c>
      <c r="K78" s="391" t="s">
        <v>304</v>
      </c>
      <c r="L78" s="388"/>
    </row>
    <row r="79" spans="1:12" s="163" customFormat="1" ht="15" customHeight="1" x14ac:dyDescent="0.2">
      <c r="A79" s="388"/>
      <c r="B79" s="807"/>
      <c r="C79" s="808"/>
      <c r="D79" s="811"/>
      <c r="E79" s="810" t="s">
        <v>142</v>
      </c>
      <c r="F79" s="464" t="b">
        <f>IF(総括表!$B$4=総括表!$Q$5,基礎データ貼付用シート!E935)</f>
        <v>0</v>
      </c>
      <c r="G79" s="522" t="s">
        <v>763</v>
      </c>
      <c r="H79" s="836">
        <v>0.35</v>
      </c>
      <c r="I79" s="522" t="s">
        <v>764</v>
      </c>
      <c r="J79" s="837">
        <f t="shared" si="1"/>
        <v>0</v>
      </c>
      <c r="K79" s="391" t="s">
        <v>910</v>
      </c>
      <c r="L79" s="388"/>
    </row>
    <row r="80" spans="1:12" s="163" customFormat="1" ht="15" customHeight="1" x14ac:dyDescent="0.2">
      <c r="A80" s="388"/>
      <c r="B80" s="807"/>
      <c r="C80" s="808"/>
      <c r="D80" s="809" t="s">
        <v>483</v>
      </c>
      <c r="E80" s="810" t="s">
        <v>143</v>
      </c>
      <c r="F80" s="464" t="b">
        <f>IF(総括表!$B$4=総括表!$Q$4,基礎データ貼付用シート!E936)</f>
        <v>0</v>
      </c>
      <c r="G80" s="522" t="s">
        <v>763</v>
      </c>
      <c r="H80" s="836">
        <v>0.17799999999999999</v>
      </c>
      <c r="I80" s="522" t="s">
        <v>764</v>
      </c>
      <c r="J80" s="837">
        <f t="shared" si="1"/>
        <v>0</v>
      </c>
      <c r="K80" s="391" t="s">
        <v>898</v>
      </c>
      <c r="L80" s="388"/>
    </row>
    <row r="81" spans="1:12" s="163" customFormat="1" ht="15" customHeight="1" x14ac:dyDescent="0.2">
      <c r="A81" s="388"/>
      <c r="B81" s="807"/>
      <c r="C81" s="808"/>
      <c r="D81" s="811"/>
      <c r="E81" s="810" t="s">
        <v>142</v>
      </c>
      <c r="F81" s="464" t="b">
        <f>IF(総括表!$B$4=総括表!$Q$5,基礎データ貼付用シート!E936)</f>
        <v>0</v>
      </c>
      <c r="G81" s="522" t="s">
        <v>763</v>
      </c>
      <c r="H81" s="836">
        <v>0.15</v>
      </c>
      <c r="I81" s="522" t="s">
        <v>764</v>
      </c>
      <c r="J81" s="837">
        <f t="shared" si="1"/>
        <v>0</v>
      </c>
      <c r="K81" s="391" t="s">
        <v>900</v>
      </c>
      <c r="L81" s="388"/>
    </row>
    <row r="82" spans="1:12" s="163" customFormat="1" ht="15" customHeight="1" x14ac:dyDescent="0.2">
      <c r="A82" s="388"/>
      <c r="B82" s="807"/>
      <c r="C82" s="808"/>
      <c r="D82" s="809" t="s">
        <v>482</v>
      </c>
      <c r="E82" s="810" t="s">
        <v>143</v>
      </c>
      <c r="F82" s="464" t="b">
        <f>IF(総括表!$B$4=総括表!$Q$4,基礎データ貼付用シート!E937)</f>
        <v>0</v>
      </c>
      <c r="G82" s="522" t="s">
        <v>763</v>
      </c>
      <c r="H82" s="836">
        <v>0.17799999999999999</v>
      </c>
      <c r="I82" s="522" t="s">
        <v>764</v>
      </c>
      <c r="J82" s="837">
        <f t="shared" si="1"/>
        <v>0</v>
      </c>
      <c r="K82" s="391" t="s">
        <v>303</v>
      </c>
      <c r="L82" s="388"/>
    </row>
    <row r="83" spans="1:12" s="163" customFormat="1" ht="15" customHeight="1" x14ac:dyDescent="0.2">
      <c r="A83" s="388"/>
      <c r="B83" s="807"/>
      <c r="C83" s="808"/>
      <c r="D83" s="811"/>
      <c r="E83" s="810" t="s">
        <v>142</v>
      </c>
      <c r="F83" s="464" t="b">
        <f>IF(総括表!$B$4=総括表!$Q$5,基礎データ貼付用シート!E937)</f>
        <v>0</v>
      </c>
      <c r="G83" s="522" t="s">
        <v>763</v>
      </c>
      <c r="H83" s="836">
        <v>0.15</v>
      </c>
      <c r="I83" s="522" t="s">
        <v>764</v>
      </c>
      <c r="J83" s="837">
        <f t="shared" si="1"/>
        <v>0</v>
      </c>
      <c r="K83" s="391" t="s">
        <v>888</v>
      </c>
      <c r="L83" s="388"/>
    </row>
    <row r="84" spans="1:12" s="163" customFormat="1" ht="15" customHeight="1" x14ac:dyDescent="0.2">
      <c r="A84" s="388"/>
      <c r="B84" s="807"/>
      <c r="C84" s="808"/>
      <c r="D84" s="809" t="s">
        <v>481</v>
      </c>
      <c r="E84" s="810" t="s">
        <v>143</v>
      </c>
      <c r="F84" s="464" t="b">
        <f>IF(総括表!$B$4=総括表!$Q$4,基礎データ貼付用シート!E938)</f>
        <v>0</v>
      </c>
      <c r="G84" s="522" t="s">
        <v>763</v>
      </c>
      <c r="H84" s="836">
        <v>0.11899999999999999</v>
      </c>
      <c r="I84" s="522" t="s">
        <v>764</v>
      </c>
      <c r="J84" s="837">
        <f t="shared" si="1"/>
        <v>0</v>
      </c>
      <c r="K84" s="391" t="s">
        <v>887</v>
      </c>
      <c r="L84" s="388"/>
    </row>
    <row r="85" spans="1:12" s="163" customFormat="1" ht="15" customHeight="1" x14ac:dyDescent="0.2">
      <c r="A85" s="388"/>
      <c r="B85" s="807"/>
      <c r="C85" s="808"/>
      <c r="D85" s="811"/>
      <c r="E85" s="810" t="s">
        <v>142</v>
      </c>
      <c r="F85" s="464" t="b">
        <f>IF(総括表!$B$4=総括表!$Q$5,基礎データ貼付用シート!E938)</f>
        <v>0</v>
      </c>
      <c r="G85" s="522" t="s">
        <v>763</v>
      </c>
      <c r="H85" s="836">
        <v>0.1</v>
      </c>
      <c r="I85" s="522" t="s">
        <v>764</v>
      </c>
      <c r="J85" s="837">
        <f t="shared" si="1"/>
        <v>0</v>
      </c>
      <c r="K85" s="391" t="s">
        <v>886</v>
      </c>
      <c r="L85" s="388"/>
    </row>
    <row r="86" spans="1:12" s="163" customFormat="1" ht="15" customHeight="1" x14ac:dyDescent="0.2">
      <c r="A86" s="388"/>
      <c r="B86" s="807"/>
      <c r="C86" s="808"/>
      <c r="D86" s="809" t="s">
        <v>480</v>
      </c>
      <c r="E86" s="810" t="s">
        <v>143</v>
      </c>
      <c r="F86" s="464" t="b">
        <f>IF(総括表!$B$4=総括表!$Q$4,基礎データ貼付用シート!E939)</f>
        <v>0</v>
      </c>
      <c r="G86" s="522" t="s">
        <v>763</v>
      </c>
      <c r="H86" s="836">
        <v>0.58599999999999997</v>
      </c>
      <c r="I86" s="522" t="s">
        <v>764</v>
      </c>
      <c r="J86" s="837">
        <f t="shared" si="1"/>
        <v>0</v>
      </c>
      <c r="K86" s="391" t="s">
        <v>885</v>
      </c>
      <c r="L86" s="388"/>
    </row>
    <row r="87" spans="1:12" s="163" customFormat="1" ht="15" customHeight="1" x14ac:dyDescent="0.2">
      <c r="A87" s="388"/>
      <c r="B87" s="403"/>
      <c r="C87" s="395"/>
      <c r="D87" s="811" t="s">
        <v>479</v>
      </c>
      <c r="E87" s="810" t="s">
        <v>142</v>
      </c>
      <c r="F87" s="464" t="b">
        <f>IF(総括表!$B$4=総括表!$Q$5,基礎データ貼付用シート!E939)</f>
        <v>0</v>
      </c>
      <c r="G87" s="522" t="s">
        <v>763</v>
      </c>
      <c r="H87" s="836">
        <v>0.41199999999999998</v>
      </c>
      <c r="I87" s="522" t="s">
        <v>764</v>
      </c>
      <c r="J87" s="837">
        <f t="shared" si="1"/>
        <v>0</v>
      </c>
      <c r="K87" s="391" t="s">
        <v>884</v>
      </c>
      <c r="L87" s="388"/>
    </row>
    <row r="88" spans="1:12" s="163" customFormat="1" ht="15" customHeight="1" x14ac:dyDescent="0.2">
      <c r="A88" s="388"/>
      <c r="B88" s="803">
        <v>10</v>
      </c>
      <c r="C88" s="804" t="s">
        <v>476</v>
      </c>
      <c r="D88" s="809" t="s">
        <v>484</v>
      </c>
      <c r="E88" s="810" t="s">
        <v>143</v>
      </c>
      <c r="F88" s="464" t="b">
        <f>IF(総括表!$B$4=総括表!$Q$4,基礎データ貼付用シート!E940)</f>
        <v>0</v>
      </c>
      <c r="G88" s="522" t="s">
        <v>763</v>
      </c>
      <c r="H88" s="836">
        <v>0.44400000000000001</v>
      </c>
      <c r="I88" s="522" t="s">
        <v>764</v>
      </c>
      <c r="J88" s="837">
        <f t="shared" si="1"/>
        <v>0</v>
      </c>
      <c r="K88" s="391" t="s">
        <v>301</v>
      </c>
      <c r="L88" s="388"/>
    </row>
    <row r="89" spans="1:12" s="163" customFormat="1" ht="15" customHeight="1" x14ac:dyDescent="0.2">
      <c r="A89" s="388"/>
      <c r="B89" s="807"/>
      <c r="C89" s="808"/>
      <c r="D89" s="811"/>
      <c r="E89" s="810" t="s">
        <v>142</v>
      </c>
      <c r="F89" s="464" t="b">
        <f>IF(総括表!$B$4=総括表!$Q$5,基礎データ貼付用シート!E940)</f>
        <v>0</v>
      </c>
      <c r="G89" s="522" t="s">
        <v>763</v>
      </c>
      <c r="H89" s="836">
        <v>0.39200000000000002</v>
      </c>
      <c r="I89" s="522" t="s">
        <v>764</v>
      </c>
      <c r="J89" s="837">
        <f t="shared" si="1"/>
        <v>0</v>
      </c>
      <c r="K89" s="391" t="s">
        <v>300</v>
      </c>
      <c r="L89" s="388"/>
    </row>
    <row r="90" spans="1:12" s="163" customFormat="1" ht="15" customHeight="1" x14ac:dyDescent="0.2">
      <c r="A90" s="388"/>
      <c r="B90" s="807"/>
      <c r="C90" s="808"/>
      <c r="D90" s="809" t="s">
        <v>483</v>
      </c>
      <c r="E90" s="810" t="s">
        <v>143</v>
      </c>
      <c r="F90" s="464" t="b">
        <f>IF(総括表!$B$4=総括表!$Q$4,基礎データ貼付用シート!E941)</f>
        <v>0</v>
      </c>
      <c r="G90" s="522" t="s">
        <v>763</v>
      </c>
      <c r="H90" s="836">
        <v>0.19</v>
      </c>
      <c r="I90" s="522" t="s">
        <v>764</v>
      </c>
      <c r="J90" s="837">
        <f t="shared" si="1"/>
        <v>0</v>
      </c>
      <c r="K90" s="391" t="s">
        <v>299</v>
      </c>
      <c r="L90" s="388"/>
    </row>
    <row r="91" spans="1:12" s="163" customFormat="1" ht="15" customHeight="1" x14ac:dyDescent="0.2">
      <c r="A91" s="388"/>
      <c r="B91" s="807"/>
      <c r="C91" s="808"/>
      <c r="D91" s="811"/>
      <c r="E91" s="810" t="s">
        <v>142</v>
      </c>
      <c r="F91" s="464" t="b">
        <f>IF(総括表!$B$4=総括表!$Q$5,基礎データ貼付用シート!E941)</f>
        <v>0</v>
      </c>
      <c r="G91" s="522" t="s">
        <v>763</v>
      </c>
      <c r="H91" s="836">
        <v>0.16800000000000001</v>
      </c>
      <c r="I91" s="522" t="s">
        <v>764</v>
      </c>
      <c r="J91" s="837">
        <f t="shared" si="1"/>
        <v>0</v>
      </c>
      <c r="K91" s="391" t="s">
        <v>296</v>
      </c>
      <c r="L91" s="388"/>
    </row>
    <row r="92" spans="1:12" s="163" customFormat="1" ht="15" customHeight="1" x14ac:dyDescent="0.2">
      <c r="A92" s="388"/>
      <c r="B92" s="807"/>
      <c r="C92" s="808"/>
      <c r="D92" s="809" t="s">
        <v>482</v>
      </c>
      <c r="E92" s="810" t="s">
        <v>143</v>
      </c>
      <c r="F92" s="464" t="b">
        <f>IF(総括表!$B$4=総括表!$Q$4,基礎データ貼付用シート!E942)</f>
        <v>0</v>
      </c>
      <c r="G92" s="522" t="s">
        <v>763</v>
      </c>
      <c r="H92" s="836">
        <v>0.19</v>
      </c>
      <c r="I92" s="522" t="s">
        <v>764</v>
      </c>
      <c r="J92" s="837">
        <f t="shared" si="1"/>
        <v>0</v>
      </c>
      <c r="K92" s="391" t="s">
        <v>294</v>
      </c>
      <c r="L92" s="388"/>
    </row>
    <row r="93" spans="1:12" s="163" customFormat="1" ht="15" customHeight="1" x14ac:dyDescent="0.2">
      <c r="A93" s="388"/>
      <c r="B93" s="807"/>
      <c r="C93" s="808"/>
      <c r="D93" s="811"/>
      <c r="E93" s="810" t="s">
        <v>142</v>
      </c>
      <c r="F93" s="464" t="b">
        <f>IF(総括表!$B$4=総括表!$Q$5,基礎データ貼付用シート!E942)</f>
        <v>0</v>
      </c>
      <c r="G93" s="522" t="s">
        <v>763</v>
      </c>
      <c r="H93" s="836">
        <v>0.16800000000000001</v>
      </c>
      <c r="I93" s="522" t="s">
        <v>764</v>
      </c>
      <c r="J93" s="837">
        <f t="shared" si="1"/>
        <v>0</v>
      </c>
      <c r="K93" s="391" t="s">
        <v>292</v>
      </c>
      <c r="L93" s="388"/>
    </row>
    <row r="94" spans="1:12" s="163" customFormat="1" ht="15" customHeight="1" x14ac:dyDescent="0.2">
      <c r="A94" s="388"/>
      <c r="B94" s="807"/>
      <c r="C94" s="808"/>
      <c r="D94" s="809" t="s">
        <v>481</v>
      </c>
      <c r="E94" s="810" t="s">
        <v>143</v>
      </c>
      <c r="F94" s="464" t="b">
        <f>IF(総括表!$B$4=総括表!$Q$4,基礎データ貼付用シート!E944)</f>
        <v>0</v>
      </c>
      <c r="G94" s="522" t="s">
        <v>763</v>
      </c>
      <c r="H94" s="836">
        <v>0.127</v>
      </c>
      <c r="I94" s="522" t="s">
        <v>764</v>
      </c>
      <c r="J94" s="837">
        <f t="shared" si="1"/>
        <v>0</v>
      </c>
      <c r="K94" s="391" t="s">
        <v>332</v>
      </c>
      <c r="L94" s="388"/>
    </row>
    <row r="95" spans="1:12" s="163" customFormat="1" ht="15" customHeight="1" x14ac:dyDescent="0.2">
      <c r="A95" s="388"/>
      <c r="B95" s="807"/>
      <c r="C95" s="808"/>
      <c r="D95" s="811"/>
      <c r="E95" s="810" t="s">
        <v>142</v>
      </c>
      <c r="F95" s="464" t="b">
        <f>IF(総括表!$B$4=総括表!$Q$5,基礎データ貼付用シート!E944)</f>
        <v>0</v>
      </c>
      <c r="G95" s="522" t="s">
        <v>763</v>
      </c>
      <c r="H95" s="836">
        <v>0.112</v>
      </c>
      <c r="I95" s="522" t="s">
        <v>764</v>
      </c>
      <c r="J95" s="837">
        <f t="shared" si="1"/>
        <v>0</v>
      </c>
      <c r="K95" s="391" t="s">
        <v>331</v>
      </c>
      <c r="L95" s="388"/>
    </row>
    <row r="96" spans="1:12" s="163" customFormat="1" ht="15" customHeight="1" x14ac:dyDescent="0.2">
      <c r="A96" s="388"/>
      <c r="B96" s="807"/>
      <c r="C96" s="808"/>
      <c r="D96" s="809" t="s">
        <v>480</v>
      </c>
      <c r="E96" s="810" t="s">
        <v>143</v>
      </c>
      <c r="F96" s="464" t="b">
        <f>IF(総括表!$B$4=総括表!$Q$4,基礎データ貼付用シート!E945)</f>
        <v>0</v>
      </c>
      <c r="G96" s="522" t="s">
        <v>763</v>
      </c>
      <c r="H96" s="836">
        <v>0.61699999999999999</v>
      </c>
      <c r="I96" s="522" t="s">
        <v>764</v>
      </c>
      <c r="J96" s="837">
        <f t="shared" si="1"/>
        <v>0</v>
      </c>
      <c r="K96" s="391" t="s">
        <v>912</v>
      </c>
      <c r="L96" s="388"/>
    </row>
    <row r="97" spans="1:12" s="163" customFormat="1" ht="15" customHeight="1" x14ac:dyDescent="0.2">
      <c r="A97" s="388"/>
      <c r="B97" s="807"/>
      <c r="C97" s="808"/>
      <c r="D97" s="811" t="s">
        <v>479</v>
      </c>
      <c r="E97" s="810" t="s">
        <v>142</v>
      </c>
      <c r="F97" s="464" t="b">
        <f>IF(総括表!$B$4=総括表!$Q$5,基礎データ貼付用シート!E945)</f>
        <v>0</v>
      </c>
      <c r="G97" s="522" t="s">
        <v>763</v>
      </c>
      <c r="H97" s="836">
        <v>0.48699999999999999</v>
      </c>
      <c r="I97" s="522" t="s">
        <v>764</v>
      </c>
      <c r="J97" s="837">
        <f t="shared" si="1"/>
        <v>0</v>
      </c>
      <c r="K97" s="391" t="s">
        <v>913</v>
      </c>
      <c r="L97" s="388"/>
    </row>
    <row r="98" spans="1:12" s="163" customFormat="1" ht="15" customHeight="1" x14ac:dyDescent="0.2">
      <c r="A98" s="388"/>
      <c r="B98" s="807"/>
      <c r="C98" s="808"/>
      <c r="D98" s="809" t="s">
        <v>523</v>
      </c>
      <c r="E98" s="810" t="s">
        <v>143</v>
      </c>
      <c r="F98" s="464" t="b">
        <f>IF(総括表!$B$4=総括表!$Q$4,基礎データ貼付用シート!E943)</f>
        <v>0</v>
      </c>
      <c r="G98" s="522" t="s">
        <v>763</v>
      </c>
      <c r="H98" s="836">
        <v>0.19</v>
      </c>
      <c r="I98" s="522" t="s">
        <v>764</v>
      </c>
      <c r="J98" s="837">
        <f t="shared" si="1"/>
        <v>0</v>
      </c>
      <c r="K98" s="391" t="s">
        <v>914</v>
      </c>
      <c r="L98" s="388"/>
    </row>
    <row r="99" spans="1:12" s="163" customFormat="1" ht="15" customHeight="1" x14ac:dyDescent="0.2">
      <c r="A99" s="388"/>
      <c r="B99" s="814"/>
      <c r="C99" s="815"/>
      <c r="D99" s="811" t="s">
        <v>524</v>
      </c>
      <c r="E99" s="810" t="s">
        <v>142</v>
      </c>
      <c r="F99" s="464" t="b">
        <f>IF(総括表!$B$4=総括表!$Q$5,基礎データ貼付用シート!E943)</f>
        <v>0</v>
      </c>
      <c r="G99" s="522" t="s">
        <v>763</v>
      </c>
      <c r="H99" s="836">
        <v>0.16800000000000001</v>
      </c>
      <c r="I99" s="522" t="s">
        <v>764</v>
      </c>
      <c r="J99" s="837">
        <f t="shared" ref="J99:J118" si="3">ROUND(F99*H99,0)</f>
        <v>0</v>
      </c>
      <c r="K99" s="391" t="s">
        <v>915</v>
      </c>
      <c r="L99" s="388"/>
    </row>
    <row r="100" spans="1:12" s="163" customFormat="1" ht="15" customHeight="1" x14ac:dyDescent="0.2">
      <c r="A100" s="388"/>
      <c r="B100" s="803">
        <v>11</v>
      </c>
      <c r="C100" s="804" t="s">
        <v>513</v>
      </c>
      <c r="D100" s="809" t="s">
        <v>484</v>
      </c>
      <c r="E100" s="810" t="s">
        <v>143</v>
      </c>
      <c r="F100" s="464" t="b">
        <f>IF(総括表!$B$4=総括表!$Q$4,基礎データ貼付用シート!E946)</f>
        <v>0</v>
      </c>
      <c r="G100" s="522" t="s">
        <v>763</v>
      </c>
      <c r="H100" s="836">
        <v>0.47199999999999998</v>
      </c>
      <c r="I100" s="522" t="s">
        <v>764</v>
      </c>
      <c r="J100" s="837">
        <f t="shared" si="3"/>
        <v>0</v>
      </c>
      <c r="K100" s="391" t="s">
        <v>904</v>
      </c>
      <c r="L100" s="388"/>
    </row>
    <row r="101" spans="1:12" s="163" customFormat="1" ht="15" customHeight="1" x14ac:dyDescent="0.2">
      <c r="A101" s="388"/>
      <c r="B101" s="807"/>
      <c r="C101" s="808"/>
      <c r="D101" s="811"/>
      <c r="E101" s="810" t="s">
        <v>142</v>
      </c>
      <c r="F101" s="464" t="b">
        <f>IF(総括表!$B$4=総括表!$Q$5,基礎データ貼付用シート!E946)</f>
        <v>0</v>
      </c>
      <c r="G101" s="522" t="s">
        <v>763</v>
      </c>
      <c r="H101" s="836">
        <v>0.42599999999999999</v>
      </c>
      <c r="I101" s="522" t="s">
        <v>764</v>
      </c>
      <c r="J101" s="837">
        <f t="shared" si="3"/>
        <v>0</v>
      </c>
      <c r="K101" s="391" t="s">
        <v>905</v>
      </c>
      <c r="L101" s="388"/>
    </row>
    <row r="102" spans="1:12" s="163" customFormat="1" ht="15" customHeight="1" x14ac:dyDescent="0.2">
      <c r="A102" s="388"/>
      <c r="B102" s="807"/>
      <c r="C102" s="808"/>
      <c r="D102" s="809" t="s">
        <v>483</v>
      </c>
      <c r="E102" s="810" t="s">
        <v>143</v>
      </c>
      <c r="F102" s="464" t="b">
        <f>IF(総括表!$B$4=総括表!$Q$4,基礎データ貼付用シート!E947)</f>
        <v>0</v>
      </c>
      <c r="G102" s="522" t="s">
        <v>763</v>
      </c>
      <c r="H102" s="836">
        <v>0.20200000000000001</v>
      </c>
      <c r="I102" s="522" t="s">
        <v>764</v>
      </c>
      <c r="J102" s="837">
        <f t="shared" si="3"/>
        <v>0</v>
      </c>
      <c r="K102" s="391" t="s">
        <v>906</v>
      </c>
      <c r="L102" s="388"/>
    </row>
    <row r="103" spans="1:12" s="163" customFormat="1" ht="15" customHeight="1" x14ac:dyDescent="0.2">
      <c r="A103" s="388"/>
      <c r="B103" s="807"/>
      <c r="C103" s="808"/>
      <c r="D103" s="811"/>
      <c r="E103" s="810" t="s">
        <v>142</v>
      </c>
      <c r="F103" s="464" t="b">
        <f>IF(総括表!$B$4=総括表!$Q$5,基礎データ貼付用シート!E947)</f>
        <v>0</v>
      </c>
      <c r="G103" s="522" t="s">
        <v>763</v>
      </c>
      <c r="H103" s="836">
        <v>0.182</v>
      </c>
      <c r="I103" s="522" t="s">
        <v>764</v>
      </c>
      <c r="J103" s="837">
        <f t="shared" si="3"/>
        <v>0</v>
      </c>
      <c r="K103" s="391" t="s">
        <v>907</v>
      </c>
      <c r="L103" s="388"/>
    </row>
    <row r="104" spans="1:12" s="163" customFormat="1" ht="15" customHeight="1" x14ac:dyDescent="0.2">
      <c r="A104" s="388"/>
      <c r="B104" s="807"/>
      <c r="C104" s="808"/>
      <c r="D104" s="809" t="s">
        <v>482</v>
      </c>
      <c r="E104" s="810" t="s">
        <v>143</v>
      </c>
      <c r="F104" s="464" t="b">
        <f>IF(総括表!$B$4=総括表!$Q$4,基礎データ貼付用シート!E948)</f>
        <v>0</v>
      </c>
      <c r="G104" s="522" t="s">
        <v>763</v>
      </c>
      <c r="H104" s="836">
        <v>0.20200000000000001</v>
      </c>
      <c r="I104" s="522" t="s">
        <v>764</v>
      </c>
      <c r="J104" s="837">
        <f t="shared" si="3"/>
        <v>0</v>
      </c>
      <c r="K104" s="391" t="s">
        <v>1013</v>
      </c>
      <c r="L104" s="388"/>
    </row>
    <row r="105" spans="1:12" s="163" customFormat="1" ht="15" customHeight="1" x14ac:dyDescent="0.2">
      <c r="A105" s="388"/>
      <c r="B105" s="807"/>
      <c r="C105" s="808"/>
      <c r="D105" s="811"/>
      <c r="E105" s="810" t="s">
        <v>142</v>
      </c>
      <c r="F105" s="464" t="b">
        <f>IF(総括表!$B$4=総括表!$Q$5,基礎データ貼付用シート!E948)</f>
        <v>0</v>
      </c>
      <c r="G105" s="522" t="s">
        <v>763</v>
      </c>
      <c r="H105" s="836">
        <v>0.182</v>
      </c>
      <c r="I105" s="522" t="s">
        <v>764</v>
      </c>
      <c r="J105" s="837">
        <f t="shared" si="3"/>
        <v>0</v>
      </c>
      <c r="K105" s="391" t="s">
        <v>1014</v>
      </c>
      <c r="L105" s="388"/>
    </row>
    <row r="106" spans="1:12" s="163" customFormat="1" ht="15" customHeight="1" x14ac:dyDescent="0.2">
      <c r="A106" s="388"/>
      <c r="B106" s="807"/>
      <c r="C106" s="808"/>
      <c r="D106" s="809" t="s">
        <v>481</v>
      </c>
      <c r="E106" s="810" t="s">
        <v>143</v>
      </c>
      <c r="F106" s="464" t="b">
        <f>IF(総括表!$B$4=総括表!$Q$4,基礎データ貼付用シート!E950)</f>
        <v>0</v>
      </c>
      <c r="G106" s="522" t="s">
        <v>763</v>
      </c>
      <c r="H106" s="836">
        <v>0.13500000000000001</v>
      </c>
      <c r="I106" s="522" t="s">
        <v>764</v>
      </c>
      <c r="J106" s="837">
        <f t="shared" si="3"/>
        <v>0</v>
      </c>
      <c r="K106" s="391" t="s">
        <v>1015</v>
      </c>
      <c r="L106" s="388"/>
    </row>
    <row r="107" spans="1:12" s="163" customFormat="1" ht="15" customHeight="1" x14ac:dyDescent="0.2">
      <c r="A107" s="388"/>
      <c r="B107" s="807"/>
      <c r="C107" s="808"/>
      <c r="D107" s="811"/>
      <c r="E107" s="810" t="s">
        <v>142</v>
      </c>
      <c r="F107" s="464" t="b">
        <f>IF(総括表!$B$4=総括表!$Q$5,基礎データ貼付用シート!E950)</f>
        <v>0</v>
      </c>
      <c r="G107" s="522" t="s">
        <v>763</v>
      </c>
      <c r="H107" s="836">
        <v>0.122</v>
      </c>
      <c r="I107" s="522" t="s">
        <v>764</v>
      </c>
      <c r="J107" s="837">
        <f t="shared" si="3"/>
        <v>0</v>
      </c>
      <c r="K107" s="391" t="s">
        <v>1016</v>
      </c>
      <c r="L107" s="388"/>
    </row>
    <row r="108" spans="1:12" s="163" customFormat="1" ht="15" customHeight="1" x14ac:dyDescent="0.2">
      <c r="A108" s="388"/>
      <c r="B108" s="807"/>
      <c r="C108" s="808"/>
      <c r="D108" s="809" t="s">
        <v>480</v>
      </c>
      <c r="E108" s="810" t="s">
        <v>143</v>
      </c>
      <c r="F108" s="464" t="b">
        <f>IF(総括表!$B$4=総括表!$Q$4,基礎データ貼付用シート!E959)</f>
        <v>0</v>
      </c>
      <c r="G108" s="522" t="s">
        <v>763</v>
      </c>
      <c r="H108" s="836">
        <v>0.66100000000000003</v>
      </c>
      <c r="I108" s="522" t="s">
        <v>764</v>
      </c>
      <c r="J108" s="837">
        <f t="shared" si="3"/>
        <v>0</v>
      </c>
      <c r="K108" s="391" t="s">
        <v>1017</v>
      </c>
      <c r="L108" s="388"/>
    </row>
    <row r="109" spans="1:12" s="163" customFormat="1" ht="15" customHeight="1" x14ac:dyDescent="0.2">
      <c r="A109" s="388"/>
      <c r="B109" s="807"/>
      <c r="C109" s="808"/>
      <c r="D109" s="811" t="s">
        <v>479</v>
      </c>
      <c r="E109" s="810" t="s">
        <v>142</v>
      </c>
      <c r="F109" s="464" t="b">
        <f>IF(総括表!$B$4=総括表!$Q$5,基礎データ貼付用シート!E959)</f>
        <v>0</v>
      </c>
      <c r="G109" s="522" t="s">
        <v>763</v>
      </c>
      <c r="H109" s="836">
        <v>0.54800000000000004</v>
      </c>
      <c r="I109" s="522" t="s">
        <v>764</v>
      </c>
      <c r="J109" s="837">
        <f t="shared" si="3"/>
        <v>0</v>
      </c>
      <c r="K109" s="391" t="s">
        <v>1018</v>
      </c>
      <c r="L109" s="388"/>
    </row>
    <row r="110" spans="1:12" s="163" customFormat="1" ht="15" customHeight="1" x14ac:dyDescent="0.2">
      <c r="A110" s="388"/>
      <c r="B110" s="807"/>
      <c r="C110" s="808"/>
      <c r="D110" s="809" t="s">
        <v>523</v>
      </c>
      <c r="E110" s="810" t="s">
        <v>143</v>
      </c>
      <c r="F110" s="464" t="b">
        <f>IF(総括表!$B$4=総括表!$Q$4,基礎データ貼付用シート!E949)</f>
        <v>0</v>
      </c>
      <c r="G110" s="522" t="s">
        <v>763</v>
      </c>
      <c r="H110" s="836">
        <v>0.20200000000000001</v>
      </c>
      <c r="I110" s="522" t="s">
        <v>764</v>
      </c>
      <c r="J110" s="837">
        <f t="shared" si="3"/>
        <v>0</v>
      </c>
      <c r="K110" s="391" t="s">
        <v>1019</v>
      </c>
      <c r="L110" s="388"/>
    </row>
    <row r="111" spans="1:12" s="163" customFormat="1" ht="15" customHeight="1" x14ac:dyDescent="0.2">
      <c r="A111" s="388"/>
      <c r="B111" s="814"/>
      <c r="C111" s="815"/>
      <c r="D111" s="811" t="s">
        <v>524</v>
      </c>
      <c r="E111" s="810" t="s">
        <v>142</v>
      </c>
      <c r="F111" s="464" t="b">
        <f>IF(総括表!$B$4=総括表!$Q$5,基礎データ貼付用シート!E949)</f>
        <v>0</v>
      </c>
      <c r="G111" s="522" t="s">
        <v>763</v>
      </c>
      <c r="H111" s="836">
        <v>0.182</v>
      </c>
      <c r="I111" s="522" t="s">
        <v>764</v>
      </c>
      <c r="J111" s="837">
        <f t="shared" si="3"/>
        <v>0</v>
      </c>
      <c r="K111" s="391" t="s">
        <v>1020</v>
      </c>
      <c r="L111" s="388"/>
    </row>
    <row r="112" spans="1:12" s="163" customFormat="1" ht="15" customHeight="1" x14ac:dyDescent="0.2">
      <c r="A112" s="388"/>
      <c r="B112" s="803">
        <v>12</v>
      </c>
      <c r="C112" s="804" t="s">
        <v>620</v>
      </c>
      <c r="D112" s="809" t="s">
        <v>484</v>
      </c>
      <c r="E112" s="810" t="s">
        <v>143</v>
      </c>
      <c r="F112" s="464" t="b">
        <f>IF(総括表!$B$4=総括表!$Q$4,基礎データ貼付用シート!E960)</f>
        <v>0</v>
      </c>
      <c r="G112" s="522" t="s">
        <v>763</v>
      </c>
      <c r="H112" s="838">
        <v>0.499</v>
      </c>
      <c r="I112" s="522" t="s">
        <v>764</v>
      </c>
      <c r="J112" s="837">
        <f t="shared" si="3"/>
        <v>0</v>
      </c>
      <c r="K112" s="391" t="s">
        <v>1021</v>
      </c>
      <c r="L112" s="388"/>
    </row>
    <row r="113" spans="1:12" s="163" customFormat="1" ht="15" customHeight="1" x14ac:dyDescent="0.2">
      <c r="A113" s="388"/>
      <c r="B113" s="807"/>
      <c r="C113" s="808"/>
      <c r="D113" s="811"/>
      <c r="E113" s="810" t="s">
        <v>142</v>
      </c>
      <c r="F113" s="464" t="b">
        <f>IF(総括表!$B$4=総括表!$Q$5,基礎データ貼付用シート!E960)</f>
        <v>0</v>
      </c>
      <c r="G113" s="522" t="s">
        <v>763</v>
      </c>
      <c r="H113" s="838">
        <v>0.45800000000000002</v>
      </c>
      <c r="I113" s="522" t="s">
        <v>764</v>
      </c>
      <c r="J113" s="837">
        <f t="shared" si="3"/>
        <v>0</v>
      </c>
      <c r="K113" s="391" t="s">
        <v>1022</v>
      </c>
      <c r="L113" s="388"/>
    </row>
    <row r="114" spans="1:12" s="163" customFormat="1" ht="15" customHeight="1" x14ac:dyDescent="0.2">
      <c r="A114" s="388"/>
      <c r="B114" s="807"/>
      <c r="C114" s="808"/>
      <c r="D114" s="809" t="s">
        <v>483</v>
      </c>
      <c r="E114" s="810" t="s">
        <v>143</v>
      </c>
      <c r="F114" s="464" t="b">
        <f>IF(総括表!$B$4=総括表!$Q$4,基礎データ貼付用シート!E961)</f>
        <v>0</v>
      </c>
      <c r="G114" s="522" t="s">
        <v>763</v>
      </c>
      <c r="H114" s="838">
        <v>0.214</v>
      </c>
      <c r="I114" s="522" t="s">
        <v>764</v>
      </c>
      <c r="J114" s="837">
        <f t="shared" si="3"/>
        <v>0</v>
      </c>
      <c r="K114" s="391" t="s">
        <v>1023</v>
      </c>
      <c r="L114" s="388"/>
    </row>
    <row r="115" spans="1:12" s="163" customFormat="1" ht="15" customHeight="1" x14ac:dyDescent="0.2">
      <c r="A115" s="388"/>
      <c r="B115" s="807"/>
      <c r="C115" s="808"/>
      <c r="D115" s="811"/>
      <c r="E115" s="810" t="s">
        <v>142</v>
      </c>
      <c r="F115" s="464" t="b">
        <f>IF(総括表!$B$4=総括表!$Q$5,基礎データ貼付用シート!E961)</f>
        <v>0</v>
      </c>
      <c r="G115" s="522" t="s">
        <v>763</v>
      </c>
      <c r="H115" s="838">
        <v>0.19600000000000001</v>
      </c>
      <c r="I115" s="522" t="s">
        <v>764</v>
      </c>
      <c r="J115" s="837">
        <f t="shared" si="3"/>
        <v>0</v>
      </c>
      <c r="K115" s="391" t="s">
        <v>1024</v>
      </c>
      <c r="L115" s="388"/>
    </row>
    <row r="116" spans="1:12" s="163" customFormat="1" ht="15" customHeight="1" x14ac:dyDescent="0.2">
      <c r="A116" s="388"/>
      <c r="B116" s="807"/>
      <c r="C116" s="808"/>
      <c r="D116" s="809" t="s">
        <v>482</v>
      </c>
      <c r="E116" s="810" t="s">
        <v>143</v>
      </c>
      <c r="F116" s="464" t="b">
        <f>IF(総括表!$B$4=総括表!$Q$4,基礎データ貼付用シート!E962)</f>
        <v>0</v>
      </c>
      <c r="G116" s="522" t="s">
        <v>763</v>
      </c>
      <c r="H116" s="838">
        <v>0.214</v>
      </c>
      <c r="I116" s="522" t="s">
        <v>764</v>
      </c>
      <c r="J116" s="837">
        <f t="shared" si="3"/>
        <v>0</v>
      </c>
      <c r="K116" s="391" t="s">
        <v>1025</v>
      </c>
      <c r="L116" s="388"/>
    </row>
    <row r="117" spans="1:12" s="163" customFormat="1" ht="15" customHeight="1" x14ac:dyDescent="0.2">
      <c r="A117" s="388"/>
      <c r="B117" s="807"/>
      <c r="C117" s="808"/>
      <c r="D117" s="811"/>
      <c r="E117" s="810" t="s">
        <v>142</v>
      </c>
      <c r="F117" s="464" t="b">
        <f>IF(総括表!$B$4=総括表!$Q$5,基礎データ貼付用シート!E962)</f>
        <v>0</v>
      </c>
      <c r="G117" s="522" t="s">
        <v>763</v>
      </c>
      <c r="H117" s="838">
        <v>0.19600000000000001</v>
      </c>
      <c r="I117" s="522" t="s">
        <v>764</v>
      </c>
      <c r="J117" s="837">
        <f t="shared" si="3"/>
        <v>0</v>
      </c>
      <c r="K117" s="391" t="s">
        <v>1026</v>
      </c>
      <c r="L117" s="388"/>
    </row>
    <row r="118" spans="1:12" s="163" customFormat="1" ht="15" customHeight="1" x14ac:dyDescent="0.2">
      <c r="A118" s="388"/>
      <c r="B118" s="807"/>
      <c r="C118" s="808"/>
      <c r="D118" s="809" t="s">
        <v>481</v>
      </c>
      <c r="E118" s="810" t="s">
        <v>143</v>
      </c>
      <c r="F118" s="464" t="b">
        <f>IF(総括表!$B$4=総括表!$Q$4,基礎データ貼付用シート!E964)</f>
        <v>0</v>
      </c>
      <c r="G118" s="522" t="s">
        <v>763</v>
      </c>
      <c r="H118" s="838">
        <v>0.14299999999999999</v>
      </c>
      <c r="I118" s="522" t="s">
        <v>764</v>
      </c>
      <c r="J118" s="837">
        <f t="shared" si="3"/>
        <v>0</v>
      </c>
      <c r="K118" s="391" t="s">
        <v>1027</v>
      </c>
      <c r="L118" s="388"/>
    </row>
    <row r="119" spans="1:12" s="163" customFormat="1" ht="15" customHeight="1" x14ac:dyDescent="0.2">
      <c r="A119" s="388"/>
      <c r="B119" s="807"/>
      <c r="C119" s="808"/>
      <c r="D119" s="811"/>
      <c r="E119" s="810" t="s">
        <v>142</v>
      </c>
      <c r="F119" s="464" t="b">
        <f>IF(総括表!$B$4=総括表!$Q$5,基礎データ貼付用シート!E964)</f>
        <v>0</v>
      </c>
      <c r="G119" s="522" t="s">
        <v>763</v>
      </c>
      <c r="H119" s="838">
        <v>0.13100000000000001</v>
      </c>
      <c r="I119" s="522" t="s">
        <v>764</v>
      </c>
      <c r="J119" s="837">
        <f>ROUND(F119*H119,0)</f>
        <v>0</v>
      </c>
      <c r="K119" s="391" t="s">
        <v>1028</v>
      </c>
      <c r="L119" s="388"/>
    </row>
    <row r="120" spans="1:12" s="163" customFormat="1" ht="15" customHeight="1" x14ac:dyDescent="0.2">
      <c r="A120" s="388"/>
      <c r="B120" s="807"/>
      <c r="C120" s="808"/>
      <c r="D120" s="809" t="s">
        <v>523</v>
      </c>
      <c r="E120" s="810" t="s">
        <v>143</v>
      </c>
      <c r="F120" s="464" t="b">
        <f>IF(総括表!$B$4=総括表!$Q$4,基礎データ貼付用シート!E963)</f>
        <v>0</v>
      </c>
      <c r="G120" s="522" t="s">
        <v>763</v>
      </c>
      <c r="H120" s="838">
        <v>0.214</v>
      </c>
      <c r="I120" s="522" t="s">
        <v>764</v>
      </c>
      <c r="J120" s="837">
        <f>ROUND(F120*H120,0)</f>
        <v>0</v>
      </c>
      <c r="K120" s="391" t="s">
        <v>1029</v>
      </c>
      <c r="L120" s="388"/>
    </row>
    <row r="121" spans="1:12" s="163" customFormat="1" ht="15" customHeight="1" x14ac:dyDescent="0.2">
      <c r="A121" s="388"/>
      <c r="B121" s="814"/>
      <c r="C121" s="815"/>
      <c r="D121" s="811" t="s">
        <v>524</v>
      </c>
      <c r="E121" s="810" t="s">
        <v>142</v>
      </c>
      <c r="F121" s="464" t="b">
        <f>IF(総括表!$B$4=総括表!$Q$5,基礎データ貼付用シート!E963)</f>
        <v>0</v>
      </c>
      <c r="G121" s="522" t="s">
        <v>763</v>
      </c>
      <c r="H121" s="838">
        <v>0.19600000000000001</v>
      </c>
      <c r="I121" s="522" t="s">
        <v>764</v>
      </c>
      <c r="J121" s="837">
        <f>ROUND(F121*H121,0)</f>
        <v>0</v>
      </c>
      <c r="K121" s="391" t="s">
        <v>1030</v>
      </c>
      <c r="L121" s="388"/>
    </row>
    <row r="122" spans="1:12" s="163" customFormat="1" ht="15" customHeight="1" x14ac:dyDescent="0.2">
      <c r="A122" s="388"/>
      <c r="B122" s="803">
        <v>13</v>
      </c>
      <c r="C122" s="804" t="s">
        <v>716</v>
      </c>
      <c r="D122" s="809" t="s">
        <v>484</v>
      </c>
      <c r="E122" s="810" t="s">
        <v>143</v>
      </c>
      <c r="F122" s="464" t="b">
        <f>IF(総括表!$B$4=総括表!$Q$4,基礎データ貼付用シート!E967)</f>
        <v>0</v>
      </c>
      <c r="G122" s="522" t="s">
        <v>763</v>
      </c>
      <c r="H122" s="836">
        <v>0.52700000000000002</v>
      </c>
      <c r="I122" s="522" t="s">
        <v>764</v>
      </c>
      <c r="J122" s="837">
        <f t="shared" ref="J122:J129" si="4">ROUND(F122*H122,0)</f>
        <v>0</v>
      </c>
      <c r="K122" s="391" t="s">
        <v>1031</v>
      </c>
      <c r="L122" s="388"/>
    </row>
    <row r="123" spans="1:12" s="163" customFormat="1" ht="15" customHeight="1" x14ac:dyDescent="0.2">
      <c r="A123" s="388"/>
      <c r="B123" s="807"/>
      <c r="C123" s="808"/>
      <c r="D123" s="811"/>
      <c r="E123" s="810" t="s">
        <v>142</v>
      </c>
      <c r="F123" s="464" t="b">
        <f>IF(総括表!$B$4=総括表!$Q$5,基礎データ貼付用シート!E967)</f>
        <v>0</v>
      </c>
      <c r="G123" s="522" t="s">
        <v>763</v>
      </c>
      <c r="H123" s="836">
        <v>0.505</v>
      </c>
      <c r="I123" s="522" t="s">
        <v>764</v>
      </c>
      <c r="J123" s="837">
        <f t="shared" si="4"/>
        <v>0</v>
      </c>
      <c r="K123" s="391" t="s">
        <v>1032</v>
      </c>
      <c r="L123" s="388"/>
    </row>
    <row r="124" spans="1:12" s="163" customFormat="1" ht="15" customHeight="1" x14ac:dyDescent="0.2">
      <c r="A124" s="388"/>
      <c r="B124" s="807"/>
      <c r="C124" s="808"/>
      <c r="D124" s="809" t="s">
        <v>483</v>
      </c>
      <c r="E124" s="810" t="s">
        <v>143</v>
      </c>
      <c r="F124" s="464" t="b">
        <f>IF(総括表!$B$4=総括表!$Q$4,基礎データ貼付用シート!E968)</f>
        <v>0</v>
      </c>
      <c r="G124" s="522" t="s">
        <v>763</v>
      </c>
      <c r="H124" s="836">
        <v>0.22600000000000001</v>
      </c>
      <c r="I124" s="522" t="s">
        <v>764</v>
      </c>
      <c r="J124" s="837">
        <f t="shared" si="4"/>
        <v>0</v>
      </c>
      <c r="K124" s="391" t="s">
        <v>1033</v>
      </c>
      <c r="L124" s="388"/>
    </row>
    <row r="125" spans="1:12" s="163" customFormat="1" ht="15" customHeight="1" x14ac:dyDescent="0.2">
      <c r="A125" s="388"/>
      <c r="B125" s="807"/>
      <c r="C125" s="808"/>
      <c r="D125" s="811"/>
      <c r="E125" s="810" t="s">
        <v>142</v>
      </c>
      <c r="F125" s="464" t="b">
        <f>IF(総括表!$B$4=総括表!$Q$5,基礎データ貼付用シート!E968)</f>
        <v>0</v>
      </c>
      <c r="G125" s="522" t="s">
        <v>763</v>
      </c>
      <c r="H125" s="836">
        <v>0.216</v>
      </c>
      <c r="I125" s="522" t="s">
        <v>764</v>
      </c>
      <c r="J125" s="837">
        <f t="shared" si="4"/>
        <v>0</v>
      </c>
      <c r="K125" s="391" t="s">
        <v>1034</v>
      </c>
      <c r="L125" s="388"/>
    </row>
    <row r="126" spans="1:12" s="163" customFormat="1" ht="15" customHeight="1" x14ac:dyDescent="0.2">
      <c r="A126" s="388"/>
      <c r="B126" s="807"/>
      <c r="C126" s="808"/>
      <c r="D126" s="809" t="s">
        <v>482</v>
      </c>
      <c r="E126" s="810" t="s">
        <v>143</v>
      </c>
      <c r="F126" s="464" t="b">
        <f>IF(総括表!$B$4=総括表!$Q$4,基礎データ貼付用シート!E969)</f>
        <v>0</v>
      </c>
      <c r="G126" s="522" t="s">
        <v>763</v>
      </c>
      <c r="H126" s="836">
        <v>0.22600000000000001</v>
      </c>
      <c r="I126" s="522" t="s">
        <v>764</v>
      </c>
      <c r="J126" s="837">
        <f t="shared" si="4"/>
        <v>0</v>
      </c>
      <c r="K126" s="391" t="s">
        <v>1035</v>
      </c>
      <c r="L126" s="388"/>
    </row>
    <row r="127" spans="1:12" s="163" customFormat="1" ht="15" customHeight="1" x14ac:dyDescent="0.2">
      <c r="A127" s="388"/>
      <c r="B127" s="807"/>
      <c r="C127" s="808"/>
      <c r="D127" s="811"/>
      <c r="E127" s="810" t="s">
        <v>142</v>
      </c>
      <c r="F127" s="464" t="b">
        <f>IF(総括表!$B$4=総括表!$Q$5,基礎データ貼付用シート!E969)</f>
        <v>0</v>
      </c>
      <c r="G127" s="522" t="s">
        <v>763</v>
      </c>
      <c r="H127" s="836">
        <v>0.216</v>
      </c>
      <c r="I127" s="522" t="s">
        <v>764</v>
      </c>
      <c r="J127" s="837">
        <f t="shared" si="4"/>
        <v>0</v>
      </c>
      <c r="K127" s="391" t="s">
        <v>1036</v>
      </c>
      <c r="L127" s="388"/>
    </row>
    <row r="128" spans="1:12" s="163" customFormat="1" ht="15" customHeight="1" x14ac:dyDescent="0.2">
      <c r="A128" s="388"/>
      <c r="B128" s="807"/>
      <c r="C128" s="808"/>
      <c r="D128" s="809" t="s">
        <v>481</v>
      </c>
      <c r="E128" s="810" t="s">
        <v>143</v>
      </c>
      <c r="F128" s="464" t="b">
        <f>IF(総括表!$B$4=総括表!$Q$4,基礎データ貼付用シート!E970)</f>
        <v>0</v>
      </c>
      <c r="G128" s="522" t="s">
        <v>763</v>
      </c>
      <c r="H128" s="836">
        <v>0.151</v>
      </c>
      <c r="I128" s="522" t="s">
        <v>764</v>
      </c>
      <c r="J128" s="837">
        <f t="shared" si="4"/>
        <v>0</v>
      </c>
      <c r="K128" s="391" t="s">
        <v>1037</v>
      </c>
      <c r="L128" s="388"/>
    </row>
    <row r="129" spans="1:12" s="163" customFormat="1" ht="15" customHeight="1" x14ac:dyDescent="0.2">
      <c r="A129" s="388"/>
      <c r="B129" s="814"/>
      <c r="C129" s="815"/>
      <c r="D129" s="811"/>
      <c r="E129" s="810" t="s">
        <v>142</v>
      </c>
      <c r="F129" s="464" t="b">
        <f>IF(総括表!$B$4=総括表!$Q$5,基礎データ貼付用シート!E970)</f>
        <v>0</v>
      </c>
      <c r="G129" s="522" t="s">
        <v>763</v>
      </c>
      <c r="H129" s="839">
        <v>0.14399999999999999</v>
      </c>
      <c r="I129" s="526" t="s">
        <v>764</v>
      </c>
      <c r="J129" s="840">
        <f t="shared" si="4"/>
        <v>0</v>
      </c>
      <c r="K129" s="391" t="s">
        <v>1038</v>
      </c>
      <c r="L129" s="388"/>
    </row>
    <row r="130" spans="1:12" s="163" customFormat="1" ht="15" customHeight="1" x14ac:dyDescent="0.2">
      <c r="A130" s="388"/>
      <c r="B130" s="803">
        <v>14</v>
      </c>
      <c r="C130" s="804" t="s">
        <v>747</v>
      </c>
      <c r="D130" s="809" t="s">
        <v>484</v>
      </c>
      <c r="E130" s="810" t="s">
        <v>143</v>
      </c>
      <c r="F130" s="464" t="b">
        <f>IF(総括表!$B$4=総括表!$Q$4,基礎データ貼付用シート!E973)</f>
        <v>0</v>
      </c>
      <c r="G130" s="522" t="s">
        <v>763</v>
      </c>
      <c r="H130" s="836">
        <v>0.55600000000000005</v>
      </c>
      <c r="I130" s="522" t="s">
        <v>764</v>
      </c>
      <c r="J130" s="837">
        <f t="shared" ref="J130:J137" si="5">ROUND(F130*H130,0)</f>
        <v>0</v>
      </c>
      <c r="K130" s="391" t="s">
        <v>1039</v>
      </c>
      <c r="L130" s="388"/>
    </row>
    <row r="131" spans="1:12" s="163" customFormat="1" ht="15" customHeight="1" x14ac:dyDescent="0.2">
      <c r="A131" s="388"/>
      <c r="B131" s="807"/>
      <c r="C131" s="808"/>
      <c r="D131" s="811"/>
      <c r="E131" s="810" t="s">
        <v>142</v>
      </c>
      <c r="F131" s="464" t="b">
        <f>IF(総括表!$B$4=総括表!$Q$5,基礎データ貼付用シート!E973)</f>
        <v>0</v>
      </c>
      <c r="G131" s="522" t="s">
        <v>763</v>
      </c>
      <c r="H131" s="836">
        <v>0.54100000000000004</v>
      </c>
      <c r="I131" s="522" t="s">
        <v>764</v>
      </c>
      <c r="J131" s="837">
        <f t="shared" si="5"/>
        <v>0</v>
      </c>
      <c r="K131" s="391" t="s">
        <v>1040</v>
      </c>
      <c r="L131" s="388"/>
    </row>
    <row r="132" spans="1:12" ht="15" customHeight="1" x14ac:dyDescent="0.2">
      <c r="A132" s="388"/>
      <c r="B132" s="807"/>
      <c r="C132" s="808"/>
      <c r="D132" s="809" t="s">
        <v>483</v>
      </c>
      <c r="E132" s="810" t="s">
        <v>143</v>
      </c>
      <c r="F132" s="464" t="b">
        <f>IF(総括表!$B$4=総括表!$Q$4,基礎データ貼付用シート!E974)</f>
        <v>0</v>
      </c>
      <c r="G132" s="522" t="s">
        <v>763</v>
      </c>
      <c r="H132" s="836">
        <v>0.23799999999999999</v>
      </c>
      <c r="I132" s="522" t="s">
        <v>764</v>
      </c>
      <c r="J132" s="837">
        <f t="shared" si="5"/>
        <v>0</v>
      </c>
      <c r="K132" s="391" t="s">
        <v>1041</v>
      </c>
      <c r="L132" s="388"/>
    </row>
    <row r="133" spans="1:12" ht="15" customHeight="1" x14ac:dyDescent="0.2">
      <c r="A133" s="388"/>
      <c r="B133" s="807"/>
      <c r="C133" s="808"/>
      <c r="D133" s="811"/>
      <c r="E133" s="810" t="s">
        <v>142</v>
      </c>
      <c r="F133" s="464" t="b">
        <f>IF(総括表!$B$4=総括表!$Q$5,基礎データ貼付用シート!E974)</f>
        <v>0</v>
      </c>
      <c r="G133" s="522" t="s">
        <v>763</v>
      </c>
      <c r="H133" s="836">
        <v>0.23200000000000001</v>
      </c>
      <c r="I133" s="522" t="s">
        <v>764</v>
      </c>
      <c r="J133" s="837">
        <f t="shared" si="5"/>
        <v>0</v>
      </c>
      <c r="K133" s="391" t="s">
        <v>1042</v>
      </c>
      <c r="L133" s="388"/>
    </row>
    <row r="134" spans="1:12" ht="15" customHeight="1" x14ac:dyDescent="0.2">
      <c r="A134" s="388"/>
      <c r="B134" s="807"/>
      <c r="C134" s="808"/>
      <c r="D134" s="809" t="s">
        <v>482</v>
      </c>
      <c r="E134" s="810" t="s">
        <v>143</v>
      </c>
      <c r="F134" s="464" t="b">
        <f>IF(総括表!$B$4=総括表!$Q$4,基礎データ貼付用シート!E975)</f>
        <v>0</v>
      </c>
      <c r="G134" s="522" t="s">
        <v>763</v>
      </c>
      <c r="H134" s="836">
        <v>0.23799999999999999</v>
      </c>
      <c r="I134" s="522" t="s">
        <v>764</v>
      </c>
      <c r="J134" s="837">
        <f t="shared" si="5"/>
        <v>0</v>
      </c>
      <c r="K134" s="391" t="s">
        <v>1043</v>
      </c>
      <c r="L134" s="388"/>
    </row>
    <row r="135" spans="1:12" ht="15" customHeight="1" x14ac:dyDescent="0.2">
      <c r="A135" s="388"/>
      <c r="B135" s="807"/>
      <c r="C135" s="808"/>
      <c r="D135" s="811"/>
      <c r="E135" s="810" t="s">
        <v>142</v>
      </c>
      <c r="F135" s="464" t="b">
        <f>IF(総括表!$B$4=総括表!$Q$5,基礎データ貼付用シート!E975)</f>
        <v>0</v>
      </c>
      <c r="G135" s="522" t="s">
        <v>763</v>
      </c>
      <c r="H135" s="836">
        <v>0.23200000000000001</v>
      </c>
      <c r="I135" s="522" t="s">
        <v>764</v>
      </c>
      <c r="J135" s="837">
        <f t="shared" si="5"/>
        <v>0</v>
      </c>
      <c r="K135" s="391" t="s">
        <v>1044</v>
      </c>
      <c r="L135" s="388"/>
    </row>
    <row r="136" spans="1:12" ht="15" customHeight="1" x14ac:dyDescent="0.2">
      <c r="A136" s="388"/>
      <c r="B136" s="807"/>
      <c r="C136" s="808"/>
      <c r="D136" s="809" t="s">
        <v>481</v>
      </c>
      <c r="E136" s="810" t="s">
        <v>143</v>
      </c>
      <c r="F136" s="464" t="b">
        <f>IF(総括表!$B$4=総括表!$Q$4,基礎データ貼付用シート!E976)</f>
        <v>0</v>
      </c>
      <c r="G136" s="522" t="s">
        <v>763</v>
      </c>
      <c r="H136" s="836">
        <v>0.159</v>
      </c>
      <c r="I136" s="522" t="s">
        <v>764</v>
      </c>
      <c r="J136" s="837">
        <f t="shared" si="5"/>
        <v>0</v>
      </c>
      <c r="K136" s="391" t="s">
        <v>1045</v>
      </c>
      <c r="L136" s="388"/>
    </row>
    <row r="137" spans="1:12" ht="15" customHeight="1" x14ac:dyDescent="0.2">
      <c r="A137" s="388"/>
      <c r="B137" s="814"/>
      <c r="C137" s="815"/>
      <c r="D137" s="811"/>
      <c r="E137" s="810" t="s">
        <v>142</v>
      </c>
      <c r="F137" s="464" t="b">
        <f>IF(総括表!$B$4=総括表!$Q$5,基礎データ貼付用シート!E976)</f>
        <v>0</v>
      </c>
      <c r="G137" s="522" t="s">
        <v>763</v>
      </c>
      <c r="H137" s="839">
        <v>0.155</v>
      </c>
      <c r="I137" s="526" t="s">
        <v>764</v>
      </c>
      <c r="J137" s="840">
        <f t="shared" si="5"/>
        <v>0</v>
      </c>
      <c r="K137" s="391" t="s">
        <v>1046</v>
      </c>
      <c r="L137" s="388"/>
    </row>
    <row r="138" spans="1:12" s="163" customFormat="1" ht="15" customHeight="1" x14ac:dyDescent="0.2">
      <c r="A138" s="388"/>
      <c r="B138" s="803">
        <v>15</v>
      </c>
      <c r="C138" s="804" t="s">
        <v>818</v>
      </c>
      <c r="D138" s="809" t="s">
        <v>484</v>
      </c>
      <c r="E138" s="810" t="s">
        <v>143</v>
      </c>
      <c r="F138" s="464" t="b">
        <f>IF(総括表!$B$4=総括表!$Q$4,基礎データ貼付用シート!E979)</f>
        <v>0</v>
      </c>
      <c r="G138" s="522" t="s">
        <v>117</v>
      </c>
      <c r="H138" s="841">
        <v>0.58399999999999996</v>
      </c>
      <c r="I138" s="522" t="s">
        <v>119</v>
      </c>
      <c r="J138" s="837">
        <f t="shared" ref="J138:J145" si="6">ROUND(F138*H138,0)</f>
        <v>0</v>
      </c>
      <c r="K138" s="391" t="s">
        <v>1047</v>
      </c>
      <c r="L138" s="388"/>
    </row>
    <row r="139" spans="1:12" s="163" customFormat="1" ht="15" customHeight="1" x14ac:dyDescent="0.2">
      <c r="A139" s="388"/>
      <c r="B139" s="807"/>
      <c r="C139" s="808"/>
      <c r="D139" s="811"/>
      <c r="E139" s="810" t="s">
        <v>142</v>
      </c>
      <c r="F139" s="464" t="b">
        <f>IF(総括表!$B$4=総括表!$Q$5,基礎データ貼付用シート!E979)</f>
        <v>0</v>
      </c>
      <c r="G139" s="522" t="s">
        <v>117</v>
      </c>
      <c r="H139" s="836">
        <v>0.57299999999999995</v>
      </c>
      <c r="I139" s="522" t="s">
        <v>119</v>
      </c>
      <c r="J139" s="837">
        <f t="shared" si="6"/>
        <v>0</v>
      </c>
      <c r="K139" s="391" t="s">
        <v>1048</v>
      </c>
      <c r="L139" s="388"/>
    </row>
    <row r="140" spans="1:12" ht="15" customHeight="1" x14ac:dyDescent="0.2">
      <c r="A140" s="388"/>
      <c r="B140" s="807"/>
      <c r="C140" s="808"/>
      <c r="D140" s="809" t="s">
        <v>483</v>
      </c>
      <c r="E140" s="810" t="s">
        <v>143</v>
      </c>
      <c r="F140" s="464" t="b">
        <f>IF(総括表!$B$4=総括表!$Q$4,基礎データ貼付用シート!E980)</f>
        <v>0</v>
      </c>
      <c r="G140" s="522" t="s">
        <v>117</v>
      </c>
      <c r="H140" s="836">
        <v>0.25</v>
      </c>
      <c r="I140" s="522" t="s">
        <v>119</v>
      </c>
      <c r="J140" s="837">
        <f t="shared" si="6"/>
        <v>0</v>
      </c>
      <c r="K140" s="391" t="s">
        <v>1049</v>
      </c>
      <c r="L140" s="388"/>
    </row>
    <row r="141" spans="1:12" ht="15" customHeight="1" x14ac:dyDescent="0.2">
      <c r="A141" s="388"/>
      <c r="B141" s="807"/>
      <c r="C141" s="808"/>
      <c r="D141" s="811"/>
      <c r="E141" s="810" t="s">
        <v>142</v>
      </c>
      <c r="F141" s="464" t="b">
        <f>IF(総括表!$B$4=総括表!$Q$5,基礎データ貼付用シート!E980)</f>
        <v>0</v>
      </c>
      <c r="G141" s="522" t="s">
        <v>117</v>
      </c>
      <c r="H141" s="836">
        <v>0.246</v>
      </c>
      <c r="I141" s="522" t="s">
        <v>119</v>
      </c>
      <c r="J141" s="837">
        <f t="shared" si="6"/>
        <v>0</v>
      </c>
      <c r="K141" s="391" t="s">
        <v>1050</v>
      </c>
      <c r="L141" s="388"/>
    </row>
    <row r="142" spans="1:12" ht="15" customHeight="1" x14ac:dyDescent="0.2">
      <c r="A142" s="388"/>
      <c r="B142" s="807"/>
      <c r="C142" s="808"/>
      <c r="D142" s="809" t="s">
        <v>482</v>
      </c>
      <c r="E142" s="810" t="s">
        <v>143</v>
      </c>
      <c r="F142" s="464" t="b">
        <f>IF(総括表!$B$4=総括表!$Q$4,基礎データ貼付用シート!E981)</f>
        <v>0</v>
      </c>
      <c r="G142" s="522" t="s">
        <v>117</v>
      </c>
      <c r="H142" s="836">
        <v>0.25</v>
      </c>
      <c r="I142" s="522" t="s">
        <v>119</v>
      </c>
      <c r="J142" s="837">
        <f t="shared" si="6"/>
        <v>0</v>
      </c>
      <c r="K142" s="391" t="s">
        <v>1051</v>
      </c>
      <c r="L142" s="388"/>
    </row>
    <row r="143" spans="1:12" ht="15" customHeight="1" x14ac:dyDescent="0.2">
      <c r="A143" s="388"/>
      <c r="B143" s="807"/>
      <c r="C143" s="808"/>
      <c r="D143" s="811"/>
      <c r="E143" s="810" t="s">
        <v>142</v>
      </c>
      <c r="F143" s="464" t="b">
        <f>IF(総括表!$B$4=総括表!$Q$5,基礎データ貼付用シート!E981)</f>
        <v>0</v>
      </c>
      <c r="G143" s="522" t="s">
        <v>117</v>
      </c>
      <c r="H143" s="836">
        <v>0.246</v>
      </c>
      <c r="I143" s="522" t="s">
        <v>119</v>
      </c>
      <c r="J143" s="837">
        <f t="shared" si="6"/>
        <v>0</v>
      </c>
      <c r="K143" s="391" t="s">
        <v>1052</v>
      </c>
      <c r="L143" s="388"/>
    </row>
    <row r="144" spans="1:12" ht="15" customHeight="1" x14ac:dyDescent="0.2">
      <c r="A144" s="388"/>
      <c r="B144" s="807"/>
      <c r="C144" s="808"/>
      <c r="D144" s="809" t="s">
        <v>481</v>
      </c>
      <c r="E144" s="810" t="s">
        <v>143</v>
      </c>
      <c r="F144" s="464" t="b">
        <f>IF(総括表!$B$4=総括表!$Q$4,基礎データ貼付用シート!E982)</f>
        <v>0</v>
      </c>
      <c r="G144" s="522" t="s">
        <v>117</v>
      </c>
      <c r="H144" s="836">
        <v>0.16700000000000001</v>
      </c>
      <c r="I144" s="522" t="s">
        <v>119</v>
      </c>
      <c r="J144" s="837">
        <f t="shared" si="6"/>
        <v>0</v>
      </c>
      <c r="K144" s="391" t="s">
        <v>1053</v>
      </c>
      <c r="L144" s="388"/>
    </row>
    <row r="145" spans="1:12" ht="15" customHeight="1" x14ac:dyDescent="0.2">
      <c r="A145" s="388"/>
      <c r="B145" s="814"/>
      <c r="C145" s="815"/>
      <c r="D145" s="811"/>
      <c r="E145" s="810" t="s">
        <v>142</v>
      </c>
      <c r="F145" s="464" t="b">
        <f>IF(総括表!$B$4=総括表!$Q$5,基礎データ貼付用シート!E982)</f>
        <v>0</v>
      </c>
      <c r="G145" s="522" t="s">
        <v>117</v>
      </c>
      <c r="H145" s="839">
        <v>0.16400000000000001</v>
      </c>
      <c r="I145" s="526" t="s">
        <v>119</v>
      </c>
      <c r="J145" s="840">
        <f t="shared" si="6"/>
        <v>0</v>
      </c>
      <c r="K145" s="391" t="s">
        <v>1054</v>
      </c>
      <c r="L145" s="388"/>
    </row>
    <row r="146" spans="1:12" ht="15" customHeight="1" x14ac:dyDescent="0.2">
      <c r="A146" s="388"/>
      <c r="B146" s="803">
        <v>16</v>
      </c>
      <c r="C146" s="804" t="s">
        <v>894</v>
      </c>
      <c r="D146" s="809" t="s">
        <v>484</v>
      </c>
      <c r="E146" s="810" t="s">
        <v>143</v>
      </c>
      <c r="F146" s="464" t="b">
        <f>IF(総括表!$B$4=総括表!$Q$4,基礎データ貼付用シート!E985)</f>
        <v>0</v>
      </c>
      <c r="G146" s="522" t="s">
        <v>117</v>
      </c>
      <c r="H146" s="841">
        <v>0.60899999999999999</v>
      </c>
      <c r="I146" s="522" t="s">
        <v>119</v>
      </c>
      <c r="J146" s="837">
        <f t="shared" ref="J146:J153" si="7">ROUND(F146*H146,0)</f>
        <v>0</v>
      </c>
      <c r="K146" s="391" t="s">
        <v>1055</v>
      </c>
      <c r="L146" s="388"/>
    </row>
    <row r="147" spans="1:12" ht="15" customHeight="1" x14ac:dyDescent="0.2">
      <c r="A147" s="388"/>
      <c r="B147" s="807"/>
      <c r="C147" s="808"/>
      <c r="D147" s="811"/>
      <c r="E147" s="810" t="s">
        <v>142</v>
      </c>
      <c r="F147" s="464" t="b">
        <f>IF(総括表!$B$4=総括表!$Q$5,基礎データ貼付用シート!E985)</f>
        <v>0</v>
      </c>
      <c r="G147" s="522" t="s">
        <v>117</v>
      </c>
      <c r="H147" s="836">
        <v>0.59499999999999997</v>
      </c>
      <c r="I147" s="522" t="s">
        <v>119</v>
      </c>
      <c r="J147" s="837">
        <f t="shared" si="7"/>
        <v>0</v>
      </c>
      <c r="K147" s="391" t="s">
        <v>1056</v>
      </c>
      <c r="L147" s="388"/>
    </row>
    <row r="148" spans="1:12" ht="15" customHeight="1" x14ac:dyDescent="0.2">
      <c r="A148" s="388"/>
      <c r="B148" s="807"/>
      <c r="C148" s="808"/>
      <c r="D148" s="809" t="s">
        <v>483</v>
      </c>
      <c r="E148" s="810" t="s">
        <v>143</v>
      </c>
      <c r="F148" s="464" t="b">
        <f>IF(総括表!$B$4=総括表!$Q$4,基礎データ貼付用シート!E986)</f>
        <v>0</v>
      </c>
      <c r="G148" s="522" t="s">
        <v>117</v>
      </c>
      <c r="H148" s="836">
        <v>0.26100000000000001</v>
      </c>
      <c r="I148" s="522" t="s">
        <v>119</v>
      </c>
      <c r="J148" s="837">
        <f t="shared" si="7"/>
        <v>0</v>
      </c>
      <c r="K148" s="391" t="s">
        <v>1057</v>
      </c>
      <c r="L148" s="388"/>
    </row>
    <row r="149" spans="1:12" ht="15" customHeight="1" x14ac:dyDescent="0.2">
      <c r="A149" s="388"/>
      <c r="B149" s="807"/>
      <c r="C149" s="808"/>
      <c r="D149" s="811"/>
      <c r="E149" s="810" t="s">
        <v>142</v>
      </c>
      <c r="F149" s="464" t="b">
        <f>IF(総括表!$B$4=総括表!$Q$5,基礎データ貼付用シート!E986)</f>
        <v>0</v>
      </c>
      <c r="G149" s="522" t="s">
        <v>117</v>
      </c>
      <c r="H149" s="836">
        <v>0.255</v>
      </c>
      <c r="I149" s="522" t="s">
        <v>119</v>
      </c>
      <c r="J149" s="837">
        <f>ROUND(F149*H149,0)</f>
        <v>0</v>
      </c>
      <c r="K149" s="391" t="s">
        <v>1058</v>
      </c>
      <c r="L149" s="388"/>
    </row>
    <row r="150" spans="1:12" ht="15" customHeight="1" x14ac:dyDescent="0.2">
      <c r="A150" s="388"/>
      <c r="B150" s="807"/>
      <c r="C150" s="808"/>
      <c r="D150" s="809" t="s">
        <v>482</v>
      </c>
      <c r="E150" s="810" t="s">
        <v>143</v>
      </c>
      <c r="F150" s="464" t="b">
        <f>IF(総括表!$B$4=総括表!$Q$4,基礎データ貼付用シート!E987)</f>
        <v>0</v>
      </c>
      <c r="G150" s="522" t="s">
        <v>117</v>
      </c>
      <c r="H150" s="836">
        <v>0.26100000000000001</v>
      </c>
      <c r="I150" s="522" t="s">
        <v>119</v>
      </c>
      <c r="J150" s="837">
        <f t="shared" si="7"/>
        <v>0</v>
      </c>
      <c r="K150" s="391" t="s">
        <v>1059</v>
      </c>
      <c r="L150" s="388"/>
    </row>
    <row r="151" spans="1:12" ht="15" customHeight="1" x14ac:dyDescent="0.2">
      <c r="A151" s="388"/>
      <c r="B151" s="807"/>
      <c r="C151" s="808"/>
      <c r="D151" s="811"/>
      <c r="E151" s="810" t="s">
        <v>142</v>
      </c>
      <c r="F151" s="464" t="b">
        <f>IF(総括表!$B$4=総括表!$Q$5,基礎データ貼付用シート!E987)</f>
        <v>0</v>
      </c>
      <c r="G151" s="522" t="s">
        <v>117</v>
      </c>
      <c r="H151" s="836">
        <v>0.255</v>
      </c>
      <c r="I151" s="522" t="s">
        <v>119</v>
      </c>
      <c r="J151" s="837">
        <f t="shared" si="7"/>
        <v>0</v>
      </c>
      <c r="K151" s="391" t="s">
        <v>1060</v>
      </c>
      <c r="L151" s="388"/>
    </row>
    <row r="152" spans="1:12" ht="15" customHeight="1" x14ac:dyDescent="0.2">
      <c r="A152" s="388"/>
      <c r="B152" s="807"/>
      <c r="C152" s="808"/>
      <c r="D152" s="809" t="s">
        <v>481</v>
      </c>
      <c r="E152" s="810" t="s">
        <v>143</v>
      </c>
      <c r="F152" s="464" t="b">
        <f>IF(総括表!$B$4=総括表!$Q$4,基礎データ貼付用シート!E988)</f>
        <v>0</v>
      </c>
      <c r="G152" s="522" t="s">
        <v>117</v>
      </c>
      <c r="H152" s="836">
        <v>0.17399999999999999</v>
      </c>
      <c r="I152" s="522" t="s">
        <v>119</v>
      </c>
      <c r="J152" s="837">
        <f t="shared" si="7"/>
        <v>0</v>
      </c>
      <c r="K152" s="391" t="s">
        <v>1061</v>
      </c>
      <c r="L152" s="388"/>
    </row>
    <row r="153" spans="1:12" ht="15" customHeight="1" x14ac:dyDescent="0.2">
      <c r="A153" s="388"/>
      <c r="B153" s="814"/>
      <c r="C153" s="815"/>
      <c r="D153" s="811"/>
      <c r="E153" s="810" t="s">
        <v>142</v>
      </c>
      <c r="F153" s="464" t="b">
        <f>IF(総括表!$B$4=総括表!$Q$5,基礎データ貼付用シート!E988)</f>
        <v>0</v>
      </c>
      <c r="G153" s="522" t="s">
        <v>117</v>
      </c>
      <c r="H153" s="839">
        <v>0.17</v>
      </c>
      <c r="I153" s="526" t="s">
        <v>119</v>
      </c>
      <c r="J153" s="840">
        <f t="shared" si="7"/>
        <v>0</v>
      </c>
      <c r="K153" s="391" t="s">
        <v>1062</v>
      </c>
      <c r="L153" s="388"/>
    </row>
    <row r="154" spans="1:12" ht="15" customHeight="1" x14ac:dyDescent="0.2">
      <c r="A154" s="388"/>
      <c r="B154" s="803">
        <v>17</v>
      </c>
      <c r="C154" s="804" t="s">
        <v>926</v>
      </c>
      <c r="D154" s="809" t="s">
        <v>484</v>
      </c>
      <c r="E154" s="810" t="s">
        <v>143</v>
      </c>
      <c r="F154" s="464" t="b">
        <f>IF(総括表!$B$4=総括表!$Q$4,基礎データ貼付用シート!E991)</f>
        <v>0</v>
      </c>
      <c r="G154" s="522" t="s">
        <v>117</v>
      </c>
      <c r="H154" s="841">
        <v>0.64</v>
      </c>
      <c r="I154" s="522" t="s">
        <v>119</v>
      </c>
      <c r="J154" s="837">
        <f t="shared" ref="J154:J156" si="8">ROUND(F154*H154,0)</f>
        <v>0</v>
      </c>
      <c r="K154" s="391" t="s">
        <v>1063</v>
      </c>
      <c r="L154" s="388"/>
    </row>
    <row r="155" spans="1:12" ht="15" customHeight="1" x14ac:dyDescent="0.2">
      <c r="A155" s="388"/>
      <c r="B155" s="807"/>
      <c r="C155" s="808"/>
      <c r="D155" s="811"/>
      <c r="E155" s="810" t="s">
        <v>142</v>
      </c>
      <c r="F155" s="464" t="b">
        <f>IF(総括表!$B$4=総括表!$Q$5,基礎データ貼付用シート!E991)</f>
        <v>0</v>
      </c>
      <c r="G155" s="522" t="s">
        <v>117</v>
      </c>
      <c r="H155" s="836">
        <v>0.63</v>
      </c>
      <c r="I155" s="522" t="s">
        <v>119</v>
      </c>
      <c r="J155" s="837">
        <f t="shared" si="8"/>
        <v>0</v>
      </c>
      <c r="K155" s="391" t="s">
        <v>1064</v>
      </c>
      <c r="L155" s="388"/>
    </row>
    <row r="156" spans="1:12" ht="15" customHeight="1" x14ac:dyDescent="0.2">
      <c r="A156" s="388"/>
      <c r="B156" s="807"/>
      <c r="C156" s="808"/>
      <c r="D156" s="809" t="s">
        <v>483</v>
      </c>
      <c r="E156" s="810" t="s">
        <v>143</v>
      </c>
      <c r="F156" s="464" t="b">
        <f>IF(総括表!$B$4=総括表!$Q$4,基礎データ貼付用シート!E992)</f>
        <v>0</v>
      </c>
      <c r="G156" s="522" t="s">
        <v>117</v>
      </c>
      <c r="H156" s="836">
        <v>0.27400000000000002</v>
      </c>
      <c r="I156" s="522" t="s">
        <v>119</v>
      </c>
      <c r="J156" s="837">
        <f t="shared" si="8"/>
        <v>0</v>
      </c>
      <c r="K156" s="391" t="s">
        <v>1065</v>
      </c>
      <c r="L156" s="388"/>
    </row>
    <row r="157" spans="1:12" ht="15" customHeight="1" x14ac:dyDescent="0.2">
      <c r="A157" s="388"/>
      <c r="B157" s="807"/>
      <c r="C157" s="808"/>
      <c r="D157" s="811"/>
      <c r="E157" s="810" t="s">
        <v>142</v>
      </c>
      <c r="F157" s="464" t="b">
        <f>IF(総括表!$B$4=総括表!$Q$5,基礎データ貼付用シート!E992)</f>
        <v>0</v>
      </c>
      <c r="G157" s="522" t="s">
        <v>117</v>
      </c>
      <c r="H157" s="836">
        <v>0.27</v>
      </c>
      <c r="I157" s="522" t="s">
        <v>119</v>
      </c>
      <c r="J157" s="837">
        <f>ROUND(F157*H157,0)</f>
        <v>0</v>
      </c>
      <c r="K157" s="391" t="s">
        <v>1066</v>
      </c>
      <c r="L157" s="388"/>
    </row>
    <row r="158" spans="1:12" ht="15" customHeight="1" x14ac:dyDescent="0.2">
      <c r="A158" s="388"/>
      <c r="B158" s="807"/>
      <c r="C158" s="808"/>
      <c r="D158" s="809" t="s">
        <v>482</v>
      </c>
      <c r="E158" s="810" t="s">
        <v>143</v>
      </c>
      <c r="F158" s="464" t="b">
        <f>IF(総括表!$B$4=総括表!$Q$4,基礎データ貼付用シート!E993)</f>
        <v>0</v>
      </c>
      <c r="G158" s="522" t="s">
        <v>117</v>
      </c>
      <c r="H158" s="836">
        <v>0.27400000000000002</v>
      </c>
      <c r="I158" s="522" t="s">
        <v>119</v>
      </c>
      <c r="J158" s="837">
        <f t="shared" ref="J158:J164" si="9">ROUND(F158*H158,0)</f>
        <v>0</v>
      </c>
      <c r="K158" s="391" t="s">
        <v>1067</v>
      </c>
      <c r="L158" s="388"/>
    </row>
    <row r="159" spans="1:12" ht="15" customHeight="1" x14ac:dyDescent="0.2">
      <c r="A159" s="388"/>
      <c r="B159" s="807"/>
      <c r="C159" s="808"/>
      <c r="D159" s="811"/>
      <c r="E159" s="810" t="s">
        <v>142</v>
      </c>
      <c r="F159" s="464" t="b">
        <f>IF(総括表!$B$4=総括表!$Q$5,基礎データ貼付用シート!E993)</f>
        <v>0</v>
      </c>
      <c r="G159" s="522" t="s">
        <v>117</v>
      </c>
      <c r="H159" s="836">
        <v>0.27</v>
      </c>
      <c r="I159" s="522" t="s">
        <v>119</v>
      </c>
      <c r="J159" s="837">
        <f t="shared" si="9"/>
        <v>0</v>
      </c>
      <c r="K159" s="391" t="s">
        <v>1004</v>
      </c>
      <c r="L159" s="388"/>
    </row>
    <row r="160" spans="1:12" ht="15" customHeight="1" x14ac:dyDescent="0.2">
      <c r="A160" s="388"/>
      <c r="B160" s="807"/>
      <c r="C160" s="808"/>
      <c r="D160" s="809" t="s">
        <v>481</v>
      </c>
      <c r="E160" s="810" t="s">
        <v>143</v>
      </c>
      <c r="F160" s="464" t="b">
        <f>IF(総括表!$B$4=総括表!$Q$4,基礎データ貼付用シート!E994)</f>
        <v>0</v>
      </c>
      <c r="G160" s="522" t="s">
        <v>117</v>
      </c>
      <c r="H160" s="836">
        <v>0.183</v>
      </c>
      <c r="I160" s="522" t="s">
        <v>119</v>
      </c>
      <c r="J160" s="837">
        <f t="shared" si="9"/>
        <v>0</v>
      </c>
      <c r="K160" s="391" t="s">
        <v>1005</v>
      </c>
      <c r="L160" s="388"/>
    </row>
    <row r="161" spans="1:12" ht="15" customHeight="1" x14ac:dyDescent="0.2">
      <c r="A161" s="388"/>
      <c r="B161" s="814"/>
      <c r="C161" s="815"/>
      <c r="D161" s="811"/>
      <c r="E161" s="810" t="s">
        <v>142</v>
      </c>
      <c r="F161" s="464" t="b">
        <f>IF(総括表!$B$4=総括表!$Q$5,基礎データ貼付用シート!E994)</f>
        <v>0</v>
      </c>
      <c r="G161" s="522" t="s">
        <v>117</v>
      </c>
      <c r="H161" s="839">
        <v>0.18</v>
      </c>
      <c r="I161" s="526" t="s">
        <v>119</v>
      </c>
      <c r="J161" s="840">
        <f t="shared" si="9"/>
        <v>0</v>
      </c>
      <c r="K161" s="391" t="s">
        <v>1006</v>
      </c>
      <c r="L161" s="388"/>
    </row>
    <row r="162" spans="1:12" ht="15" customHeight="1" x14ac:dyDescent="0.2">
      <c r="A162" s="388"/>
      <c r="B162" s="803">
        <v>18</v>
      </c>
      <c r="C162" s="804" t="s">
        <v>1082</v>
      </c>
      <c r="D162" s="809" t="s">
        <v>484</v>
      </c>
      <c r="E162" s="810" t="s">
        <v>143</v>
      </c>
      <c r="F162" s="464" t="b">
        <f>IF(総括表!$B$4=総括表!$Q$4,基礎データ貼付用シート!E999)</f>
        <v>0</v>
      </c>
      <c r="G162" s="522" t="s">
        <v>117</v>
      </c>
      <c r="H162" s="841">
        <v>0.67</v>
      </c>
      <c r="I162" s="522" t="s">
        <v>119</v>
      </c>
      <c r="J162" s="837">
        <f t="shared" si="9"/>
        <v>0</v>
      </c>
      <c r="K162" s="391" t="s">
        <v>1007</v>
      </c>
      <c r="L162" s="388"/>
    </row>
    <row r="163" spans="1:12" ht="15" customHeight="1" x14ac:dyDescent="0.2">
      <c r="A163" s="388"/>
      <c r="B163" s="807"/>
      <c r="C163" s="808"/>
      <c r="D163" s="811"/>
      <c r="E163" s="810" t="s">
        <v>142</v>
      </c>
      <c r="F163" s="464" t="b">
        <f>IF(総括表!$B$4=総括表!$Q$5,基礎データ貼付用シート!E999)</f>
        <v>0</v>
      </c>
      <c r="G163" s="522" t="s">
        <v>117</v>
      </c>
      <c r="H163" s="836">
        <v>0.66400000000000003</v>
      </c>
      <c r="I163" s="522" t="s">
        <v>119</v>
      </c>
      <c r="J163" s="837">
        <f t="shared" si="9"/>
        <v>0</v>
      </c>
      <c r="K163" s="391" t="s">
        <v>1008</v>
      </c>
      <c r="L163" s="388"/>
    </row>
    <row r="164" spans="1:12" ht="15" customHeight="1" x14ac:dyDescent="0.2">
      <c r="A164" s="388"/>
      <c r="B164" s="807"/>
      <c r="C164" s="808"/>
      <c r="D164" s="809" t="s">
        <v>1195</v>
      </c>
      <c r="E164" s="810" t="s">
        <v>143</v>
      </c>
      <c r="F164" s="464" t="b">
        <f>IF(総括表!$B$4=総括表!$Q$4,基礎データ貼付用シート!E1000)</f>
        <v>0</v>
      </c>
      <c r="G164" s="522" t="s">
        <v>117</v>
      </c>
      <c r="H164" s="836">
        <v>0.47899999999999998</v>
      </c>
      <c r="I164" s="522" t="s">
        <v>119</v>
      </c>
      <c r="J164" s="837">
        <f t="shared" si="9"/>
        <v>0</v>
      </c>
      <c r="K164" s="391" t="s">
        <v>1009</v>
      </c>
      <c r="L164" s="388"/>
    </row>
    <row r="165" spans="1:12" ht="15" customHeight="1" x14ac:dyDescent="0.2">
      <c r="A165" s="388"/>
      <c r="B165" s="807"/>
      <c r="C165" s="808"/>
      <c r="D165" s="811" t="s">
        <v>1196</v>
      </c>
      <c r="E165" s="810" t="s">
        <v>142</v>
      </c>
      <c r="F165" s="464" t="b">
        <f>IF(総括表!$B$4=総括表!$Q$5,基礎データ貼付用シート!E1000)</f>
        <v>0</v>
      </c>
      <c r="G165" s="522" t="s">
        <v>117</v>
      </c>
      <c r="H165" s="836">
        <v>0.47499999999999998</v>
      </c>
      <c r="I165" s="522" t="s">
        <v>119</v>
      </c>
      <c r="J165" s="837">
        <f>ROUND(F165*H165,0)</f>
        <v>0</v>
      </c>
      <c r="K165" s="391" t="s">
        <v>1010</v>
      </c>
      <c r="L165" s="388"/>
    </row>
    <row r="166" spans="1:12" ht="15" customHeight="1" x14ac:dyDescent="0.2">
      <c r="A166" s="388"/>
      <c r="B166" s="807"/>
      <c r="C166" s="808"/>
      <c r="D166" s="809" t="s">
        <v>1195</v>
      </c>
      <c r="E166" s="810" t="s">
        <v>143</v>
      </c>
      <c r="F166" s="464" t="b">
        <f>IF(総括表!$B$4=総括表!$Q$4,基礎データ貼付用シート!E1001)</f>
        <v>0</v>
      </c>
      <c r="G166" s="522" t="s">
        <v>117</v>
      </c>
      <c r="H166" s="836">
        <v>0.28699999999999998</v>
      </c>
      <c r="I166" s="522" t="s">
        <v>119</v>
      </c>
      <c r="J166" s="837">
        <f t="shared" ref="J166:J170" si="10">ROUND(F166*H166,0)</f>
        <v>0</v>
      </c>
      <c r="K166" s="391" t="s">
        <v>1068</v>
      </c>
      <c r="L166" s="388"/>
    </row>
    <row r="167" spans="1:12" ht="15" customHeight="1" x14ac:dyDescent="0.2">
      <c r="A167" s="388"/>
      <c r="B167" s="814"/>
      <c r="C167" s="815"/>
      <c r="D167" s="811" t="s">
        <v>1197</v>
      </c>
      <c r="E167" s="810" t="s">
        <v>142</v>
      </c>
      <c r="F167" s="464" t="b">
        <f>IF(総括表!$B$4=総括表!$Q$5,基礎データ貼付用シート!E1001)</f>
        <v>0</v>
      </c>
      <c r="G167" s="522" t="s">
        <v>117</v>
      </c>
      <c r="H167" s="836">
        <v>0.28499999999999998</v>
      </c>
      <c r="I167" s="522" t="s">
        <v>119</v>
      </c>
      <c r="J167" s="837">
        <f t="shared" si="10"/>
        <v>0</v>
      </c>
      <c r="K167" s="391" t="s">
        <v>1069</v>
      </c>
      <c r="L167" s="388"/>
    </row>
    <row r="168" spans="1:12" ht="15" customHeight="1" x14ac:dyDescent="0.2">
      <c r="A168" s="388"/>
      <c r="B168" s="432">
        <v>19</v>
      </c>
      <c r="C168" s="399" t="s">
        <v>1284</v>
      </c>
      <c r="D168" s="816" t="s">
        <v>484</v>
      </c>
      <c r="E168" s="817" t="s">
        <v>143</v>
      </c>
      <c r="F168" s="464" t="b">
        <f>IF(総括表!$B$4=総括表!$Q$4,基礎データ貼付用シート!E1006)</f>
        <v>0</v>
      </c>
      <c r="G168" s="465" t="s">
        <v>4875</v>
      </c>
      <c r="H168" s="842">
        <v>0.7</v>
      </c>
      <c r="I168" s="465" t="s">
        <v>4876</v>
      </c>
      <c r="J168" s="467">
        <f t="shared" si="10"/>
        <v>0</v>
      </c>
      <c r="K168" s="391" t="s">
        <v>1070</v>
      </c>
      <c r="L168" s="388"/>
    </row>
    <row r="169" spans="1:12" ht="15" customHeight="1" x14ac:dyDescent="0.2">
      <c r="A169" s="388"/>
      <c r="B169" s="812"/>
      <c r="C169" s="808"/>
      <c r="D169" s="811"/>
      <c r="E169" s="817" t="s">
        <v>142</v>
      </c>
      <c r="F169" s="464" t="b">
        <f>IF(総括表!$B$4=総括表!$Q$5,基礎データ貼付用シート!E1006)</f>
        <v>0</v>
      </c>
      <c r="G169" s="465" t="s">
        <v>4875</v>
      </c>
      <c r="H169" s="843">
        <v>0.7</v>
      </c>
      <c r="I169" s="465" t="s">
        <v>4876</v>
      </c>
      <c r="J169" s="467">
        <f t="shared" si="10"/>
        <v>0</v>
      </c>
      <c r="K169" s="391" t="s">
        <v>1071</v>
      </c>
      <c r="L169" s="388"/>
    </row>
    <row r="170" spans="1:12" ht="15" customHeight="1" x14ac:dyDescent="0.2">
      <c r="A170" s="388"/>
      <c r="B170" s="812"/>
      <c r="C170" s="808"/>
      <c r="D170" s="816" t="s">
        <v>1195</v>
      </c>
      <c r="E170" s="817" t="s">
        <v>143</v>
      </c>
      <c r="F170" s="464" t="b">
        <f>IF(総括表!$B$4=総括表!$Q$4,基礎データ貼付用シート!E1007)</f>
        <v>0</v>
      </c>
      <c r="G170" s="465" t="s">
        <v>4875</v>
      </c>
      <c r="H170" s="843">
        <v>0.5</v>
      </c>
      <c r="I170" s="465" t="s">
        <v>4876</v>
      </c>
      <c r="J170" s="467">
        <f t="shared" si="10"/>
        <v>0</v>
      </c>
      <c r="K170" s="391" t="s">
        <v>1072</v>
      </c>
      <c r="L170" s="388"/>
    </row>
    <row r="171" spans="1:12" ht="15" customHeight="1" x14ac:dyDescent="0.2">
      <c r="A171" s="388"/>
      <c r="B171" s="812"/>
      <c r="C171" s="808"/>
      <c r="D171" s="811" t="s">
        <v>1196</v>
      </c>
      <c r="E171" s="817" t="s">
        <v>142</v>
      </c>
      <c r="F171" s="464" t="b">
        <f>IF(総括表!$B$4=総括表!$Q$5,基礎データ貼付用シート!E1007)</f>
        <v>0</v>
      </c>
      <c r="G171" s="465" t="s">
        <v>4875</v>
      </c>
      <c r="H171" s="843">
        <v>0.5</v>
      </c>
      <c r="I171" s="465" t="s">
        <v>4876</v>
      </c>
      <c r="J171" s="467">
        <f>ROUND(F171*H171,0)</f>
        <v>0</v>
      </c>
      <c r="K171" s="391" t="s">
        <v>1073</v>
      </c>
      <c r="L171" s="388"/>
    </row>
    <row r="172" spans="1:12" ht="15" customHeight="1" x14ac:dyDescent="0.2">
      <c r="A172" s="388"/>
      <c r="B172" s="812"/>
      <c r="C172" s="808"/>
      <c r="D172" s="816" t="s">
        <v>1195</v>
      </c>
      <c r="E172" s="817" t="s">
        <v>143</v>
      </c>
      <c r="F172" s="464" t="b">
        <f>IF(総括表!$B$4=総括表!$Q$4,基礎データ貼付用シート!E1008)</f>
        <v>0</v>
      </c>
      <c r="G172" s="465" t="s">
        <v>117</v>
      </c>
      <c r="H172" s="843">
        <v>0.3</v>
      </c>
      <c r="I172" s="465" t="s">
        <v>119</v>
      </c>
      <c r="J172" s="467">
        <f t="shared" ref="J172:J176" si="11">ROUND(F172*H172,0)</f>
        <v>0</v>
      </c>
      <c r="K172" s="391" t="s">
        <v>1074</v>
      </c>
      <c r="L172" s="388"/>
    </row>
    <row r="173" spans="1:12" ht="15" customHeight="1" x14ac:dyDescent="0.2">
      <c r="A173" s="388"/>
      <c r="B173" s="812"/>
      <c r="C173" s="808"/>
      <c r="D173" s="811" t="s">
        <v>1197</v>
      </c>
      <c r="E173" s="817" t="s">
        <v>142</v>
      </c>
      <c r="F173" s="464" t="b">
        <f>IF(総括表!$B$4=総括表!$Q$5,基礎データ貼付用シート!E1008)</f>
        <v>0</v>
      </c>
      <c r="G173" s="465" t="s">
        <v>117</v>
      </c>
      <c r="H173" s="843">
        <v>0.3</v>
      </c>
      <c r="I173" s="465" t="s">
        <v>119</v>
      </c>
      <c r="J173" s="467">
        <f t="shared" si="11"/>
        <v>0</v>
      </c>
      <c r="K173" s="391" t="s">
        <v>5847</v>
      </c>
      <c r="L173" s="388"/>
    </row>
    <row r="174" spans="1:12" ht="15" customHeight="1" x14ac:dyDescent="0.2">
      <c r="A174" s="388"/>
      <c r="B174" s="812"/>
      <c r="C174" s="808"/>
      <c r="D174" s="816" t="s">
        <v>4877</v>
      </c>
      <c r="E174" s="817" t="s">
        <v>143</v>
      </c>
      <c r="F174" s="464" t="b">
        <f>IF(総括表!$B$4=総括表!$Q$4,基礎データ貼付用シート!E1011)</f>
        <v>0</v>
      </c>
      <c r="G174" s="465" t="s">
        <v>117</v>
      </c>
      <c r="H174" s="843">
        <v>0.7</v>
      </c>
      <c r="I174" s="465" t="s">
        <v>119</v>
      </c>
      <c r="J174" s="467">
        <f t="shared" si="11"/>
        <v>0</v>
      </c>
      <c r="K174" s="391" t="s">
        <v>5848</v>
      </c>
      <c r="L174" s="388"/>
    </row>
    <row r="175" spans="1:12" ht="15" customHeight="1" x14ac:dyDescent="0.2">
      <c r="A175" s="388"/>
      <c r="B175" s="812"/>
      <c r="C175" s="808"/>
      <c r="D175" s="811"/>
      <c r="E175" s="817" t="s">
        <v>142</v>
      </c>
      <c r="F175" s="464" t="b">
        <f>IF(総括表!$B$4=総括表!$Q$5,基礎データ貼付用シート!E1011)</f>
        <v>0</v>
      </c>
      <c r="G175" s="465" t="s">
        <v>117</v>
      </c>
      <c r="H175" s="843">
        <v>0.7</v>
      </c>
      <c r="I175" s="465" t="s">
        <v>119</v>
      </c>
      <c r="J175" s="467">
        <f t="shared" si="11"/>
        <v>0</v>
      </c>
      <c r="K175" s="391" t="s">
        <v>5849</v>
      </c>
      <c r="L175" s="388"/>
    </row>
    <row r="176" spans="1:12" ht="15" customHeight="1" x14ac:dyDescent="0.2">
      <c r="A176" s="388"/>
      <c r="B176" s="812"/>
      <c r="C176" s="808"/>
      <c r="D176" s="816" t="s">
        <v>4878</v>
      </c>
      <c r="E176" s="817" t="s">
        <v>143</v>
      </c>
      <c r="F176" s="464" t="b">
        <f>IF(総括表!$B$4=総括表!$Q$4,基礎データ貼付用シート!E1012)</f>
        <v>0</v>
      </c>
      <c r="G176" s="465" t="s">
        <v>117</v>
      </c>
      <c r="H176" s="843">
        <v>0.7</v>
      </c>
      <c r="I176" s="465" t="s">
        <v>119</v>
      </c>
      <c r="J176" s="467">
        <f t="shared" si="11"/>
        <v>0</v>
      </c>
      <c r="K176" s="391" t="s">
        <v>5850</v>
      </c>
      <c r="L176" s="388"/>
    </row>
    <row r="177" spans="1:12" ht="15" customHeight="1" x14ac:dyDescent="0.2">
      <c r="A177" s="388"/>
      <c r="B177" s="814"/>
      <c r="C177" s="815"/>
      <c r="D177" s="811" t="s">
        <v>4879</v>
      </c>
      <c r="E177" s="817" t="s">
        <v>142</v>
      </c>
      <c r="F177" s="464" t="b">
        <f>IF(総括表!$B$4=総括表!$Q$5,基礎データ貼付用シート!E1012)</f>
        <v>0</v>
      </c>
      <c r="G177" s="465" t="s">
        <v>117</v>
      </c>
      <c r="H177" s="843">
        <v>0.7</v>
      </c>
      <c r="I177" s="465" t="s">
        <v>119</v>
      </c>
      <c r="J177" s="467">
        <f>ROUND(F177*H177,0)</f>
        <v>0</v>
      </c>
      <c r="K177" s="391" t="s">
        <v>5851</v>
      </c>
      <c r="L177" s="388"/>
    </row>
    <row r="178" spans="1:12" ht="15" customHeight="1" x14ac:dyDescent="0.2">
      <c r="A178" s="388"/>
      <c r="B178" s="432">
        <v>20</v>
      </c>
      <c r="C178" s="399" t="s">
        <v>5389</v>
      </c>
      <c r="D178" s="816" t="s">
        <v>484</v>
      </c>
      <c r="E178" s="817" t="s">
        <v>143</v>
      </c>
      <c r="F178" s="464" t="b">
        <f>IF(総括表!$B$4=総括表!$Q$4,基礎データ貼付用シート!E1013)</f>
        <v>0</v>
      </c>
      <c r="G178" s="465" t="s">
        <v>4875</v>
      </c>
      <c r="H178" s="842">
        <v>0.7</v>
      </c>
      <c r="I178" s="465" t="s">
        <v>4876</v>
      </c>
      <c r="J178" s="467">
        <f t="shared" ref="J178:J180" si="12">ROUND(F178*H178,0)</f>
        <v>0</v>
      </c>
      <c r="K178" s="391" t="s">
        <v>5852</v>
      </c>
      <c r="L178" s="388"/>
    </row>
    <row r="179" spans="1:12" ht="15" customHeight="1" x14ac:dyDescent="0.2">
      <c r="A179" s="388"/>
      <c r="B179" s="812"/>
      <c r="C179" s="808"/>
      <c r="D179" s="811"/>
      <c r="E179" s="817" t="s">
        <v>142</v>
      </c>
      <c r="F179" s="464" t="b">
        <f>IF(総括表!$B$4=総括表!$Q$5,基礎データ貼付用シート!E1013)</f>
        <v>0</v>
      </c>
      <c r="G179" s="465" t="s">
        <v>4875</v>
      </c>
      <c r="H179" s="843">
        <v>0.7</v>
      </c>
      <c r="I179" s="465" t="s">
        <v>4876</v>
      </c>
      <c r="J179" s="467">
        <f t="shared" si="12"/>
        <v>0</v>
      </c>
      <c r="K179" s="391" t="s">
        <v>5853</v>
      </c>
      <c r="L179" s="388"/>
    </row>
    <row r="180" spans="1:12" ht="15" customHeight="1" x14ac:dyDescent="0.2">
      <c r="A180" s="388"/>
      <c r="B180" s="812"/>
      <c r="C180" s="808"/>
      <c r="D180" s="816" t="s">
        <v>1195</v>
      </c>
      <c r="E180" s="817" t="s">
        <v>143</v>
      </c>
      <c r="F180" s="464" t="b">
        <f>IF(総括表!$B$4=総括表!$Q$4,基礎データ貼付用シート!E1014)</f>
        <v>0</v>
      </c>
      <c r="G180" s="465" t="s">
        <v>4875</v>
      </c>
      <c r="H180" s="843">
        <v>0.5</v>
      </c>
      <c r="I180" s="465" t="s">
        <v>4876</v>
      </c>
      <c r="J180" s="467">
        <f t="shared" si="12"/>
        <v>0</v>
      </c>
      <c r="K180" s="391" t="s">
        <v>5854</v>
      </c>
      <c r="L180" s="388"/>
    </row>
    <row r="181" spans="1:12" ht="15" customHeight="1" x14ac:dyDescent="0.2">
      <c r="A181" s="388"/>
      <c r="B181" s="812"/>
      <c r="C181" s="808"/>
      <c r="D181" s="811" t="s">
        <v>1196</v>
      </c>
      <c r="E181" s="817" t="s">
        <v>142</v>
      </c>
      <c r="F181" s="464" t="b">
        <f>IF(総括表!$B$4=総括表!$Q$5,基礎データ貼付用シート!E1014)</f>
        <v>0</v>
      </c>
      <c r="G181" s="465" t="s">
        <v>4875</v>
      </c>
      <c r="H181" s="843">
        <v>0.5</v>
      </c>
      <c r="I181" s="465" t="s">
        <v>4876</v>
      </c>
      <c r="J181" s="467">
        <f>ROUND(F181*H181,0)</f>
        <v>0</v>
      </c>
      <c r="K181" s="391" t="s">
        <v>5855</v>
      </c>
      <c r="L181" s="388"/>
    </row>
    <row r="182" spans="1:12" ht="15" customHeight="1" x14ac:dyDescent="0.2">
      <c r="A182" s="388"/>
      <c r="B182" s="812"/>
      <c r="C182" s="808"/>
      <c r="D182" s="816" t="s">
        <v>1195</v>
      </c>
      <c r="E182" s="817" t="s">
        <v>143</v>
      </c>
      <c r="F182" s="464" t="b">
        <f>IF(総括表!$B$4=総括表!$Q$4,基礎データ貼付用シート!E1015)</f>
        <v>0</v>
      </c>
      <c r="G182" s="465" t="s">
        <v>117</v>
      </c>
      <c r="H182" s="843">
        <v>0.3</v>
      </c>
      <c r="I182" s="465" t="s">
        <v>119</v>
      </c>
      <c r="J182" s="467">
        <f t="shared" ref="J182:J186" si="13">ROUND(F182*H182,0)</f>
        <v>0</v>
      </c>
      <c r="K182" s="391" t="s">
        <v>5856</v>
      </c>
      <c r="L182" s="388"/>
    </row>
    <row r="183" spans="1:12" ht="15" customHeight="1" x14ac:dyDescent="0.2">
      <c r="A183" s="388"/>
      <c r="B183" s="812"/>
      <c r="C183" s="808"/>
      <c r="D183" s="811" t="s">
        <v>1197</v>
      </c>
      <c r="E183" s="817" t="s">
        <v>142</v>
      </c>
      <c r="F183" s="464" t="b">
        <f>IF(総括表!$B$4=総括表!$Q$5,基礎データ貼付用シート!E1015)</f>
        <v>0</v>
      </c>
      <c r="G183" s="465" t="s">
        <v>117</v>
      </c>
      <c r="H183" s="843">
        <v>0.3</v>
      </c>
      <c r="I183" s="465" t="s">
        <v>119</v>
      </c>
      <c r="J183" s="467">
        <f t="shared" si="13"/>
        <v>0</v>
      </c>
      <c r="K183" s="391" t="s">
        <v>5857</v>
      </c>
      <c r="L183" s="388"/>
    </row>
    <row r="184" spans="1:12" ht="15" customHeight="1" x14ac:dyDescent="0.2">
      <c r="A184" s="388"/>
      <c r="B184" s="812"/>
      <c r="C184" s="808"/>
      <c r="D184" s="816" t="s">
        <v>4877</v>
      </c>
      <c r="E184" s="817" t="s">
        <v>143</v>
      </c>
      <c r="F184" s="464" t="b">
        <f>IF(総括表!$B$4=総括表!$Q$4,基礎データ貼付用シート!E1018)</f>
        <v>0</v>
      </c>
      <c r="G184" s="465" t="s">
        <v>117</v>
      </c>
      <c r="H184" s="843">
        <v>0.7</v>
      </c>
      <c r="I184" s="465" t="s">
        <v>119</v>
      </c>
      <c r="J184" s="467">
        <f t="shared" si="13"/>
        <v>0</v>
      </c>
      <c r="K184" s="391" t="s">
        <v>5858</v>
      </c>
      <c r="L184" s="388"/>
    </row>
    <row r="185" spans="1:12" ht="15" customHeight="1" x14ac:dyDescent="0.2">
      <c r="A185" s="388"/>
      <c r="B185" s="812"/>
      <c r="C185" s="808"/>
      <c r="D185" s="811"/>
      <c r="E185" s="817" t="s">
        <v>142</v>
      </c>
      <c r="F185" s="464" t="b">
        <f>IF(総括表!$B$4=総括表!$Q$5,基礎データ貼付用シート!E1018)</f>
        <v>0</v>
      </c>
      <c r="G185" s="465" t="s">
        <v>117</v>
      </c>
      <c r="H185" s="843">
        <v>0.7</v>
      </c>
      <c r="I185" s="465" t="s">
        <v>119</v>
      </c>
      <c r="J185" s="467">
        <f t="shared" si="13"/>
        <v>0</v>
      </c>
      <c r="K185" s="391" t="s">
        <v>5859</v>
      </c>
      <c r="L185" s="388"/>
    </row>
    <row r="186" spans="1:12" ht="15" customHeight="1" x14ac:dyDescent="0.2">
      <c r="A186" s="388"/>
      <c r="B186" s="812"/>
      <c r="C186" s="808"/>
      <c r="D186" s="816" t="s">
        <v>4878</v>
      </c>
      <c r="E186" s="817" t="s">
        <v>143</v>
      </c>
      <c r="F186" s="464" t="b">
        <f>IF(総括表!$B$4=総括表!$Q$4,基礎データ貼付用シート!E1019)</f>
        <v>0</v>
      </c>
      <c r="G186" s="465" t="s">
        <v>117</v>
      </c>
      <c r="H186" s="843">
        <v>0.7</v>
      </c>
      <c r="I186" s="465" t="s">
        <v>119</v>
      </c>
      <c r="J186" s="467">
        <f t="shared" si="13"/>
        <v>0</v>
      </c>
      <c r="K186" s="391" t="s">
        <v>5860</v>
      </c>
      <c r="L186" s="388"/>
    </row>
    <row r="187" spans="1:12" ht="15" customHeight="1" x14ac:dyDescent="0.2">
      <c r="A187" s="388"/>
      <c r="B187" s="814"/>
      <c r="C187" s="815"/>
      <c r="D187" s="811" t="s">
        <v>4879</v>
      </c>
      <c r="E187" s="817" t="s">
        <v>142</v>
      </c>
      <c r="F187" s="464" t="b">
        <f>IF(総括表!$B$4=総括表!$Q$5,基礎データ貼付用シート!E1019)</f>
        <v>0</v>
      </c>
      <c r="G187" s="465" t="s">
        <v>117</v>
      </c>
      <c r="H187" s="843">
        <v>0.7</v>
      </c>
      <c r="I187" s="465" t="s">
        <v>119</v>
      </c>
      <c r="J187" s="467">
        <f>ROUND(F187*H187,0)</f>
        <v>0</v>
      </c>
      <c r="K187" s="391" t="s">
        <v>5861</v>
      </c>
      <c r="L187" s="388"/>
    </row>
    <row r="188" spans="1:12" ht="15" customHeight="1" x14ac:dyDescent="0.2">
      <c r="A188" s="388"/>
      <c r="B188" s="398">
        <v>21</v>
      </c>
      <c r="C188" s="399" t="s">
        <v>5796</v>
      </c>
      <c r="D188" s="818" t="s">
        <v>484</v>
      </c>
      <c r="E188" s="819" t="s">
        <v>143</v>
      </c>
      <c r="F188" s="464" t="b">
        <f>IF(総括表!$B$4=総括表!$Q$4,基礎データ貼付用シート!E1020)</f>
        <v>0</v>
      </c>
      <c r="G188" s="419" t="s">
        <v>117</v>
      </c>
      <c r="H188" s="844">
        <v>0.7</v>
      </c>
      <c r="I188" s="419" t="s">
        <v>119</v>
      </c>
      <c r="J188" s="420">
        <f t="shared" ref="J188:J190" si="14">ROUND(F188*H188,0)</f>
        <v>0</v>
      </c>
      <c r="K188" s="391" t="s">
        <v>5862</v>
      </c>
      <c r="L188" s="388"/>
    </row>
    <row r="189" spans="1:12" ht="15" customHeight="1" x14ac:dyDescent="0.2">
      <c r="A189" s="388"/>
      <c r="B189" s="812"/>
      <c r="C189" s="808"/>
      <c r="D189" s="811"/>
      <c r="E189" s="819" t="s">
        <v>142</v>
      </c>
      <c r="F189" s="464" t="b">
        <f>IF(総括表!$B$4=総括表!$Q$5,基礎データ貼付用シート!E1020)</f>
        <v>0</v>
      </c>
      <c r="G189" s="419" t="s">
        <v>117</v>
      </c>
      <c r="H189" s="845">
        <v>0.7</v>
      </c>
      <c r="I189" s="419" t="s">
        <v>119</v>
      </c>
      <c r="J189" s="420">
        <f t="shared" si="14"/>
        <v>0</v>
      </c>
      <c r="K189" s="391" t="s">
        <v>5863</v>
      </c>
      <c r="L189" s="388"/>
    </row>
    <row r="190" spans="1:12" ht="15" customHeight="1" x14ac:dyDescent="0.2">
      <c r="A190" s="388"/>
      <c r="B190" s="812"/>
      <c r="C190" s="808"/>
      <c r="D190" s="818" t="s">
        <v>1195</v>
      </c>
      <c r="E190" s="819" t="s">
        <v>143</v>
      </c>
      <c r="F190" s="464" t="b">
        <f>IF(総括表!$B$4=総括表!$Q$4,基礎データ貼付用シート!E1021)</f>
        <v>0</v>
      </c>
      <c r="G190" s="419" t="s">
        <v>117</v>
      </c>
      <c r="H190" s="845">
        <v>0.5</v>
      </c>
      <c r="I190" s="419" t="s">
        <v>119</v>
      </c>
      <c r="J190" s="420">
        <f t="shared" si="14"/>
        <v>0</v>
      </c>
      <c r="K190" s="391" t="s">
        <v>5864</v>
      </c>
      <c r="L190" s="388"/>
    </row>
    <row r="191" spans="1:12" ht="15" customHeight="1" x14ac:dyDescent="0.2">
      <c r="A191" s="388"/>
      <c r="B191" s="812"/>
      <c r="C191" s="808"/>
      <c r="D191" s="811" t="s">
        <v>1196</v>
      </c>
      <c r="E191" s="819" t="s">
        <v>142</v>
      </c>
      <c r="F191" s="464" t="b">
        <f>IF(総括表!$B$4=総括表!$Q$5,基礎データ貼付用シート!E1021)</f>
        <v>0</v>
      </c>
      <c r="G191" s="419" t="s">
        <v>117</v>
      </c>
      <c r="H191" s="845">
        <v>0.5</v>
      </c>
      <c r="I191" s="419" t="s">
        <v>119</v>
      </c>
      <c r="J191" s="420">
        <f>ROUND(F191*H191,0)</f>
        <v>0</v>
      </c>
      <c r="K191" s="391" t="s">
        <v>5865</v>
      </c>
      <c r="L191" s="388"/>
    </row>
    <row r="192" spans="1:12" ht="15" customHeight="1" x14ac:dyDescent="0.2">
      <c r="A192" s="388"/>
      <c r="B192" s="812"/>
      <c r="C192" s="808"/>
      <c r="D192" s="818" t="s">
        <v>1195</v>
      </c>
      <c r="E192" s="819" t="s">
        <v>143</v>
      </c>
      <c r="F192" s="464" t="b">
        <f>IF(総括表!$B$4=総括表!$Q$4,基礎データ貼付用シート!E1022)</f>
        <v>0</v>
      </c>
      <c r="G192" s="419" t="s">
        <v>117</v>
      </c>
      <c r="H192" s="845">
        <v>0.3</v>
      </c>
      <c r="I192" s="419" t="s">
        <v>119</v>
      </c>
      <c r="J192" s="420">
        <f t="shared" ref="J192:J196" si="15">ROUND(F192*H192,0)</f>
        <v>0</v>
      </c>
      <c r="K192" s="391" t="s">
        <v>5866</v>
      </c>
      <c r="L192" s="388"/>
    </row>
    <row r="193" spans="1:12" ht="15" customHeight="1" x14ac:dyDescent="0.2">
      <c r="A193" s="388"/>
      <c r="B193" s="812"/>
      <c r="C193" s="808"/>
      <c r="D193" s="811" t="s">
        <v>1197</v>
      </c>
      <c r="E193" s="819" t="s">
        <v>142</v>
      </c>
      <c r="F193" s="464" t="b">
        <f>IF(総括表!$B$4=総括表!$Q$5,基礎データ貼付用シート!E1022)</f>
        <v>0</v>
      </c>
      <c r="G193" s="419" t="s">
        <v>117</v>
      </c>
      <c r="H193" s="845">
        <v>0.3</v>
      </c>
      <c r="I193" s="419" t="s">
        <v>119</v>
      </c>
      <c r="J193" s="420">
        <f t="shared" si="15"/>
        <v>0</v>
      </c>
      <c r="K193" s="391" t="s">
        <v>5867</v>
      </c>
      <c r="L193" s="388"/>
    </row>
    <row r="194" spans="1:12" ht="15" customHeight="1" x14ac:dyDescent="0.2">
      <c r="A194" s="388"/>
      <c r="B194" s="812"/>
      <c r="C194" s="808"/>
      <c r="D194" s="818" t="s">
        <v>4877</v>
      </c>
      <c r="E194" s="819" t="s">
        <v>143</v>
      </c>
      <c r="F194" s="464" t="b">
        <f>IF(総括表!$B$4=総括表!$Q$4,基礎データ貼付用シート!E1025)</f>
        <v>0</v>
      </c>
      <c r="G194" s="419" t="s">
        <v>117</v>
      </c>
      <c r="H194" s="845">
        <v>0.7</v>
      </c>
      <c r="I194" s="419" t="s">
        <v>119</v>
      </c>
      <c r="J194" s="420">
        <f t="shared" si="15"/>
        <v>0</v>
      </c>
      <c r="K194" s="391" t="s">
        <v>5868</v>
      </c>
      <c r="L194" s="388"/>
    </row>
    <row r="195" spans="1:12" ht="15" customHeight="1" x14ac:dyDescent="0.2">
      <c r="A195" s="388"/>
      <c r="B195" s="812"/>
      <c r="C195" s="808"/>
      <c r="D195" s="811"/>
      <c r="E195" s="819" t="s">
        <v>142</v>
      </c>
      <c r="F195" s="464" t="b">
        <f>IF(総括表!$B$4=総括表!$Q$5,基礎データ貼付用シート!E1025)</f>
        <v>0</v>
      </c>
      <c r="G195" s="419" t="s">
        <v>117</v>
      </c>
      <c r="H195" s="845">
        <v>0.7</v>
      </c>
      <c r="I195" s="419" t="s">
        <v>119</v>
      </c>
      <c r="J195" s="420">
        <f t="shared" si="15"/>
        <v>0</v>
      </c>
      <c r="K195" s="391" t="s">
        <v>5869</v>
      </c>
      <c r="L195" s="388"/>
    </row>
    <row r="196" spans="1:12" ht="15" customHeight="1" x14ac:dyDescent="0.2">
      <c r="A196" s="388"/>
      <c r="B196" s="812"/>
      <c r="C196" s="808"/>
      <c r="D196" s="818" t="s">
        <v>4878</v>
      </c>
      <c r="E196" s="819" t="s">
        <v>143</v>
      </c>
      <c r="F196" s="464" t="b">
        <f>IF(総括表!$B$4=総括表!$Q$4,基礎データ貼付用シート!E1026)</f>
        <v>0</v>
      </c>
      <c r="G196" s="419" t="s">
        <v>117</v>
      </c>
      <c r="H196" s="845">
        <v>0.7</v>
      </c>
      <c r="I196" s="419" t="s">
        <v>119</v>
      </c>
      <c r="J196" s="420">
        <f t="shared" si="15"/>
        <v>0</v>
      </c>
      <c r="K196" s="391" t="s">
        <v>5870</v>
      </c>
      <c r="L196" s="388"/>
    </row>
    <row r="197" spans="1:12" ht="15" customHeight="1" x14ac:dyDescent="0.2">
      <c r="A197" s="388"/>
      <c r="B197" s="812"/>
      <c r="C197" s="808"/>
      <c r="D197" s="811" t="s">
        <v>4879</v>
      </c>
      <c r="E197" s="819" t="s">
        <v>142</v>
      </c>
      <c r="F197" s="464" t="b">
        <f>IF(総括表!$B$4=総括表!$Q$5,基礎データ貼付用シート!E1026)</f>
        <v>0</v>
      </c>
      <c r="G197" s="419" t="s">
        <v>117</v>
      </c>
      <c r="H197" s="845">
        <v>0.7</v>
      </c>
      <c r="I197" s="419" t="s">
        <v>119</v>
      </c>
      <c r="J197" s="420">
        <f>ROUND(F197*H197,0)</f>
        <v>0</v>
      </c>
      <c r="K197" s="391" t="s">
        <v>5871</v>
      </c>
      <c r="L197" s="388"/>
    </row>
    <row r="198" spans="1:12" ht="15" customHeight="1" x14ac:dyDescent="0.2">
      <c r="A198" s="388"/>
      <c r="B198" s="812"/>
      <c r="C198" s="435"/>
      <c r="D198" s="818" t="s">
        <v>5845</v>
      </c>
      <c r="E198" s="819" t="s">
        <v>143</v>
      </c>
      <c r="F198" s="464" t="b">
        <f>IF(総括表!$B$4=総括表!$Q$4,基礎データ貼付用シート!E1027)</f>
        <v>0</v>
      </c>
      <c r="G198" s="419" t="s">
        <v>117</v>
      </c>
      <c r="H198" s="845">
        <v>0.7</v>
      </c>
      <c r="I198" s="419" t="s">
        <v>119</v>
      </c>
      <c r="J198" s="420">
        <f t="shared" ref="J198" si="16">ROUND(F198*H198,0)</f>
        <v>0</v>
      </c>
      <c r="K198" s="391" t="s">
        <v>5872</v>
      </c>
      <c r="L198" s="388"/>
    </row>
    <row r="199" spans="1:12" ht="15" customHeight="1" x14ac:dyDescent="0.2">
      <c r="A199" s="388"/>
      <c r="B199" s="814"/>
      <c r="C199" s="820"/>
      <c r="D199" s="821" t="s">
        <v>5846</v>
      </c>
      <c r="E199" s="819" t="s">
        <v>142</v>
      </c>
      <c r="F199" s="464" t="b">
        <f>IF(総括表!$B$4=総括表!$Q$5,基礎データ貼付用シート!E1027)</f>
        <v>0</v>
      </c>
      <c r="G199" s="419" t="s">
        <v>117</v>
      </c>
      <c r="H199" s="845">
        <v>0.7</v>
      </c>
      <c r="I199" s="419" t="s">
        <v>119</v>
      </c>
      <c r="J199" s="420">
        <f>ROUND(F199*H199,0)</f>
        <v>0</v>
      </c>
      <c r="K199" s="391" t="s">
        <v>5873</v>
      </c>
      <c r="L199" s="388"/>
    </row>
    <row r="200" spans="1:12" ht="15" customHeight="1" x14ac:dyDescent="0.2">
      <c r="A200" s="388"/>
      <c r="B200" s="398">
        <v>22</v>
      </c>
      <c r="C200" s="399" t="s">
        <v>6351</v>
      </c>
      <c r="D200" s="818" t="s">
        <v>484</v>
      </c>
      <c r="E200" s="819" t="s">
        <v>143</v>
      </c>
      <c r="F200" s="464" t="b">
        <f>IF(総括表!$B$4=総括表!$Q$4,基礎データ貼付用シート!E1028)</f>
        <v>0</v>
      </c>
      <c r="G200" s="419" t="s">
        <v>117</v>
      </c>
      <c r="H200" s="844">
        <v>0.7</v>
      </c>
      <c r="I200" s="419" t="s">
        <v>119</v>
      </c>
      <c r="J200" s="420">
        <f t="shared" ref="J200:J202" si="17">ROUND(F200*H200,0)</f>
        <v>0</v>
      </c>
      <c r="K200" s="391" t="s">
        <v>5874</v>
      </c>
      <c r="L200" s="388"/>
    </row>
    <row r="201" spans="1:12" ht="15" customHeight="1" x14ac:dyDescent="0.2">
      <c r="A201" s="388"/>
      <c r="B201" s="812"/>
      <c r="C201" s="808"/>
      <c r="D201" s="811"/>
      <c r="E201" s="819" t="s">
        <v>142</v>
      </c>
      <c r="F201" s="464" t="b">
        <f>IF(総括表!$B$4=総括表!$Q$5,基礎データ貼付用シート!E1028)</f>
        <v>0</v>
      </c>
      <c r="G201" s="419" t="s">
        <v>117</v>
      </c>
      <c r="H201" s="845">
        <v>0.7</v>
      </c>
      <c r="I201" s="419" t="s">
        <v>119</v>
      </c>
      <c r="J201" s="420">
        <f t="shared" si="17"/>
        <v>0</v>
      </c>
      <c r="K201" s="391" t="s">
        <v>5875</v>
      </c>
      <c r="L201" s="388"/>
    </row>
    <row r="202" spans="1:12" ht="15" customHeight="1" x14ac:dyDescent="0.2">
      <c r="A202" s="388"/>
      <c r="B202" s="812"/>
      <c r="C202" s="808"/>
      <c r="D202" s="818" t="s">
        <v>1195</v>
      </c>
      <c r="E202" s="819" t="s">
        <v>143</v>
      </c>
      <c r="F202" s="464" t="b">
        <f>IF(総括表!$B$4=総括表!$Q$4,基礎データ貼付用シート!E1029)</f>
        <v>0</v>
      </c>
      <c r="G202" s="419" t="s">
        <v>117</v>
      </c>
      <c r="H202" s="845">
        <v>0.5</v>
      </c>
      <c r="I202" s="419" t="s">
        <v>119</v>
      </c>
      <c r="J202" s="420">
        <f t="shared" si="17"/>
        <v>0</v>
      </c>
      <c r="K202" s="391" t="s">
        <v>5878</v>
      </c>
      <c r="L202" s="388"/>
    </row>
    <row r="203" spans="1:12" ht="15" customHeight="1" x14ac:dyDescent="0.2">
      <c r="A203" s="388"/>
      <c r="B203" s="812"/>
      <c r="C203" s="808"/>
      <c r="D203" s="811" t="s">
        <v>1196</v>
      </c>
      <c r="E203" s="819" t="s">
        <v>142</v>
      </c>
      <c r="F203" s="464" t="b">
        <f>IF(総括表!$B$4=総括表!$Q$5,基礎データ貼付用シート!E1029)</f>
        <v>0</v>
      </c>
      <c r="G203" s="419" t="s">
        <v>117</v>
      </c>
      <c r="H203" s="845">
        <v>0.5</v>
      </c>
      <c r="I203" s="419" t="s">
        <v>119</v>
      </c>
      <c r="J203" s="420">
        <f>ROUND(F203*H203,0)</f>
        <v>0</v>
      </c>
      <c r="K203" s="391" t="s">
        <v>5879</v>
      </c>
      <c r="L203" s="388"/>
    </row>
    <row r="204" spans="1:12" ht="15" customHeight="1" x14ac:dyDescent="0.2">
      <c r="A204" s="388"/>
      <c r="B204" s="812"/>
      <c r="C204" s="808"/>
      <c r="D204" s="818" t="s">
        <v>1195</v>
      </c>
      <c r="E204" s="819" t="s">
        <v>143</v>
      </c>
      <c r="F204" s="464" t="b">
        <f>IF(総括表!$B$4=総括表!$Q$4,基礎データ貼付用シート!E1030)</f>
        <v>0</v>
      </c>
      <c r="G204" s="419" t="s">
        <v>117</v>
      </c>
      <c r="H204" s="845">
        <v>0.3</v>
      </c>
      <c r="I204" s="419" t="s">
        <v>119</v>
      </c>
      <c r="J204" s="420">
        <f t="shared" ref="J204:J210" si="18">ROUND(F204*H204,0)</f>
        <v>0</v>
      </c>
      <c r="K204" s="391" t="s">
        <v>5880</v>
      </c>
      <c r="L204" s="388"/>
    </row>
    <row r="205" spans="1:12" ht="15" customHeight="1" x14ac:dyDescent="0.2">
      <c r="A205" s="388"/>
      <c r="B205" s="812"/>
      <c r="C205" s="808"/>
      <c r="D205" s="811" t="s">
        <v>6355</v>
      </c>
      <c r="E205" s="819" t="s">
        <v>142</v>
      </c>
      <c r="F205" s="464" t="b">
        <f>IF(総括表!$B$4=総括表!$Q$5,基礎データ貼付用シート!E1030)</f>
        <v>0</v>
      </c>
      <c r="G205" s="419" t="s">
        <v>117</v>
      </c>
      <c r="H205" s="845">
        <v>0.3</v>
      </c>
      <c r="I205" s="419" t="s">
        <v>119</v>
      </c>
      <c r="J205" s="420">
        <f t="shared" si="18"/>
        <v>0</v>
      </c>
      <c r="K205" s="391" t="s">
        <v>5881</v>
      </c>
      <c r="L205" s="388"/>
    </row>
    <row r="206" spans="1:12" ht="15" customHeight="1" x14ac:dyDescent="0.2">
      <c r="A206" s="388"/>
      <c r="B206" s="812"/>
      <c r="C206" s="808"/>
      <c r="D206" s="822" t="s">
        <v>1195</v>
      </c>
      <c r="E206" s="823" t="s">
        <v>6352</v>
      </c>
      <c r="F206" s="846" t="b">
        <f>IF(総括表!$B$4=総括表!$Q$4,基礎データ貼付用シート!E1031)</f>
        <v>0</v>
      </c>
      <c r="G206" s="847" t="s">
        <v>823</v>
      </c>
      <c r="H206" s="848">
        <v>0.7</v>
      </c>
      <c r="I206" s="847" t="s">
        <v>822</v>
      </c>
      <c r="J206" s="849">
        <f t="shared" ref="J206:J207" si="19">ROUND(F206*H206,0)</f>
        <v>0</v>
      </c>
      <c r="K206" s="391" t="s">
        <v>5882</v>
      </c>
      <c r="L206" s="388"/>
    </row>
    <row r="207" spans="1:12" ht="15" customHeight="1" x14ac:dyDescent="0.2">
      <c r="A207" s="388"/>
      <c r="B207" s="812"/>
      <c r="C207" s="808"/>
      <c r="D207" s="822" t="s">
        <v>6354</v>
      </c>
      <c r="E207" s="823" t="s">
        <v>6353</v>
      </c>
      <c r="F207" s="846" t="b">
        <f>IF(総括表!$B$4=総括表!$Q$5,基礎データ貼付用シート!E1031)</f>
        <v>0</v>
      </c>
      <c r="G207" s="847" t="s">
        <v>823</v>
      </c>
      <c r="H207" s="848">
        <v>0.7</v>
      </c>
      <c r="I207" s="847" t="s">
        <v>822</v>
      </c>
      <c r="J207" s="849">
        <f t="shared" si="19"/>
        <v>0</v>
      </c>
      <c r="K207" s="391" t="s">
        <v>6356</v>
      </c>
      <c r="L207" s="388"/>
    </row>
    <row r="208" spans="1:12" ht="15" customHeight="1" x14ac:dyDescent="0.2">
      <c r="A208" s="388"/>
      <c r="B208" s="812"/>
      <c r="C208" s="808"/>
      <c r="D208" s="818" t="s">
        <v>4877</v>
      </c>
      <c r="E208" s="819" t="s">
        <v>143</v>
      </c>
      <c r="F208" s="464" t="b">
        <f>IF(総括表!$B$4=総括表!$Q$4,基礎データ貼付用シート!E1034)</f>
        <v>0</v>
      </c>
      <c r="G208" s="419" t="s">
        <v>117</v>
      </c>
      <c r="H208" s="845">
        <v>0.7</v>
      </c>
      <c r="I208" s="419" t="s">
        <v>119</v>
      </c>
      <c r="J208" s="420">
        <f t="shared" si="18"/>
        <v>0</v>
      </c>
      <c r="K208" s="391" t="s">
        <v>6358</v>
      </c>
      <c r="L208" s="388"/>
    </row>
    <row r="209" spans="1:12" ht="15" customHeight="1" x14ac:dyDescent="0.2">
      <c r="A209" s="388"/>
      <c r="B209" s="812"/>
      <c r="C209" s="808"/>
      <c r="D209" s="811"/>
      <c r="E209" s="819" t="s">
        <v>142</v>
      </c>
      <c r="F209" s="464" t="b">
        <f>IF(総括表!$B$4=総括表!$Q$5,基礎データ貼付用シート!E1034)</f>
        <v>0</v>
      </c>
      <c r="G209" s="419" t="s">
        <v>117</v>
      </c>
      <c r="H209" s="845">
        <v>0.7</v>
      </c>
      <c r="I209" s="419" t="s">
        <v>119</v>
      </c>
      <c r="J209" s="420">
        <f t="shared" si="18"/>
        <v>0</v>
      </c>
      <c r="K209" s="391" t="s">
        <v>6360</v>
      </c>
      <c r="L209" s="388"/>
    </row>
    <row r="210" spans="1:12" ht="15" customHeight="1" x14ac:dyDescent="0.2">
      <c r="A210" s="388"/>
      <c r="B210" s="812"/>
      <c r="C210" s="808"/>
      <c r="D210" s="818" t="s">
        <v>4878</v>
      </c>
      <c r="E210" s="819" t="s">
        <v>143</v>
      </c>
      <c r="F210" s="464" t="b">
        <f>IF(総括表!$B$4=総括表!$Q$4,基礎データ貼付用シート!E1035)</f>
        <v>0</v>
      </c>
      <c r="G210" s="419" t="s">
        <v>117</v>
      </c>
      <c r="H210" s="845">
        <v>0.7</v>
      </c>
      <c r="I210" s="419" t="s">
        <v>119</v>
      </c>
      <c r="J210" s="420">
        <f t="shared" si="18"/>
        <v>0</v>
      </c>
      <c r="K210" s="391" t="s">
        <v>6362</v>
      </c>
      <c r="L210" s="388"/>
    </row>
    <row r="211" spans="1:12" ht="15" customHeight="1" thickBot="1" x14ac:dyDescent="0.25">
      <c r="A211" s="388"/>
      <c r="B211" s="814"/>
      <c r="C211" s="815"/>
      <c r="D211" s="811" t="s">
        <v>4879</v>
      </c>
      <c r="E211" s="819" t="s">
        <v>142</v>
      </c>
      <c r="F211" s="464" t="b">
        <f>IF(総括表!$B$4=総括表!$Q$5,基礎データ貼付用シート!E1035)</f>
        <v>0</v>
      </c>
      <c r="G211" s="419" t="s">
        <v>117</v>
      </c>
      <c r="H211" s="845">
        <v>0.7</v>
      </c>
      <c r="I211" s="419" t="s">
        <v>119</v>
      </c>
      <c r="J211" s="420">
        <f>ROUND(F211*H211,0)</f>
        <v>0</v>
      </c>
      <c r="K211" s="391" t="s">
        <v>6364</v>
      </c>
      <c r="L211" s="388"/>
    </row>
    <row r="212" spans="1:12" s="163" customFormat="1" ht="15" customHeight="1" x14ac:dyDescent="0.2">
      <c r="A212" s="388"/>
      <c r="B212" s="435"/>
      <c r="C212" s="436"/>
      <c r="D212" s="435"/>
      <c r="E212" s="435"/>
      <c r="F212" s="168"/>
      <c r="G212" s="437"/>
      <c r="H212" s="1519" t="s">
        <v>6371</v>
      </c>
      <c r="I212" s="1520"/>
      <c r="J212" s="417"/>
      <c r="K212" s="391"/>
      <c r="L212" s="388"/>
    </row>
    <row r="213" spans="1:12" s="163" customFormat="1" ht="15" customHeight="1" thickBot="1" x14ac:dyDescent="0.25">
      <c r="A213" s="388"/>
      <c r="B213" s="391"/>
      <c r="C213" s="391"/>
      <c r="D213" s="391"/>
      <c r="E213" s="391"/>
      <c r="F213" s="438"/>
      <c r="G213" s="391"/>
      <c r="H213" s="1494" t="s">
        <v>118</v>
      </c>
      <c r="I213" s="1495"/>
      <c r="J213" s="426">
        <f>SUM(J38:J211)</f>
        <v>0</v>
      </c>
      <c r="K213" s="391" t="s">
        <v>4880</v>
      </c>
      <c r="L213" s="446" t="s">
        <v>6803</v>
      </c>
    </row>
    <row r="214" spans="1:12" s="163" customFormat="1" ht="15" customHeight="1" x14ac:dyDescent="0.2">
      <c r="A214" s="384"/>
      <c r="B214" s="384"/>
      <c r="C214" s="384"/>
      <c r="D214" s="384"/>
      <c r="E214" s="384"/>
      <c r="F214" s="427"/>
      <c r="G214" s="384"/>
      <c r="H214" s="644"/>
      <c r="I214" s="384"/>
      <c r="J214" s="427"/>
      <c r="K214" s="391"/>
      <c r="L214" s="384"/>
    </row>
    <row r="215" spans="1:12" s="163" customFormat="1" ht="15" customHeight="1" x14ac:dyDescent="0.2">
      <c r="A215" s="824" t="s">
        <v>770</v>
      </c>
      <c r="B215" s="388" t="s">
        <v>477</v>
      </c>
      <c r="C215" s="384"/>
      <c r="D215" s="384"/>
      <c r="E215" s="384"/>
      <c r="F215" s="427"/>
      <c r="G215" s="384"/>
      <c r="H215" s="384"/>
      <c r="I215" s="384"/>
      <c r="J215" s="427"/>
      <c r="K215" s="384"/>
      <c r="L215" s="384"/>
    </row>
    <row r="216" spans="1:12" s="163" customFormat="1" ht="15" customHeight="1" x14ac:dyDescent="0.2">
      <c r="A216" s="825"/>
      <c r="B216" s="388" t="s">
        <v>659</v>
      </c>
      <c r="C216" s="384"/>
      <c r="D216" s="384"/>
      <c r="E216" s="384"/>
      <c r="F216" s="427"/>
      <c r="G216" s="384"/>
      <c r="H216" s="384"/>
      <c r="I216" s="384"/>
      <c r="J216" s="427"/>
      <c r="K216" s="384"/>
      <c r="L216" s="384"/>
    </row>
    <row r="217" spans="1:12" s="163" customFormat="1" ht="15" customHeight="1" x14ac:dyDescent="0.2">
      <c r="A217" s="389"/>
      <c r="B217" s="384"/>
      <c r="C217" s="384"/>
      <c r="D217" s="384"/>
      <c r="E217" s="384"/>
      <c r="F217" s="427"/>
      <c r="G217" s="384"/>
      <c r="H217" s="384"/>
      <c r="I217" s="384"/>
      <c r="J217" s="427"/>
      <c r="K217" s="384"/>
      <c r="L217" s="384"/>
    </row>
    <row r="218" spans="1:12" s="163" customFormat="1" ht="15" customHeight="1" x14ac:dyDescent="0.2">
      <c r="A218" s="389"/>
      <c r="B218" s="1525" t="s">
        <v>164</v>
      </c>
      <c r="C218" s="1526"/>
      <c r="D218" s="1525" t="s">
        <v>139</v>
      </c>
      <c r="E218" s="1526"/>
      <c r="F218" s="801" t="s">
        <v>179</v>
      </c>
      <c r="G218" s="509"/>
      <c r="H218" s="509" t="s">
        <v>137</v>
      </c>
      <c r="I218" s="509"/>
      <c r="J218" s="801" t="s">
        <v>89</v>
      </c>
      <c r="K218" s="391"/>
      <c r="L218" s="384"/>
    </row>
    <row r="219" spans="1:12" s="163" customFormat="1" ht="15" customHeight="1" x14ac:dyDescent="0.2">
      <c r="A219" s="389"/>
      <c r="B219" s="429"/>
      <c r="C219" s="393"/>
      <c r="D219" s="394"/>
      <c r="E219" s="395"/>
      <c r="F219" s="826"/>
      <c r="G219" s="396"/>
      <c r="H219" s="396"/>
      <c r="I219" s="396"/>
      <c r="J219" s="431" t="s">
        <v>771</v>
      </c>
      <c r="K219" s="391"/>
      <c r="L219" s="384"/>
    </row>
    <row r="220" spans="1:12" s="163" customFormat="1" ht="15" customHeight="1" x14ac:dyDescent="0.2">
      <c r="A220" s="388"/>
      <c r="B220" s="803">
        <v>1</v>
      </c>
      <c r="C220" s="804" t="s">
        <v>122</v>
      </c>
      <c r="D220" s="827" t="s">
        <v>661</v>
      </c>
      <c r="E220" s="828" t="s">
        <v>143</v>
      </c>
      <c r="F220" s="472" t="b">
        <f>IF(総括表!$B$4=総括表!$Q$4,基礎データ貼付用シート!E951)</f>
        <v>0</v>
      </c>
      <c r="G220" s="850" t="s">
        <v>769</v>
      </c>
      <c r="H220" s="529">
        <v>0.26600000000000001</v>
      </c>
      <c r="I220" s="526" t="s">
        <v>772</v>
      </c>
      <c r="J220" s="840">
        <f t="shared" ref="J220:J227" si="20">ROUND(F220*H220,0)</f>
        <v>0</v>
      </c>
      <c r="K220" s="391" t="s">
        <v>773</v>
      </c>
      <c r="L220" s="388"/>
    </row>
    <row r="221" spans="1:12" s="163" customFormat="1" ht="15" customHeight="1" x14ac:dyDescent="0.2">
      <c r="A221" s="388"/>
      <c r="B221" s="814"/>
      <c r="C221" s="815"/>
      <c r="D221" s="811"/>
      <c r="E221" s="828" t="s">
        <v>142</v>
      </c>
      <c r="F221" s="464" t="b">
        <f>IF(総括表!$B$4=総括表!$Q$5,基礎データ貼付用シート!E951)</f>
        <v>0</v>
      </c>
      <c r="G221" s="850" t="s">
        <v>769</v>
      </c>
      <c r="H221" s="529">
        <v>0.13500000000000001</v>
      </c>
      <c r="I221" s="526" t="s">
        <v>772</v>
      </c>
      <c r="J221" s="840">
        <f t="shared" si="20"/>
        <v>0</v>
      </c>
      <c r="K221" s="391" t="s">
        <v>774</v>
      </c>
      <c r="L221" s="388"/>
    </row>
    <row r="222" spans="1:12" s="163" customFormat="1" ht="15" customHeight="1" x14ac:dyDescent="0.2">
      <c r="A222" s="388"/>
      <c r="B222" s="803">
        <v>2</v>
      </c>
      <c r="C222" s="804" t="s">
        <v>121</v>
      </c>
      <c r="D222" s="827" t="s">
        <v>661</v>
      </c>
      <c r="E222" s="828" t="s">
        <v>143</v>
      </c>
      <c r="F222" s="851" t="b">
        <f>IF(総括表!$B$4=総括表!$Q$4,基礎データ貼付用シート!E952)</f>
        <v>0</v>
      </c>
      <c r="G222" s="850" t="s">
        <v>769</v>
      </c>
      <c r="H222" s="529">
        <v>0.28699999999999998</v>
      </c>
      <c r="I222" s="526" t="s">
        <v>772</v>
      </c>
      <c r="J222" s="840">
        <f t="shared" si="20"/>
        <v>0</v>
      </c>
      <c r="K222" s="391" t="s">
        <v>775</v>
      </c>
      <c r="L222" s="388"/>
    </row>
    <row r="223" spans="1:12" s="163" customFormat="1" ht="15" customHeight="1" x14ac:dyDescent="0.2">
      <c r="A223" s="388"/>
      <c r="B223" s="814"/>
      <c r="C223" s="815"/>
      <c r="D223" s="811"/>
      <c r="E223" s="828" t="s">
        <v>142</v>
      </c>
      <c r="F223" s="464" t="b">
        <f>IF(総括表!$B$4=総括表!$Q$5,基礎データ貼付用シート!E952)</f>
        <v>0</v>
      </c>
      <c r="G223" s="850" t="s">
        <v>769</v>
      </c>
      <c r="H223" s="529">
        <v>0.16600000000000001</v>
      </c>
      <c r="I223" s="526" t="s">
        <v>772</v>
      </c>
      <c r="J223" s="840">
        <f t="shared" si="20"/>
        <v>0</v>
      </c>
      <c r="K223" s="391" t="s">
        <v>776</v>
      </c>
      <c r="L223" s="388"/>
    </row>
    <row r="224" spans="1:12" s="163" customFormat="1" ht="15" customHeight="1" x14ac:dyDescent="0.2">
      <c r="A224" s="388"/>
      <c r="B224" s="803">
        <v>3</v>
      </c>
      <c r="C224" s="804" t="s">
        <v>120</v>
      </c>
      <c r="D224" s="827" t="s">
        <v>661</v>
      </c>
      <c r="E224" s="810" t="s">
        <v>143</v>
      </c>
      <c r="F224" s="851" t="b">
        <f>IF(総括表!$B$4=総括表!$Q$4,基礎データ貼付用シート!E954)</f>
        <v>0</v>
      </c>
      <c r="G224" s="522" t="s">
        <v>769</v>
      </c>
      <c r="H224" s="525">
        <v>0.29599999999999999</v>
      </c>
      <c r="I224" s="526" t="s">
        <v>772</v>
      </c>
      <c r="J224" s="840">
        <f t="shared" si="20"/>
        <v>0</v>
      </c>
      <c r="K224" s="391" t="s">
        <v>777</v>
      </c>
      <c r="L224" s="388"/>
    </row>
    <row r="225" spans="1:12" s="163" customFormat="1" ht="15" customHeight="1" x14ac:dyDescent="0.2">
      <c r="A225" s="388"/>
      <c r="B225" s="814"/>
      <c r="C225" s="815"/>
      <c r="D225" s="811"/>
      <c r="E225" s="810" t="s">
        <v>142</v>
      </c>
      <c r="F225" s="464" t="b">
        <f>IF(総括表!$B$4=総括表!$Q$5,基礎データ貼付用シート!E954)</f>
        <v>0</v>
      </c>
      <c r="G225" s="522" t="s">
        <v>769</v>
      </c>
      <c r="H225" s="529">
        <v>0.25</v>
      </c>
      <c r="I225" s="526" t="s">
        <v>772</v>
      </c>
      <c r="J225" s="840">
        <f t="shared" si="20"/>
        <v>0</v>
      </c>
      <c r="K225" s="391" t="s">
        <v>778</v>
      </c>
      <c r="L225" s="388"/>
    </row>
    <row r="226" spans="1:12" s="163" customFormat="1" ht="15" customHeight="1" x14ac:dyDescent="0.2">
      <c r="A226" s="388"/>
      <c r="B226" s="803">
        <v>4</v>
      </c>
      <c r="C226" s="804" t="s">
        <v>476</v>
      </c>
      <c r="D226" s="827" t="s">
        <v>661</v>
      </c>
      <c r="E226" s="810" t="s">
        <v>143</v>
      </c>
      <c r="F226" s="464" t="b">
        <f>IF(総括表!$B$4=総括表!$Q$4,基礎データ貼付用シート!E956)</f>
        <v>0</v>
      </c>
      <c r="G226" s="522" t="s">
        <v>769</v>
      </c>
      <c r="H226" s="529">
        <v>0.317</v>
      </c>
      <c r="I226" s="526" t="s">
        <v>772</v>
      </c>
      <c r="J226" s="840">
        <f t="shared" si="20"/>
        <v>0</v>
      </c>
      <c r="K226" s="391" t="s">
        <v>779</v>
      </c>
      <c r="L226" s="388"/>
    </row>
    <row r="227" spans="1:12" s="163" customFormat="1" ht="15" customHeight="1" x14ac:dyDescent="0.2">
      <c r="A227" s="388"/>
      <c r="B227" s="814"/>
      <c r="C227" s="815"/>
      <c r="D227" s="811"/>
      <c r="E227" s="810" t="s">
        <v>142</v>
      </c>
      <c r="F227" s="464" t="b">
        <f>IF(総括表!$B$4=総括表!$Q$5,基礎データ貼付用シート!E956)</f>
        <v>0</v>
      </c>
      <c r="G227" s="522" t="s">
        <v>769</v>
      </c>
      <c r="H227" s="529">
        <v>0.28000000000000003</v>
      </c>
      <c r="I227" s="526" t="s">
        <v>772</v>
      </c>
      <c r="J227" s="840">
        <f t="shared" si="20"/>
        <v>0</v>
      </c>
      <c r="K227" s="391" t="s">
        <v>780</v>
      </c>
      <c r="L227" s="388"/>
    </row>
    <row r="228" spans="1:12" s="163" customFormat="1" ht="15" customHeight="1" x14ac:dyDescent="0.2">
      <c r="A228" s="388"/>
      <c r="B228" s="803">
        <v>5</v>
      </c>
      <c r="C228" s="804" t="s">
        <v>513</v>
      </c>
      <c r="D228" s="827" t="s">
        <v>661</v>
      </c>
      <c r="E228" s="810" t="s">
        <v>143</v>
      </c>
      <c r="F228" s="464" t="b">
        <f>IF(総括表!$B$4=総括表!$Q$4,基礎データ貼付用シート!E958)</f>
        <v>0</v>
      </c>
      <c r="G228" s="522" t="s">
        <v>769</v>
      </c>
      <c r="H228" s="529">
        <v>0.33700000000000002</v>
      </c>
      <c r="I228" s="526" t="s">
        <v>772</v>
      </c>
      <c r="J228" s="840">
        <f t="shared" ref="J228:J235" si="21">ROUND(F228*H228,0)</f>
        <v>0</v>
      </c>
      <c r="K228" s="391" t="s">
        <v>781</v>
      </c>
      <c r="L228" s="388"/>
    </row>
    <row r="229" spans="1:12" ht="15" customHeight="1" x14ac:dyDescent="0.2">
      <c r="A229" s="388"/>
      <c r="B229" s="814"/>
      <c r="C229" s="815"/>
      <c r="D229" s="811"/>
      <c r="E229" s="810" t="s">
        <v>142</v>
      </c>
      <c r="F229" s="464" t="b">
        <f>IF(総括表!$B$4=総括表!$Q$5,基礎データ貼付用シート!E958)</f>
        <v>0</v>
      </c>
      <c r="G229" s="522" t="s">
        <v>769</v>
      </c>
      <c r="H229" s="529">
        <v>0.30399999999999999</v>
      </c>
      <c r="I229" s="526" t="s">
        <v>772</v>
      </c>
      <c r="J229" s="840">
        <f t="shared" si="21"/>
        <v>0</v>
      </c>
      <c r="K229" s="391" t="s">
        <v>782</v>
      </c>
      <c r="L229" s="388"/>
    </row>
    <row r="230" spans="1:12" ht="15" customHeight="1" x14ac:dyDescent="0.2">
      <c r="A230" s="388"/>
      <c r="B230" s="803">
        <v>6</v>
      </c>
      <c r="C230" s="804" t="s">
        <v>620</v>
      </c>
      <c r="D230" s="827" t="s">
        <v>661</v>
      </c>
      <c r="E230" s="810" t="s">
        <v>143</v>
      </c>
      <c r="F230" s="464" t="b">
        <f>IF(総括表!$B$4=総括表!$Q$4,基礎データ貼付用シート!E966)</f>
        <v>0</v>
      </c>
      <c r="G230" s="522" t="s">
        <v>769</v>
      </c>
      <c r="H230" s="852">
        <v>0.35599999999999998</v>
      </c>
      <c r="I230" s="526" t="s">
        <v>772</v>
      </c>
      <c r="J230" s="840">
        <f t="shared" si="21"/>
        <v>0</v>
      </c>
      <c r="K230" s="391" t="s">
        <v>783</v>
      </c>
      <c r="L230" s="388"/>
    </row>
    <row r="231" spans="1:12" ht="15" customHeight="1" x14ac:dyDescent="0.2">
      <c r="A231" s="388"/>
      <c r="B231" s="814"/>
      <c r="C231" s="815"/>
      <c r="D231" s="811"/>
      <c r="E231" s="810" t="s">
        <v>142</v>
      </c>
      <c r="F231" s="464" t="b">
        <f>IF(総括表!$B$4=総括表!$Q$5,基礎データ貼付用シート!E966)</f>
        <v>0</v>
      </c>
      <c r="G231" s="522" t="s">
        <v>769</v>
      </c>
      <c r="H231" s="852">
        <v>0.32700000000000001</v>
      </c>
      <c r="I231" s="526" t="s">
        <v>772</v>
      </c>
      <c r="J231" s="840">
        <f t="shared" si="21"/>
        <v>0</v>
      </c>
      <c r="K231" s="391" t="s">
        <v>784</v>
      </c>
      <c r="L231" s="388"/>
    </row>
    <row r="232" spans="1:12" ht="15" customHeight="1" x14ac:dyDescent="0.2">
      <c r="A232" s="388"/>
      <c r="B232" s="803">
        <v>7</v>
      </c>
      <c r="C232" s="804" t="s">
        <v>716</v>
      </c>
      <c r="D232" s="827" t="s">
        <v>661</v>
      </c>
      <c r="E232" s="810" t="s">
        <v>143</v>
      </c>
      <c r="F232" s="464" t="b">
        <f>IF(総括表!$B$4=総括表!$Q$4,基礎データ貼付用シート!E972)</f>
        <v>0</v>
      </c>
      <c r="G232" s="522" t="s">
        <v>769</v>
      </c>
      <c r="H232" s="529">
        <v>0.376</v>
      </c>
      <c r="I232" s="526" t="s">
        <v>772</v>
      </c>
      <c r="J232" s="840">
        <f t="shared" si="21"/>
        <v>0</v>
      </c>
      <c r="K232" s="391" t="s">
        <v>785</v>
      </c>
      <c r="L232" s="388"/>
    </row>
    <row r="233" spans="1:12" ht="15" customHeight="1" x14ac:dyDescent="0.2">
      <c r="A233" s="388"/>
      <c r="B233" s="814"/>
      <c r="C233" s="815"/>
      <c r="D233" s="811"/>
      <c r="E233" s="810" t="s">
        <v>142</v>
      </c>
      <c r="F233" s="464" t="b">
        <f>IF(総括表!$B$4=総括表!$Q$5,基礎データ貼付用シート!E972)</f>
        <v>0</v>
      </c>
      <c r="G233" s="522" t="s">
        <v>769</v>
      </c>
      <c r="H233" s="529">
        <v>0.36</v>
      </c>
      <c r="I233" s="526" t="s">
        <v>772</v>
      </c>
      <c r="J233" s="840">
        <f t="shared" si="21"/>
        <v>0</v>
      </c>
      <c r="K233" s="391" t="s">
        <v>786</v>
      </c>
      <c r="L233" s="388"/>
    </row>
    <row r="234" spans="1:12" s="163" customFormat="1" ht="15" customHeight="1" x14ac:dyDescent="0.2">
      <c r="A234" s="388"/>
      <c r="B234" s="803">
        <v>8</v>
      </c>
      <c r="C234" s="804" t="s">
        <v>747</v>
      </c>
      <c r="D234" s="827" t="s">
        <v>661</v>
      </c>
      <c r="E234" s="810" t="s">
        <v>143</v>
      </c>
      <c r="F234" s="464" t="b">
        <f>IF(総括表!$B$4=総括表!$Q$4,基礎データ貼付用シート!E978)</f>
        <v>0</v>
      </c>
      <c r="G234" s="522" t="s">
        <v>769</v>
      </c>
      <c r="H234" s="529">
        <v>0.39700000000000002</v>
      </c>
      <c r="I234" s="526" t="s">
        <v>772</v>
      </c>
      <c r="J234" s="840">
        <f t="shared" si="21"/>
        <v>0</v>
      </c>
      <c r="K234" s="391" t="s">
        <v>787</v>
      </c>
      <c r="L234" s="388"/>
    </row>
    <row r="235" spans="1:12" s="163" customFormat="1" ht="15" customHeight="1" x14ac:dyDescent="0.2">
      <c r="A235" s="388"/>
      <c r="B235" s="814"/>
      <c r="C235" s="815"/>
      <c r="D235" s="811"/>
      <c r="E235" s="810" t="s">
        <v>142</v>
      </c>
      <c r="F235" s="464" t="b">
        <f>IF(総括表!$B$4=総括表!$Q$5,基礎データ貼付用シート!E978)</f>
        <v>0</v>
      </c>
      <c r="G235" s="522" t="s">
        <v>769</v>
      </c>
      <c r="H235" s="529">
        <v>0.38600000000000001</v>
      </c>
      <c r="I235" s="526" t="s">
        <v>772</v>
      </c>
      <c r="J235" s="840">
        <f t="shared" si="21"/>
        <v>0</v>
      </c>
      <c r="K235" s="391" t="s">
        <v>788</v>
      </c>
      <c r="L235" s="388"/>
    </row>
    <row r="236" spans="1:12" s="163" customFormat="1" ht="15" customHeight="1" x14ac:dyDescent="0.2">
      <c r="A236" s="388"/>
      <c r="B236" s="803">
        <v>9</v>
      </c>
      <c r="C236" s="804" t="s">
        <v>818</v>
      </c>
      <c r="D236" s="827" t="s">
        <v>661</v>
      </c>
      <c r="E236" s="810" t="s">
        <v>143</v>
      </c>
      <c r="F236" s="464" t="b">
        <f>IF(総括表!$B$4=総括表!$Q$4,基礎データ貼付用シート!E984)</f>
        <v>0</v>
      </c>
      <c r="G236" s="522" t="s">
        <v>117</v>
      </c>
      <c r="H236" s="529">
        <v>0.41699999999999998</v>
      </c>
      <c r="I236" s="526" t="s">
        <v>119</v>
      </c>
      <c r="J236" s="840">
        <f t="shared" ref="J236:J245" si="22">ROUND(F236*H236,0)</f>
        <v>0</v>
      </c>
      <c r="K236" s="391" t="s">
        <v>878</v>
      </c>
      <c r="L236" s="388"/>
    </row>
    <row r="237" spans="1:12" s="163" customFormat="1" ht="15" customHeight="1" x14ac:dyDescent="0.2">
      <c r="A237" s="388"/>
      <c r="B237" s="814"/>
      <c r="C237" s="815"/>
      <c r="D237" s="811"/>
      <c r="E237" s="810" t="s">
        <v>142</v>
      </c>
      <c r="F237" s="464" t="b">
        <f>IF(総括表!$B$4=総括表!$Q$5,基礎データ貼付用シート!E984)</f>
        <v>0</v>
      </c>
      <c r="G237" s="522" t="s">
        <v>117</v>
      </c>
      <c r="H237" s="529">
        <v>0.40899999999999997</v>
      </c>
      <c r="I237" s="526" t="s">
        <v>119</v>
      </c>
      <c r="J237" s="840">
        <f t="shared" si="22"/>
        <v>0</v>
      </c>
      <c r="K237" s="391" t="s">
        <v>879</v>
      </c>
      <c r="L237" s="388"/>
    </row>
    <row r="238" spans="1:12" s="163" customFormat="1" ht="15" customHeight="1" x14ac:dyDescent="0.2">
      <c r="A238" s="388"/>
      <c r="B238" s="803">
        <v>10</v>
      </c>
      <c r="C238" s="804" t="s">
        <v>894</v>
      </c>
      <c r="D238" s="827" t="s">
        <v>661</v>
      </c>
      <c r="E238" s="810" t="s">
        <v>143</v>
      </c>
      <c r="F238" s="464" t="b">
        <f>IF(総括表!$B$4=総括表!$Q$4,基礎データ貼付用シート!E990)</f>
        <v>0</v>
      </c>
      <c r="G238" s="522" t="s">
        <v>117</v>
      </c>
      <c r="H238" s="529">
        <v>0.435</v>
      </c>
      <c r="I238" s="526" t="s">
        <v>119</v>
      </c>
      <c r="J238" s="840">
        <f t="shared" si="22"/>
        <v>0</v>
      </c>
      <c r="K238" s="391" t="s">
        <v>922</v>
      </c>
      <c r="L238" s="388"/>
    </row>
    <row r="239" spans="1:12" s="163" customFormat="1" ht="15" customHeight="1" x14ac:dyDescent="0.2">
      <c r="A239" s="388"/>
      <c r="B239" s="814"/>
      <c r="C239" s="815"/>
      <c r="D239" s="811"/>
      <c r="E239" s="810" t="s">
        <v>142</v>
      </c>
      <c r="F239" s="464" t="b">
        <f>IF(総括表!$B$4=総括表!$Q$5,基礎データ貼付用シート!E990)</f>
        <v>0</v>
      </c>
      <c r="G239" s="522" t="s">
        <v>117</v>
      </c>
      <c r="H239" s="529">
        <v>0.42499999999999999</v>
      </c>
      <c r="I239" s="526" t="s">
        <v>119</v>
      </c>
      <c r="J239" s="840">
        <f t="shared" si="22"/>
        <v>0</v>
      </c>
      <c r="K239" s="391" t="s">
        <v>923</v>
      </c>
      <c r="L239" s="388"/>
    </row>
    <row r="240" spans="1:12" s="163" customFormat="1" ht="15" customHeight="1" x14ac:dyDescent="0.2">
      <c r="A240" s="388"/>
      <c r="B240" s="803">
        <v>11</v>
      </c>
      <c r="C240" s="804" t="s">
        <v>926</v>
      </c>
      <c r="D240" s="827" t="s">
        <v>661</v>
      </c>
      <c r="E240" s="810" t="s">
        <v>143</v>
      </c>
      <c r="F240" s="464" t="b">
        <f>IF(総括表!$B$4=総括表!$Q$4,基礎データ貼付用シート!E996)</f>
        <v>0</v>
      </c>
      <c r="G240" s="522" t="s">
        <v>117</v>
      </c>
      <c r="H240" s="529">
        <v>0.45700000000000002</v>
      </c>
      <c r="I240" s="526" t="s">
        <v>119</v>
      </c>
      <c r="J240" s="840">
        <f t="shared" ref="J240:J241" si="23">ROUND(F240*H240,0)</f>
        <v>0</v>
      </c>
      <c r="K240" s="391" t="s">
        <v>1011</v>
      </c>
      <c r="L240" s="388"/>
    </row>
    <row r="241" spans="1:12" s="163" customFormat="1" ht="15" customHeight="1" x14ac:dyDescent="0.2">
      <c r="A241" s="388"/>
      <c r="B241" s="814"/>
      <c r="C241" s="815"/>
      <c r="D241" s="811"/>
      <c r="E241" s="810" t="s">
        <v>142</v>
      </c>
      <c r="F241" s="464" t="b">
        <f>IF(総括表!$B$4=総括表!$Q$5,基礎データ貼付用シート!E996)</f>
        <v>0</v>
      </c>
      <c r="G241" s="522" t="s">
        <v>117</v>
      </c>
      <c r="H241" s="529">
        <v>0.45</v>
      </c>
      <c r="I241" s="526" t="s">
        <v>119</v>
      </c>
      <c r="J241" s="840">
        <f t="shared" si="23"/>
        <v>0</v>
      </c>
      <c r="K241" s="391" t="s">
        <v>1012</v>
      </c>
      <c r="L241" s="388"/>
    </row>
    <row r="242" spans="1:12" s="163" customFormat="1" ht="15" customHeight="1" x14ac:dyDescent="0.2">
      <c r="A242" s="388"/>
      <c r="B242" s="803">
        <v>12</v>
      </c>
      <c r="C242" s="804" t="s">
        <v>1082</v>
      </c>
      <c r="D242" s="827" t="s">
        <v>661</v>
      </c>
      <c r="E242" s="810" t="s">
        <v>143</v>
      </c>
      <c r="F242" s="464" t="b">
        <f>IF(総括表!$B$4=総括表!$Q$4,基礎データ貼付用シート!E1003)</f>
        <v>0</v>
      </c>
      <c r="G242" s="522" t="s">
        <v>117</v>
      </c>
      <c r="H242" s="529">
        <v>0.47899999999999998</v>
      </c>
      <c r="I242" s="526" t="s">
        <v>119</v>
      </c>
      <c r="J242" s="840">
        <f t="shared" si="22"/>
        <v>0</v>
      </c>
      <c r="K242" s="391" t="s">
        <v>1198</v>
      </c>
      <c r="L242" s="388"/>
    </row>
    <row r="243" spans="1:12" s="163" customFormat="1" ht="15" customHeight="1" x14ac:dyDescent="0.2">
      <c r="A243" s="388"/>
      <c r="B243" s="814"/>
      <c r="C243" s="815"/>
      <c r="D243" s="811"/>
      <c r="E243" s="810" t="s">
        <v>142</v>
      </c>
      <c r="F243" s="464" t="b">
        <f>IF(総括表!$B$4=総括表!$Q$5,基礎データ貼付用シート!E1003)</f>
        <v>0</v>
      </c>
      <c r="G243" s="522" t="s">
        <v>117</v>
      </c>
      <c r="H243" s="529">
        <v>0.47499999999999998</v>
      </c>
      <c r="I243" s="526" t="s">
        <v>119</v>
      </c>
      <c r="J243" s="840">
        <f t="shared" si="22"/>
        <v>0</v>
      </c>
      <c r="K243" s="391" t="s">
        <v>1199</v>
      </c>
      <c r="L243" s="388"/>
    </row>
    <row r="244" spans="1:12" s="163" customFormat="1" ht="15" customHeight="1" x14ac:dyDescent="0.2">
      <c r="A244" s="388"/>
      <c r="B244" s="432">
        <v>13</v>
      </c>
      <c r="C244" s="399" t="s">
        <v>1284</v>
      </c>
      <c r="D244" s="829" t="s">
        <v>661</v>
      </c>
      <c r="E244" s="817" t="s">
        <v>143</v>
      </c>
      <c r="F244" s="464" t="b">
        <f>IF(総括表!$B$4=総括表!$Q$4,基礎データ貼付用シート!E1010)</f>
        <v>0</v>
      </c>
      <c r="G244" s="465" t="s">
        <v>117</v>
      </c>
      <c r="H244" s="853">
        <v>0.5</v>
      </c>
      <c r="I244" s="449" t="s">
        <v>119</v>
      </c>
      <c r="J244" s="470">
        <f t="shared" si="22"/>
        <v>0</v>
      </c>
      <c r="K244" s="391" t="s">
        <v>4883</v>
      </c>
      <c r="L244" s="388"/>
    </row>
    <row r="245" spans="1:12" s="163" customFormat="1" ht="15" customHeight="1" x14ac:dyDescent="0.2">
      <c r="A245" s="388"/>
      <c r="B245" s="814"/>
      <c r="C245" s="815"/>
      <c r="D245" s="811"/>
      <c r="E245" s="817" t="s">
        <v>142</v>
      </c>
      <c r="F245" s="464" t="b">
        <f>IF(総括表!$B$4=総括表!$Q$5,基礎データ貼付用シート!E1010)</f>
        <v>0</v>
      </c>
      <c r="G245" s="465" t="s">
        <v>117</v>
      </c>
      <c r="H245" s="853">
        <v>0.5</v>
      </c>
      <c r="I245" s="449" t="s">
        <v>119</v>
      </c>
      <c r="J245" s="470">
        <f t="shared" si="22"/>
        <v>0</v>
      </c>
      <c r="K245" s="391" t="s">
        <v>4884</v>
      </c>
      <c r="L245" s="388"/>
    </row>
    <row r="246" spans="1:12" s="163" customFormat="1" ht="15" customHeight="1" x14ac:dyDescent="0.2">
      <c r="A246" s="388"/>
      <c r="B246" s="432">
        <v>14</v>
      </c>
      <c r="C246" s="399" t="s">
        <v>5389</v>
      </c>
      <c r="D246" s="829" t="s">
        <v>661</v>
      </c>
      <c r="E246" s="817" t="s">
        <v>143</v>
      </c>
      <c r="F246" s="464" t="b">
        <f>IF(総括表!$B$4=総括表!$Q$4,基礎データ貼付用シート!E1017)</f>
        <v>0</v>
      </c>
      <c r="G246" s="465" t="s">
        <v>117</v>
      </c>
      <c r="H246" s="853">
        <v>0.5</v>
      </c>
      <c r="I246" s="449" t="s">
        <v>119</v>
      </c>
      <c r="J246" s="470">
        <f t="shared" ref="J246:J249" si="24">ROUND(F246*H246,0)</f>
        <v>0</v>
      </c>
      <c r="K246" s="391" t="s">
        <v>5381</v>
      </c>
      <c r="L246" s="388"/>
    </row>
    <row r="247" spans="1:12" s="163" customFormat="1" ht="15" customHeight="1" x14ac:dyDescent="0.2">
      <c r="A247" s="388"/>
      <c r="B247" s="814"/>
      <c r="C247" s="815"/>
      <c r="D247" s="811"/>
      <c r="E247" s="817" t="s">
        <v>142</v>
      </c>
      <c r="F247" s="464" t="b">
        <f>IF(総括表!$B$4=総括表!$Q$5,基礎データ貼付用シート!E1017)</f>
        <v>0</v>
      </c>
      <c r="G247" s="465" t="s">
        <v>117</v>
      </c>
      <c r="H247" s="853">
        <v>0.5</v>
      </c>
      <c r="I247" s="449" t="s">
        <v>119</v>
      </c>
      <c r="J247" s="470">
        <f t="shared" si="24"/>
        <v>0</v>
      </c>
      <c r="K247" s="391" t="s">
        <v>5382</v>
      </c>
      <c r="L247" s="388"/>
    </row>
    <row r="248" spans="1:12" s="163" customFormat="1" ht="15" customHeight="1" x14ac:dyDescent="0.2">
      <c r="A248" s="388"/>
      <c r="B248" s="398">
        <v>15</v>
      </c>
      <c r="C248" s="399" t="s">
        <v>5796</v>
      </c>
      <c r="D248" s="830" t="s">
        <v>661</v>
      </c>
      <c r="E248" s="819" t="s">
        <v>143</v>
      </c>
      <c r="F248" s="464" t="b">
        <f>IF(総括表!$B$4=総括表!$Q$4,基礎データ貼付用シート!E1024)</f>
        <v>0</v>
      </c>
      <c r="G248" s="419" t="s">
        <v>117</v>
      </c>
      <c r="H248" s="854">
        <v>0.5</v>
      </c>
      <c r="I248" s="421" t="s">
        <v>119</v>
      </c>
      <c r="J248" s="855">
        <f t="shared" si="24"/>
        <v>0</v>
      </c>
      <c r="K248" s="391" t="s">
        <v>5876</v>
      </c>
      <c r="L248" s="388"/>
    </row>
    <row r="249" spans="1:12" s="163" customFormat="1" ht="15" customHeight="1" x14ac:dyDescent="0.2">
      <c r="A249" s="388"/>
      <c r="B249" s="814"/>
      <c r="C249" s="815"/>
      <c r="D249" s="811"/>
      <c r="E249" s="819" t="s">
        <v>142</v>
      </c>
      <c r="F249" s="464" t="b">
        <f>IF(総括表!$B$4=総括表!$Q$5,基礎データ貼付用シート!E1024)</f>
        <v>0</v>
      </c>
      <c r="G249" s="419" t="s">
        <v>117</v>
      </c>
      <c r="H249" s="854">
        <v>0.5</v>
      </c>
      <c r="I249" s="421" t="s">
        <v>119</v>
      </c>
      <c r="J249" s="855">
        <f t="shared" si="24"/>
        <v>0</v>
      </c>
      <c r="K249" s="391" t="s">
        <v>5877</v>
      </c>
      <c r="L249" s="388"/>
    </row>
    <row r="250" spans="1:12" s="163" customFormat="1" ht="15" customHeight="1" x14ac:dyDescent="0.2">
      <c r="A250" s="388"/>
      <c r="B250" s="398">
        <v>16</v>
      </c>
      <c r="C250" s="399" t="s">
        <v>6351</v>
      </c>
      <c r="D250" s="830" t="s">
        <v>661</v>
      </c>
      <c r="E250" s="819" t="s">
        <v>143</v>
      </c>
      <c r="F250" s="464" t="b">
        <f>IF(総括表!$B$4=総括表!$Q$4,基礎データ貼付用シート!E1033)</f>
        <v>0</v>
      </c>
      <c r="G250" s="419" t="s">
        <v>117</v>
      </c>
      <c r="H250" s="854">
        <v>0.5</v>
      </c>
      <c r="I250" s="421" t="s">
        <v>119</v>
      </c>
      <c r="J250" s="855">
        <f t="shared" ref="J250:J251" si="25">ROUND(F250*H250,0)</f>
        <v>0</v>
      </c>
      <c r="K250" s="391" t="s">
        <v>6368</v>
      </c>
      <c r="L250" s="388"/>
    </row>
    <row r="251" spans="1:12" s="163" customFormat="1" ht="15" customHeight="1" thickBot="1" x14ac:dyDescent="0.25">
      <c r="A251" s="388"/>
      <c r="B251" s="814"/>
      <c r="C251" s="815"/>
      <c r="D251" s="811"/>
      <c r="E251" s="819" t="s">
        <v>142</v>
      </c>
      <c r="F251" s="464" t="b">
        <f>IF(総括表!$B$4=総括表!$Q$5,基礎データ貼付用シート!E1033)</f>
        <v>0</v>
      </c>
      <c r="G251" s="419" t="s">
        <v>117</v>
      </c>
      <c r="H251" s="854">
        <v>0.5</v>
      </c>
      <c r="I251" s="421" t="s">
        <v>119</v>
      </c>
      <c r="J251" s="855">
        <f t="shared" si="25"/>
        <v>0</v>
      </c>
      <c r="K251" s="391" t="s">
        <v>6369</v>
      </c>
      <c r="L251" s="388"/>
    </row>
    <row r="252" spans="1:12" s="163" customFormat="1" ht="15" customHeight="1" x14ac:dyDescent="0.2">
      <c r="A252" s="388"/>
      <c r="B252" s="435"/>
      <c r="C252" s="436"/>
      <c r="D252" s="435"/>
      <c r="E252" s="435"/>
      <c r="F252" s="168"/>
      <c r="G252" s="437"/>
      <c r="H252" s="1519" t="s">
        <v>1122</v>
      </c>
      <c r="I252" s="1520"/>
      <c r="J252" s="417"/>
      <c r="K252" s="391"/>
      <c r="L252" s="388"/>
    </row>
    <row r="253" spans="1:12" s="163" customFormat="1" ht="15" customHeight="1" thickBot="1" x14ac:dyDescent="0.25">
      <c r="A253" s="388"/>
      <c r="B253" s="391"/>
      <c r="C253" s="391"/>
      <c r="D253" s="391"/>
      <c r="E253" s="391"/>
      <c r="F253" s="438"/>
      <c r="G253" s="391"/>
      <c r="H253" s="1494" t="s">
        <v>118</v>
      </c>
      <c r="I253" s="1495"/>
      <c r="J253" s="426">
        <f>SUM(J220:J251)</f>
        <v>0</v>
      </c>
      <c r="K253" s="831" t="s">
        <v>4885</v>
      </c>
      <c r="L253" s="446" t="s">
        <v>4881</v>
      </c>
    </row>
    <row r="254" spans="1:12" s="163" customFormat="1" ht="15" customHeight="1" x14ac:dyDescent="0.2">
      <c r="A254" s="388"/>
      <c r="B254" s="391"/>
      <c r="C254" s="391"/>
      <c r="D254" s="391"/>
      <c r="E254" s="391"/>
      <c r="F254" s="438"/>
      <c r="G254" s="439"/>
      <c r="H254" s="437"/>
      <c r="I254" s="437"/>
      <c r="J254" s="168"/>
      <c r="K254" s="391"/>
      <c r="L254" s="388"/>
    </row>
    <row r="255" spans="1:12" s="163" customFormat="1" ht="15" customHeight="1" x14ac:dyDescent="0.2">
      <c r="A255" s="824" t="s">
        <v>790</v>
      </c>
      <c r="B255" s="388" t="s">
        <v>477</v>
      </c>
      <c r="C255" s="384"/>
      <c r="D255" s="384"/>
      <c r="E255" s="384"/>
      <c r="F255" s="427"/>
      <c r="G255" s="384"/>
      <c r="H255" s="384"/>
      <c r="I255" s="384"/>
      <c r="J255" s="427"/>
      <c r="K255" s="384"/>
      <c r="L255" s="384"/>
    </row>
    <row r="256" spans="1:12" s="163" customFormat="1" ht="15" customHeight="1" x14ac:dyDescent="0.2">
      <c r="A256" s="825"/>
      <c r="B256" s="388" t="s">
        <v>660</v>
      </c>
      <c r="C256" s="384"/>
      <c r="D256" s="384"/>
      <c r="E256" s="384"/>
      <c r="F256" s="427"/>
      <c r="G256" s="384"/>
      <c r="H256" s="384"/>
      <c r="I256" s="384"/>
      <c r="J256" s="427"/>
      <c r="K256" s="384"/>
      <c r="L256" s="384"/>
    </row>
    <row r="257" spans="1:12" s="163" customFormat="1" ht="15" customHeight="1" x14ac:dyDescent="0.2">
      <c r="A257" s="389"/>
      <c r="B257" s="384"/>
      <c r="C257" s="384"/>
      <c r="D257" s="384"/>
      <c r="E257" s="384"/>
      <c r="F257" s="427"/>
      <c r="G257" s="384"/>
      <c r="H257" s="384"/>
      <c r="I257" s="384"/>
      <c r="J257" s="427"/>
      <c r="K257" s="384"/>
      <c r="L257" s="384"/>
    </row>
    <row r="258" spans="1:12" s="163" customFormat="1" ht="15" customHeight="1" x14ac:dyDescent="0.2">
      <c r="A258" s="389"/>
      <c r="B258" s="1525" t="s">
        <v>164</v>
      </c>
      <c r="C258" s="1526"/>
      <c r="D258" s="1525" t="s">
        <v>139</v>
      </c>
      <c r="E258" s="1526"/>
      <c r="F258" s="801" t="s">
        <v>179</v>
      </c>
      <c r="G258" s="509"/>
      <c r="H258" s="509" t="s">
        <v>137</v>
      </c>
      <c r="I258" s="509"/>
      <c r="J258" s="801" t="s">
        <v>89</v>
      </c>
      <c r="K258" s="391"/>
      <c r="L258" s="384"/>
    </row>
    <row r="259" spans="1:12" s="163" customFormat="1" ht="15" customHeight="1" x14ac:dyDescent="0.2">
      <c r="A259" s="389"/>
      <c r="B259" s="429"/>
      <c r="C259" s="393"/>
      <c r="D259" s="394"/>
      <c r="E259" s="395"/>
      <c r="F259" s="430"/>
      <c r="G259" s="396"/>
      <c r="H259" s="396"/>
      <c r="I259" s="396"/>
      <c r="J259" s="832" t="s">
        <v>771</v>
      </c>
      <c r="K259" s="391"/>
      <c r="L259" s="384"/>
    </row>
    <row r="260" spans="1:12" s="163" customFormat="1" ht="15" customHeight="1" x14ac:dyDescent="0.2">
      <c r="A260" s="388"/>
      <c r="B260" s="803">
        <v>1</v>
      </c>
      <c r="C260" s="804" t="s">
        <v>120</v>
      </c>
      <c r="D260" s="827" t="s">
        <v>662</v>
      </c>
      <c r="E260" s="810" t="s">
        <v>143</v>
      </c>
      <c r="F260" s="464" t="b">
        <f>IF(総括表!$B$4=総括表!$Q$4,基礎データ貼付用シート!E953)</f>
        <v>0</v>
      </c>
      <c r="G260" s="522" t="s">
        <v>769</v>
      </c>
      <c r="H260" s="529">
        <v>0.41499999999999998</v>
      </c>
      <c r="I260" s="526" t="s">
        <v>772</v>
      </c>
      <c r="J260" s="840">
        <f t="shared" ref="J260:J269" si="26">ROUND(F260*H260,0)</f>
        <v>0</v>
      </c>
      <c r="K260" s="391" t="s">
        <v>773</v>
      </c>
      <c r="L260" s="388"/>
    </row>
    <row r="261" spans="1:12" s="163" customFormat="1" ht="15" customHeight="1" x14ac:dyDescent="0.2">
      <c r="A261" s="388"/>
      <c r="B261" s="814"/>
      <c r="C261" s="815"/>
      <c r="D261" s="811"/>
      <c r="E261" s="810" t="s">
        <v>142</v>
      </c>
      <c r="F261" s="464" t="b">
        <f>IF(総括表!$B$4=総括表!$Q$5,基礎データ貼付用シート!E953)</f>
        <v>0</v>
      </c>
      <c r="G261" s="522" t="s">
        <v>769</v>
      </c>
      <c r="H261" s="529">
        <v>0.35</v>
      </c>
      <c r="I261" s="526" t="s">
        <v>772</v>
      </c>
      <c r="J261" s="840">
        <f t="shared" si="26"/>
        <v>0</v>
      </c>
      <c r="K261" s="391" t="s">
        <v>774</v>
      </c>
      <c r="L261" s="388"/>
    </row>
    <row r="262" spans="1:12" ht="15" customHeight="1" x14ac:dyDescent="0.2">
      <c r="A262" s="388"/>
      <c r="B262" s="803">
        <v>2</v>
      </c>
      <c r="C262" s="804" t="s">
        <v>476</v>
      </c>
      <c r="D262" s="827" t="s">
        <v>662</v>
      </c>
      <c r="E262" s="810" t="s">
        <v>143</v>
      </c>
      <c r="F262" s="464" t="b">
        <f>IF(総括表!$B$4=総括表!$Q$4,基礎データ貼付用シート!E955)</f>
        <v>0</v>
      </c>
      <c r="G262" s="522" t="s">
        <v>769</v>
      </c>
      <c r="H262" s="529">
        <v>0.44400000000000001</v>
      </c>
      <c r="I262" s="526" t="s">
        <v>772</v>
      </c>
      <c r="J262" s="840">
        <f t="shared" si="26"/>
        <v>0</v>
      </c>
      <c r="K262" s="391" t="s">
        <v>775</v>
      </c>
      <c r="L262" s="388"/>
    </row>
    <row r="263" spans="1:12" ht="15" customHeight="1" x14ac:dyDescent="0.2">
      <c r="A263" s="388"/>
      <c r="B263" s="814"/>
      <c r="C263" s="815"/>
      <c r="D263" s="811"/>
      <c r="E263" s="810" t="s">
        <v>142</v>
      </c>
      <c r="F263" s="464" t="b">
        <f>IF(総括表!$B$4=総括表!$Q$5,基礎データ貼付用シート!E955)</f>
        <v>0</v>
      </c>
      <c r="G263" s="522" t="s">
        <v>769</v>
      </c>
      <c r="H263" s="529">
        <v>0.39200000000000002</v>
      </c>
      <c r="I263" s="526" t="s">
        <v>772</v>
      </c>
      <c r="J263" s="840">
        <f t="shared" si="26"/>
        <v>0</v>
      </c>
      <c r="K263" s="391" t="s">
        <v>776</v>
      </c>
      <c r="L263" s="388"/>
    </row>
    <row r="264" spans="1:12" ht="15" customHeight="1" x14ac:dyDescent="0.2">
      <c r="A264" s="388"/>
      <c r="B264" s="803">
        <v>3</v>
      </c>
      <c r="C264" s="804" t="s">
        <v>513</v>
      </c>
      <c r="D264" s="827" t="s">
        <v>662</v>
      </c>
      <c r="E264" s="810" t="s">
        <v>143</v>
      </c>
      <c r="F264" s="464" t="b">
        <f>IF(総括表!$B$4=総括表!$Q$4,基礎データ貼付用シート!E957)</f>
        <v>0</v>
      </c>
      <c r="G264" s="522" t="s">
        <v>769</v>
      </c>
      <c r="H264" s="529">
        <v>0.47199999999999998</v>
      </c>
      <c r="I264" s="526" t="s">
        <v>772</v>
      </c>
      <c r="J264" s="840">
        <f t="shared" si="26"/>
        <v>0</v>
      </c>
      <c r="K264" s="391" t="s">
        <v>777</v>
      </c>
      <c r="L264" s="388"/>
    </row>
    <row r="265" spans="1:12" ht="15" customHeight="1" x14ac:dyDescent="0.2">
      <c r="A265" s="388"/>
      <c r="B265" s="814"/>
      <c r="C265" s="815"/>
      <c r="D265" s="811"/>
      <c r="E265" s="810" t="s">
        <v>142</v>
      </c>
      <c r="F265" s="464" t="b">
        <f>IF(総括表!$B$4=総括表!$Q$5,基礎データ貼付用シート!E957)</f>
        <v>0</v>
      </c>
      <c r="G265" s="522" t="s">
        <v>769</v>
      </c>
      <c r="H265" s="529">
        <v>0.42599999999999999</v>
      </c>
      <c r="I265" s="526" t="s">
        <v>772</v>
      </c>
      <c r="J265" s="840">
        <f t="shared" si="26"/>
        <v>0</v>
      </c>
      <c r="K265" s="391" t="s">
        <v>778</v>
      </c>
      <c r="L265" s="388"/>
    </row>
    <row r="266" spans="1:12" ht="15" customHeight="1" x14ac:dyDescent="0.2">
      <c r="A266" s="388"/>
      <c r="B266" s="803">
        <v>4</v>
      </c>
      <c r="C266" s="804" t="s">
        <v>620</v>
      </c>
      <c r="D266" s="827" t="s">
        <v>662</v>
      </c>
      <c r="E266" s="810" t="s">
        <v>143</v>
      </c>
      <c r="F266" s="464" t="b">
        <f>IF(総括表!$B$4=総括表!$Q$4,基礎データ貼付用シート!E965)</f>
        <v>0</v>
      </c>
      <c r="G266" s="522" t="s">
        <v>769</v>
      </c>
      <c r="H266" s="852">
        <v>0.499</v>
      </c>
      <c r="I266" s="526" t="s">
        <v>772</v>
      </c>
      <c r="J266" s="840">
        <f>ROUND(F266*H266,0)</f>
        <v>0</v>
      </c>
      <c r="K266" s="391" t="s">
        <v>779</v>
      </c>
      <c r="L266" s="388"/>
    </row>
    <row r="267" spans="1:12" ht="15" customHeight="1" x14ac:dyDescent="0.2">
      <c r="A267" s="388"/>
      <c r="B267" s="814"/>
      <c r="C267" s="815"/>
      <c r="D267" s="811"/>
      <c r="E267" s="810" t="s">
        <v>142</v>
      </c>
      <c r="F267" s="464" t="b">
        <f>IF(総括表!$B$4=総括表!$Q$5,基礎データ貼付用シート!E965)</f>
        <v>0</v>
      </c>
      <c r="G267" s="522" t="s">
        <v>769</v>
      </c>
      <c r="H267" s="640">
        <v>0.45800000000000002</v>
      </c>
      <c r="I267" s="522" t="s">
        <v>772</v>
      </c>
      <c r="J267" s="837">
        <f>ROUND(F267*H267,0)</f>
        <v>0</v>
      </c>
      <c r="K267" s="391" t="s">
        <v>780</v>
      </c>
      <c r="L267" s="388"/>
    </row>
    <row r="268" spans="1:12" ht="15" customHeight="1" x14ac:dyDescent="0.2">
      <c r="A268" s="388"/>
      <c r="B268" s="803">
        <v>5</v>
      </c>
      <c r="C268" s="804" t="s">
        <v>716</v>
      </c>
      <c r="D268" s="827" t="s">
        <v>662</v>
      </c>
      <c r="E268" s="810" t="s">
        <v>143</v>
      </c>
      <c r="F268" s="464" t="b">
        <f>IF(総括表!$B$4=総括表!$Q$4,基礎データ貼付用シート!E971)</f>
        <v>0</v>
      </c>
      <c r="G268" s="522" t="s">
        <v>769</v>
      </c>
      <c r="H268" s="529">
        <v>0.52700000000000002</v>
      </c>
      <c r="I268" s="526" t="s">
        <v>772</v>
      </c>
      <c r="J268" s="840">
        <f t="shared" si="26"/>
        <v>0</v>
      </c>
      <c r="K268" s="391" t="s">
        <v>781</v>
      </c>
      <c r="L268" s="388"/>
    </row>
    <row r="269" spans="1:12" ht="15" customHeight="1" x14ac:dyDescent="0.2">
      <c r="A269" s="388"/>
      <c r="B269" s="814"/>
      <c r="C269" s="815"/>
      <c r="D269" s="811"/>
      <c r="E269" s="810" t="s">
        <v>142</v>
      </c>
      <c r="F269" s="464" t="b">
        <f>IF(総括表!$B$4=総括表!$Q$5,基礎データ貼付用シート!E971)</f>
        <v>0</v>
      </c>
      <c r="G269" s="522" t="s">
        <v>769</v>
      </c>
      <c r="H269" s="529">
        <v>0.505</v>
      </c>
      <c r="I269" s="526" t="s">
        <v>772</v>
      </c>
      <c r="J269" s="840">
        <f t="shared" si="26"/>
        <v>0</v>
      </c>
      <c r="K269" s="391" t="s">
        <v>782</v>
      </c>
      <c r="L269" s="388"/>
    </row>
    <row r="270" spans="1:12" ht="15" customHeight="1" x14ac:dyDescent="0.2">
      <c r="A270" s="388"/>
      <c r="B270" s="803">
        <v>6</v>
      </c>
      <c r="C270" s="804" t="s">
        <v>747</v>
      </c>
      <c r="D270" s="827" t="s">
        <v>662</v>
      </c>
      <c r="E270" s="810" t="s">
        <v>143</v>
      </c>
      <c r="F270" s="464" t="b">
        <f>IF(総括表!$B$4=総括表!$Q$4,基礎データ貼付用シート!E977)</f>
        <v>0</v>
      </c>
      <c r="G270" s="522" t="s">
        <v>769</v>
      </c>
      <c r="H270" s="529">
        <v>0.55600000000000005</v>
      </c>
      <c r="I270" s="526" t="s">
        <v>772</v>
      </c>
      <c r="J270" s="840">
        <f t="shared" ref="J270:J277" si="27">ROUND(F270*H270,0)</f>
        <v>0</v>
      </c>
      <c r="K270" s="391" t="s">
        <v>783</v>
      </c>
      <c r="L270" s="388"/>
    </row>
    <row r="271" spans="1:12" ht="15" customHeight="1" x14ac:dyDescent="0.2">
      <c r="A271" s="388"/>
      <c r="B271" s="814"/>
      <c r="C271" s="815"/>
      <c r="D271" s="811"/>
      <c r="E271" s="810" t="s">
        <v>142</v>
      </c>
      <c r="F271" s="464" t="b">
        <f>IF(総括表!$B$4=総括表!$Q$5,基礎データ貼付用シート!E977)</f>
        <v>0</v>
      </c>
      <c r="G271" s="522" t="s">
        <v>769</v>
      </c>
      <c r="H271" s="529">
        <v>0.54100000000000004</v>
      </c>
      <c r="I271" s="526" t="s">
        <v>772</v>
      </c>
      <c r="J271" s="840">
        <f t="shared" si="27"/>
        <v>0</v>
      </c>
      <c r="K271" s="391" t="s">
        <v>784</v>
      </c>
      <c r="L271" s="388"/>
    </row>
    <row r="272" spans="1:12" ht="15" customHeight="1" x14ac:dyDescent="0.2">
      <c r="A272" s="388"/>
      <c r="B272" s="803">
        <v>7</v>
      </c>
      <c r="C272" s="804" t="s">
        <v>818</v>
      </c>
      <c r="D272" s="827" t="s">
        <v>662</v>
      </c>
      <c r="E272" s="810" t="s">
        <v>143</v>
      </c>
      <c r="F272" s="464" t="b">
        <f>IF(総括表!$B$4=総括表!$Q$4,基礎データ貼付用シート!E983)</f>
        <v>0</v>
      </c>
      <c r="G272" s="522" t="s">
        <v>117</v>
      </c>
      <c r="H272" s="529">
        <v>0.58399999999999996</v>
      </c>
      <c r="I272" s="526" t="s">
        <v>119</v>
      </c>
      <c r="J272" s="840">
        <f t="shared" si="27"/>
        <v>0</v>
      </c>
      <c r="K272" s="391" t="s">
        <v>880</v>
      </c>
      <c r="L272" s="388"/>
    </row>
    <row r="273" spans="1:12" ht="15" customHeight="1" x14ac:dyDescent="0.2">
      <c r="A273" s="388"/>
      <c r="B273" s="814"/>
      <c r="C273" s="815"/>
      <c r="D273" s="811"/>
      <c r="E273" s="810" t="s">
        <v>142</v>
      </c>
      <c r="F273" s="464" t="b">
        <f>IF(総括表!$B$4=総括表!$Q$5,基礎データ貼付用シート!E983)</f>
        <v>0</v>
      </c>
      <c r="G273" s="522" t="s">
        <v>117</v>
      </c>
      <c r="H273" s="529">
        <v>0.57299999999999995</v>
      </c>
      <c r="I273" s="526" t="s">
        <v>119</v>
      </c>
      <c r="J273" s="840">
        <f t="shared" si="27"/>
        <v>0</v>
      </c>
      <c r="K273" s="391" t="s">
        <v>881</v>
      </c>
      <c r="L273" s="388"/>
    </row>
    <row r="274" spans="1:12" ht="15" customHeight="1" x14ac:dyDescent="0.2">
      <c r="A274" s="388"/>
      <c r="B274" s="803">
        <v>8</v>
      </c>
      <c r="C274" s="804" t="s">
        <v>894</v>
      </c>
      <c r="D274" s="827" t="s">
        <v>662</v>
      </c>
      <c r="E274" s="810" t="s">
        <v>143</v>
      </c>
      <c r="F274" s="464" t="b">
        <f>IF(総括表!$B$4=総括表!$Q$4,基礎データ貼付用シート!E989)</f>
        <v>0</v>
      </c>
      <c r="G274" s="522" t="s">
        <v>117</v>
      </c>
      <c r="H274" s="529">
        <v>0.60899999999999999</v>
      </c>
      <c r="I274" s="526" t="s">
        <v>119</v>
      </c>
      <c r="J274" s="840">
        <f t="shared" si="27"/>
        <v>0</v>
      </c>
      <c r="K274" s="391" t="s">
        <v>924</v>
      </c>
      <c r="L274" s="388"/>
    </row>
    <row r="275" spans="1:12" ht="15" customHeight="1" x14ac:dyDescent="0.2">
      <c r="A275" s="388"/>
      <c r="B275" s="814"/>
      <c r="C275" s="815"/>
      <c r="D275" s="811"/>
      <c r="E275" s="810" t="s">
        <v>142</v>
      </c>
      <c r="F275" s="464" t="b">
        <f>IF(総括表!$B$4=総括表!$Q$5,基礎データ貼付用シート!E989)</f>
        <v>0</v>
      </c>
      <c r="G275" s="522" t="s">
        <v>117</v>
      </c>
      <c r="H275" s="529">
        <v>0.59499999999999997</v>
      </c>
      <c r="I275" s="526" t="s">
        <v>119</v>
      </c>
      <c r="J275" s="840">
        <f t="shared" si="27"/>
        <v>0</v>
      </c>
      <c r="K275" s="391" t="s">
        <v>925</v>
      </c>
      <c r="L275" s="388"/>
    </row>
    <row r="276" spans="1:12" ht="15" customHeight="1" x14ac:dyDescent="0.2">
      <c r="A276" s="388"/>
      <c r="B276" s="803">
        <v>9</v>
      </c>
      <c r="C276" s="804" t="s">
        <v>926</v>
      </c>
      <c r="D276" s="827" t="s">
        <v>662</v>
      </c>
      <c r="E276" s="810" t="s">
        <v>143</v>
      </c>
      <c r="F276" s="464" t="b">
        <f>IF(総括表!$B$4=総括表!$Q$4,基礎データ貼付用シート!E995)</f>
        <v>0</v>
      </c>
      <c r="G276" s="522" t="s">
        <v>117</v>
      </c>
      <c r="H276" s="529">
        <v>0.64</v>
      </c>
      <c r="I276" s="526" t="s">
        <v>119</v>
      </c>
      <c r="J276" s="840">
        <f t="shared" si="27"/>
        <v>0</v>
      </c>
      <c r="K276" s="391" t="s">
        <v>567</v>
      </c>
      <c r="L276" s="388"/>
    </row>
    <row r="277" spans="1:12" ht="15" customHeight="1" x14ac:dyDescent="0.2">
      <c r="A277" s="388"/>
      <c r="B277" s="814"/>
      <c r="C277" s="815"/>
      <c r="D277" s="811"/>
      <c r="E277" s="810" t="s">
        <v>142</v>
      </c>
      <c r="F277" s="464" t="b">
        <f>IF(総括表!$B$4=総括表!$Q$5,基礎データ貼付用シート!E995)</f>
        <v>0</v>
      </c>
      <c r="G277" s="522" t="s">
        <v>117</v>
      </c>
      <c r="H277" s="529">
        <v>0.63</v>
      </c>
      <c r="I277" s="526" t="s">
        <v>119</v>
      </c>
      <c r="J277" s="840">
        <f t="shared" si="27"/>
        <v>0</v>
      </c>
      <c r="K277" s="391" t="s">
        <v>566</v>
      </c>
      <c r="L277" s="388"/>
    </row>
    <row r="278" spans="1:12" ht="15" customHeight="1" x14ac:dyDescent="0.2">
      <c r="A278" s="388"/>
      <c r="B278" s="803">
        <v>10</v>
      </c>
      <c r="C278" s="804" t="s">
        <v>1082</v>
      </c>
      <c r="D278" s="827" t="s">
        <v>662</v>
      </c>
      <c r="E278" s="810" t="s">
        <v>143</v>
      </c>
      <c r="F278" s="464" t="b">
        <f>IF(総括表!$B$4=総括表!$Q$4,基礎データ貼付用シート!E1002)</f>
        <v>0</v>
      </c>
      <c r="G278" s="522" t="s">
        <v>117</v>
      </c>
      <c r="H278" s="529">
        <v>0.67</v>
      </c>
      <c r="I278" s="526" t="s">
        <v>119</v>
      </c>
      <c r="J278" s="840">
        <f t="shared" ref="J278:J281" si="28">ROUND(F278*H278,0)</f>
        <v>0</v>
      </c>
      <c r="K278" s="391" t="s">
        <v>565</v>
      </c>
      <c r="L278" s="388"/>
    </row>
    <row r="279" spans="1:12" ht="15" customHeight="1" x14ac:dyDescent="0.2">
      <c r="A279" s="388"/>
      <c r="B279" s="814"/>
      <c r="C279" s="815"/>
      <c r="D279" s="811"/>
      <c r="E279" s="810" t="s">
        <v>142</v>
      </c>
      <c r="F279" s="464" t="b">
        <f>IF(総括表!$B$4=総括表!$Q$5,基礎データ貼付用シート!E1002)</f>
        <v>0</v>
      </c>
      <c r="G279" s="522" t="s">
        <v>117</v>
      </c>
      <c r="H279" s="529">
        <v>0.66400000000000003</v>
      </c>
      <c r="I279" s="526" t="s">
        <v>119</v>
      </c>
      <c r="J279" s="840">
        <f t="shared" si="28"/>
        <v>0</v>
      </c>
      <c r="K279" s="391" t="s">
        <v>1200</v>
      </c>
      <c r="L279" s="388"/>
    </row>
    <row r="280" spans="1:12" ht="15" customHeight="1" x14ac:dyDescent="0.2">
      <c r="A280" s="388"/>
      <c r="B280" s="432">
        <v>11</v>
      </c>
      <c r="C280" s="399" t="s">
        <v>1284</v>
      </c>
      <c r="D280" s="829" t="s">
        <v>662</v>
      </c>
      <c r="E280" s="817" t="s">
        <v>143</v>
      </c>
      <c r="F280" s="464" t="b">
        <f>IF(総括表!$B$4=総括表!$Q$4,基礎データ貼付用シート!E1009)</f>
        <v>0</v>
      </c>
      <c r="G280" s="465" t="s">
        <v>117</v>
      </c>
      <c r="H280" s="853">
        <v>0.7</v>
      </c>
      <c r="I280" s="449" t="s">
        <v>119</v>
      </c>
      <c r="J280" s="470">
        <f t="shared" si="28"/>
        <v>0</v>
      </c>
      <c r="K280" s="391" t="s">
        <v>563</v>
      </c>
      <c r="L280" s="388"/>
    </row>
    <row r="281" spans="1:12" ht="15" customHeight="1" x14ac:dyDescent="0.2">
      <c r="A281" s="388"/>
      <c r="B281" s="814"/>
      <c r="C281" s="815"/>
      <c r="D281" s="811"/>
      <c r="E281" s="817" t="s">
        <v>142</v>
      </c>
      <c r="F281" s="464" t="b">
        <f>IF(総括表!$B$4=総括表!$Q$5,基礎データ貼付用シート!E1009)</f>
        <v>0</v>
      </c>
      <c r="G281" s="465" t="s">
        <v>117</v>
      </c>
      <c r="H281" s="853">
        <v>0.7</v>
      </c>
      <c r="I281" s="449" t="s">
        <v>119</v>
      </c>
      <c r="J281" s="470">
        <f t="shared" si="28"/>
        <v>0</v>
      </c>
      <c r="K281" s="391" t="s">
        <v>562</v>
      </c>
      <c r="L281" s="388"/>
    </row>
    <row r="282" spans="1:12" ht="15" customHeight="1" x14ac:dyDescent="0.2">
      <c r="A282" s="388"/>
      <c r="B282" s="432">
        <v>12</v>
      </c>
      <c r="C282" s="399" t="s">
        <v>5389</v>
      </c>
      <c r="D282" s="829" t="s">
        <v>662</v>
      </c>
      <c r="E282" s="817" t="s">
        <v>143</v>
      </c>
      <c r="F282" s="464" t="b">
        <f>IF(総括表!$B$4=総括表!$Q$4,基礎データ貼付用シート!E1016)</f>
        <v>0</v>
      </c>
      <c r="G282" s="465" t="s">
        <v>117</v>
      </c>
      <c r="H282" s="853">
        <v>0.7</v>
      </c>
      <c r="I282" s="449" t="s">
        <v>119</v>
      </c>
      <c r="J282" s="470">
        <f t="shared" ref="J282:J285" si="29">ROUND(F282*H282,0)</f>
        <v>0</v>
      </c>
      <c r="K282" s="391" t="s">
        <v>677</v>
      </c>
      <c r="L282" s="388"/>
    </row>
    <row r="283" spans="1:12" ht="15" customHeight="1" x14ac:dyDescent="0.2">
      <c r="A283" s="388"/>
      <c r="B283" s="814"/>
      <c r="C283" s="815"/>
      <c r="D283" s="811"/>
      <c r="E283" s="817" t="s">
        <v>142</v>
      </c>
      <c r="F283" s="464" t="b">
        <f>IF(総括表!$B$4=総括表!$Q$5,基礎データ貼付用シート!E1016)</f>
        <v>0</v>
      </c>
      <c r="G283" s="465" t="s">
        <v>117</v>
      </c>
      <c r="H283" s="853">
        <v>0.7</v>
      </c>
      <c r="I283" s="449" t="s">
        <v>119</v>
      </c>
      <c r="J283" s="470">
        <f t="shared" si="29"/>
        <v>0</v>
      </c>
      <c r="K283" s="391" t="s">
        <v>746</v>
      </c>
      <c r="L283" s="388"/>
    </row>
    <row r="284" spans="1:12" ht="15" customHeight="1" x14ac:dyDescent="0.2">
      <c r="A284" s="388"/>
      <c r="B284" s="398">
        <v>13</v>
      </c>
      <c r="C284" s="399" t="s">
        <v>5796</v>
      </c>
      <c r="D284" s="830" t="s">
        <v>662</v>
      </c>
      <c r="E284" s="819" t="s">
        <v>143</v>
      </c>
      <c r="F284" s="464" t="b">
        <f>IF(総括表!$B$4=総括表!$Q$4,基礎データ貼付用シート!E1023)</f>
        <v>0</v>
      </c>
      <c r="G284" s="419" t="s">
        <v>117</v>
      </c>
      <c r="H284" s="854">
        <v>0.7</v>
      </c>
      <c r="I284" s="421" t="s">
        <v>119</v>
      </c>
      <c r="J284" s="855">
        <f t="shared" si="29"/>
        <v>0</v>
      </c>
      <c r="K284" s="391" t="s">
        <v>581</v>
      </c>
      <c r="L284" s="388"/>
    </row>
    <row r="285" spans="1:12" ht="15" customHeight="1" x14ac:dyDescent="0.2">
      <c r="A285" s="388"/>
      <c r="B285" s="814"/>
      <c r="C285" s="815"/>
      <c r="D285" s="811"/>
      <c r="E285" s="819" t="s">
        <v>142</v>
      </c>
      <c r="F285" s="464" t="b">
        <f>IF(総括表!$B$4=総括表!$Q$5,基礎データ貼付用シート!E1023)</f>
        <v>0</v>
      </c>
      <c r="G285" s="419" t="s">
        <v>117</v>
      </c>
      <c r="H285" s="854">
        <v>0.7</v>
      </c>
      <c r="I285" s="421" t="s">
        <v>119</v>
      </c>
      <c r="J285" s="855">
        <f t="shared" si="29"/>
        <v>0</v>
      </c>
      <c r="K285" s="391" t="s">
        <v>580</v>
      </c>
      <c r="L285" s="388"/>
    </row>
    <row r="286" spans="1:12" ht="15" customHeight="1" x14ac:dyDescent="0.2">
      <c r="A286" s="388"/>
      <c r="B286" s="398">
        <v>14</v>
      </c>
      <c r="C286" s="399" t="s">
        <v>6351</v>
      </c>
      <c r="D286" s="830" t="s">
        <v>662</v>
      </c>
      <c r="E286" s="819" t="s">
        <v>143</v>
      </c>
      <c r="F286" s="464" t="b">
        <f>IF(総括表!$B$4=総括表!$Q$4,基礎データ貼付用シート!E1032)</f>
        <v>0</v>
      </c>
      <c r="G286" s="419" t="s">
        <v>117</v>
      </c>
      <c r="H286" s="854">
        <v>0.7</v>
      </c>
      <c r="I286" s="421" t="s">
        <v>119</v>
      </c>
      <c r="J286" s="855">
        <f t="shared" ref="J286:J287" si="30">ROUND(F286*H286,0)</f>
        <v>0</v>
      </c>
      <c r="K286" s="391" t="s">
        <v>579</v>
      </c>
      <c r="L286" s="388"/>
    </row>
    <row r="287" spans="1:12" ht="15" customHeight="1" thickBot="1" x14ac:dyDescent="0.25">
      <c r="A287" s="388"/>
      <c r="B287" s="814"/>
      <c r="C287" s="815"/>
      <c r="D287" s="811"/>
      <c r="E287" s="819" t="s">
        <v>142</v>
      </c>
      <c r="F287" s="464" t="b">
        <f>IF(総括表!$B$4=総括表!$Q$5,基礎データ貼付用シート!E1032)</f>
        <v>0</v>
      </c>
      <c r="G287" s="419" t="s">
        <v>117</v>
      </c>
      <c r="H287" s="854">
        <v>0.7</v>
      </c>
      <c r="I287" s="421" t="s">
        <v>119</v>
      </c>
      <c r="J287" s="855">
        <f t="shared" si="30"/>
        <v>0</v>
      </c>
      <c r="K287" s="391" t="s">
        <v>578</v>
      </c>
      <c r="L287" s="388"/>
    </row>
    <row r="288" spans="1:12" ht="15" customHeight="1" x14ac:dyDescent="0.2">
      <c r="A288" s="388"/>
      <c r="B288" s="435"/>
      <c r="C288" s="436"/>
      <c r="D288" s="435"/>
      <c r="E288" s="435"/>
      <c r="F288" s="168"/>
      <c r="G288" s="437"/>
      <c r="H288" s="1519" t="s">
        <v>5694</v>
      </c>
      <c r="I288" s="1520"/>
      <c r="J288" s="417"/>
      <c r="K288" s="391"/>
      <c r="L288" s="388"/>
    </row>
    <row r="289" spans="1:12" ht="15" customHeight="1" thickBot="1" x14ac:dyDescent="0.25">
      <c r="A289" s="388"/>
      <c r="B289" s="391"/>
      <c r="C289" s="391"/>
      <c r="D289" s="391"/>
      <c r="E289" s="391"/>
      <c r="F289" s="438"/>
      <c r="G289" s="391"/>
      <c r="H289" s="1494" t="s">
        <v>118</v>
      </c>
      <c r="I289" s="1495"/>
      <c r="J289" s="426">
        <f>SUM(J260:J287)</f>
        <v>0</v>
      </c>
      <c r="K289" s="831" t="s">
        <v>4887</v>
      </c>
      <c r="L289" s="446" t="s">
        <v>4881</v>
      </c>
    </row>
    <row r="290" spans="1:12" ht="15" customHeight="1" x14ac:dyDescent="0.2">
      <c r="A290" s="384"/>
      <c r="B290" s="384"/>
      <c r="C290" s="384"/>
      <c r="D290" s="384"/>
      <c r="E290" s="384"/>
      <c r="F290" s="427"/>
      <c r="G290" s="384"/>
      <c r="H290" s="644"/>
      <c r="I290" s="384"/>
      <c r="J290" s="427"/>
      <c r="K290" s="391"/>
      <c r="L290" s="384"/>
    </row>
    <row r="291" spans="1:12" s="163" customFormat="1" ht="15" customHeight="1" x14ac:dyDescent="0.2">
      <c r="A291" s="824" t="s">
        <v>1144</v>
      </c>
      <c r="B291" s="388" t="s">
        <v>1147</v>
      </c>
      <c r="C291" s="384"/>
      <c r="D291" s="384"/>
      <c r="E291" s="384"/>
      <c r="F291" s="427"/>
      <c r="G291" s="384"/>
      <c r="H291" s="384"/>
      <c r="I291" s="384"/>
      <c r="J291" s="427"/>
      <c r="K291" s="384"/>
      <c r="L291" s="384"/>
    </row>
    <row r="292" spans="1:12" s="163" customFormat="1" ht="15" customHeight="1" x14ac:dyDescent="0.2">
      <c r="A292" s="825"/>
      <c r="B292" s="388" t="s">
        <v>1146</v>
      </c>
      <c r="C292" s="384"/>
      <c r="D292" s="384"/>
      <c r="E292" s="384"/>
      <c r="F292" s="427"/>
      <c r="G292" s="384"/>
      <c r="H292" s="384"/>
      <c r="I292" s="384"/>
      <c r="J292" s="427"/>
      <c r="K292" s="384"/>
      <c r="L292" s="384"/>
    </row>
    <row r="293" spans="1:12" s="163" customFormat="1" ht="15" customHeight="1" x14ac:dyDescent="0.2">
      <c r="A293" s="389"/>
      <c r="B293" s="384"/>
      <c r="C293" s="384"/>
      <c r="D293" s="384"/>
      <c r="E293" s="384"/>
      <c r="F293" s="427"/>
      <c r="G293" s="384"/>
      <c r="H293" s="384"/>
      <c r="I293" s="384"/>
      <c r="J293" s="427"/>
      <c r="K293" s="384"/>
      <c r="L293" s="384"/>
    </row>
    <row r="294" spans="1:12" s="163" customFormat="1" ht="15" customHeight="1" x14ac:dyDescent="0.2">
      <c r="A294" s="389"/>
      <c r="B294" s="1525" t="s">
        <v>164</v>
      </c>
      <c r="C294" s="1526"/>
      <c r="D294" s="1525" t="s">
        <v>139</v>
      </c>
      <c r="E294" s="1526"/>
      <c r="F294" s="801" t="s">
        <v>179</v>
      </c>
      <c r="G294" s="509"/>
      <c r="H294" s="509" t="s">
        <v>137</v>
      </c>
      <c r="I294" s="509"/>
      <c r="J294" s="801" t="s">
        <v>89</v>
      </c>
      <c r="K294" s="391"/>
      <c r="L294" s="384"/>
    </row>
    <row r="295" spans="1:12" s="163" customFormat="1" ht="15" customHeight="1" x14ac:dyDescent="0.2">
      <c r="A295" s="389"/>
      <c r="B295" s="429"/>
      <c r="C295" s="393"/>
      <c r="D295" s="394"/>
      <c r="E295" s="395"/>
      <c r="F295" s="430"/>
      <c r="G295" s="396"/>
      <c r="H295" s="396"/>
      <c r="I295" s="396"/>
      <c r="J295" s="832" t="s">
        <v>136</v>
      </c>
      <c r="K295" s="391"/>
      <c r="L295" s="384"/>
    </row>
    <row r="296" spans="1:12" s="163" customFormat="1" ht="15" customHeight="1" x14ac:dyDescent="0.2">
      <c r="A296" s="388"/>
      <c r="B296" s="803">
        <v>1</v>
      </c>
      <c r="C296" s="804" t="s">
        <v>926</v>
      </c>
      <c r="D296" s="827" t="s">
        <v>1145</v>
      </c>
      <c r="E296" s="810" t="s">
        <v>143</v>
      </c>
      <c r="F296" s="464" t="b">
        <f>IF(総括表!$B$4=総括表!$Q$4,基礎データ貼付用シート!E997)</f>
        <v>0</v>
      </c>
      <c r="G296" s="522" t="s">
        <v>117</v>
      </c>
      <c r="H296" s="529">
        <v>0.64</v>
      </c>
      <c r="I296" s="526" t="s">
        <v>119</v>
      </c>
      <c r="J296" s="840">
        <f t="shared" ref="J296:J297" si="31">ROUND(F296*H296,0)</f>
        <v>0</v>
      </c>
      <c r="K296" s="391" t="s">
        <v>134</v>
      </c>
      <c r="L296" s="388"/>
    </row>
    <row r="297" spans="1:12" s="163" customFormat="1" ht="15" customHeight="1" x14ac:dyDescent="0.2">
      <c r="A297" s="388"/>
      <c r="B297" s="814"/>
      <c r="C297" s="815"/>
      <c r="D297" s="811"/>
      <c r="E297" s="810" t="s">
        <v>142</v>
      </c>
      <c r="F297" s="464" t="b">
        <f>IF(総括表!$B$4=総括表!$Q$5,基礎データ貼付用シート!E997)</f>
        <v>0</v>
      </c>
      <c r="G297" s="522" t="s">
        <v>117</v>
      </c>
      <c r="H297" s="529">
        <v>0.63</v>
      </c>
      <c r="I297" s="526" t="s">
        <v>119</v>
      </c>
      <c r="J297" s="840">
        <f t="shared" si="31"/>
        <v>0</v>
      </c>
      <c r="K297" s="391" t="s">
        <v>132</v>
      </c>
      <c r="L297" s="388"/>
    </row>
    <row r="298" spans="1:12" s="163" customFormat="1" ht="15" customHeight="1" x14ac:dyDescent="0.2">
      <c r="A298" s="388"/>
      <c r="B298" s="803">
        <v>2</v>
      </c>
      <c r="C298" s="804" t="s">
        <v>1082</v>
      </c>
      <c r="D298" s="827" t="s">
        <v>1145</v>
      </c>
      <c r="E298" s="810" t="s">
        <v>143</v>
      </c>
      <c r="F298" s="464" t="b">
        <f>IF(総括表!$B$4=総括表!$Q$4,基礎データ貼付用シート!E1004)</f>
        <v>0</v>
      </c>
      <c r="G298" s="522" t="s">
        <v>117</v>
      </c>
      <c r="H298" s="529">
        <v>0.67</v>
      </c>
      <c r="I298" s="526" t="s">
        <v>119</v>
      </c>
      <c r="J298" s="840">
        <f t="shared" ref="J298:J299" si="32">ROUND(F298*H298,0)</f>
        <v>0</v>
      </c>
      <c r="K298" s="391" t="s">
        <v>130</v>
      </c>
      <c r="L298" s="388"/>
    </row>
    <row r="299" spans="1:12" s="163" customFormat="1" ht="15" customHeight="1" thickBot="1" x14ac:dyDescent="0.25">
      <c r="A299" s="388"/>
      <c r="B299" s="814"/>
      <c r="C299" s="815"/>
      <c r="D299" s="811"/>
      <c r="E299" s="810" t="s">
        <v>142</v>
      </c>
      <c r="F299" s="464" t="b">
        <f>IF(総括表!$B$4=総括表!$Q$5,基礎データ貼付用シート!E1004)</f>
        <v>0</v>
      </c>
      <c r="G299" s="522" t="s">
        <v>117</v>
      </c>
      <c r="H299" s="529">
        <v>0.66400000000000003</v>
      </c>
      <c r="I299" s="526" t="s">
        <v>119</v>
      </c>
      <c r="J299" s="840">
        <f t="shared" si="32"/>
        <v>0</v>
      </c>
      <c r="K299" s="391" t="s">
        <v>539</v>
      </c>
      <c r="L299" s="388"/>
    </row>
    <row r="300" spans="1:12" ht="15" customHeight="1" x14ac:dyDescent="0.2">
      <c r="A300" s="388"/>
      <c r="B300" s="435"/>
      <c r="C300" s="436"/>
      <c r="D300" s="435"/>
      <c r="E300" s="435"/>
      <c r="F300" s="168"/>
      <c r="G300" s="437"/>
      <c r="H300" s="1599" t="s">
        <v>1201</v>
      </c>
      <c r="I300" s="1600"/>
      <c r="J300" s="833"/>
      <c r="K300" s="391"/>
      <c r="L300" s="388"/>
    </row>
    <row r="301" spans="1:12" ht="15" customHeight="1" thickBot="1" x14ac:dyDescent="0.25">
      <c r="A301" s="388"/>
      <c r="B301" s="391"/>
      <c r="C301" s="391"/>
      <c r="D301" s="391"/>
      <c r="E301" s="391"/>
      <c r="F301" s="438"/>
      <c r="G301" s="391"/>
      <c r="H301" s="1494" t="s">
        <v>118</v>
      </c>
      <c r="I301" s="1495"/>
      <c r="J301" s="426">
        <f>SUM(J296:J299)</f>
        <v>0</v>
      </c>
      <c r="K301" s="831" t="s">
        <v>549</v>
      </c>
      <c r="L301" s="446" t="s">
        <v>117</v>
      </c>
    </row>
    <row r="302" spans="1:12" ht="15" customHeight="1" x14ac:dyDescent="0.2">
      <c r="A302" s="384"/>
      <c r="B302" s="384"/>
      <c r="C302" s="384"/>
      <c r="D302" s="384"/>
      <c r="E302" s="384"/>
      <c r="F302" s="427"/>
      <c r="G302" s="384"/>
      <c r="H302" s="644"/>
      <c r="I302" s="384"/>
      <c r="J302" s="427"/>
      <c r="K302" s="391"/>
      <c r="L302" s="384"/>
    </row>
    <row r="303" spans="1:12" s="163" customFormat="1" ht="15" customHeight="1" x14ac:dyDescent="0.2">
      <c r="A303" s="824" t="s">
        <v>547</v>
      </c>
      <c r="B303" s="388" t="s">
        <v>1148</v>
      </c>
      <c r="C303" s="384"/>
      <c r="D303" s="384"/>
      <c r="E303" s="384"/>
      <c r="F303" s="427"/>
      <c r="G303" s="384"/>
      <c r="H303" s="384"/>
      <c r="I303" s="384"/>
      <c r="J303" s="427"/>
      <c r="K303" s="384"/>
      <c r="L303" s="384"/>
    </row>
    <row r="304" spans="1:12" s="163" customFormat="1" ht="15" customHeight="1" x14ac:dyDescent="0.2">
      <c r="A304" s="825"/>
      <c r="B304" s="388" t="s">
        <v>1146</v>
      </c>
      <c r="C304" s="384"/>
      <c r="D304" s="384"/>
      <c r="E304" s="384"/>
      <c r="F304" s="427"/>
      <c r="G304" s="384"/>
      <c r="H304" s="384"/>
      <c r="I304" s="384"/>
      <c r="J304" s="427"/>
      <c r="K304" s="384"/>
      <c r="L304" s="384"/>
    </row>
    <row r="305" spans="1:12" s="163" customFormat="1" ht="15" customHeight="1" x14ac:dyDescent="0.2">
      <c r="A305" s="389"/>
      <c r="B305" s="384"/>
      <c r="C305" s="384"/>
      <c r="D305" s="384"/>
      <c r="E305" s="384"/>
      <c r="F305" s="427"/>
      <c r="G305" s="384"/>
      <c r="H305" s="384"/>
      <c r="I305" s="384"/>
      <c r="J305" s="427"/>
      <c r="K305" s="384"/>
      <c r="L305" s="384"/>
    </row>
    <row r="306" spans="1:12" s="163" customFormat="1" ht="15" customHeight="1" x14ac:dyDescent="0.2">
      <c r="A306" s="389"/>
      <c r="B306" s="1525" t="s">
        <v>164</v>
      </c>
      <c r="C306" s="1526"/>
      <c r="D306" s="1525" t="s">
        <v>139</v>
      </c>
      <c r="E306" s="1526"/>
      <c r="F306" s="801" t="s">
        <v>179</v>
      </c>
      <c r="G306" s="509"/>
      <c r="H306" s="509" t="s">
        <v>137</v>
      </c>
      <c r="I306" s="509"/>
      <c r="J306" s="801" t="s">
        <v>89</v>
      </c>
      <c r="K306" s="391"/>
      <c r="L306" s="384"/>
    </row>
    <row r="307" spans="1:12" s="163" customFormat="1" ht="15" customHeight="1" x14ac:dyDescent="0.2">
      <c r="A307" s="389"/>
      <c r="B307" s="429"/>
      <c r="C307" s="393"/>
      <c r="D307" s="394"/>
      <c r="E307" s="395"/>
      <c r="F307" s="430"/>
      <c r="G307" s="396"/>
      <c r="H307" s="396"/>
      <c r="I307" s="396"/>
      <c r="J307" s="832" t="s">
        <v>136</v>
      </c>
      <c r="K307" s="391"/>
      <c r="L307" s="384"/>
    </row>
    <row r="308" spans="1:12" s="163" customFormat="1" ht="15" customHeight="1" x14ac:dyDescent="0.2">
      <c r="A308" s="388"/>
      <c r="B308" s="803">
        <v>1</v>
      </c>
      <c r="C308" s="804" t="s">
        <v>926</v>
      </c>
      <c r="D308" s="827" t="s">
        <v>1149</v>
      </c>
      <c r="E308" s="810" t="s">
        <v>143</v>
      </c>
      <c r="F308" s="464" t="b">
        <f>IF(総括表!$B$4=総括表!$Q$4,基礎データ貼付用シート!E998)</f>
        <v>0</v>
      </c>
      <c r="G308" s="522" t="s">
        <v>117</v>
      </c>
      <c r="H308" s="529">
        <v>0.45700000000000002</v>
      </c>
      <c r="I308" s="526" t="s">
        <v>119</v>
      </c>
      <c r="J308" s="840">
        <f t="shared" ref="J308:J309" si="33">ROUND(F308*H308,0)</f>
        <v>0</v>
      </c>
      <c r="K308" s="391" t="s">
        <v>134</v>
      </c>
      <c r="L308" s="388"/>
    </row>
    <row r="309" spans="1:12" s="163" customFormat="1" ht="15" customHeight="1" x14ac:dyDescent="0.2">
      <c r="A309" s="388"/>
      <c r="B309" s="814"/>
      <c r="C309" s="815"/>
      <c r="D309" s="811"/>
      <c r="E309" s="810" t="s">
        <v>142</v>
      </c>
      <c r="F309" s="464" t="b">
        <f>IF(総括表!$B$4=総括表!$Q$5,基礎データ貼付用シート!E998)</f>
        <v>0</v>
      </c>
      <c r="G309" s="522" t="s">
        <v>117</v>
      </c>
      <c r="H309" s="529">
        <v>0.45</v>
      </c>
      <c r="I309" s="526" t="s">
        <v>119</v>
      </c>
      <c r="J309" s="840">
        <f t="shared" si="33"/>
        <v>0</v>
      </c>
      <c r="K309" s="391" t="s">
        <v>132</v>
      </c>
      <c r="L309" s="388"/>
    </row>
    <row r="310" spans="1:12" s="163" customFormat="1" ht="15" customHeight="1" x14ac:dyDescent="0.2">
      <c r="A310" s="388"/>
      <c r="B310" s="803">
        <v>2</v>
      </c>
      <c r="C310" s="804" t="s">
        <v>1082</v>
      </c>
      <c r="D310" s="827" t="s">
        <v>1149</v>
      </c>
      <c r="E310" s="810" t="s">
        <v>143</v>
      </c>
      <c r="F310" s="464" t="b">
        <f>IF(総括表!$B$4=総括表!$Q$4,基礎データ貼付用シート!E1005)</f>
        <v>0</v>
      </c>
      <c r="G310" s="522" t="s">
        <v>117</v>
      </c>
      <c r="H310" s="529">
        <v>0.47899999999999998</v>
      </c>
      <c r="I310" s="526" t="s">
        <v>119</v>
      </c>
      <c r="J310" s="840">
        <f t="shared" ref="J310:J311" si="34">ROUND(F310*H310,0)</f>
        <v>0</v>
      </c>
      <c r="K310" s="391" t="s">
        <v>130</v>
      </c>
      <c r="L310" s="388"/>
    </row>
    <row r="311" spans="1:12" s="163" customFormat="1" ht="15" customHeight="1" thickBot="1" x14ac:dyDescent="0.25">
      <c r="A311" s="388"/>
      <c r="B311" s="814"/>
      <c r="C311" s="815"/>
      <c r="D311" s="811"/>
      <c r="E311" s="810" t="s">
        <v>142</v>
      </c>
      <c r="F311" s="464" t="b">
        <f>IF(総括表!$B$4=総括表!$Q$5,基礎データ貼付用シート!E1005)</f>
        <v>0</v>
      </c>
      <c r="G311" s="522" t="s">
        <v>117</v>
      </c>
      <c r="H311" s="529">
        <v>0.47499999999999998</v>
      </c>
      <c r="I311" s="526" t="s">
        <v>119</v>
      </c>
      <c r="J311" s="840">
        <f t="shared" si="34"/>
        <v>0</v>
      </c>
      <c r="K311" s="391" t="s">
        <v>539</v>
      </c>
      <c r="L311" s="388"/>
    </row>
    <row r="312" spans="1:12" ht="15" customHeight="1" x14ac:dyDescent="0.2">
      <c r="A312" s="388"/>
      <c r="B312" s="435"/>
      <c r="C312" s="436"/>
      <c r="D312" s="435"/>
      <c r="E312" s="435"/>
      <c r="F312" s="168"/>
      <c r="G312" s="437"/>
      <c r="H312" s="1599" t="s">
        <v>1201</v>
      </c>
      <c r="I312" s="1600"/>
      <c r="J312" s="833"/>
      <c r="K312" s="391"/>
      <c r="L312" s="388"/>
    </row>
    <row r="313" spans="1:12" ht="15" customHeight="1" thickBot="1" x14ac:dyDescent="0.25">
      <c r="A313" s="388"/>
      <c r="B313" s="391"/>
      <c r="C313" s="391"/>
      <c r="D313" s="391"/>
      <c r="E313" s="391"/>
      <c r="F313" s="438"/>
      <c r="G313" s="391"/>
      <c r="H313" s="1494" t="s">
        <v>118</v>
      </c>
      <c r="I313" s="1495"/>
      <c r="J313" s="426">
        <f>SUM(J308:J311)</f>
        <v>0</v>
      </c>
      <c r="K313" s="831" t="s">
        <v>548</v>
      </c>
      <c r="L313" s="446" t="s">
        <v>117</v>
      </c>
    </row>
    <row r="314" spans="1:12" ht="15" customHeight="1" thickBot="1" x14ac:dyDescent="0.25">
      <c r="A314" s="384"/>
      <c r="B314" s="384"/>
      <c r="C314" s="384"/>
      <c r="D314" s="384"/>
      <c r="E314" s="384"/>
      <c r="F314" s="427"/>
      <c r="G314" s="384"/>
      <c r="H314" s="644"/>
      <c r="I314" s="384"/>
      <c r="J314" s="427"/>
      <c r="K314" s="391"/>
      <c r="L314" s="384"/>
    </row>
    <row r="315" spans="1:12" ht="15" customHeight="1" x14ac:dyDescent="0.2">
      <c r="A315" s="384"/>
      <c r="B315" s="384"/>
      <c r="C315" s="384"/>
      <c r="D315" s="384"/>
      <c r="E315" s="384"/>
      <c r="F315" s="427"/>
      <c r="G315" s="384"/>
      <c r="H315" s="1599" t="s">
        <v>1079</v>
      </c>
      <c r="I315" s="1600"/>
      <c r="J315" s="833"/>
      <c r="K315" s="384"/>
      <c r="L315" s="384"/>
    </row>
    <row r="316" spans="1:12" ht="15" thickBot="1" x14ac:dyDescent="0.25">
      <c r="A316" s="384"/>
      <c r="B316" s="384"/>
      <c r="C316" s="384"/>
      <c r="D316" s="384"/>
      <c r="E316" s="384"/>
      <c r="F316" s="427"/>
      <c r="G316" s="384"/>
      <c r="H316" s="1521" t="s">
        <v>478</v>
      </c>
      <c r="I316" s="1522"/>
      <c r="J316" s="426">
        <f>SUMIF(L7:L313,"*",J7:J313)</f>
        <v>0</v>
      </c>
      <c r="K316" s="391" t="s">
        <v>791</v>
      </c>
      <c r="L316" s="384"/>
    </row>
  </sheetData>
  <sheetProtection autoFilter="0"/>
  <mergeCells count="30">
    <mergeCell ref="B294:C294"/>
    <mergeCell ref="D294:E294"/>
    <mergeCell ref="H300:I300"/>
    <mergeCell ref="H301:I301"/>
    <mergeCell ref="B306:C306"/>
    <mergeCell ref="D306:E306"/>
    <mergeCell ref="B258:C258"/>
    <mergeCell ref="D258:E258"/>
    <mergeCell ref="B218:C218"/>
    <mergeCell ref="H288:I288"/>
    <mergeCell ref="H289:I289"/>
    <mergeCell ref="D218:E218"/>
    <mergeCell ref="H315:I315"/>
    <mergeCell ref="H316:I316"/>
    <mergeCell ref="H212:I212"/>
    <mergeCell ref="H213:I213"/>
    <mergeCell ref="H252:I252"/>
    <mergeCell ref="H253:I253"/>
    <mergeCell ref="H312:I312"/>
    <mergeCell ref="H313:I313"/>
    <mergeCell ref="A1:B1"/>
    <mergeCell ref="C1:E1"/>
    <mergeCell ref="I1:K1"/>
    <mergeCell ref="B5:E7"/>
    <mergeCell ref="B12:E14"/>
    <mergeCell ref="B24:E25"/>
    <mergeCell ref="B36:C36"/>
    <mergeCell ref="D36:E36"/>
    <mergeCell ref="B19:E21"/>
    <mergeCell ref="B27:E29"/>
  </mergeCells>
  <phoneticPr fontId="3"/>
  <dataValidations count="1">
    <dataValidation type="custom" allowBlank="1" showInputMessage="1" showErrorMessage="1" sqref="H220:H251 H308:H311 H296:H299 H260:H287 H38:H211" xr:uid="{00000000-0002-0000-0E00-000000000000}">
      <formula1>MOD(H38*1000,1)=0</formula1>
    </dataValidation>
  </dataValidations>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rowBreaks count="7" manualBreakCount="7">
    <brk id="47" max="10" man="1"/>
    <brk id="89" max="10" man="1"/>
    <brk id="131" max="10" man="1"/>
    <brk id="179" max="10" man="1"/>
    <brk id="204" max="10" man="1"/>
    <brk id="242" max="10" man="1"/>
    <brk id="276"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9"/>
  <dimension ref="A1:L332"/>
  <sheetViews>
    <sheetView view="pageBreakPreview" zoomScaleNormal="100" zoomScaleSheetLayoutView="100" workbookViewId="0">
      <selection activeCell="J7" sqref="J7"/>
    </sheetView>
  </sheetViews>
  <sheetFormatPr defaultColWidth="9" defaultRowHeight="18.75" customHeight="1" x14ac:dyDescent="0.2"/>
  <cols>
    <col min="1" max="1" width="3.88671875" style="155" customWidth="1"/>
    <col min="2" max="2" width="4.44140625" style="155" customWidth="1"/>
    <col min="3" max="3" width="7.44140625" style="155" bestFit="1" customWidth="1"/>
    <col min="4" max="5" width="10.6640625" style="155" customWidth="1"/>
    <col min="6" max="6" width="11.88671875" style="170" customWidth="1"/>
    <col min="7" max="7" width="2" style="155" bestFit="1" customWidth="1"/>
    <col min="8" max="8" width="11.88671875" style="189" customWidth="1"/>
    <col min="9" max="9" width="2" style="155" bestFit="1" customWidth="1"/>
    <col min="10" max="10" width="11.88671875" style="170" customWidth="1"/>
    <col min="11" max="11" width="4" style="155" customWidth="1"/>
    <col min="12" max="16384" width="9" style="155"/>
  </cols>
  <sheetData>
    <row r="1" spans="1:12" ht="18.75" customHeight="1" x14ac:dyDescent="0.2">
      <c r="A1" s="1527" t="s">
        <v>155</v>
      </c>
      <c r="B1" s="1528"/>
      <c r="C1" s="1527" t="s">
        <v>28</v>
      </c>
      <c r="D1" s="1529"/>
      <c r="E1" s="1528"/>
      <c r="F1" s="427"/>
      <c r="G1" s="384"/>
      <c r="H1" s="643" t="s">
        <v>154</v>
      </c>
      <c r="I1" s="1501">
        <f>総括表!H4</f>
        <v>0</v>
      </c>
      <c r="J1" s="1501"/>
      <c r="K1" s="1501"/>
    </row>
    <row r="2" spans="1:12" ht="18.75" customHeight="1" x14ac:dyDescent="0.2">
      <c r="A2" s="384"/>
      <c r="B2" s="384"/>
      <c r="C2" s="384"/>
      <c r="D2" s="384"/>
      <c r="E2" s="384"/>
      <c r="F2" s="427"/>
      <c r="G2" s="384"/>
      <c r="H2" s="644"/>
      <c r="I2" s="384"/>
      <c r="J2" s="428"/>
      <c r="K2" s="384"/>
    </row>
    <row r="3" spans="1:12" ht="18.75" customHeight="1" x14ac:dyDescent="0.2">
      <c r="A3" s="387" t="s">
        <v>4902</v>
      </c>
      <c r="B3" s="388" t="s">
        <v>486</v>
      </c>
      <c r="C3" s="856"/>
      <c r="D3" s="856"/>
      <c r="E3" s="856"/>
      <c r="F3" s="427"/>
      <c r="G3" s="384"/>
      <c r="H3" s="856"/>
      <c r="I3" s="384"/>
      <c r="J3" s="427"/>
      <c r="K3" s="384"/>
    </row>
    <row r="4" spans="1:12" ht="11.25" customHeight="1" x14ac:dyDescent="0.2">
      <c r="A4" s="389"/>
      <c r="B4" s="856"/>
      <c r="C4" s="856"/>
      <c r="D4" s="856"/>
      <c r="E4" s="856"/>
      <c r="F4" s="427" t="s">
        <v>606</v>
      </c>
      <c r="G4" s="384"/>
      <c r="H4" s="856"/>
      <c r="I4" s="384"/>
      <c r="J4" s="427"/>
      <c r="K4" s="384"/>
    </row>
    <row r="5" spans="1:12" ht="11.25" customHeight="1" x14ac:dyDescent="0.2">
      <c r="A5" s="389"/>
      <c r="B5" s="1555" t="s">
        <v>6398</v>
      </c>
      <c r="C5" s="1555"/>
      <c r="D5" s="1555"/>
      <c r="E5" s="1555"/>
      <c r="F5" s="427"/>
      <c r="G5" s="384"/>
      <c r="H5" s="856"/>
      <c r="I5" s="384"/>
      <c r="J5" s="427"/>
      <c r="K5" s="384"/>
    </row>
    <row r="6" spans="1:12" s="163" customFormat="1" ht="15" customHeight="1" thickBot="1" x14ac:dyDescent="0.25">
      <c r="A6" s="387"/>
      <c r="B6" s="1555"/>
      <c r="C6" s="1555"/>
      <c r="D6" s="1555"/>
      <c r="E6" s="1555"/>
      <c r="F6" s="416"/>
      <c r="G6" s="388"/>
      <c r="H6" s="799" t="s">
        <v>160</v>
      </c>
      <c r="I6" s="388"/>
      <c r="J6" s="416"/>
      <c r="K6" s="388"/>
    </row>
    <row r="7" spans="1:12" s="163" customFormat="1" ht="18.75" customHeight="1" thickTop="1" thickBot="1" x14ac:dyDescent="0.25">
      <c r="A7" s="387"/>
      <c r="B7" s="1555"/>
      <c r="C7" s="1555"/>
      <c r="D7" s="1555"/>
      <c r="E7" s="1555"/>
      <c r="F7" s="187"/>
      <c r="G7" s="1366" t="s">
        <v>533</v>
      </c>
      <c r="H7" s="863">
        <v>0.6</v>
      </c>
      <c r="I7" s="1366" t="s">
        <v>532</v>
      </c>
      <c r="J7" s="835">
        <f>ROUND(F7*H7,0)</f>
        <v>0</v>
      </c>
      <c r="K7" s="391" t="s">
        <v>587</v>
      </c>
      <c r="L7" s="446" t="s">
        <v>533</v>
      </c>
    </row>
    <row r="8" spans="1:12" ht="15" customHeight="1" thickTop="1" x14ac:dyDescent="0.2">
      <c r="A8" s="389"/>
      <c r="B8" s="857"/>
      <c r="C8" s="857"/>
      <c r="D8" s="857"/>
      <c r="E8" s="857"/>
      <c r="F8" s="427"/>
      <c r="G8" s="384"/>
      <c r="H8" s="856"/>
      <c r="I8" s="384"/>
      <c r="J8" s="800" t="s">
        <v>178</v>
      </c>
      <c r="K8" s="384"/>
    </row>
    <row r="9" spans="1:12" ht="11.25" customHeight="1" x14ac:dyDescent="0.2">
      <c r="A9" s="389"/>
      <c r="B9" s="857"/>
      <c r="C9" s="857"/>
      <c r="D9" s="857"/>
      <c r="E9" s="857"/>
      <c r="F9" s="427"/>
      <c r="G9" s="384"/>
      <c r="H9" s="856"/>
      <c r="I9" s="384"/>
      <c r="J9" s="427"/>
      <c r="K9" s="384"/>
    </row>
    <row r="10" spans="1:12" ht="18.75" customHeight="1" x14ac:dyDescent="0.2">
      <c r="A10" s="387" t="s">
        <v>4903</v>
      </c>
      <c r="B10" s="536" t="s">
        <v>657</v>
      </c>
      <c r="C10" s="857"/>
      <c r="D10" s="857"/>
      <c r="E10" s="857"/>
      <c r="F10" s="427"/>
      <c r="G10" s="384"/>
      <c r="H10" s="856"/>
      <c r="I10" s="384"/>
      <c r="J10" s="427"/>
      <c r="K10" s="384"/>
    </row>
    <row r="11" spans="1:12" ht="11.25" customHeight="1" x14ac:dyDescent="0.2">
      <c r="A11" s="389"/>
      <c r="B11" s="857"/>
      <c r="C11" s="857"/>
      <c r="D11" s="857"/>
      <c r="E11" s="857"/>
      <c r="F11" s="427"/>
      <c r="G11" s="384"/>
      <c r="H11" s="856"/>
      <c r="I11" s="384"/>
      <c r="J11" s="427"/>
      <c r="K11" s="384"/>
    </row>
    <row r="12" spans="1:12" ht="15" customHeight="1" x14ac:dyDescent="0.2">
      <c r="A12" s="389"/>
      <c r="B12" s="1555" t="s">
        <v>6399</v>
      </c>
      <c r="C12" s="1555"/>
      <c r="D12" s="1555"/>
      <c r="E12" s="1555"/>
      <c r="F12" s="427"/>
      <c r="G12" s="384"/>
      <c r="H12" s="856"/>
      <c r="I12" s="384"/>
      <c r="J12" s="427"/>
      <c r="K12" s="384"/>
    </row>
    <row r="13" spans="1:12" s="163" customFormat="1" ht="15" customHeight="1" thickBot="1" x14ac:dyDescent="0.25">
      <c r="A13" s="387"/>
      <c r="B13" s="1555"/>
      <c r="C13" s="1555"/>
      <c r="D13" s="1555"/>
      <c r="E13" s="1555"/>
      <c r="F13" s="416"/>
      <c r="G13" s="388"/>
      <c r="H13" s="799" t="s">
        <v>160</v>
      </c>
      <c r="I13" s="388"/>
      <c r="J13" s="416"/>
      <c r="K13" s="388"/>
    </row>
    <row r="14" spans="1:12" s="163" customFormat="1" ht="18.75" customHeight="1" thickTop="1" thickBot="1" x14ac:dyDescent="0.25">
      <c r="A14" s="387"/>
      <c r="B14" s="1555"/>
      <c r="C14" s="1555"/>
      <c r="D14" s="1555"/>
      <c r="E14" s="1555"/>
      <c r="F14" s="187"/>
      <c r="G14" s="1366" t="s">
        <v>533</v>
      </c>
      <c r="H14" s="863">
        <v>1</v>
      </c>
      <c r="I14" s="1366" t="s">
        <v>532</v>
      </c>
      <c r="J14" s="835">
        <f>ROUND(F14*H14,0)</f>
        <v>0</v>
      </c>
      <c r="K14" s="391" t="s">
        <v>586</v>
      </c>
      <c r="L14" s="446" t="s">
        <v>533</v>
      </c>
    </row>
    <row r="15" spans="1:12" ht="15" customHeight="1" thickTop="1" x14ac:dyDescent="0.2">
      <c r="A15" s="389"/>
      <c r="B15" s="857"/>
      <c r="C15" s="857"/>
      <c r="D15" s="857"/>
      <c r="E15" s="857"/>
      <c r="F15" s="427"/>
      <c r="G15" s="384"/>
      <c r="H15" s="856"/>
      <c r="I15" s="384"/>
      <c r="J15" s="800" t="s">
        <v>178</v>
      </c>
      <c r="K15" s="384"/>
    </row>
    <row r="16" spans="1:12" ht="11.25" customHeight="1" x14ac:dyDescent="0.2">
      <c r="A16" s="389"/>
      <c r="B16" s="857"/>
      <c r="C16" s="857"/>
      <c r="D16" s="857"/>
      <c r="E16" s="857"/>
      <c r="F16" s="427"/>
      <c r="G16" s="384"/>
      <c r="H16" s="856"/>
      <c r="I16" s="384"/>
      <c r="J16" s="427"/>
      <c r="K16" s="384"/>
    </row>
    <row r="17" spans="1:12" ht="18.75" customHeight="1" x14ac:dyDescent="0.2">
      <c r="A17" s="387" t="s">
        <v>4904</v>
      </c>
      <c r="B17" s="536" t="s">
        <v>485</v>
      </c>
      <c r="C17" s="857"/>
      <c r="D17" s="857"/>
      <c r="E17" s="857"/>
      <c r="F17" s="427"/>
      <c r="G17" s="384"/>
      <c r="H17" s="856"/>
      <c r="I17" s="384"/>
      <c r="J17" s="427"/>
      <c r="K17" s="384"/>
    </row>
    <row r="18" spans="1:12" ht="11.25" customHeight="1" x14ac:dyDescent="0.2">
      <c r="A18" s="389"/>
      <c r="B18" s="857"/>
      <c r="C18" s="857"/>
      <c r="D18" s="857"/>
      <c r="E18" s="857"/>
      <c r="F18" s="427"/>
      <c r="G18" s="384"/>
      <c r="H18" s="856"/>
      <c r="I18" s="384"/>
      <c r="J18" s="427"/>
      <c r="K18" s="384"/>
    </row>
    <row r="19" spans="1:12" ht="11.25" customHeight="1" x14ac:dyDescent="0.2">
      <c r="A19" s="389"/>
      <c r="B19" s="1555" t="s">
        <v>6400</v>
      </c>
      <c r="C19" s="1555"/>
      <c r="D19" s="1555"/>
      <c r="E19" s="1555"/>
      <c r="F19" s="427"/>
      <c r="G19" s="384"/>
      <c r="H19" s="856"/>
      <c r="I19" s="384"/>
      <c r="J19" s="427"/>
      <c r="K19" s="384"/>
    </row>
    <row r="20" spans="1:12" s="163" customFormat="1" ht="15" customHeight="1" thickBot="1" x14ac:dyDescent="0.25">
      <c r="A20" s="387"/>
      <c r="B20" s="1555"/>
      <c r="C20" s="1555"/>
      <c r="D20" s="1555"/>
      <c r="E20" s="1555"/>
      <c r="F20" s="416"/>
      <c r="G20" s="388"/>
      <c r="H20" s="799" t="s">
        <v>160</v>
      </c>
      <c r="I20" s="388"/>
      <c r="J20" s="416"/>
      <c r="K20" s="388"/>
    </row>
    <row r="21" spans="1:12" s="163" customFormat="1" ht="18.75" customHeight="1" thickTop="1" thickBot="1" x14ac:dyDescent="0.25">
      <c r="A21" s="387"/>
      <c r="B21" s="1555"/>
      <c r="C21" s="1555"/>
      <c r="D21" s="1555"/>
      <c r="E21" s="1555"/>
      <c r="F21" s="187"/>
      <c r="G21" s="1366" t="s">
        <v>533</v>
      </c>
      <c r="H21" s="863">
        <v>0.7</v>
      </c>
      <c r="I21" s="1366" t="s">
        <v>532</v>
      </c>
      <c r="J21" s="835">
        <f>ROUND(F21*H21,0)</f>
        <v>0</v>
      </c>
      <c r="K21" s="391" t="s">
        <v>592</v>
      </c>
      <c r="L21" s="446" t="s">
        <v>533</v>
      </c>
    </row>
    <row r="22" spans="1:12" ht="15" customHeight="1" thickTop="1" x14ac:dyDescent="0.2">
      <c r="A22" s="389"/>
      <c r="B22" s="857"/>
      <c r="C22" s="857"/>
      <c r="D22" s="857"/>
      <c r="E22" s="857"/>
      <c r="F22" s="427"/>
      <c r="G22" s="384"/>
      <c r="H22" s="856"/>
      <c r="I22" s="384"/>
      <c r="J22" s="800" t="s">
        <v>178</v>
      </c>
      <c r="K22" s="384"/>
    </row>
    <row r="23" spans="1:12" ht="11.25" customHeight="1" x14ac:dyDescent="0.2">
      <c r="A23" s="389"/>
      <c r="B23" s="857"/>
      <c r="C23" s="857"/>
      <c r="D23" s="857"/>
      <c r="E23" s="857"/>
      <c r="F23" s="427"/>
      <c r="G23" s="384"/>
      <c r="H23" s="856"/>
      <c r="I23" s="384"/>
      <c r="J23" s="427"/>
      <c r="K23" s="384"/>
    </row>
    <row r="24" spans="1:12" s="163" customFormat="1" ht="15" customHeight="1" thickBot="1" x14ac:dyDescent="0.25">
      <c r="A24" s="387"/>
      <c r="B24" s="1555" t="s">
        <v>6401</v>
      </c>
      <c r="C24" s="1555"/>
      <c r="D24" s="1555"/>
      <c r="E24" s="1555"/>
      <c r="F24" s="416"/>
      <c r="G24" s="388"/>
      <c r="H24" s="799" t="s">
        <v>160</v>
      </c>
      <c r="I24" s="388"/>
      <c r="J24" s="416"/>
      <c r="K24" s="388"/>
    </row>
    <row r="25" spans="1:12" s="163" customFormat="1" ht="18.75" customHeight="1" thickTop="1" thickBot="1" x14ac:dyDescent="0.25">
      <c r="A25" s="387"/>
      <c r="B25" s="1555"/>
      <c r="C25" s="1555"/>
      <c r="D25" s="1555"/>
      <c r="E25" s="1555"/>
      <c r="F25" s="187"/>
      <c r="G25" s="1366" t="s">
        <v>533</v>
      </c>
      <c r="H25" s="863">
        <v>0.5</v>
      </c>
      <c r="I25" s="1366" t="s">
        <v>532</v>
      </c>
      <c r="J25" s="835">
        <f>ROUND(F25*H25,0)</f>
        <v>0</v>
      </c>
      <c r="K25" s="391" t="s">
        <v>591</v>
      </c>
      <c r="L25" s="446" t="s">
        <v>533</v>
      </c>
    </row>
    <row r="26" spans="1:12" ht="15" customHeight="1" thickTop="1" x14ac:dyDescent="0.2">
      <c r="A26" s="389"/>
      <c r="B26" s="857"/>
      <c r="C26" s="857"/>
      <c r="D26" s="857"/>
      <c r="E26" s="857"/>
      <c r="F26" s="427"/>
      <c r="G26" s="384"/>
      <c r="H26" s="856"/>
      <c r="I26" s="384"/>
      <c r="J26" s="800" t="s">
        <v>178</v>
      </c>
      <c r="K26" s="384"/>
    </row>
    <row r="27" spans="1:12" ht="11.25" customHeight="1" x14ac:dyDescent="0.2">
      <c r="A27" s="389"/>
      <c r="B27" s="1555" t="s">
        <v>6402</v>
      </c>
      <c r="C27" s="1555"/>
      <c r="D27" s="1555"/>
      <c r="E27" s="1555"/>
      <c r="F27" s="427"/>
      <c r="G27" s="384"/>
      <c r="H27" s="856"/>
      <c r="I27" s="384"/>
      <c r="J27" s="427"/>
      <c r="K27" s="384"/>
    </row>
    <row r="28" spans="1:12" s="163" customFormat="1" ht="18.75" customHeight="1" thickBot="1" x14ac:dyDescent="0.25">
      <c r="A28" s="387"/>
      <c r="B28" s="1555"/>
      <c r="C28" s="1555"/>
      <c r="D28" s="1555"/>
      <c r="E28" s="1555"/>
      <c r="F28" s="416"/>
      <c r="G28" s="388"/>
      <c r="H28" s="799" t="s">
        <v>160</v>
      </c>
      <c r="I28" s="388"/>
      <c r="J28" s="416"/>
      <c r="K28" s="388"/>
    </row>
    <row r="29" spans="1:12" s="163" customFormat="1" ht="18.75" customHeight="1" thickTop="1" thickBot="1" x14ac:dyDescent="0.25">
      <c r="A29" s="387"/>
      <c r="B29" s="1555"/>
      <c r="C29" s="1555"/>
      <c r="D29" s="1555"/>
      <c r="E29" s="1555"/>
      <c r="F29" s="187"/>
      <c r="G29" s="1366" t="s">
        <v>533</v>
      </c>
      <c r="H29" s="863">
        <v>0.3</v>
      </c>
      <c r="I29" s="1366" t="s">
        <v>532</v>
      </c>
      <c r="J29" s="835">
        <f>ROUND(F29*H29,0)</f>
        <v>0</v>
      </c>
      <c r="K29" s="391" t="s">
        <v>590</v>
      </c>
      <c r="L29" s="446" t="s">
        <v>533</v>
      </c>
    </row>
    <row r="30" spans="1:12" ht="15" customHeight="1" thickTop="1" x14ac:dyDescent="0.2">
      <c r="A30" s="389"/>
      <c r="B30" s="384"/>
      <c r="C30" s="384"/>
      <c r="D30" s="384"/>
      <c r="E30" s="384"/>
      <c r="F30" s="427"/>
      <c r="G30" s="384"/>
      <c r="H30" s="856"/>
      <c r="I30" s="384"/>
      <c r="J30" s="800" t="s">
        <v>178</v>
      </c>
      <c r="K30" s="384"/>
    </row>
    <row r="31" spans="1:12" ht="15" customHeight="1" x14ac:dyDescent="0.2">
      <c r="A31" s="389"/>
      <c r="B31" s="384"/>
      <c r="C31" s="384" t="s">
        <v>606</v>
      </c>
      <c r="D31" s="384"/>
      <c r="E31" s="384"/>
      <c r="F31" s="427"/>
      <c r="G31" s="384"/>
      <c r="H31" s="644"/>
      <c r="I31" s="384"/>
      <c r="J31" s="427"/>
      <c r="K31" s="384"/>
    </row>
    <row r="32" spans="1:12" ht="15" customHeight="1" x14ac:dyDescent="0.2">
      <c r="A32" s="389"/>
      <c r="B32" s="384"/>
      <c r="C32" s="384"/>
      <c r="D32" s="384"/>
      <c r="E32" s="384"/>
      <c r="F32" s="427"/>
      <c r="G32" s="384"/>
      <c r="H32" s="644"/>
      <c r="I32" s="384"/>
      <c r="J32" s="427"/>
      <c r="K32" s="384"/>
    </row>
    <row r="33" spans="1:11" ht="15" customHeight="1" x14ac:dyDescent="0.2">
      <c r="A33" s="389"/>
      <c r="B33" s="384"/>
      <c r="C33" s="384"/>
      <c r="D33" s="384"/>
      <c r="E33" s="384"/>
      <c r="F33" s="427"/>
      <c r="G33" s="384"/>
      <c r="H33" s="644"/>
      <c r="I33" s="384"/>
      <c r="J33" s="427"/>
      <c r="K33" s="384"/>
    </row>
    <row r="34" spans="1:11" ht="18.75" customHeight="1" x14ac:dyDescent="0.2">
      <c r="A34" s="387" t="s">
        <v>761</v>
      </c>
      <c r="B34" s="388" t="s">
        <v>658</v>
      </c>
      <c r="C34" s="384"/>
      <c r="D34" s="384"/>
      <c r="E34" s="384"/>
      <c r="F34" s="427"/>
      <c r="G34" s="384"/>
      <c r="H34" s="644"/>
      <c r="I34" s="384"/>
      <c r="J34" s="427"/>
      <c r="K34" s="384"/>
    </row>
    <row r="35" spans="1:11" ht="14.25" customHeight="1" x14ac:dyDescent="0.2">
      <c r="A35" s="389"/>
      <c r="B35" s="384"/>
      <c r="C35" s="384"/>
      <c r="D35" s="384"/>
      <c r="E35" s="384"/>
      <c r="F35" s="427"/>
      <c r="G35" s="384"/>
      <c r="H35" s="644"/>
      <c r="I35" s="384"/>
      <c r="J35" s="427"/>
      <c r="K35" s="384"/>
    </row>
    <row r="36" spans="1:11" ht="14.25" customHeight="1" x14ac:dyDescent="0.2">
      <c r="A36" s="389"/>
      <c r="B36" s="1601" t="s">
        <v>140</v>
      </c>
      <c r="C36" s="1503"/>
      <c r="D36" s="1601" t="s">
        <v>139</v>
      </c>
      <c r="E36" s="1503"/>
      <c r="F36" s="801" t="s">
        <v>138</v>
      </c>
      <c r="G36" s="509"/>
      <c r="H36" s="858" t="s">
        <v>137</v>
      </c>
      <c r="I36" s="509"/>
      <c r="J36" s="801" t="s">
        <v>89</v>
      </c>
      <c r="K36" s="391"/>
    </row>
    <row r="37" spans="1:11" ht="14.25" customHeight="1" x14ac:dyDescent="0.2">
      <c r="A37" s="389"/>
      <c r="B37" s="429"/>
      <c r="C37" s="393"/>
      <c r="D37" s="394"/>
      <c r="E37" s="395"/>
      <c r="F37" s="430"/>
      <c r="G37" s="396"/>
      <c r="H37" s="738"/>
      <c r="I37" s="396"/>
      <c r="J37" s="431" t="s">
        <v>762</v>
      </c>
      <c r="K37" s="391"/>
    </row>
    <row r="38" spans="1:11" s="163" customFormat="1" ht="14.25" customHeight="1" x14ac:dyDescent="0.2">
      <c r="A38" s="388"/>
      <c r="B38" s="859">
        <v>1</v>
      </c>
      <c r="C38" s="399" t="s">
        <v>128</v>
      </c>
      <c r="D38" s="860" t="s">
        <v>484</v>
      </c>
      <c r="E38" s="806"/>
      <c r="F38" s="464">
        <f>+基礎データ貼付用シート!E1036</f>
        <v>0</v>
      </c>
      <c r="G38" s="522" t="s">
        <v>763</v>
      </c>
      <c r="H38" s="836">
        <v>0.14599999999999999</v>
      </c>
      <c r="I38" s="419" t="s">
        <v>119</v>
      </c>
      <c r="J38" s="837">
        <f>ROUND(F38*H38,0)</f>
        <v>0</v>
      </c>
      <c r="K38" s="391" t="s">
        <v>274</v>
      </c>
    </row>
    <row r="39" spans="1:11" s="163" customFormat="1" ht="14.25" customHeight="1" x14ac:dyDescent="0.2">
      <c r="A39" s="388"/>
      <c r="B39" s="859">
        <v>2</v>
      </c>
      <c r="C39" s="399" t="s">
        <v>127</v>
      </c>
      <c r="D39" s="860" t="s">
        <v>484</v>
      </c>
      <c r="E39" s="806"/>
      <c r="F39" s="464">
        <f>+基礎データ貼付用シート!E1037</f>
        <v>0</v>
      </c>
      <c r="G39" s="522" t="s">
        <v>763</v>
      </c>
      <c r="H39" s="836">
        <v>0.183</v>
      </c>
      <c r="I39" s="419" t="s">
        <v>119</v>
      </c>
      <c r="J39" s="837">
        <f t="shared" ref="J39:J96" si="0">ROUND(F39*H39,0)</f>
        <v>0</v>
      </c>
      <c r="K39" s="391" t="s">
        <v>273</v>
      </c>
    </row>
    <row r="40" spans="1:11" s="163" customFormat="1" ht="14.25" customHeight="1" x14ac:dyDescent="0.2">
      <c r="A40" s="388"/>
      <c r="B40" s="859">
        <v>3</v>
      </c>
      <c r="C40" s="399" t="s">
        <v>126</v>
      </c>
      <c r="D40" s="860" t="s">
        <v>484</v>
      </c>
      <c r="E40" s="806"/>
      <c r="F40" s="464">
        <f>+基礎データ貼付用シート!E1038</f>
        <v>0</v>
      </c>
      <c r="G40" s="522" t="s">
        <v>763</v>
      </c>
      <c r="H40" s="836">
        <v>0.20499999999999999</v>
      </c>
      <c r="I40" s="419" t="s">
        <v>119</v>
      </c>
      <c r="J40" s="837">
        <f t="shared" si="0"/>
        <v>0</v>
      </c>
      <c r="K40" s="391" t="s">
        <v>272</v>
      </c>
    </row>
    <row r="41" spans="1:11" s="163" customFormat="1" ht="14.25" customHeight="1" x14ac:dyDescent="0.2">
      <c r="A41" s="388"/>
      <c r="B41" s="807"/>
      <c r="C41" s="808"/>
      <c r="D41" s="860" t="s">
        <v>482</v>
      </c>
      <c r="E41" s="806"/>
      <c r="F41" s="464">
        <f>+基礎データ貼付用シート!E1039</f>
        <v>0</v>
      </c>
      <c r="G41" s="522" t="s">
        <v>763</v>
      </c>
      <c r="H41" s="836">
        <v>1.9E-2</v>
      </c>
      <c r="I41" s="419" t="s">
        <v>119</v>
      </c>
      <c r="J41" s="837">
        <f t="shared" si="0"/>
        <v>0</v>
      </c>
      <c r="K41" s="391" t="s">
        <v>271</v>
      </c>
    </row>
    <row r="42" spans="1:11" s="163" customFormat="1" ht="14.25" customHeight="1" x14ac:dyDescent="0.2">
      <c r="A42" s="388"/>
      <c r="B42" s="403"/>
      <c r="C42" s="395"/>
      <c r="D42" s="860" t="s">
        <v>481</v>
      </c>
      <c r="E42" s="806"/>
      <c r="F42" s="464">
        <f>+基礎データ貼付用シート!E1040</f>
        <v>0</v>
      </c>
      <c r="G42" s="522" t="s">
        <v>763</v>
      </c>
      <c r="H42" s="836">
        <v>1.2999999999999999E-2</v>
      </c>
      <c r="I42" s="419" t="s">
        <v>119</v>
      </c>
      <c r="J42" s="837">
        <f t="shared" si="0"/>
        <v>0</v>
      </c>
      <c r="K42" s="391" t="s">
        <v>269</v>
      </c>
    </row>
    <row r="43" spans="1:11" s="163" customFormat="1" ht="14.25" customHeight="1" x14ac:dyDescent="0.2">
      <c r="A43" s="388"/>
      <c r="B43" s="859">
        <v>4</v>
      </c>
      <c r="C43" s="399" t="s">
        <v>125</v>
      </c>
      <c r="D43" s="860" t="s">
        <v>484</v>
      </c>
      <c r="E43" s="806"/>
      <c r="F43" s="464">
        <f>+基礎データ貼付用シート!E1041</f>
        <v>0</v>
      </c>
      <c r="G43" s="522" t="s">
        <v>763</v>
      </c>
      <c r="H43" s="836">
        <v>0.18</v>
      </c>
      <c r="I43" s="419" t="s">
        <v>119</v>
      </c>
      <c r="J43" s="837">
        <f t="shared" si="0"/>
        <v>0</v>
      </c>
      <c r="K43" s="391" t="s">
        <v>268</v>
      </c>
    </row>
    <row r="44" spans="1:11" s="163" customFormat="1" ht="14.25" customHeight="1" x14ac:dyDescent="0.2">
      <c r="A44" s="388"/>
      <c r="B44" s="807"/>
      <c r="C44" s="808"/>
      <c r="D44" s="860" t="s">
        <v>483</v>
      </c>
      <c r="E44" s="806"/>
      <c r="F44" s="464">
        <f>+基礎データ貼付用シート!E1042</f>
        <v>0</v>
      </c>
      <c r="G44" s="522" t="s">
        <v>763</v>
      </c>
      <c r="H44" s="836">
        <v>7.6999999999999999E-2</v>
      </c>
      <c r="I44" s="419" t="s">
        <v>119</v>
      </c>
      <c r="J44" s="837">
        <f t="shared" si="0"/>
        <v>0</v>
      </c>
      <c r="K44" s="391" t="s">
        <v>270</v>
      </c>
    </row>
    <row r="45" spans="1:11" s="163" customFormat="1" ht="14.25" customHeight="1" x14ac:dyDescent="0.2">
      <c r="A45" s="388"/>
      <c r="B45" s="807"/>
      <c r="C45" s="808"/>
      <c r="D45" s="860" t="s">
        <v>482</v>
      </c>
      <c r="E45" s="806"/>
      <c r="F45" s="464">
        <f>+基礎データ貼付用シート!E1043</f>
        <v>0</v>
      </c>
      <c r="G45" s="522" t="s">
        <v>763</v>
      </c>
      <c r="H45" s="836">
        <v>7.6999999999999999E-2</v>
      </c>
      <c r="I45" s="419" t="s">
        <v>119</v>
      </c>
      <c r="J45" s="837">
        <f t="shared" si="0"/>
        <v>0</v>
      </c>
      <c r="K45" s="391" t="s">
        <v>267</v>
      </c>
    </row>
    <row r="46" spans="1:11" s="163" customFormat="1" ht="14.25" customHeight="1" x14ac:dyDescent="0.2">
      <c r="A46" s="388"/>
      <c r="B46" s="403"/>
      <c r="C46" s="395"/>
      <c r="D46" s="860" t="s">
        <v>481</v>
      </c>
      <c r="E46" s="806"/>
      <c r="F46" s="464">
        <f>+基礎データ貼付用シート!E1044</f>
        <v>0</v>
      </c>
      <c r="G46" s="522" t="s">
        <v>763</v>
      </c>
      <c r="H46" s="836">
        <v>5.0999999999999997E-2</v>
      </c>
      <c r="I46" s="419" t="s">
        <v>119</v>
      </c>
      <c r="J46" s="837">
        <f t="shared" si="0"/>
        <v>0</v>
      </c>
      <c r="K46" s="391" t="s">
        <v>266</v>
      </c>
    </row>
    <row r="47" spans="1:11" s="163" customFormat="1" ht="14.25" customHeight="1" x14ac:dyDescent="0.2">
      <c r="A47" s="388"/>
      <c r="B47" s="859">
        <v>5</v>
      </c>
      <c r="C47" s="399" t="s">
        <v>124</v>
      </c>
      <c r="D47" s="860" t="s">
        <v>484</v>
      </c>
      <c r="E47" s="806"/>
      <c r="F47" s="464">
        <f>+基礎データ貼付用シート!E1045</f>
        <v>0</v>
      </c>
      <c r="G47" s="522" t="s">
        <v>763</v>
      </c>
      <c r="H47" s="836">
        <v>0.13600000000000001</v>
      </c>
      <c r="I47" s="419" t="s">
        <v>119</v>
      </c>
      <c r="J47" s="837">
        <f t="shared" si="0"/>
        <v>0</v>
      </c>
      <c r="K47" s="391" t="s">
        <v>265</v>
      </c>
    </row>
    <row r="48" spans="1:11" s="163" customFormat="1" ht="14.25" customHeight="1" x14ac:dyDescent="0.2">
      <c r="A48" s="388"/>
      <c r="B48" s="807"/>
      <c r="C48" s="808"/>
      <c r="D48" s="860" t="s">
        <v>483</v>
      </c>
      <c r="E48" s="806"/>
      <c r="F48" s="464">
        <f>+基礎データ貼付用シート!E1046</f>
        <v>0</v>
      </c>
      <c r="G48" s="522" t="s">
        <v>763</v>
      </c>
      <c r="H48" s="836">
        <v>5.8000000000000003E-2</v>
      </c>
      <c r="I48" s="419" t="s">
        <v>119</v>
      </c>
      <c r="J48" s="837">
        <f t="shared" si="0"/>
        <v>0</v>
      </c>
      <c r="K48" s="391" t="s">
        <v>264</v>
      </c>
    </row>
    <row r="49" spans="1:11" s="163" customFormat="1" ht="14.25" customHeight="1" x14ac:dyDescent="0.2">
      <c r="A49" s="388"/>
      <c r="B49" s="807"/>
      <c r="C49" s="808"/>
      <c r="D49" s="860" t="s">
        <v>482</v>
      </c>
      <c r="E49" s="806"/>
      <c r="F49" s="464">
        <f>+基礎データ貼付用シート!E1047</f>
        <v>0</v>
      </c>
      <c r="G49" s="522" t="s">
        <v>763</v>
      </c>
      <c r="H49" s="836">
        <v>5.8000000000000003E-2</v>
      </c>
      <c r="I49" s="419" t="s">
        <v>119</v>
      </c>
      <c r="J49" s="837">
        <f t="shared" si="0"/>
        <v>0</v>
      </c>
      <c r="K49" s="391" t="s">
        <v>263</v>
      </c>
    </row>
    <row r="50" spans="1:11" s="163" customFormat="1" ht="14.25" customHeight="1" x14ac:dyDescent="0.2">
      <c r="A50" s="388"/>
      <c r="B50" s="403"/>
      <c r="C50" s="395"/>
      <c r="D50" s="860" t="s">
        <v>481</v>
      </c>
      <c r="E50" s="806"/>
      <c r="F50" s="464">
        <f>+基礎データ貼付用シート!E1048</f>
        <v>0</v>
      </c>
      <c r="G50" s="522" t="s">
        <v>763</v>
      </c>
      <c r="H50" s="836">
        <v>3.9E-2</v>
      </c>
      <c r="I50" s="419" t="s">
        <v>119</v>
      </c>
      <c r="J50" s="837">
        <f t="shared" si="0"/>
        <v>0</v>
      </c>
      <c r="K50" s="391" t="s">
        <v>262</v>
      </c>
    </row>
    <row r="51" spans="1:11" s="163" customFormat="1" ht="14.25" customHeight="1" x14ac:dyDescent="0.2">
      <c r="A51" s="388"/>
      <c r="B51" s="859">
        <v>6</v>
      </c>
      <c r="C51" s="399" t="s">
        <v>123</v>
      </c>
      <c r="D51" s="861" t="s">
        <v>484</v>
      </c>
      <c r="E51" s="862" t="s">
        <v>143</v>
      </c>
      <c r="F51" s="464" t="b">
        <f>IF(総括表!$B$4=総括表!$Q$4,基礎データ貼付用シート!E1049)</f>
        <v>0</v>
      </c>
      <c r="G51" s="522" t="s">
        <v>763</v>
      </c>
      <c r="H51" s="836">
        <v>0.34699999999999998</v>
      </c>
      <c r="I51" s="419" t="s">
        <v>119</v>
      </c>
      <c r="J51" s="837">
        <f t="shared" si="0"/>
        <v>0</v>
      </c>
      <c r="K51" s="391" t="s">
        <v>261</v>
      </c>
    </row>
    <row r="52" spans="1:11" s="163" customFormat="1" ht="14.25" customHeight="1" x14ac:dyDescent="0.2">
      <c r="A52" s="388"/>
      <c r="B52" s="807"/>
      <c r="C52" s="808"/>
      <c r="D52" s="811"/>
      <c r="E52" s="862" t="s">
        <v>142</v>
      </c>
      <c r="F52" s="464" t="b">
        <f>IF(総括表!$B$4=総括表!$Q$5,基礎データ貼付用シート!E1049)</f>
        <v>0</v>
      </c>
      <c r="G52" s="522" t="s">
        <v>763</v>
      </c>
      <c r="H52" s="836">
        <v>0.14399999999999999</v>
      </c>
      <c r="I52" s="419" t="s">
        <v>119</v>
      </c>
      <c r="J52" s="837">
        <f t="shared" si="0"/>
        <v>0</v>
      </c>
      <c r="K52" s="391" t="s">
        <v>260</v>
      </c>
    </row>
    <row r="53" spans="1:11" s="163" customFormat="1" ht="14.25" customHeight="1" x14ac:dyDescent="0.2">
      <c r="A53" s="388"/>
      <c r="B53" s="807"/>
      <c r="C53" s="808"/>
      <c r="D53" s="861" t="s">
        <v>483</v>
      </c>
      <c r="E53" s="862" t="s">
        <v>143</v>
      </c>
      <c r="F53" s="464" t="b">
        <f>IF(総括表!$B$4=総括表!$Q$4,基礎データ貼付用シート!E1050)</f>
        <v>0</v>
      </c>
      <c r="G53" s="522" t="s">
        <v>763</v>
      </c>
      <c r="H53" s="836">
        <v>0.14899999999999999</v>
      </c>
      <c r="I53" s="419" t="s">
        <v>119</v>
      </c>
      <c r="J53" s="837">
        <f t="shared" si="0"/>
        <v>0</v>
      </c>
      <c r="K53" s="391" t="s">
        <v>259</v>
      </c>
    </row>
    <row r="54" spans="1:11" s="163" customFormat="1" ht="14.25" customHeight="1" x14ac:dyDescent="0.2">
      <c r="A54" s="388"/>
      <c r="B54" s="807"/>
      <c r="C54" s="808"/>
      <c r="D54" s="811"/>
      <c r="E54" s="862" t="s">
        <v>142</v>
      </c>
      <c r="F54" s="464" t="b">
        <f>IF(総括表!$B$4=総括表!$Q$5,基礎データ貼付用シート!E1050)</f>
        <v>0</v>
      </c>
      <c r="G54" s="522" t="s">
        <v>763</v>
      </c>
      <c r="H54" s="836">
        <v>6.2E-2</v>
      </c>
      <c r="I54" s="419" t="s">
        <v>119</v>
      </c>
      <c r="J54" s="837">
        <f t="shared" si="0"/>
        <v>0</v>
      </c>
      <c r="K54" s="391" t="s">
        <v>258</v>
      </c>
    </row>
    <row r="55" spans="1:11" s="163" customFormat="1" ht="14.25" customHeight="1" x14ac:dyDescent="0.2">
      <c r="A55" s="388"/>
      <c r="B55" s="807"/>
      <c r="C55" s="808"/>
      <c r="D55" s="861" t="s">
        <v>482</v>
      </c>
      <c r="E55" s="862" t="s">
        <v>143</v>
      </c>
      <c r="F55" s="464" t="b">
        <f>IF(総括表!$B$4=総括表!$Q$4,基礎データ貼付用シート!E1051)</f>
        <v>0</v>
      </c>
      <c r="G55" s="522" t="s">
        <v>763</v>
      </c>
      <c r="H55" s="836">
        <v>0.14899999999999999</v>
      </c>
      <c r="I55" s="419" t="s">
        <v>119</v>
      </c>
      <c r="J55" s="837">
        <f t="shared" si="0"/>
        <v>0</v>
      </c>
      <c r="K55" s="391" t="s">
        <v>257</v>
      </c>
    </row>
    <row r="56" spans="1:11" s="163" customFormat="1" ht="14.25" customHeight="1" x14ac:dyDescent="0.2">
      <c r="A56" s="388"/>
      <c r="B56" s="807"/>
      <c r="C56" s="808"/>
      <c r="D56" s="811"/>
      <c r="E56" s="862" t="s">
        <v>142</v>
      </c>
      <c r="F56" s="464" t="b">
        <f>IF(総括表!$B$4=総括表!$Q$5,基礎データ貼付用シート!E1051)</f>
        <v>0</v>
      </c>
      <c r="G56" s="522" t="s">
        <v>763</v>
      </c>
      <c r="H56" s="836">
        <v>6.2E-2</v>
      </c>
      <c r="I56" s="419" t="s">
        <v>119</v>
      </c>
      <c r="J56" s="837">
        <f t="shared" si="0"/>
        <v>0</v>
      </c>
      <c r="K56" s="391" t="s">
        <v>256</v>
      </c>
    </row>
    <row r="57" spans="1:11" s="163" customFormat="1" ht="14.25" customHeight="1" x14ac:dyDescent="0.2">
      <c r="A57" s="388"/>
      <c r="B57" s="807"/>
      <c r="C57" s="808"/>
      <c r="D57" s="861" t="s">
        <v>481</v>
      </c>
      <c r="E57" s="862" t="s">
        <v>143</v>
      </c>
      <c r="F57" s="464" t="b">
        <f>IF(総括表!$B$4=総括表!$Q$4,基礎データ貼付用シート!E1052)</f>
        <v>0</v>
      </c>
      <c r="G57" s="522" t="s">
        <v>763</v>
      </c>
      <c r="H57" s="836">
        <v>9.9000000000000005E-2</v>
      </c>
      <c r="I57" s="419" t="s">
        <v>119</v>
      </c>
      <c r="J57" s="837">
        <f t="shared" si="0"/>
        <v>0</v>
      </c>
      <c r="K57" s="391" t="s">
        <v>255</v>
      </c>
    </row>
    <row r="58" spans="1:11" s="163" customFormat="1" ht="14.25" customHeight="1" x14ac:dyDescent="0.2">
      <c r="A58" s="388"/>
      <c r="B58" s="403"/>
      <c r="C58" s="395"/>
      <c r="D58" s="811"/>
      <c r="E58" s="862" t="s">
        <v>142</v>
      </c>
      <c r="F58" s="464" t="b">
        <f>IF(総括表!$B$4=総括表!$Q$5,基礎データ貼付用シート!E1052)</f>
        <v>0</v>
      </c>
      <c r="G58" s="522" t="s">
        <v>763</v>
      </c>
      <c r="H58" s="836">
        <v>4.1000000000000002E-2</v>
      </c>
      <c r="I58" s="419" t="s">
        <v>119</v>
      </c>
      <c r="J58" s="837">
        <f t="shared" si="0"/>
        <v>0</v>
      </c>
      <c r="K58" s="391" t="s">
        <v>254</v>
      </c>
    </row>
    <row r="59" spans="1:11" s="163" customFormat="1" ht="14.25" customHeight="1" x14ac:dyDescent="0.2">
      <c r="A59" s="388"/>
      <c r="B59" s="859">
        <v>7</v>
      </c>
      <c r="C59" s="399" t="s">
        <v>122</v>
      </c>
      <c r="D59" s="861" t="s">
        <v>484</v>
      </c>
      <c r="E59" s="862" t="s">
        <v>143</v>
      </c>
      <c r="F59" s="464" t="b">
        <f>IF(総括表!$B$4=総括表!$Q$4,基礎データ貼付用シート!E1053)</f>
        <v>0</v>
      </c>
      <c r="G59" s="522" t="s">
        <v>763</v>
      </c>
      <c r="H59" s="836">
        <v>0.372</v>
      </c>
      <c r="I59" s="419" t="s">
        <v>119</v>
      </c>
      <c r="J59" s="837">
        <f t="shared" si="0"/>
        <v>0</v>
      </c>
      <c r="K59" s="391" t="s">
        <v>253</v>
      </c>
    </row>
    <row r="60" spans="1:11" s="163" customFormat="1" ht="14.25" customHeight="1" x14ac:dyDescent="0.2">
      <c r="A60" s="388"/>
      <c r="B60" s="807"/>
      <c r="C60" s="808"/>
      <c r="D60" s="811"/>
      <c r="E60" s="862" t="s">
        <v>142</v>
      </c>
      <c r="F60" s="464" t="b">
        <f>IF(総括表!$B$4=総括表!$Q$5,基礎データ貼付用シート!E1053)</f>
        <v>0</v>
      </c>
      <c r="G60" s="522" t="s">
        <v>763</v>
      </c>
      <c r="H60" s="836">
        <v>0.189</v>
      </c>
      <c r="I60" s="419" t="s">
        <v>119</v>
      </c>
      <c r="J60" s="837">
        <f t="shared" si="0"/>
        <v>0</v>
      </c>
      <c r="K60" s="391" t="s">
        <v>322</v>
      </c>
    </row>
    <row r="61" spans="1:11" s="163" customFormat="1" ht="14.25" customHeight="1" x14ac:dyDescent="0.2">
      <c r="A61" s="388"/>
      <c r="B61" s="807"/>
      <c r="C61" s="808"/>
      <c r="D61" s="861" t="s">
        <v>483</v>
      </c>
      <c r="E61" s="862" t="s">
        <v>143</v>
      </c>
      <c r="F61" s="464" t="b">
        <f>IF(総括表!$B$4=総括表!$Q$4,基礎データ貼付用シート!E1054)</f>
        <v>0</v>
      </c>
      <c r="G61" s="522" t="s">
        <v>763</v>
      </c>
      <c r="H61" s="836">
        <v>0.159</v>
      </c>
      <c r="I61" s="419" t="s">
        <v>119</v>
      </c>
      <c r="J61" s="837">
        <f t="shared" si="0"/>
        <v>0</v>
      </c>
      <c r="K61" s="391" t="s">
        <v>321</v>
      </c>
    </row>
    <row r="62" spans="1:11" s="163" customFormat="1" ht="14.25" customHeight="1" x14ac:dyDescent="0.2">
      <c r="A62" s="388"/>
      <c r="B62" s="807"/>
      <c r="C62" s="808"/>
      <c r="D62" s="811"/>
      <c r="E62" s="862" t="s">
        <v>142</v>
      </c>
      <c r="F62" s="464" t="b">
        <f>IF(総括表!$B$4=総括表!$Q$5,基礎データ貼付用シート!E1054)</f>
        <v>0</v>
      </c>
      <c r="G62" s="522" t="s">
        <v>763</v>
      </c>
      <c r="H62" s="836">
        <v>8.1000000000000003E-2</v>
      </c>
      <c r="I62" s="419" t="s">
        <v>119</v>
      </c>
      <c r="J62" s="837">
        <f t="shared" si="0"/>
        <v>0</v>
      </c>
      <c r="K62" s="391" t="s">
        <v>320</v>
      </c>
    </row>
    <row r="63" spans="1:11" s="163" customFormat="1" ht="14.25" customHeight="1" x14ac:dyDescent="0.2">
      <c r="A63" s="388"/>
      <c r="B63" s="807"/>
      <c r="C63" s="808"/>
      <c r="D63" s="861" t="s">
        <v>482</v>
      </c>
      <c r="E63" s="862" t="s">
        <v>143</v>
      </c>
      <c r="F63" s="464" t="b">
        <f>IF(総括表!$B$4=総括表!$Q$4,基礎データ貼付用シート!E1055)</f>
        <v>0</v>
      </c>
      <c r="G63" s="522" t="s">
        <v>763</v>
      </c>
      <c r="H63" s="836">
        <v>0.159</v>
      </c>
      <c r="I63" s="419" t="s">
        <v>119</v>
      </c>
      <c r="J63" s="837">
        <f t="shared" si="0"/>
        <v>0</v>
      </c>
      <c r="K63" s="391" t="s">
        <v>319</v>
      </c>
    </row>
    <row r="64" spans="1:11" s="163" customFormat="1" ht="14.25" customHeight="1" x14ac:dyDescent="0.2">
      <c r="A64" s="388"/>
      <c r="B64" s="807"/>
      <c r="C64" s="808"/>
      <c r="D64" s="811"/>
      <c r="E64" s="862" t="s">
        <v>142</v>
      </c>
      <c r="F64" s="464" t="b">
        <f>IF(総括表!$B$4=総括表!$Q$5,基礎データ貼付用シート!E1055)</f>
        <v>0</v>
      </c>
      <c r="G64" s="522" t="s">
        <v>763</v>
      </c>
      <c r="H64" s="836">
        <v>8.1000000000000003E-2</v>
      </c>
      <c r="I64" s="419" t="s">
        <v>119</v>
      </c>
      <c r="J64" s="837">
        <f t="shared" si="0"/>
        <v>0</v>
      </c>
      <c r="K64" s="391" t="s">
        <v>318</v>
      </c>
    </row>
    <row r="65" spans="1:11" s="163" customFormat="1" ht="14.25" customHeight="1" x14ac:dyDescent="0.2">
      <c r="A65" s="388"/>
      <c r="B65" s="807"/>
      <c r="C65" s="808"/>
      <c r="D65" s="861" t="s">
        <v>481</v>
      </c>
      <c r="E65" s="862" t="s">
        <v>143</v>
      </c>
      <c r="F65" s="464" t="b">
        <f>IF(総括表!$B$4=総括表!$Q$4,基礎データ貼付用シート!E1056)</f>
        <v>0</v>
      </c>
      <c r="G65" s="522" t="s">
        <v>763</v>
      </c>
      <c r="H65" s="836">
        <v>0.106</v>
      </c>
      <c r="I65" s="419" t="s">
        <v>119</v>
      </c>
      <c r="J65" s="837">
        <f t="shared" si="0"/>
        <v>0</v>
      </c>
      <c r="K65" s="391" t="s">
        <v>317</v>
      </c>
    </row>
    <row r="66" spans="1:11" s="163" customFormat="1" ht="14.25" customHeight="1" x14ac:dyDescent="0.2">
      <c r="A66" s="388"/>
      <c r="B66" s="807"/>
      <c r="C66" s="808"/>
      <c r="D66" s="811"/>
      <c r="E66" s="862" t="s">
        <v>142</v>
      </c>
      <c r="F66" s="464" t="b">
        <f>IF(総括表!$B$4=総括表!$Q$5,基礎データ貼付用シート!E1056)</f>
        <v>0</v>
      </c>
      <c r="G66" s="522" t="s">
        <v>763</v>
      </c>
      <c r="H66" s="836">
        <v>5.3999999999999999E-2</v>
      </c>
      <c r="I66" s="419" t="s">
        <v>119</v>
      </c>
      <c r="J66" s="837">
        <f t="shared" si="0"/>
        <v>0</v>
      </c>
      <c r="K66" s="391" t="s">
        <v>316</v>
      </c>
    </row>
    <row r="67" spans="1:11" s="163" customFormat="1" ht="14.25" customHeight="1" x14ac:dyDescent="0.2">
      <c r="A67" s="388"/>
      <c r="B67" s="807"/>
      <c r="C67" s="808"/>
      <c r="D67" s="861" t="s">
        <v>480</v>
      </c>
      <c r="E67" s="862" t="s">
        <v>143</v>
      </c>
      <c r="F67" s="464" t="b">
        <f>IF(総括表!$B$4=総括表!$Q$4,基礎データ貼付用シート!E1057)</f>
        <v>0</v>
      </c>
      <c r="G67" s="522" t="s">
        <v>763</v>
      </c>
      <c r="H67" s="836">
        <v>0.55600000000000005</v>
      </c>
      <c r="I67" s="419" t="s">
        <v>119</v>
      </c>
      <c r="J67" s="837">
        <f t="shared" si="0"/>
        <v>0</v>
      </c>
      <c r="K67" s="391" t="s">
        <v>315</v>
      </c>
    </row>
    <row r="68" spans="1:11" s="163" customFormat="1" ht="14.25" customHeight="1" x14ac:dyDescent="0.2">
      <c r="A68" s="388"/>
      <c r="B68" s="403"/>
      <c r="C68" s="395"/>
      <c r="D68" s="811" t="s">
        <v>479</v>
      </c>
      <c r="E68" s="862" t="s">
        <v>142</v>
      </c>
      <c r="F68" s="464" t="b">
        <f>IF(総括表!$B$4=総括表!$Q$5,基礎データ貼付用シート!E1057)</f>
        <v>0</v>
      </c>
      <c r="G68" s="522" t="s">
        <v>763</v>
      </c>
      <c r="H68" s="836">
        <v>0.40200000000000002</v>
      </c>
      <c r="I68" s="419" t="s">
        <v>119</v>
      </c>
      <c r="J68" s="837">
        <f t="shared" si="0"/>
        <v>0</v>
      </c>
      <c r="K68" s="391" t="s">
        <v>314</v>
      </c>
    </row>
    <row r="69" spans="1:11" s="163" customFormat="1" ht="14.25" customHeight="1" x14ac:dyDescent="0.2">
      <c r="A69" s="388"/>
      <c r="B69" s="859">
        <v>8</v>
      </c>
      <c r="C69" s="399" t="s">
        <v>121</v>
      </c>
      <c r="D69" s="861" t="s">
        <v>484</v>
      </c>
      <c r="E69" s="862" t="s">
        <v>143</v>
      </c>
      <c r="F69" s="464" t="b">
        <f>IF(総括表!$B$4=総括表!$Q$4,基礎データ貼付用シート!E1058)</f>
        <v>0</v>
      </c>
      <c r="G69" s="522" t="s">
        <v>763</v>
      </c>
      <c r="H69" s="836">
        <v>0.23200000000000001</v>
      </c>
      <c r="I69" s="419" t="s">
        <v>119</v>
      </c>
      <c r="J69" s="837">
        <f t="shared" si="0"/>
        <v>0</v>
      </c>
      <c r="K69" s="391" t="s">
        <v>313</v>
      </c>
    </row>
    <row r="70" spans="1:11" s="163" customFormat="1" ht="14.25" customHeight="1" x14ac:dyDescent="0.2">
      <c r="A70" s="388"/>
      <c r="B70" s="807"/>
      <c r="C70" s="808"/>
      <c r="D70" s="811"/>
      <c r="E70" s="862" t="s">
        <v>142</v>
      </c>
      <c r="F70" s="464" t="b">
        <f>IF(総括表!$B$4=総括表!$Q$5,基礎データ貼付用シート!E1058)</f>
        <v>0</v>
      </c>
      <c r="G70" s="522" t="s">
        <v>763</v>
      </c>
      <c r="H70" s="836">
        <v>0.17199999999999999</v>
      </c>
      <c r="I70" s="419" t="s">
        <v>119</v>
      </c>
      <c r="J70" s="837">
        <f t="shared" si="0"/>
        <v>0</v>
      </c>
      <c r="K70" s="391" t="s">
        <v>312</v>
      </c>
    </row>
    <row r="71" spans="1:11" s="163" customFormat="1" ht="14.25" customHeight="1" x14ac:dyDescent="0.2">
      <c r="A71" s="388"/>
      <c r="B71" s="807"/>
      <c r="C71" s="808"/>
      <c r="D71" s="861" t="s">
        <v>483</v>
      </c>
      <c r="E71" s="862" t="s">
        <v>143</v>
      </c>
      <c r="F71" s="464" t="b">
        <f>IF(総括表!$B$4=総括表!$Q$4,基礎データ貼付用シート!E1059)</f>
        <v>0</v>
      </c>
      <c r="G71" s="522" t="s">
        <v>763</v>
      </c>
      <c r="H71" s="836">
        <v>0.1</v>
      </c>
      <c r="I71" s="419" t="s">
        <v>119</v>
      </c>
      <c r="J71" s="837">
        <f t="shared" si="0"/>
        <v>0</v>
      </c>
      <c r="K71" s="391" t="s">
        <v>311</v>
      </c>
    </row>
    <row r="72" spans="1:11" s="163" customFormat="1" ht="14.25" customHeight="1" x14ac:dyDescent="0.2">
      <c r="A72" s="388"/>
      <c r="B72" s="807"/>
      <c r="C72" s="808"/>
      <c r="D72" s="811"/>
      <c r="E72" s="862" t="s">
        <v>142</v>
      </c>
      <c r="F72" s="464" t="b">
        <f>IF(総括表!$B$4=総括表!$Q$5,基礎データ貼付用シート!E1059)</f>
        <v>0</v>
      </c>
      <c r="G72" s="522" t="s">
        <v>763</v>
      </c>
      <c r="H72" s="836">
        <v>0.17199999999999999</v>
      </c>
      <c r="I72" s="419" t="s">
        <v>119</v>
      </c>
      <c r="J72" s="837">
        <f t="shared" si="0"/>
        <v>0</v>
      </c>
      <c r="K72" s="391" t="s">
        <v>310</v>
      </c>
    </row>
    <row r="73" spans="1:11" s="163" customFormat="1" ht="14.25" customHeight="1" x14ac:dyDescent="0.2">
      <c r="A73" s="388"/>
      <c r="B73" s="807"/>
      <c r="C73" s="808"/>
      <c r="D73" s="861" t="s">
        <v>482</v>
      </c>
      <c r="E73" s="862" t="s">
        <v>143</v>
      </c>
      <c r="F73" s="464" t="b">
        <f>IF(総括表!$B$4=総括表!$Q$4,基礎データ貼付用シート!E1060)</f>
        <v>0</v>
      </c>
      <c r="G73" s="522" t="s">
        <v>763</v>
      </c>
      <c r="H73" s="836">
        <v>0.1</v>
      </c>
      <c r="I73" s="419" t="s">
        <v>119</v>
      </c>
      <c r="J73" s="837">
        <f t="shared" si="0"/>
        <v>0</v>
      </c>
      <c r="K73" s="391" t="s">
        <v>309</v>
      </c>
    </row>
    <row r="74" spans="1:11" s="163" customFormat="1" ht="14.25" customHeight="1" x14ac:dyDescent="0.2">
      <c r="A74" s="388"/>
      <c r="B74" s="807"/>
      <c r="C74" s="808"/>
      <c r="D74" s="811"/>
      <c r="E74" s="862" t="s">
        <v>142</v>
      </c>
      <c r="F74" s="464" t="b">
        <f>IF(総括表!$B$4=総括表!$Q$5,基礎データ貼付用シート!E1060)</f>
        <v>0</v>
      </c>
      <c r="G74" s="522" t="s">
        <v>763</v>
      </c>
      <c r="H74" s="836">
        <v>0.115</v>
      </c>
      <c r="I74" s="419" t="s">
        <v>119</v>
      </c>
      <c r="J74" s="837">
        <f t="shared" si="0"/>
        <v>0</v>
      </c>
      <c r="K74" s="391" t="s">
        <v>308</v>
      </c>
    </row>
    <row r="75" spans="1:11" s="163" customFormat="1" ht="14.25" customHeight="1" x14ac:dyDescent="0.2">
      <c r="A75" s="388"/>
      <c r="B75" s="807"/>
      <c r="C75" s="808"/>
      <c r="D75" s="861" t="s">
        <v>481</v>
      </c>
      <c r="E75" s="862" t="s">
        <v>143</v>
      </c>
      <c r="F75" s="464" t="b">
        <f>IF(総括表!$B$4=総括表!$Q$4,基礎データ貼付用シート!E1061)</f>
        <v>0</v>
      </c>
      <c r="G75" s="522" t="s">
        <v>763</v>
      </c>
      <c r="H75" s="836">
        <v>6.6000000000000003E-2</v>
      </c>
      <c r="I75" s="419" t="s">
        <v>119</v>
      </c>
      <c r="J75" s="837">
        <f t="shared" si="0"/>
        <v>0</v>
      </c>
      <c r="K75" s="391" t="s">
        <v>307</v>
      </c>
    </row>
    <row r="76" spans="1:11" s="163" customFormat="1" ht="14.25" customHeight="1" x14ac:dyDescent="0.2">
      <c r="A76" s="388"/>
      <c r="B76" s="807"/>
      <c r="C76" s="808"/>
      <c r="D76" s="811"/>
      <c r="E76" s="862" t="s">
        <v>142</v>
      </c>
      <c r="F76" s="464" t="b">
        <f>IF(総括表!$B$4=総括表!$Q$5,基礎データ貼付用シート!E1061)</f>
        <v>0</v>
      </c>
      <c r="G76" s="522" t="s">
        <v>763</v>
      </c>
      <c r="H76" s="836">
        <v>0.59299999999999997</v>
      </c>
      <c r="I76" s="419" t="s">
        <v>119</v>
      </c>
      <c r="J76" s="837">
        <f t="shared" si="0"/>
        <v>0</v>
      </c>
      <c r="K76" s="391" t="s">
        <v>306</v>
      </c>
    </row>
    <row r="77" spans="1:11" s="163" customFormat="1" ht="14.25" customHeight="1" x14ac:dyDescent="0.2">
      <c r="A77" s="388"/>
      <c r="B77" s="807"/>
      <c r="C77" s="808"/>
      <c r="D77" s="813" t="s">
        <v>6370</v>
      </c>
      <c r="E77" s="862" t="s">
        <v>143</v>
      </c>
      <c r="F77" s="464" t="b">
        <f>IF(総括表!$B$4=総括表!$Q$4,基礎データ貼付用シート!E1062)</f>
        <v>0</v>
      </c>
      <c r="G77" s="522" t="s">
        <v>763</v>
      </c>
      <c r="H77" s="836">
        <v>8.3000000000000004E-2</v>
      </c>
      <c r="I77" s="419" t="s">
        <v>119</v>
      </c>
      <c r="J77" s="837">
        <f t="shared" si="0"/>
        <v>0</v>
      </c>
      <c r="K77" s="391" t="s">
        <v>305</v>
      </c>
    </row>
    <row r="78" spans="1:11" s="163" customFormat="1" ht="14.25" customHeight="1" x14ac:dyDescent="0.2">
      <c r="A78" s="388"/>
      <c r="B78" s="859">
        <v>9</v>
      </c>
      <c r="C78" s="399" t="s">
        <v>120</v>
      </c>
      <c r="D78" s="861" t="s">
        <v>484</v>
      </c>
      <c r="E78" s="862" t="s">
        <v>143</v>
      </c>
      <c r="F78" s="464" t="b">
        <f>IF(総括表!$B$4=総括表!$Q$4,基礎データ貼付用シート!E1063)</f>
        <v>0</v>
      </c>
      <c r="G78" s="522" t="s">
        <v>763</v>
      </c>
      <c r="H78" s="836">
        <v>0.41499999999999998</v>
      </c>
      <c r="I78" s="419" t="s">
        <v>119</v>
      </c>
      <c r="J78" s="837">
        <f t="shared" si="0"/>
        <v>0</v>
      </c>
      <c r="K78" s="391" t="s">
        <v>304</v>
      </c>
    </row>
    <row r="79" spans="1:11" s="163" customFormat="1" ht="14.25" customHeight="1" x14ac:dyDescent="0.2">
      <c r="A79" s="388"/>
      <c r="B79" s="807"/>
      <c r="C79" s="808"/>
      <c r="D79" s="811"/>
      <c r="E79" s="862" t="s">
        <v>142</v>
      </c>
      <c r="F79" s="464" t="b">
        <f>IF(総括表!$B$4=総括表!$Q$5,基礎データ貼付用シート!E1063)</f>
        <v>0</v>
      </c>
      <c r="G79" s="522" t="s">
        <v>763</v>
      </c>
      <c r="H79" s="836">
        <v>0.35</v>
      </c>
      <c r="I79" s="419" t="s">
        <v>119</v>
      </c>
      <c r="J79" s="837">
        <f t="shared" si="0"/>
        <v>0</v>
      </c>
      <c r="K79" s="391" t="s">
        <v>898</v>
      </c>
    </row>
    <row r="80" spans="1:11" s="163" customFormat="1" ht="14.25" customHeight="1" x14ac:dyDescent="0.2">
      <c r="A80" s="388"/>
      <c r="B80" s="807"/>
      <c r="C80" s="808"/>
      <c r="D80" s="861" t="s">
        <v>483</v>
      </c>
      <c r="E80" s="862" t="s">
        <v>143</v>
      </c>
      <c r="F80" s="464" t="b">
        <f>IF(総括表!$B$4=総括表!$Q$4,基礎データ貼付用シート!E1064)</f>
        <v>0</v>
      </c>
      <c r="G80" s="522" t="s">
        <v>763</v>
      </c>
      <c r="H80" s="836">
        <v>0.17799999999999999</v>
      </c>
      <c r="I80" s="419" t="s">
        <v>119</v>
      </c>
      <c r="J80" s="837">
        <f t="shared" si="0"/>
        <v>0</v>
      </c>
      <c r="K80" s="391" t="s">
        <v>900</v>
      </c>
    </row>
    <row r="81" spans="1:11" s="163" customFormat="1" ht="14.25" customHeight="1" x14ac:dyDescent="0.2">
      <c r="A81" s="388"/>
      <c r="B81" s="807"/>
      <c r="C81" s="808"/>
      <c r="D81" s="811"/>
      <c r="E81" s="862" t="s">
        <v>142</v>
      </c>
      <c r="F81" s="464" t="b">
        <f>IF(総括表!$B$4=総括表!$Q$5,基礎データ貼付用シート!E1064)</f>
        <v>0</v>
      </c>
      <c r="G81" s="522" t="s">
        <v>763</v>
      </c>
      <c r="H81" s="836">
        <v>0.15</v>
      </c>
      <c r="I81" s="419" t="s">
        <v>119</v>
      </c>
      <c r="J81" s="837">
        <f t="shared" si="0"/>
        <v>0</v>
      </c>
      <c r="K81" s="391" t="s">
        <v>303</v>
      </c>
    </row>
    <row r="82" spans="1:11" s="163" customFormat="1" ht="14.25" customHeight="1" x14ac:dyDescent="0.2">
      <c r="A82" s="388"/>
      <c r="B82" s="807"/>
      <c r="C82" s="808"/>
      <c r="D82" s="861" t="s">
        <v>482</v>
      </c>
      <c r="E82" s="862" t="s">
        <v>143</v>
      </c>
      <c r="F82" s="464" t="b">
        <f>IF(総括表!$B$4=総括表!$Q$4,基礎データ貼付用シート!E1065)</f>
        <v>0</v>
      </c>
      <c r="G82" s="522" t="s">
        <v>763</v>
      </c>
      <c r="H82" s="836">
        <v>0.17799999999999999</v>
      </c>
      <c r="I82" s="419" t="s">
        <v>119</v>
      </c>
      <c r="J82" s="837">
        <f t="shared" si="0"/>
        <v>0</v>
      </c>
      <c r="K82" s="391" t="s">
        <v>888</v>
      </c>
    </row>
    <row r="83" spans="1:11" s="163" customFormat="1" ht="14.25" customHeight="1" x14ac:dyDescent="0.2">
      <c r="A83" s="388"/>
      <c r="B83" s="807"/>
      <c r="C83" s="808"/>
      <c r="D83" s="811"/>
      <c r="E83" s="862" t="s">
        <v>142</v>
      </c>
      <c r="F83" s="464" t="b">
        <f>IF(総括表!$B$4=総括表!$Q$5,基礎データ貼付用シート!E1065)</f>
        <v>0</v>
      </c>
      <c r="G83" s="522" t="s">
        <v>763</v>
      </c>
      <c r="H83" s="836">
        <v>0.15</v>
      </c>
      <c r="I83" s="419" t="s">
        <v>119</v>
      </c>
      <c r="J83" s="837">
        <f t="shared" si="0"/>
        <v>0</v>
      </c>
      <c r="K83" s="391" t="s">
        <v>887</v>
      </c>
    </row>
    <row r="84" spans="1:11" s="163" customFormat="1" ht="14.25" customHeight="1" x14ac:dyDescent="0.2">
      <c r="A84" s="388"/>
      <c r="B84" s="807"/>
      <c r="C84" s="808"/>
      <c r="D84" s="861" t="s">
        <v>481</v>
      </c>
      <c r="E84" s="862" t="s">
        <v>143</v>
      </c>
      <c r="F84" s="464" t="b">
        <f>IF(総括表!$B$4=総括表!$Q$4,基礎データ貼付用シート!E1066)</f>
        <v>0</v>
      </c>
      <c r="G84" s="522" t="s">
        <v>763</v>
      </c>
      <c r="H84" s="836">
        <v>0.11899999999999999</v>
      </c>
      <c r="I84" s="419" t="s">
        <v>119</v>
      </c>
      <c r="J84" s="837">
        <f t="shared" si="0"/>
        <v>0</v>
      </c>
      <c r="K84" s="391" t="s">
        <v>886</v>
      </c>
    </row>
    <row r="85" spans="1:11" s="163" customFormat="1" ht="14.25" customHeight="1" x14ac:dyDescent="0.2">
      <c r="A85" s="388"/>
      <c r="B85" s="807"/>
      <c r="C85" s="808"/>
      <c r="D85" s="811"/>
      <c r="E85" s="862" t="s">
        <v>142</v>
      </c>
      <c r="F85" s="464" t="b">
        <f>IF(総括表!$B$4=総括表!$Q$5,基礎データ貼付用シート!E1066)</f>
        <v>0</v>
      </c>
      <c r="G85" s="522" t="s">
        <v>763</v>
      </c>
      <c r="H85" s="836">
        <v>0.1</v>
      </c>
      <c r="I85" s="419" t="s">
        <v>119</v>
      </c>
      <c r="J85" s="837">
        <f t="shared" si="0"/>
        <v>0</v>
      </c>
      <c r="K85" s="391" t="s">
        <v>885</v>
      </c>
    </row>
    <row r="86" spans="1:11" s="163" customFormat="1" ht="14.25" customHeight="1" x14ac:dyDescent="0.2">
      <c r="A86" s="388"/>
      <c r="B86" s="807"/>
      <c r="C86" s="808"/>
      <c r="D86" s="861" t="s">
        <v>480</v>
      </c>
      <c r="E86" s="862" t="s">
        <v>143</v>
      </c>
      <c r="F86" s="464" t="b">
        <f>IF(総括表!$B$4=総括表!$Q$4,基礎データ貼付用シート!E1067)</f>
        <v>0</v>
      </c>
      <c r="G86" s="522" t="s">
        <v>763</v>
      </c>
      <c r="H86" s="836">
        <v>0.58599999999999997</v>
      </c>
      <c r="I86" s="419" t="s">
        <v>119</v>
      </c>
      <c r="J86" s="837">
        <f t="shared" si="0"/>
        <v>0</v>
      </c>
      <c r="K86" s="391" t="s">
        <v>884</v>
      </c>
    </row>
    <row r="87" spans="1:11" s="163" customFormat="1" ht="14.25" customHeight="1" x14ac:dyDescent="0.2">
      <c r="A87" s="388"/>
      <c r="B87" s="403"/>
      <c r="C87" s="395"/>
      <c r="D87" s="811" t="s">
        <v>479</v>
      </c>
      <c r="E87" s="862" t="s">
        <v>142</v>
      </c>
      <c r="F87" s="464" t="b">
        <f>IF(総括表!$B$4=総括表!$Q$5,基礎データ貼付用シート!E1067)</f>
        <v>0</v>
      </c>
      <c r="G87" s="522" t="s">
        <v>763</v>
      </c>
      <c r="H87" s="836">
        <v>0.41199999999999998</v>
      </c>
      <c r="I87" s="419" t="s">
        <v>119</v>
      </c>
      <c r="J87" s="837">
        <f t="shared" si="0"/>
        <v>0</v>
      </c>
      <c r="K87" s="391" t="s">
        <v>301</v>
      </c>
    </row>
    <row r="88" spans="1:11" s="163" customFormat="1" ht="14.25" customHeight="1" x14ac:dyDescent="0.2">
      <c r="A88" s="388"/>
      <c r="B88" s="859">
        <v>10</v>
      </c>
      <c r="C88" s="399" t="s">
        <v>476</v>
      </c>
      <c r="D88" s="861" t="s">
        <v>484</v>
      </c>
      <c r="E88" s="862" t="s">
        <v>143</v>
      </c>
      <c r="F88" s="464" t="b">
        <f>IF(総括表!$B$4=総括表!$Q$4,基礎データ貼付用シート!E1068)</f>
        <v>0</v>
      </c>
      <c r="G88" s="522" t="s">
        <v>763</v>
      </c>
      <c r="H88" s="836">
        <v>0.44400000000000001</v>
      </c>
      <c r="I88" s="419" t="s">
        <v>119</v>
      </c>
      <c r="J88" s="837">
        <f t="shared" si="0"/>
        <v>0</v>
      </c>
      <c r="K88" s="391" t="s">
        <v>300</v>
      </c>
    </row>
    <row r="89" spans="1:11" s="163" customFormat="1" ht="14.25" customHeight="1" x14ac:dyDescent="0.2">
      <c r="A89" s="388"/>
      <c r="B89" s="807"/>
      <c r="C89" s="808"/>
      <c r="D89" s="811"/>
      <c r="E89" s="862" t="s">
        <v>142</v>
      </c>
      <c r="F89" s="464" t="b">
        <f>IF(総括表!$B$4=総括表!$Q$5,基礎データ貼付用シート!E1068)</f>
        <v>0</v>
      </c>
      <c r="G89" s="522" t="s">
        <v>763</v>
      </c>
      <c r="H89" s="836">
        <v>0.39200000000000002</v>
      </c>
      <c r="I89" s="419" t="s">
        <v>119</v>
      </c>
      <c r="J89" s="837">
        <f t="shared" si="0"/>
        <v>0</v>
      </c>
      <c r="K89" s="391" t="s">
        <v>299</v>
      </c>
    </row>
    <row r="90" spans="1:11" s="163" customFormat="1" ht="14.25" customHeight="1" x14ac:dyDescent="0.2">
      <c r="A90" s="388"/>
      <c r="B90" s="807"/>
      <c r="C90" s="808"/>
      <c r="D90" s="861" t="s">
        <v>483</v>
      </c>
      <c r="E90" s="862" t="s">
        <v>143</v>
      </c>
      <c r="F90" s="464" t="b">
        <f>IF(総括表!$B$4=総括表!$Q$4,基礎データ貼付用シート!E1069)</f>
        <v>0</v>
      </c>
      <c r="G90" s="522" t="s">
        <v>763</v>
      </c>
      <c r="H90" s="836">
        <v>0.19</v>
      </c>
      <c r="I90" s="419" t="s">
        <v>119</v>
      </c>
      <c r="J90" s="837">
        <f t="shared" si="0"/>
        <v>0</v>
      </c>
      <c r="K90" s="391" t="s">
        <v>296</v>
      </c>
    </row>
    <row r="91" spans="1:11" s="163" customFormat="1" ht="14.25" customHeight="1" x14ac:dyDescent="0.2">
      <c r="A91" s="388"/>
      <c r="B91" s="807"/>
      <c r="C91" s="808"/>
      <c r="D91" s="811"/>
      <c r="E91" s="862" t="s">
        <v>142</v>
      </c>
      <c r="F91" s="464" t="b">
        <f>IF(総括表!$B$4=総括表!$Q$5,基礎データ貼付用シート!E1069)</f>
        <v>0</v>
      </c>
      <c r="G91" s="522" t="s">
        <v>763</v>
      </c>
      <c r="H91" s="836">
        <v>0.16800000000000001</v>
      </c>
      <c r="I91" s="419" t="s">
        <v>119</v>
      </c>
      <c r="J91" s="837">
        <f t="shared" si="0"/>
        <v>0</v>
      </c>
      <c r="K91" s="391" t="s">
        <v>294</v>
      </c>
    </row>
    <row r="92" spans="1:11" s="163" customFormat="1" ht="14.25" customHeight="1" x14ac:dyDescent="0.2">
      <c r="A92" s="388"/>
      <c r="B92" s="807"/>
      <c r="C92" s="808"/>
      <c r="D92" s="861" t="s">
        <v>482</v>
      </c>
      <c r="E92" s="862" t="s">
        <v>143</v>
      </c>
      <c r="F92" s="464" t="b">
        <f>IF(総括表!$B$4=総括表!$Q$4,基礎データ貼付用シート!E1070)</f>
        <v>0</v>
      </c>
      <c r="G92" s="522" t="s">
        <v>763</v>
      </c>
      <c r="H92" s="836">
        <v>0.19</v>
      </c>
      <c r="I92" s="419" t="s">
        <v>119</v>
      </c>
      <c r="J92" s="837">
        <f t="shared" si="0"/>
        <v>0</v>
      </c>
      <c r="K92" s="391" t="s">
        <v>292</v>
      </c>
    </row>
    <row r="93" spans="1:11" s="163" customFormat="1" ht="14.25" customHeight="1" x14ac:dyDescent="0.2">
      <c r="A93" s="388"/>
      <c r="B93" s="807"/>
      <c r="C93" s="808"/>
      <c r="D93" s="811"/>
      <c r="E93" s="862" t="s">
        <v>142</v>
      </c>
      <c r="F93" s="464" t="b">
        <f>IF(総括表!$B$4=総括表!$Q$5,基礎データ貼付用シート!E1070)</f>
        <v>0</v>
      </c>
      <c r="G93" s="522" t="s">
        <v>763</v>
      </c>
      <c r="H93" s="836">
        <v>0.16800000000000001</v>
      </c>
      <c r="I93" s="419" t="s">
        <v>119</v>
      </c>
      <c r="J93" s="837">
        <f t="shared" si="0"/>
        <v>0</v>
      </c>
      <c r="K93" s="391" t="s">
        <v>332</v>
      </c>
    </row>
    <row r="94" spans="1:11" s="163" customFormat="1" ht="14.25" customHeight="1" x14ac:dyDescent="0.2">
      <c r="A94" s="388"/>
      <c r="B94" s="807"/>
      <c r="C94" s="808"/>
      <c r="D94" s="861" t="s">
        <v>481</v>
      </c>
      <c r="E94" s="862" t="s">
        <v>143</v>
      </c>
      <c r="F94" s="464" t="b">
        <f>IF(総括表!$B$4=総括表!$Q$4,基礎データ貼付用シート!E1073)</f>
        <v>0</v>
      </c>
      <c r="G94" s="522" t="s">
        <v>763</v>
      </c>
      <c r="H94" s="836">
        <v>0.127</v>
      </c>
      <c r="I94" s="419" t="s">
        <v>119</v>
      </c>
      <c r="J94" s="837">
        <f t="shared" si="0"/>
        <v>0</v>
      </c>
      <c r="K94" s="391" t="s">
        <v>331</v>
      </c>
    </row>
    <row r="95" spans="1:11" s="163" customFormat="1" ht="14.25" customHeight="1" x14ac:dyDescent="0.2">
      <c r="A95" s="388"/>
      <c r="B95" s="807"/>
      <c r="C95" s="808"/>
      <c r="D95" s="811"/>
      <c r="E95" s="862" t="s">
        <v>142</v>
      </c>
      <c r="F95" s="464" t="b">
        <f>IF(総括表!$B$4=総括表!$Q$5,基礎データ貼付用シート!E1073)</f>
        <v>0</v>
      </c>
      <c r="G95" s="522" t="s">
        <v>763</v>
      </c>
      <c r="H95" s="836">
        <v>0.112</v>
      </c>
      <c r="I95" s="419" t="s">
        <v>119</v>
      </c>
      <c r="J95" s="837">
        <f t="shared" si="0"/>
        <v>0</v>
      </c>
      <c r="K95" s="391" t="s">
        <v>912</v>
      </c>
    </row>
    <row r="96" spans="1:11" s="163" customFormat="1" ht="14.25" customHeight="1" x14ac:dyDescent="0.2">
      <c r="A96" s="388"/>
      <c r="B96" s="807"/>
      <c r="C96" s="808"/>
      <c r="D96" s="861" t="s">
        <v>480</v>
      </c>
      <c r="E96" s="862" t="s">
        <v>143</v>
      </c>
      <c r="F96" s="464" t="b">
        <f>IF(総括表!$B$4=総括表!$Q$4,基礎データ貼付用シート!E1074)</f>
        <v>0</v>
      </c>
      <c r="G96" s="522" t="s">
        <v>763</v>
      </c>
      <c r="H96" s="836">
        <v>0.61699999999999999</v>
      </c>
      <c r="I96" s="419" t="s">
        <v>119</v>
      </c>
      <c r="J96" s="837">
        <f t="shared" si="0"/>
        <v>0</v>
      </c>
      <c r="K96" s="391" t="s">
        <v>913</v>
      </c>
    </row>
    <row r="97" spans="1:11" s="163" customFormat="1" ht="14.25" customHeight="1" x14ac:dyDescent="0.2">
      <c r="A97" s="388"/>
      <c r="B97" s="807"/>
      <c r="C97" s="808"/>
      <c r="D97" s="811" t="s">
        <v>479</v>
      </c>
      <c r="E97" s="862" t="s">
        <v>142</v>
      </c>
      <c r="F97" s="464" t="b">
        <f>IF(総括表!$B$4=総括表!$Q$5,基礎データ貼付用シート!E1074)</f>
        <v>0</v>
      </c>
      <c r="G97" s="522" t="s">
        <v>763</v>
      </c>
      <c r="H97" s="836">
        <v>0.48699999999999999</v>
      </c>
      <c r="I97" s="419" t="s">
        <v>119</v>
      </c>
      <c r="J97" s="837">
        <f t="shared" ref="J97:J115" si="1">ROUND(F97*H97,0)</f>
        <v>0</v>
      </c>
      <c r="K97" s="391" t="s">
        <v>914</v>
      </c>
    </row>
    <row r="98" spans="1:11" s="163" customFormat="1" ht="14.25" customHeight="1" x14ac:dyDescent="0.2">
      <c r="A98" s="388"/>
      <c r="B98" s="807"/>
      <c r="C98" s="808"/>
      <c r="D98" s="861" t="s">
        <v>4905</v>
      </c>
      <c r="E98" s="862" t="s">
        <v>143</v>
      </c>
      <c r="F98" s="464" t="b">
        <f>IF(総括表!$B$4=総括表!$Q$4,基礎データ貼付用シート!E1071)</f>
        <v>0</v>
      </c>
      <c r="G98" s="522" t="s">
        <v>763</v>
      </c>
      <c r="H98" s="836">
        <v>0.19</v>
      </c>
      <c r="I98" s="419" t="s">
        <v>119</v>
      </c>
      <c r="J98" s="837">
        <f t="shared" si="1"/>
        <v>0</v>
      </c>
      <c r="K98" s="391" t="s">
        <v>915</v>
      </c>
    </row>
    <row r="99" spans="1:11" s="163" customFormat="1" ht="14.25" customHeight="1" x14ac:dyDescent="0.2">
      <c r="A99" s="388"/>
      <c r="B99" s="807"/>
      <c r="C99" s="808"/>
      <c r="D99" s="811"/>
      <c r="E99" s="862" t="s">
        <v>142</v>
      </c>
      <c r="F99" s="464" t="b">
        <f>IF(総括表!$B$4=総括表!$Q$5,基礎データ貼付用シート!E1071)</f>
        <v>0</v>
      </c>
      <c r="G99" s="522" t="s">
        <v>763</v>
      </c>
      <c r="H99" s="836">
        <v>0.16800000000000001</v>
      </c>
      <c r="I99" s="419" t="s">
        <v>119</v>
      </c>
      <c r="J99" s="837">
        <f t="shared" si="1"/>
        <v>0</v>
      </c>
      <c r="K99" s="391" t="s">
        <v>904</v>
      </c>
    </row>
    <row r="100" spans="1:11" s="163" customFormat="1" ht="14.25" customHeight="1" x14ac:dyDescent="0.2">
      <c r="A100" s="388"/>
      <c r="B100" s="807"/>
      <c r="C100" s="808"/>
      <c r="D100" s="861" t="s">
        <v>523</v>
      </c>
      <c r="E100" s="862" t="s">
        <v>143</v>
      </c>
      <c r="F100" s="464" t="b">
        <f>IF(総括表!$B$4=総括表!$Q$4,基礎データ貼付用シート!E1072)</f>
        <v>0</v>
      </c>
      <c r="G100" s="522" t="s">
        <v>763</v>
      </c>
      <c r="H100" s="836">
        <v>0.19</v>
      </c>
      <c r="I100" s="419" t="s">
        <v>119</v>
      </c>
      <c r="J100" s="837">
        <f t="shared" si="1"/>
        <v>0</v>
      </c>
      <c r="K100" s="391" t="s">
        <v>905</v>
      </c>
    </row>
    <row r="101" spans="1:11" s="163" customFormat="1" ht="14.25" customHeight="1" x14ac:dyDescent="0.2">
      <c r="A101" s="388"/>
      <c r="B101" s="814"/>
      <c r="C101" s="815"/>
      <c r="D101" s="811" t="s">
        <v>524</v>
      </c>
      <c r="E101" s="862" t="s">
        <v>142</v>
      </c>
      <c r="F101" s="464" t="b">
        <f>IF(総括表!$B$4=総括表!$Q$5,基礎データ貼付用シート!E1072)</f>
        <v>0</v>
      </c>
      <c r="G101" s="522" t="s">
        <v>763</v>
      </c>
      <c r="H101" s="836">
        <v>0.16800000000000001</v>
      </c>
      <c r="I101" s="419" t="s">
        <v>119</v>
      </c>
      <c r="J101" s="837">
        <f t="shared" si="1"/>
        <v>0</v>
      </c>
      <c r="K101" s="391" t="s">
        <v>906</v>
      </c>
    </row>
    <row r="102" spans="1:11" s="163" customFormat="1" ht="14.25" customHeight="1" x14ac:dyDescent="0.2">
      <c r="A102" s="388"/>
      <c r="B102" s="859">
        <v>11</v>
      </c>
      <c r="C102" s="399" t="s">
        <v>513</v>
      </c>
      <c r="D102" s="861" t="s">
        <v>484</v>
      </c>
      <c r="E102" s="862" t="s">
        <v>143</v>
      </c>
      <c r="F102" s="464" t="b">
        <f>IF(総括表!$B$4=総括表!$Q$4,基礎データ貼付用シート!E1075)</f>
        <v>0</v>
      </c>
      <c r="G102" s="522" t="s">
        <v>763</v>
      </c>
      <c r="H102" s="836">
        <v>0.47199999999999998</v>
      </c>
      <c r="I102" s="419" t="s">
        <v>119</v>
      </c>
      <c r="J102" s="837">
        <f t="shared" si="1"/>
        <v>0</v>
      </c>
      <c r="K102" s="391" t="s">
        <v>907</v>
      </c>
    </row>
    <row r="103" spans="1:11" s="163" customFormat="1" ht="14.25" customHeight="1" x14ac:dyDescent="0.2">
      <c r="A103" s="388"/>
      <c r="B103" s="807"/>
      <c r="C103" s="808"/>
      <c r="D103" s="811"/>
      <c r="E103" s="862" t="s">
        <v>142</v>
      </c>
      <c r="F103" s="464" t="b">
        <f>IF(総括表!$B$4=総括表!$Q$5,基礎データ貼付用シート!E1075)</f>
        <v>0</v>
      </c>
      <c r="G103" s="522" t="s">
        <v>763</v>
      </c>
      <c r="H103" s="836">
        <v>0.42599999999999999</v>
      </c>
      <c r="I103" s="419" t="s">
        <v>119</v>
      </c>
      <c r="J103" s="837">
        <f t="shared" si="1"/>
        <v>0</v>
      </c>
      <c r="K103" s="391" t="s">
        <v>1013</v>
      </c>
    </row>
    <row r="104" spans="1:11" s="163" customFormat="1" ht="14.25" customHeight="1" x14ac:dyDescent="0.2">
      <c r="A104" s="388"/>
      <c r="B104" s="807"/>
      <c r="C104" s="808"/>
      <c r="D104" s="861" t="s">
        <v>483</v>
      </c>
      <c r="E104" s="862" t="s">
        <v>143</v>
      </c>
      <c r="F104" s="464" t="b">
        <f>IF(総括表!$B$4=総括表!$Q$4,基礎データ貼付用シート!E1076)</f>
        <v>0</v>
      </c>
      <c r="G104" s="522" t="s">
        <v>763</v>
      </c>
      <c r="H104" s="836">
        <v>0.20200000000000001</v>
      </c>
      <c r="I104" s="419" t="s">
        <v>119</v>
      </c>
      <c r="J104" s="837">
        <f t="shared" si="1"/>
        <v>0</v>
      </c>
      <c r="K104" s="391" t="s">
        <v>1014</v>
      </c>
    </row>
    <row r="105" spans="1:11" s="163" customFormat="1" ht="14.25" customHeight="1" x14ac:dyDescent="0.2">
      <c r="A105" s="388"/>
      <c r="B105" s="807"/>
      <c r="C105" s="808"/>
      <c r="D105" s="811"/>
      <c r="E105" s="862" t="s">
        <v>142</v>
      </c>
      <c r="F105" s="464" t="b">
        <f>IF(総括表!$B$4=総括表!$Q$5,基礎データ貼付用シート!E1076)</f>
        <v>0</v>
      </c>
      <c r="G105" s="522" t="s">
        <v>763</v>
      </c>
      <c r="H105" s="836">
        <v>0.182</v>
      </c>
      <c r="I105" s="419" t="s">
        <v>119</v>
      </c>
      <c r="J105" s="837">
        <f t="shared" si="1"/>
        <v>0</v>
      </c>
      <c r="K105" s="391" t="s">
        <v>1015</v>
      </c>
    </row>
    <row r="106" spans="1:11" s="163" customFormat="1" ht="14.25" customHeight="1" x14ac:dyDescent="0.2">
      <c r="A106" s="388"/>
      <c r="B106" s="807"/>
      <c r="C106" s="808"/>
      <c r="D106" s="861" t="s">
        <v>482</v>
      </c>
      <c r="E106" s="862" t="s">
        <v>143</v>
      </c>
      <c r="F106" s="464" t="b">
        <f>IF(総括表!$B$4=総括表!$Q$4,基礎データ貼付用シート!E1077)</f>
        <v>0</v>
      </c>
      <c r="G106" s="522" t="s">
        <v>763</v>
      </c>
      <c r="H106" s="836">
        <v>0.20200000000000001</v>
      </c>
      <c r="I106" s="419" t="s">
        <v>119</v>
      </c>
      <c r="J106" s="837">
        <f t="shared" si="1"/>
        <v>0</v>
      </c>
      <c r="K106" s="391" t="s">
        <v>1016</v>
      </c>
    </row>
    <row r="107" spans="1:11" s="163" customFormat="1" ht="14.25" customHeight="1" x14ac:dyDescent="0.2">
      <c r="A107" s="388"/>
      <c r="B107" s="807"/>
      <c r="C107" s="808"/>
      <c r="D107" s="811"/>
      <c r="E107" s="862" t="s">
        <v>142</v>
      </c>
      <c r="F107" s="464" t="b">
        <f>IF(総括表!$B$4=総括表!$Q$5,基礎データ貼付用シート!E1077)</f>
        <v>0</v>
      </c>
      <c r="G107" s="522" t="s">
        <v>763</v>
      </c>
      <c r="H107" s="836">
        <v>0.182</v>
      </c>
      <c r="I107" s="419" t="s">
        <v>119</v>
      </c>
      <c r="J107" s="837">
        <f t="shared" si="1"/>
        <v>0</v>
      </c>
      <c r="K107" s="391" t="s">
        <v>1017</v>
      </c>
    </row>
    <row r="108" spans="1:11" s="163" customFormat="1" ht="14.25" customHeight="1" x14ac:dyDescent="0.2">
      <c r="A108" s="388"/>
      <c r="B108" s="807"/>
      <c r="C108" s="808"/>
      <c r="D108" s="861" t="s">
        <v>481</v>
      </c>
      <c r="E108" s="862" t="s">
        <v>143</v>
      </c>
      <c r="F108" s="464" t="b">
        <f>IF(総括表!$B$4=総括表!$Q$4,基礎データ貼付用シート!E1080)</f>
        <v>0</v>
      </c>
      <c r="G108" s="522" t="s">
        <v>763</v>
      </c>
      <c r="H108" s="836">
        <v>0.13500000000000001</v>
      </c>
      <c r="I108" s="419" t="s">
        <v>119</v>
      </c>
      <c r="J108" s="837">
        <f t="shared" si="1"/>
        <v>0</v>
      </c>
      <c r="K108" s="391" t="s">
        <v>1018</v>
      </c>
    </row>
    <row r="109" spans="1:11" s="163" customFormat="1" ht="14.25" customHeight="1" x14ac:dyDescent="0.2">
      <c r="A109" s="388"/>
      <c r="B109" s="807"/>
      <c r="C109" s="808"/>
      <c r="D109" s="811"/>
      <c r="E109" s="862" t="s">
        <v>142</v>
      </c>
      <c r="F109" s="464" t="b">
        <f>IF(総括表!$B$4=総括表!$Q$5,基礎データ貼付用シート!E1080)</f>
        <v>0</v>
      </c>
      <c r="G109" s="522" t="s">
        <v>763</v>
      </c>
      <c r="H109" s="836">
        <v>0.122</v>
      </c>
      <c r="I109" s="419" t="s">
        <v>119</v>
      </c>
      <c r="J109" s="837">
        <f t="shared" si="1"/>
        <v>0</v>
      </c>
      <c r="K109" s="391" t="s">
        <v>1019</v>
      </c>
    </row>
    <row r="110" spans="1:11" s="163" customFormat="1" ht="14.25" customHeight="1" x14ac:dyDescent="0.2">
      <c r="A110" s="388"/>
      <c r="B110" s="807"/>
      <c r="C110" s="808"/>
      <c r="D110" s="861" t="s">
        <v>480</v>
      </c>
      <c r="E110" s="862" t="s">
        <v>143</v>
      </c>
      <c r="F110" s="464" t="b">
        <f>IF(総括表!$B$4=総括表!$Q$4,基礎データ貼付用シート!E1081)</f>
        <v>0</v>
      </c>
      <c r="G110" s="522" t="s">
        <v>763</v>
      </c>
      <c r="H110" s="836">
        <v>0.66100000000000003</v>
      </c>
      <c r="I110" s="419" t="s">
        <v>119</v>
      </c>
      <c r="J110" s="837">
        <f t="shared" si="1"/>
        <v>0</v>
      </c>
      <c r="K110" s="391" t="s">
        <v>1020</v>
      </c>
    </row>
    <row r="111" spans="1:11" s="163" customFormat="1" ht="14.25" customHeight="1" x14ac:dyDescent="0.2">
      <c r="A111" s="388"/>
      <c r="B111" s="807"/>
      <c r="C111" s="808"/>
      <c r="D111" s="811" t="s">
        <v>479</v>
      </c>
      <c r="E111" s="862" t="s">
        <v>142</v>
      </c>
      <c r="F111" s="464" t="b">
        <f>IF(総括表!$B$4=総括表!$Q$5,基礎データ貼付用シート!E1081)</f>
        <v>0</v>
      </c>
      <c r="G111" s="522" t="s">
        <v>763</v>
      </c>
      <c r="H111" s="836">
        <v>0.54800000000000004</v>
      </c>
      <c r="I111" s="419" t="s">
        <v>119</v>
      </c>
      <c r="J111" s="837">
        <f t="shared" si="1"/>
        <v>0</v>
      </c>
      <c r="K111" s="391" t="s">
        <v>1021</v>
      </c>
    </row>
    <row r="112" spans="1:11" s="163" customFormat="1" ht="14.25" customHeight="1" x14ac:dyDescent="0.2">
      <c r="A112" s="388"/>
      <c r="B112" s="807"/>
      <c r="C112" s="808"/>
      <c r="D112" s="861" t="s">
        <v>4905</v>
      </c>
      <c r="E112" s="862" t="s">
        <v>143</v>
      </c>
      <c r="F112" s="464" t="b">
        <f>IF(総括表!$B$4=総括表!$Q$4,基礎データ貼付用シート!E1078)</f>
        <v>0</v>
      </c>
      <c r="G112" s="522" t="s">
        <v>763</v>
      </c>
      <c r="H112" s="836">
        <v>0.20200000000000001</v>
      </c>
      <c r="I112" s="419" t="s">
        <v>119</v>
      </c>
      <c r="J112" s="837">
        <f t="shared" si="1"/>
        <v>0</v>
      </c>
      <c r="K112" s="391" t="s">
        <v>1022</v>
      </c>
    </row>
    <row r="113" spans="1:11" s="163" customFormat="1" ht="14.25" customHeight="1" x14ac:dyDescent="0.2">
      <c r="A113" s="388"/>
      <c r="B113" s="807"/>
      <c r="C113" s="808"/>
      <c r="D113" s="811"/>
      <c r="E113" s="862" t="s">
        <v>142</v>
      </c>
      <c r="F113" s="464" t="b">
        <f>IF(総括表!$B$4=総括表!$Q$5,基礎データ貼付用シート!E1078)</f>
        <v>0</v>
      </c>
      <c r="G113" s="522" t="s">
        <v>763</v>
      </c>
      <c r="H113" s="836">
        <v>0.182</v>
      </c>
      <c r="I113" s="419" t="s">
        <v>119</v>
      </c>
      <c r="J113" s="837">
        <f t="shared" si="1"/>
        <v>0</v>
      </c>
      <c r="K113" s="391" t="s">
        <v>1023</v>
      </c>
    </row>
    <row r="114" spans="1:11" s="163" customFormat="1" ht="14.25" customHeight="1" x14ac:dyDescent="0.2">
      <c r="A114" s="388"/>
      <c r="B114" s="807"/>
      <c r="C114" s="808"/>
      <c r="D114" s="861" t="s">
        <v>523</v>
      </c>
      <c r="E114" s="862" t="s">
        <v>143</v>
      </c>
      <c r="F114" s="464" t="b">
        <f>IF(総括表!$B$4=総括表!$Q$4,基礎データ貼付用シート!E1079)</f>
        <v>0</v>
      </c>
      <c r="G114" s="522" t="s">
        <v>763</v>
      </c>
      <c r="H114" s="836">
        <v>0.20200000000000001</v>
      </c>
      <c r="I114" s="419" t="s">
        <v>119</v>
      </c>
      <c r="J114" s="837">
        <f t="shared" si="1"/>
        <v>0</v>
      </c>
      <c r="K114" s="391" t="s">
        <v>1024</v>
      </c>
    </row>
    <row r="115" spans="1:11" s="163" customFormat="1" ht="14.25" customHeight="1" x14ac:dyDescent="0.2">
      <c r="A115" s="388"/>
      <c r="B115" s="814"/>
      <c r="C115" s="815"/>
      <c r="D115" s="811" t="s">
        <v>524</v>
      </c>
      <c r="E115" s="862" t="s">
        <v>142</v>
      </c>
      <c r="F115" s="464" t="b">
        <f>IF(総括表!$B$4=総括表!$Q$5,基礎データ貼付用シート!E1079)</f>
        <v>0</v>
      </c>
      <c r="G115" s="522" t="s">
        <v>763</v>
      </c>
      <c r="H115" s="836">
        <v>0.182</v>
      </c>
      <c r="I115" s="419" t="s">
        <v>119</v>
      </c>
      <c r="J115" s="837">
        <f t="shared" si="1"/>
        <v>0</v>
      </c>
      <c r="K115" s="391" t="s">
        <v>1025</v>
      </c>
    </row>
    <row r="116" spans="1:11" s="163" customFormat="1" ht="14.25" customHeight="1" x14ac:dyDescent="0.2">
      <c r="A116" s="388"/>
      <c r="B116" s="859">
        <v>12</v>
      </c>
      <c r="C116" s="399" t="s">
        <v>620</v>
      </c>
      <c r="D116" s="861" t="s">
        <v>484</v>
      </c>
      <c r="E116" s="862" t="s">
        <v>143</v>
      </c>
      <c r="F116" s="464" t="b">
        <f>IF(総括表!$B$4=総括表!$Q$4,基礎データ貼付用シート!E1090)</f>
        <v>0</v>
      </c>
      <c r="G116" s="522" t="s">
        <v>763</v>
      </c>
      <c r="H116" s="838">
        <v>0.499</v>
      </c>
      <c r="I116" s="419" t="s">
        <v>119</v>
      </c>
      <c r="J116" s="837">
        <f>ROUND(F116*H116,0)</f>
        <v>0</v>
      </c>
      <c r="K116" s="391" t="s">
        <v>1026</v>
      </c>
    </row>
    <row r="117" spans="1:11" s="163" customFormat="1" ht="14.25" customHeight="1" x14ac:dyDescent="0.2">
      <c r="A117" s="388"/>
      <c r="B117" s="807"/>
      <c r="C117" s="808"/>
      <c r="D117" s="811"/>
      <c r="E117" s="862" t="s">
        <v>142</v>
      </c>
      <c r="F117" s="464" t="b">
        <f>IF(総括表!$B$4=総括表!$Q$5,基礎データ貼付用シート!E1090)</f>
        <v>0</v>
      </c>
      <c r="G117" s="522" t="s">
        <v>763</v>
      </c>
      <c r="H117" s="838">
        <v>0.45800000000000002</v>
      </c>
      <c r="I117" s="419" t="s">
        <v>119</v>
      </c>
      <c r="J117" s="837">
        <f t="shared" ref="J117:J127" si="2">ROUND(F117*H117,0)</f>
        <v>0</v>
      </c>
      <c r="K117" s="391" t="s">
        <v>1027</v>
      </c>
    </row>
    <row r="118" spans="1:11" s="163" customFormat="1" ht="14.25" customHeight="1" x14ac:dyDescent="0.2">
      <c r="A118" s="388"/>
      <c r="B118" s="807"/>
      <c r="C118" s="808"/>
      <c r="D118" s="861" t="s">
        <v>483</v>
      </c>
      <c r="E118" s="862" t="s">
        <v>143</v>
      </c>
      <c r="F118" s="464" t="b">
        <f>IF(総括表!$B$4=総括表!$Q$4,基礎データ貼付用シート!E1091)</f>
        <v>0</v>
      </c>
      <c r="G118" s="522" t="s">
        <v>763</v>
      </c>
      <c r="H118" s="838">
        <v>0.214</v>
      </c>
      <c r="I118" s="419" t="s">
        <v>119</v>
      </c>
      <c r="J118" s="837">
        <f t="shared" si="2"/>
        <v>0</v>
      </c>
      <c r="K118" s="391" t="s">
        <v>1028</v>
      </c>
    </row>
    <row r="119" spans="1:11" s="163" customFormat="1" ht="14.25" customHeight="1" x14ac:dyDescent="0.2">
      <c r="A119" s="388"/>
      <c r="B119" s="807"/>
      <c r="C119" s="808"/>
      <c r="D119" s="811"/>
      <c r="E119" s="862" t="s">
        <v>142</v>
      </c>
      <c r="F119" s="464" t="b">
        <f>IF(総括表!$B$4=総括表!$Q$5,基礎データ貼付用シート!E1091)</f>
        <v>0</v>
      </c>
      <c r="G119" s="522" t="s">
        <v>763</v>
      </c>
      <c r="H119" s="838">
        <v>0.19600000000000001</v>
      </c>
      <c r="I119" s="419" t="s">
        <v>119</v>
      </c>
      <c r="J119" s="837">
        <f t="shared" si="2"/>
        <v>0</v>
      </c>
      <c r="K119" s="391" t="s">
        <v>1029</v>
      </c>
    </row>
    <row r="120" spans="1:11" s="163" customFormat="1" ht="14.25" customHeight="1" x14ac:dyDescent="0.2">
      <c r="A120" s="388"/>
      <c r="B120" s="807"/>
      <c r="C120" s="808"/>
      <c r="D120" s="861" t="s">
        <v>482</v>
      </c>
      <c r="E120" s="862" t="s">
        <v>143</v>
      </c>
      <c r="F120" s="464" t="b">
        <f>IF(総括表!$B$4=総括表!$Q$4,基礎データ貼付用シート!E1092)</f>
        <v>0</v>
      </c>
      <c r="G120" s="522" t="s">
        <v>763</v>
      </c>
      <c r="H120" s="838">
        <v>0.214</v>
      </c>
      <c r="I120" s="419" t="s">
        <v>119</v>
      </c>
      <c r="J120" s="837">
        <f t="shared" si="2"/>
        <v>0</v>
      </c>
      <c r="K120" s="391" t="s">
        <v>1030</v>
      </c>
    </row>
    <row r="121" spans="1:11" s="163" customFormat="1" ht="14.25" customHeight="1" x14ac:dyDescent="0.2">
      <c r="A121" s="388"/>
      <c r="B121" s="807"/>
      <c r="C121" s="808"/>
      <c r="D121" s="811"/>
      <c r="E121" s="862" t="s">
        <v>142</v>
      </c>
      <c r="F121" s="464" t="b">
        <f>IF(総括表!$B$4=総括表!$Q$5,基礎データ貼付用シート!E1092)</f>
        <v>0</v>
      </c>
      <c r="G121" s="522" t="s">
        <v>763</v>
      </c>
      <c r="H121" s="838">
        <v>0.19600000000000001</v>
      </c>
      <c r="I121" s="419" t="s">
        <v>119</v>
      </c>
      <c r="J121" s="837">
        <f t="shared" si="2"/>
        <v>0</v>
      </c>
      <c r="K121" s="391" t="s">
        <v>1031</v>
      </c>
    </row>
    <row r="122" spans="1:11" s="163" customFormat="1" ht="14.25" customHeight="1" x14ac:dyDescent="0.2">
      <c r="A122" s="388"/>
      <c r="B122" s="807"/>
      <c r="C122" s="808"/>
      <c r="D122" s="861" t="s">
        <v>481</v>
      </c>
      <c r="E122" s="862" t="s">
        <v>143</v>
      </c>
      <c r="F122" s="464" t="b">
        <f>IF(総括表!$B$4=総括表!$Q$4,基礎データ貼付用シート!E1095)</f>
        <v>0</v>
      </c>
      <c r="G122" s="522" t="s">
        <v>763</v>
      </c>
      <c r="H122" s="838">
        <v>0.14299999999999999</v>
      </c>
      <c r="I122" s="419" t="s">
        <v>119</v>
      </c>
      <c r="J122" s="837">
        <f t="shared" si="2"/>
        <v>0</v>
      </c>
      <c r="K122" s="391" t="s">
        <v>1032</v>
      </c>
    </row>
    <row r="123" spans="1:11" s="163" customFormat="1" ht="14.25" customHeight="1" x14ac:dyDescent="0.2">
      <c r="A123" s="388"/>
      <c r="B123" s="807"/>
      <c r="C123" s="808"/>
      <c r="D123" s="811"/>
      <c r="E123" s="862" t="s">
        <v>142</v>
      </c>
      <c r="F123" s="464" t="b">
        <f>IF(総括表!$B$4=総括表!$Q$5,基礎データ貼付用シート!E1095)</f>
        <v>0</v>
      </c>
      <c r="G123" s="522" t="s">
        <v>763</v>
      </c>
      <c r="H123" s="838">
        <v>0.13100000000000001</v>
      </c>
      <c r="I123" s="419" t="s">
        <v>119</v>
      </c>
      <c r="J123" s="837">
        <f t="shared" si="2"/>
        <v>0</v>
      </c>
      <c r="K123" s="391" t="s">
        <v>1033</v>
      </c>
    </row>
    <row r="124" spans="1:11" s="163" customFormat="1" ht="14.25" customHeight="1" x14ac:dyDescent="0.2">
      <c r="A124" s="388"/>
      <c r="B124" s="807"/>
      <c r="C124" s="808"/>
      <c r="D124" s="861" t="s">
        <v>4905</v>
      </c>
      <c r="E124" s="862" t="s">
        <v>143</v>
      </c>
      <c r="F124" s="464" t="b">
        <f>IF(総括表!$B$4=総括表!$Q$4,基礎データ貼付用シート!E1093)</f>
        <v>0</v>
      </c>
      <c r="G124" s="522" t="s">
        <v>763</v>
      </c>
      <c r="H124" s="838">
        <v>0.214</v>
      </c>
      <c r="I124" s="419" t="s">
        <v>119</v>
      </c>
      <c r="J124" s="837">
        <f t="shared" si="2"/>
        <v>0</v>
      </c>
      <c r="K124" s="391" t="s">
        <v>1034</v>
      </c>
    </row>
    <row r="125" spans="1:11" s="163" customFormat="1" ht="14.25" customHeight="1" x14ac:dyDescent="0.2">
      <c r="A125" s="388"/>
      <c r="B125" s="807"/>
      <c r="C125" s="808"/>
      <c r="D125" s="811"/>
      <c r="E125" s="862" t="s">
        <v>142</v>
      </c>
      <c r="F125" s="464" t="b">
        <f>IF(総括表!$B$4=総括表!$Q$5,基礎データ貼付用シート!E1093)</f>
        <v>0</v>
      </c>
      <c r="G125" s="522" t="s">
        <v>763</v>
      </c>
      <c r="H125" s="838">
        <v>0.19600000000000001</v>
      </c>
      <c r="I125" s="419" t="s">
        <v>119</v>
      </c>
      <c r="J125" s="837">
        <f t="shared" si="2"/>
        <v>0</v>
      </c>
      <c r="K125" s="391" t="s">
        <v>1035</v>
      </c>
    </row>
    <row r="126" spans="1:11" s="163" customFormat="1" ht="14.25" customHeight="1" x14ac:dyDescent="0.2">
      <c r="A126" s="388"/>
      <c r="B126" s="807"/>
      <c r="C126" s="808"/>
      <c r="D126" s="861" t="s">
        <v>523</v>
      </c>
      <c r="E126" s="862" t="s">
        <v>143</v>
      </c>
      <c r="F126" s="464" t="b">
        <f>IF(総括表!$B$4=総括表!$Q$4,基礎データ貼付用シート!E1094)</f>
        <v>0</v>
      </c>
      <c r="G126" s="522" t="s">
        <v>763</v>
      </c>
      <c r="H126" s="838">
        <v>0.214</v>
      </c>
      <c r="I126" s="419" t="s">
        <v>119</v>
      </c>
      <c r="J126" s="837">
        <f t="shared" si="2"/>
        <v>0</v>
      </c>
      <c r="K126" s="391" t="s">
        <v>1036</v>
      </c>
    </row>
    <row r="127" spans="1:11" s="163" customFormat="1" ht="14.25" customHeight="1" x14ac:dyDescent="0.2">
      <c r="A127" s="388"/>
      <c r="B127" s="814"/>
      <c r="C127" s="815"/>
      <c r="D127" s="811" t="s">
        <v>524</v>
      </c>
      <c r="E127" s="862" t="s">
        <v>142</v>
      </c>
      <c r="F127" s="464" t="b">
        <f>IF(総括表!$B$4=総括表!$Q$5,基礎データ貼付用シート!E1094)</f>
        <v>0</v>
      </c>
      <c r="G127" s="522" t="s">
        <v>763</v>
      </c>
      <c r="H127" s="838">
        <v>0.19600000000000001</v>
      </c>
      <c r="I127" s="419" t="s">
        <v>119</v>
      </c>
      <c r="J127" s="837">
        <f t="shared" si="2"/>
        <v>0</v>
      </c>
      <c r="K127" s="391" t="s">
        <v>1037</v>
      </c>
    </row>
    <row r="128" spans="1:11" s="163" customFormat="1" ht="14.25" customHeight="1" x14ac:dyDescent="0.2">
      <c r="A128" s="388"/>
      <c r="B128" s="859">
        <v>13</v>
      </c>
      <c r="C128" s="399" t="s">
        <v>716</v>
      </c>
      <c r="D128" s="861" t="s">
        <v>484</v>
      </c>
      <c r="E128" s="862" t="s">
        <v>143</v>
      </c>
      <c r="F128" s="464" t="b">
        <f>IF(総括表!$B$4=総括表!$Q$4,基礎データ貼付用シート!E1098)</f>
        <v>0</v>
      </c>
      <c r="G128" s="522" t="s">
        <v>763</v>
      </c>
      <c r="H128" s="836">
        <v>0.52700000000000002</v>
      </c>
      <c r="I128" s="419" t="s">
        <v>119</v>
      </c>
      <c r="J128" s="837">
        <f>ROUND(F128*H128,0)</f>
        <v>0</v>
      </c>
      <c r="K128" s="391" t="s">
        <v>1038</v>
      </c>
    </row>
    <row r="129" spans="1:12" s="163" customFormat="1" ht="14.25" customHeight="1" x14ac:dyDescent="0.2">
      <c r="A129" s="388"/>
      <c r="B129" s="807"/>
      <c r="C129" s="808"/>
      <c r="D129" s="811"/>
      <c r="E129" s="862" t="s">
        <v>142</v>
      </c>
      <c r="F129" s="464" t="b">
        <f>IF(総括表!$B$4=総括表!$Q$5,基礎データ貼付用シート!E1098)</f>
        <v>0</v>
      </c>
      <c r="G129" s="522" t="s">
        <v>763</v>
      </c>
      <c r="H129" s="836">
        <v>0.505</v>
      </c>
      <c r="I129" s="419" t="s">
        <v>119</v>
      </c>
      <c r="J129" s="837">
        <f t="shared" ref="J129:J137" si="3">ROUND(F129*H129,0)</f>
        <v>0</v>
      </c>
      <c r="K129" s="391" t="s">
        <v>1039</v>
      </c>
    </row>
    <row r="130" spans="1:12" s="163" customFormat="1" ht="14.25" customHeight="1" x14ac:dyDescent="0.2">
      <c r="A130" s="388"/>
      <c r="B130" s="807"/>
      <c r="C130" s="808"/>
      <c r="D130" s="861" t="s">
        <v>483</v>
      </c>
      <c r="E130" s="862" t="s">
        <v>143</v>
      </c>
      <c r="F130" s="464" t="b">
        <f>IF(総括表!$B$4=総括表!$Q$4,基礎データ貼付用シート!E1099)</f>
        <v>0</v>
      </c>
      <c r="G130" s="522" t="s">
        <v>763</v>
      </c>
      <c r="H130" s="836">
        <v>0.22600000000000001</v>
      </c>
      <c r="I130" s="419" t="s">
        <v>119</v>
      </c>
      <c r="J130" s="837">
        <f t="shared" si="3"/>
        <v>0</v>
      </c>
      <c r="K130" s="391" t="s">
        <v>1040</v>
      </c>
    </row>
    <row r="131" spans="1:12" s="163" customFormat="1" ht="14.25" customHeight="1" x14ac:dyDescent="0.2">
      <c r="A131" s="388"/>
      <c r="B131" s="807"/>
      <c r="C131" s="808"/>
      <c r="D131" s="811"/>
      <c r="E131" s="862" t="s">
        <v>142</v>
      </c>
      <c r="F131" s="464" t="b">
        <f>IF(総括表!$B$4=総括表!$Q$5,基礎データ貼付用シート!E1099)</f>
        <v>0</v>
      </c>
      <c r="G131" s="522" t="s">
        <v>763</v>
      </c>
      <c r="H131" s="836">
        <v>0.216</v>
      </c>
      <c r="I131" s="419" t="s">
        <v>119</v>
      </c>
      <c r="J131" s="837">
        <f t="shared" si="3"/>
        <v>0</v>
      </c>
      <c r="K131" s="391" t="s">
        <v>1041</v>
      </c>
    </row>
    <row r="132" spans="1:12" s="163" customFormat="1" ht="14.25" customHeight="1" x14ac:dyDescent="0.2">
      <c r="A132" s="388"/>
      <c r="B132" s="807"/>
      <c r="C132" s="808"/>
      <c r="D132" s="861" t="s">
        <v>482</v>
      </c>
      <c r="E132" s="862" t="s">
        <v>143</v>
      </c>
      <c r="F132" s="464" t="b">
        <f>IF(総括表!$B$4=総括表!$Q$4,基礎データ貼付用シート!E1100)</f>
        <v>0</v>
      </c>
      <c r="G132" s="522" t="s">
        <v>763</v>
      </c>
      <c r="H132" s="836">
        <v>0.22600000000000001</v>
      </c>
      <c r="I132" s="419" t="s">
        <v>119</v>
      </c>
      <c r="J132" s="837">
        <f t="shared" si="3"/>
        <v>0</v>
      </c>
      <c r="K132" s="391" t="s">
        <v>1042</v>
      </c>
    </row>
    <row r="133" spans="1:12" s="163" customFormat="1" ht="14.25" customHeight="1" x14ac:dyDescent="0.2">
      <c r="A133" s="388"/>
      <c r="B133" s="807"/>
      <c r="C133" s="808"/>
      <c r="D133" s="811"/>
      <c r="E133" s="862" t="s">
        <v>142</v>
      </c>
      <c r="F133" s="464" t="b">
        <f>IF(総括表!$B$4=総括表!$Q$5,基礎データ貼付用シート!E1100)</f>
        <v>0</v>
      </c>
      <c r="G133" s="522" t="s">
        <v>763</v>
      </c>
      <c r="H133" s="836">
        <v>0.216</v>
      </c>
      <c r="I133" s="419" t="s">
        <v>119</v>
      </c>
      <c r="J133" s="837">
        <f t="shared" si="3"/>
        <v>0</v>
      </c>
      <c r="K133" s="391" t="s">
        <v>1043</v>
      </c>
    </row>
    <row r="134" spans="1:12" s="163" customFormat="1" ht="14.25" customHeight="1" x14ac:dyDescent="0.2">
      <c r="A134" s="388"/>
      <c r="B134" s="807"/>
      <c r="C134" s="808"/>
      <c r="D134" s="861" t="s">
        <v>481</v>
      </c>
      <c r="E134" s="862" t="s">
        <v>143</v>
      </c>
      <c r="F134" s="464" t="b">
        <f>IF(総括表!$B$4=総括表!$Q$4,基礎データ貼付用シート!E1102)</f>
        <v>0</v>
      </c>
      <c r="G134" s="522" t="s">
        <v>763</v>
      </c>
      <c r="H134" s="836">
        <v>0.151</v>
      </c>
      <c r="I134" s="419" t="s">
        <v>119</v>
      </c>
      <c r="J134" s="837">
        <f t="shared" si="3"/>
        <v>0</v>
      </c>
      <c r="K134" s="391" t="s">
        <v>1044</v>
      </c>
    </row>
    <row r="135" spans="1:12" s="163" customFormat="1" ht="14.25" customHeight="1" x14ac:dyDescent="0.2">
      <c r="A135" s="388"/>
      <c r="B135" s="807"/>
      <c r="C135" s="808"/>
      <c r="D135" s="811"/>
      <c r="E135" s="862" t="s">
        <v>142</v>
      </c>
      <c r="F135" s="464" t="b">
        <f>IF(総括表!$B$4=総括表!$Q$5,基礎データ貼付用シート!E1102)</f>
        <v>0</v>
      </c>
      <c r="G135" s="522" t="s">
        <v>763</v>
      </c>
      <c r="H135" s="839">
        <v>0.14399999999999999</v>
      </c>
      <c r="I135" s="419" t="s">
        <v>119</v>
      </c>
      <c r="J135" s="837">
        <f t="shared" si="3"/>
        <v>0</v>
      </c>
      <c r="K135" s="391" t="s">
        <v>1045</v>
      </c>
    </row>
    <row r="136" spans="1:12" s="163" customFormat="1" ht="14.25" customHeight="1" x14ac:dyDescent="0.2">
      <c r="A136" s="388"/>
      <c r="B136" s="807"/>
      <c r="C136" s="808"/>
      <c r="D136" s="861" t="s">
        <v>4905</v>
      </c>
      <c r="E136" s="862" t="s">
        <v>143</v>
      </c>
      <c r="F136" s="464" t="b">
        <f>IF(総括表!$B$4=総括表!$Q$4,基礎データ貼付用シート!E1101)</f>
        <v>0</v>
      </c>
      <c r="G136" s="522" t="s">
        <v>763</v>
      </c>
      <c r="H136" s="836">
        <v>0.22600000000000001</v>
      </c>
      <c r="I136" s="419" t="s">
        <v>119</v>
      </c>
      <c r="J136" s="837">
        <f t="shared" si="3"/>
        <v>0</v>
      </c>
      <c r="K136" s="391" t="s">
        <v>1046</v>
      </c>
    </row>
    <row r="137" spans="1:12" s="163" customFormat="1" ht="14.25" customHeight="1" x14ac:dyDescent="0.2">
      <c r="A137" s="388"/>
      <c r="B137" s="807"/>
      <c r="C137" s="808"/>
      <c r="D137" s="811"/>
      <c r="E137" s="862" t="s">
        <v>142</v>
      </c>
      <c r="F137" s="464" t="b">
        <f>IF(総括表!$B$4=総括表!$Q$5,基礎データ貼付用シート!E1101)</f>
        <v>0</v>
      </c>
      <c r="G137" s="522" t="s">
        <v>763</v>
      </c>
      <c r="H137" s="836">
        <v>0.216</v>
      </c>
      <c r="I137" s="419" t="s">
        <v>119</v>
      </c>
      <c r="J137" s="840">
        <f t="shared" si="3"/>
        <v>0</v>
      </c>
      <c r="K137" s="391" t="s">
        <v>1047</v>
      </c>
    </row>
    <row r="138" spans="1:12" s="163" customFormat="1" ht="14.25" customHeight="1" x14ac:dyDescent="0.2">
      <c r="A138" s="388"/>
      <c r="B138" s="859">
        <v>14</v>
      </c>
      <c r="C138" s="399" t="s">
        <v>747</v>
      </c>
      <c r="D138" s="861" t="s">
        <v>484</v>
      </c>
      <c r="E138" s="862" t="s">
        <v>143</v>
      </c>
      <c r="F138" s="464" t="b">
        <f>IF(総括表!$B$4=総括表!$Q$4,基礎データ貼付用シート!E1105)</f>
        <v>0</v>
      </c>
      <c r="G138" s="522" t="s">
        <v>763</v>
      </c>
      <c r="H138" s="836">
        <v>0.55600000000000005</v>
      </c>
      <c r="I138" s="419" t="s">
        <v>119</v>
      </c>
      <c r="J138" s="837">
        <f t="shared" ref="J138:J147" si="4">ROUND(F138*H138,0)</f>
        <v>0</v>
      </c>
      <c r="K138" s="391" t="s">
        <v>1048</v>
      </c>
    </row>
    <row r="139" spans="1:12" s="163" customFormat="1" ht="14.25" customHeight="1" x14ac:dyDescent="0.2">
      <c r="A139" s="388"/>
      <c r="B139" s="807"/>
      <c r="C139" s="808"/>
      <c r="D139" s="811"/>
      <c r="E139" s="862" t="s">
        <v>142</v>
      </c>
      <c r="F139" s="464" t="b">
        <f>IF(総括表!$B$4=総括表!$Q$5,基礎データ貼付用シート!E1105)</f>
        <v>0</v>
      </c>
      <c r="G139" s="457" t="s">
        <v>763</v>
      </c>
      <c r="H139" s="836">
        <v>0.54100000000000004</v>
      </c>
      <c r="I139" s="419" t="s">
        <v>119</v>
      </c>
      <c r="J139" s="864">
        <f t="shared" si="4"/>
        <v>0</v>
      </c>
      <c r="K139" s="391" t="s">
        <v>1049</v>
      </c>
    </row>
    <row r="140" spans="1:12" ht="14.25" customHeight="1" x14ac:dyDescent="0.2">
      <c r="A140" s="388"/>
      <c r="B140" s="807"/>
      <c r="C140" s="808"/>
      <c r="D140" s="861" t="s">
        <v>483</v>
      </c>
      <c r="E140" s="862" t="s">
        <v>143</v>
      </c>
      <c r="F140" s="464" t="b">
        <f>IF(総括表!$B$4=総括表!$Q$4,基礎データ貼付用シート!E1106)</f>
        <v>0</v>
      </c>
      <c r="G140" s="522" t="s">
        <v>763</v>
      </c>
      <c r="H140" s="836">
        <v>0.23799999999999999</v>
      </c>
      <c r="I140" s="419" t="s">
        <v>119</v>
      </c>
      <c r="J140" s="837">
        <f t="shared" si="4"/>
        <v>0</v>
      </c>
      <c r="K140" s="391" t="s">
        <v>1050</v>
      </c>
      <c r="L140" s="163"/>
    </row>
    <row r="141" spans="1:12" ht="14.25" customHeight="1" x14ac:dyDescent="0.2">
      <c r="A141" s="388"/>
      <c r="B141" s="807"/>
      <c r="C141" s="808"/>
      <c r="D141" s="811"/>
      <c r="E141" s="862" t="s">
        <v>142</v>
      </c>
      <c r="F141" s="464" t="b">
        <f>IF(総括表!$B$4=総括表!$Q$5,基礎データ貼付用シート!E1106)</f>
        <v>0</v>
      </c>
      <c r="G141" s="522" t="s">
        <v>763</v>
      </c>
      <c r="H141" s="836">
        <v>0.23200000000000001</v>
      </c>
      <c r="I141" s="419" t="s">
        <v>119</v>
      </c>
      <c r="J141" s="837">
        <f t="shared" si="4"/>
        <v>0</v>
      </c>
      <c r="K141" s="391" t="s">
        <v>1051</v>
      </c>
      <c r="L141" s="163"/>
    </row>
    <row r="142" spans="1:12" ht="14.25" customHeight="1" x14ac:dyDescent="0.2">
      <c r="A142" s="388"/>
      <c r="B142" s="807"/>
      <c r="C142" s="808"/>
      <c r="D142" s="861" t="s">
        <v>482</v>
      </c>
      <c r="E142" s="862" t="s">
        <v>143</v>
      </c>
      <c r="F142" s="464" t="b">
        <f>IF(総括表!$B$4=総括表!$Q$4,基礎データ貼付用シート!E1107)</f>
        <v>0</v>
      </c>
      <c r="G142" s="522" t="s">
        <v>763</v>
      </c>
      <c r="H142" s="836">
        <v>0.23799999999999999</v>
      </c>
      <c r="I142" s="419" t="s">
        <v>119</v>
      </c>
      <c r="J142" s="837">
        <f t="shared" si="4"/>
        <v>0</v>
      </c>
      <c r="K142" s="391" t="s">
        <v>1052</v>
      </c>
      <c r="L142" s="163"/>
    </row>
    <row r="143" spans="1:12" ht="14.25" customHeight="1" x14ac:dyDescent="0.2">
      <c r="A143" s="388"/>
      <c r="B143" s="807"/>
      <c r="C143" s="808"/>
      <c r="D143" s="811"/>
      <c r="E143" s="862" t="s">
        <v>142</v>
      </c>
      <c r="F143" s="464" t="b">
        <f>IF(総括表!$B$4=総括表!$Q$5,基礎データ貼付用シート!E1107)</f>
        <v>0</v>
      </c>
      <c r="G143" s="522" t="s">
        <v>763</v>
      </c>
      <c r="H143" s="836">
        <v>0.23200000000000001</v>
      </c>
      <c r="I143" s="419" t="s">
        <v>119</v>
      </c>
      <c r="J143" s="837">
        <f t="shared" si="4"/>
        <v>0</v>
      </c>
      <c r="K143" s="391" t="s">
        <v>1053</v>
      </c>
      <c r="L143" s="163"/>
    </row>
    <row r="144" spans="1:12" ht="14.25" customHeight="1" x14ac:dyDescent="0.2">
      <c r="A144" s="388"/>
      <c r="B144" s="807"/>
      <c r="C144" s="808"/>
      <c r="D144" s="861" t="s">
        <v>481</v>
      </c>
      <c r="E144" s="862" t="s">
        <v>143</v>
      </c>
      <c r="F144" s="464" t="b">
        <f>IF(総括表!$B$4=総括表!$Q$4,基礎データ貼付用シート!E1109)</f>
        <v>0</v>
      </c>
      <c r="G144" s="522" t="s">
        <v>763</v>
      </c>
      <c r="H144" s="836">
        <v>0.159</v>
      </c>
      <c r="I144" s="419" t="s">
        <v>119</v>
      </c>
      <c r="J144" s="837">
        <f t="shared" si="4"/>
        <v>0</v>
      </c>
      <c r="K144" s="391" t="s">
        <v>1054</v>
      </c>
      <c r="L144" s="163"/>
    </row>
    <row r="145" spans="1:12" ht="14.25" customHeight="1" x14ac:dyDescent="0.2">
      <c r="A145" s="388"/>
      <c r="B145" s="807"/>
      <c r="C145" s="808"/>
      <c r="D145" s="811"/>
      <c r="E145" s="862" t="s">
        <v>142</v>
      </c>
      <c r="F145" s="464" t="b">
        <f>IF(総括表!$B$4=総括表!$Q$5,基礎データ貼付用シート!E1109)</f>
        <v>0</v>
      </c>
      <c r="G145" s="522" t="s">
        <v>763</v>
      </c>
      <c r="H145" s="839">
        <v>0.155</v>
      </c>
      <c r="I145" s="419" t="s">
        <v>119</v>
      </c>
      <c r="J145" s="837">
        <f t="shared" si="4"/>
        <v>0</v>
      </c>
      <c r="K145" s="391" t="s">
        <v>1055</v>
      </c>
      <c r="L145" s="163"/>
    </row>
    <row r="146" spans="1:12" s="163" customFormat="1" ht="14.25" customHeight="1" x14ac:dyDescent="0.2">
      <c r="A146" s="388"/>
      <c r="B146" s="807"/>
      <c r="C146" s="808"/>
      <c r="D146" s="861" t="s">
        <v>4905</v>
      </c>
      <c r="E146" s="862" t="s">
        <v>143</v>
      </c>
      <c r="F146" s="464" t="b">
        <f>IF(総括表!$B$4=総括表!$Q$4,基礎データ貼付用シート!E1108)</f>
        <v>0</v>
      </c>
      <c r="G146" s="522" t="s">
        <v>763</v>
      </c>
      <c r="H146" s="836">
        <v>0.23799999999999999</v>
      </c>
      <c r="I146" s="419" t="s">
        <v>119</v>
      </c>
      <c r="J146" s="837">
        <f t="shared" si="4"/>
        <v>0</v>
      </c>
      <c r="K146" s="391" t="s">
        <v>1056</v>
      </c>
    </row>
    <row r="147" spans="1:12" s="163" customFormat="1" ht="14.25" customHeight="1" x14ac:dyDescent="0.2">
      <c r="A147" s="388"/>
      <c r="B147" s="807"/>
      <c r="C147" s="808"/>
      <c r="D147" s="811"/>
      <c r="E147" s="862" t="s">
        <v>142</v>
      </c>
      <c r="F147" s="464" t="b">
        <f>IF(総括表!$B$4=総括表!$Q$5,基礎データ貼付用シート!E1108)</f>
        <v>0</v>
      </c>
      <c r="G147" s="522" t="s">
        <v>763</v>
      </c>
      <c r="H147" s="836">
        <v>0.23200000000000001</v>
      </c>
      <c r="I147" s="419" t="s">
        <v>119</v>
      </c>
      <c r="J147" s="840">
        <f t="shared" si="4"/>
        <v>0</v>
      </c>
      <c r="K147" s="391" t="s">
        <v>1057</v>
      </c>
    </row>
    <row r="148" spans="1:12" s="163" customFormat="1" ht="14.25" customHeight="1" x14ac:dyDescent="0.2">
      <c r="A148" s="388"/>
      <c r="B148" s="859">
        <v>15</v>
      </c>
      <c r="C148" s="399" t="s">
        <v>818</v>
      </c>
      <c r="D148" s="861" t="s">
        <v>484</v>
      </c>
      <c r="E148" s="862" t="s">
        <v>143</v>
      </c>
      <c r="F148" s="464" t="b">
        <f>IF(総括表!$B$4=総括表!$Q$4,基礎データ貼付用シート!E1112)</f>
        <v>0</v>
      </c>
      <c r="G148" s="522" t="s">
        <v>117</v>
      </c>
      <c r="H148" s="841">
        <v>0.58399999999999996</v>
      </c>
      <c r="I148" s="419" t="s">
        <v>119</v>
      </c>
      <c r="J148" s="837">
        <f t="shared" ref="J148:J157" si="5">ROUND(F148*H148,0)</f>
        <v>0</v>
      </c>
      <c r="K148" s="391" t="s">
        <v>1058</v>
      </c>
    </row>
    <row r="149" spans="1:12" s="163" customFormat="1" ht="14.25" customHeight="1" x14ac:dyDescent="0.2">
      <c r="A149" s="388"/>
      <c r="B149" s="807"/>
      <c r="C149" s="808"/>
      <c r="D149" s="811"/>
      <c r="E149" s="862" t="s">
        <v>142</v>
      </c>
      <c r="F149" s="464" t="b">
        <f>IF(総括表!$B$4=総括表!$Q$5,基礎データ貼付用シート!E1112)</f>
        <v>0</v>
      </c>
      <c r="G149" s="522" t="s">
        <v>117</v>
      </c>
      <c r="H149" s="836">
        <v>0.57299999999999995</v>
      </c>
      <c r="I149" s="419" t="s">
        <v>119</v>
      </c>
      <c r="J149" s="837">
        <f t="shared" si="5"/>
        <v>0</v>
      </c>
      <c r="K149" s="391" t="s">
        <v>1059</v>
      </c>
    </row>
    <row r="150" spans="1:12" ht="14.25" customHeight="1" x14ac:dyDescent="0.2">
      <c r="A150" s="388"/>
      <c r="B150" s="807"/>
      <c r="C150" s="808"/>
      <c r="D150" s="861" t="s">
        <v>483</v>
      </c>
      <c r="E150" s="862" t="s">
        <v>143</v>
      </c>
      <c r="F150" s="464" t="b">
        <f>IF(総括表!$B$4=総括表!$Q$4,基礎データ貼付用シート!E1113)</f>
        <v>0</v>
      </c>
      <c r="G150" s="522" t="s">
        <v>117</v>
      </c>
      <c r="H150" s="836">
        <v>0.25</v>
      </c>
      <c r="I150" s="419" t="s">
        <v>119</v>
      </c>
      <c r="J150" s="837">
        <f t="shared" si="5"/>
        <v>0</v>
      </c>
      <c r="K150" s="391" t="s">
        <v>1060</v>
      </c>
      <c r="L150" s="163"/>
    </row>
    <row r="151" spans="1:12" ht="14.25" customHeight="1" x14ac:dyDescent="0.2">
      <c r="A151" s="388"/>
      <c r="B151" s="807"/>
      <c r="C151" s="808"/>
      <c r="D151" s="811"/>
      <c r="E151" s="862" t="s">
        <v>142</v>
      </c>
      <c r="F151" s="464" t="b">
        <f>IF(総括表!$B$4=総括表!$Q$5,基礎データ貼付用シート!E1113)</f>
        <v>0</v>
      </c>
      <c r="G151" s="522" t="s">
        <v>117</v>
      </c>
      <c r="H151" s="836">
        <v>0.246</v>
      </c>
      <c r="I151" s="419" t="s">
        <v>119</v>
      </c>
      <c r="J151" s="837">
        <f t="shared" si="5"/>
        <v>0</v>
      </c>
      <c r="K151" s="391" t="s">
        <v>1061</v>
      </c>
      <c r="L151" s="163"/>
    </row>
    <row r="152" spans="1:12" ht="14.25" customHeight="1" x14ac:dyDescent="0.2">
      <c r="A152" s="388"/>
      <c r="B152" s="807"/>
      <c r="C152" s="808"/>
      <c r="D152" s="861" t="s">
        <v>482</v>
      </c>
      <c r="E152" s="862" t="s">
        <v>143</v>
      </c>
      <c r="F152" s="464" t="b">
        <f>IF(総括表!$B$4=総括表!$Q$4,基礎データ貼付用シート!E1114)</f>
        <v>0</v>
      </c>
      <c r="G152" s="522" t="s">
        <v>117</v>
      </c>
      <c r="H152" s="836">
        <v>0.25</v>
      </c>
      <c r="I152" s="419" t="s">
        <v>119</v>
      </c>
      <c r="J152" s="837">
        <f t="shared" si="5"/>
        <v>0</v>
      </c>
      <c r="K152" s="391" t="s">
        <v>1062</v>
      </c>
      <c r="L152" s="163"/>
    </row>
    <row r="153" spans="1:12" ht="14.25" customHeight="1" x14ac:dyDescent="0.2">
      <c r="A153" s="388"/>
      <c r="B153" s="807"/>
      <c r="C153" s="808"/>
      <c r="D153" s="811"/>
      <c r="E153" s="862" t="s">
        <v>142</v>
      </c>
      <c r="F153" s="464" t="b">
        <f>IF(総括表!$B$4=総括表!$Q$5,基礎データ貼付用シート!E1114)</f>
        <v>0</v>
      </c>
      <c r="G153" s="522" t="s">
        <v>117</v>
      </c>
      <c r="H153" s="836">
        <v>0.246</v>
      </c>
      <c r="I153" s="419" t="s">
        <v>119</v>
      </c>
      <c r="J153" s="837">
        <f t="shared" si="5"/>
        <v>0</v>
      </c>
      <c r="K153" s="391" t="s">
        <v>1063</v>
      </c>
      <c r="L153" s="163"/>
    </row>
    <row r="154" spans="1:12" ht="14.25" customHeight="1" x14ac:dyDescent="0.2">
      <c r="A154" s="388"/>
      <c r="B154" s="807"/>
      <c r="C154" s="808"/>
      <c r="D154" s="861" t="s">
        <v>481</v>
      </c>
      <c r="E154" s="862" t="s">
        <v>143</v>
      </c>
      <c r="F154" s="464" t="b">
        <f>IF(総括表!$B$4=総括表!$Q$4,基礎データ貼付用シート!E1116)</f>
        <v>0</v>
      </c>
      <c r="G154" s="522" t="s">
        <v>117</v>
      </c>
      <c r="H154" s="836">
        <v>0.16700000000000001</v>
      </c>
      <c r="I154" s="419" t="s">
        <v>119</v>
      </c>
      <c r="J154" s="837">
        <f t="shared" si="5"/>
        <v>0</v>
      </c>
      <c r="K154" s="391" t="s">
        <v>1064</v>
      </c>
      <c r="L154" s="163"/>
    </row>
    <row r="155" spans="1:12" ht="14.25" customHeight="1" x14ac:dyDescent="0.2">
      <c r="A155" s="388"/>
      <c r="B155" s="807"/>
      <c r="C155" s="808"/>
      <c r="D155" s="811"/>
      <c r="E155" s="862" t="s">
        <v>142</v>
      </c>
      <c r="F155" s="464" t="b">
        <f>IF(総括表!$B$4=総括表!$Q$5,基礎データ貼付用シート!E1116)</f>
        <v>0</v>
      </c>
      <c r="G155" s="522" t="s">
        <v>117</v>
      </c>
      <c r="H155" s="839">
        <v>0.16400000000000001</v>
      </c>
      <c r="I155" s="419" t="s">
        <v>119</v>
      </c>
      <c r="J155" s="837">
        <f t="shared" si="5"/>
        <v>0</v>
      </c>
      <c r="K155" s="391" t="s">
        <v>1065</v>
      </c>
      <c r="L155" s="163"/>
    </row>
    <row r="156" spans="1:12" s="163" customFormat="1" ht="14.25" customHeight="1" x14ac:dyDescent="0.2">
      <c r="A156" s="388"/>
      <c r="B156" s="807"/>
      <c r="C156" s="808"/>
      <c r="D156" s="861" t="s">
        <v>4905</v>
      </c>
      <c r="E156" s="862" t="s">
        <v>143</v>
      </c>
      <c r="F156" s="464" t="b">
        <f>IF(総括表!$B$4=総括表!$Q$4,基礎データ貼付用シート!E1115)</f>
        <v>0</v>
      </c>
      <c r="G156" s="522" t="s">
        <v>117</v>
      </c>
      <c r="H156" s="836">
        <v>0.25</v>
      </c>
      <c r="I156" s="419" t="s">
        <v>119</v>
      </c>
      <c r="J156" s="837">
        <f t="shared" si="5"/>
        <v>0</v>
      </c>
      <c r="K156" s="391" t="s">
        <v>1066</v>
      </c>
    </row>
    <row r="157" spans="1:12" s="163" customFormat="1" ht="14.25" customHeight="1" x14ac:dyDescent="0.2">
      <c r="A157" s="388"/>
      <c r="B157" s="807"/>
      <c r="C157" s="808"/>
      <c r="D157" s="811"/>
      <c r="E157" s="862" t="s">
        <v>142</v>
      </c>
      <c r="F157" s="464" t="b">
        <f>IF(総括表!$B$4=総括表!$Q$5,基礎データ貼付用シート!E1115)</f>
        <v>0</v>
      </c>
      <c r="G157" s="522" t="s">
        <v>117</v>
      </c>
      <c r="H157" s="836">
        <v>0.246</v>
      </c>
      <c r="I157" s="419" t="s">
        <v>119</v>
      </c>
      <c r="J157" s="840">
        <f t="shared" si="5"/>
        <v>0</v>
      </c>
      <c r="K157" s="391" t="s">
        <v>1067</v>
      </c>
    </row>
    <row r="158" spans="1:12" s="163" customFormat="1" ht="14.25" customHeight="1" x14ac:dyDescent="0.2">
      <c r="A158" s="388"/>
      <c r="B158" s="859">
        <v>16</v>
      </c>
      <c r="C158" s="399" t="s">
        <v>894</v>
      </c>
      <c r="D158" s="861" t="s">
        <v>484</v>
      </c>
      <c r="E158" s="862" t="s">
        <v>143</v>
      </c>
      <c r="F158" s="464" t="b">
        <f>IF(総括表!$B$4=総括表!$Q$4,基礎データ貼付用シート!E1119)</f>
        <v>0</v>
      </c>
      <c r="G158" s="522" t="s">
        <v>117</v>
      </c>
      <c r="H158" s="841">
        <v>0.60899999999999999</v>
      </c>
      <c r="I158" s="419" t="s">
        <v>119</v>
      </c>
      <c r="J158" s="837">
        <f t="shared" ref="J158:J177" si="6">ROUND(F158*H158,0)</f>
        <v>0</v>
      </c>
      <c r="K158" s="391" t="s">
        <v>1004</v>
      </c>
    </row>
    <row r="159" spans="1:12" s="163" customFormat="1" ht="14.25" customHeight="1" x14ac:dyDescent="0.2">
      <c r="A159" s="388"/>
      <c r="B159" s="807"/>
      <c r="C159" s="808"/>
      <c r="D159" s="811"/>
      <c r="E159" s="862" t="s">
        <v>142</v>
      </c>
      <c r="F159" s="464" t="b">
        <f>IF(総括表!$B$4=総括表!$Q$5,基礎データ貼付用シート!E1119)</f>
        <v>0</v>
      </c>
      <c r="G159" s="522" t="s">
        <v>117</v>
      </c>
      <c r="H159" s="836">
        <v>0.59499999999999997</v>
      </c>
      <c r="I159" s="419" t="s">
        <v>119</v>
      </c>
      <c r="J159" s="837">
        <f t="shared" si="6"/>
        <v>0</v>
      </c>
      <c r="K159" s="391" t="s">
        <v>1005</v>
      </c>
    </row>
    <row r="160" spans="1:12" s="163" customFormat="1" ht="14.25" customHeight="1" x14ac:dyDescent="0.2">
      <c r="A160" s="388"/>
      <c r="B160" s="807"/>
      <c r="C160" s="808"/>
      <c r="D160" s="861" t="s">
        <v>483</v>
      </c>
      <c r="E160" s="862" t="s">
        <v>143</v>
      </c>
      <c r="F160" s="464" t="b">
        <f>IF(総括表!$B$4=総括表!$Q$4,基礎データ貼付用シート!E1120)</f>
        <v>0</v>
      </c>
      <c r="G160" s="522" t="s">
        <v>117</v>
      </c>
      <c r="H160" s="836">
        <v>0.26100000000000001</v>
      </c>
      <c r="I160" s="419" t="s">
        <v>119</v>
      </c>
      <c r="J160" s="837">
        <f t="shared" si="6"/>
        <v>0</v>
      </c>
      <c r="K160" s="391" t="s">
        <v>1006</v>
      </c>
    </row>
    <row r="161" spans="1:11" s="163" customFormat="1" ht="14.25" customHeight="1" x14ac:dyDescent="0.2">
      <c r="A161" s="388"/>
      <c r="B161" s="807"/>
      <c r="C161" s="808"/>
      <c r="D161" s="811"/>
      <c r="E161" s="862" t="s">
        <v>142</v>
      </c>
      <c r="F161" s="464" t="b">
        <f>IF(総括表!$B$4=総括表!$Q$5,基礎データ貼付用シート!E1120)</f>
        <v>0</v>
      </c>
      <c r="G161" s="522" t="s">
        <v>117</v>
      </c>
      <c r="H161" s="836">
        <v>0.255</v>
      </c>
      <c r="I161" s="419" t="s">
        <v>119</v>
      </c>
      <c r="J161" s="837">
        <f t="shared" si="6"/>
        <v>0</v>
      </c>
      <c r="K161" s="391" t="s">
        <v>1007</v>
      </c>
    </row>
    <row r="162" spans="1:11" s="163" customFormat="1" ht="14.25" customHeight="1" x14ac:dyDescent="0.2">
      <c r="A162" s="388"/>
      <c r="B162" s="807"/>
      <c r="C162" s="808"/>
      <c r="D162" s="861" t="s">
        <v>482</v>
      </c>
      <c r="E162" s="862" t="s">
        <v>143</v>
      </c>
      <c r="F162" s="464" t="b">
        <f>IF(総括表!$B$4=総括表!$Q$4,基礎データ貼付用シート!E1121)</f>
        <v>0</v>
      </c>
      <c r="G162" s="522" t="s">
        <v>117</v>
      </c>
      <c r="H162" s="836">
        <v>0.26100000000000001</v>
      </c>
      <c r="I162" s="419" t="s">
        <v>119</v>
      </c>
      <c r="J162" s="837">
        <f t="shared" si="6"/>
        <v>0</v>
      </c>
      <c r="K162" s="391" t="s">
        <v>1008</v>
      </c>
    </row>
    <row r="163" spans="1:11" s="163" customFormat="1" ht="14.25" customHeight="1" x14ac:dyDescent="0.2">
      <c r="A163" s="388"/>
      <c r="B163" s="807"/>
      <c r="C163" s="808"/>
      <c r="D163" s="811"/>
      <c r="E163" s="862" t="s">
        <v>142</v>
      </c>
      <c r="F163" s="464" t="b">
        <f>IF(総括表!$B$4=総括表!$Q$5,基礎データ貼付用シート!E1121)</f>
        <v>0</v>
      </c>
      <c r="G163" s="522" t="s">
        <v>117</v>
      </c>
      <c r="H163" s="836">
        <v>0.255</v>
      </c>
      <c r="I163" s="419" t="s">
        <v>119</v>
      </c>
      <c r="J163" s="837">
        <f t="shared" si="6"/>
        <v>0</v>
      </c>
      <c r="K163" s="391" t="s">
        <v>1009</v>
      </c>
    </row>
    <row r="164" spans="1:11" s="163" customFormat="1" ht="14.25" customHeight="1" x14ac:dyDescent="0.2">
      <c r="A164" s="388"/>
      <c r="B164" s="807"/>
      <c r="C164" s="808"/>
      <c r="D164" s="861" t="s">
        <v>481</v>
      </c>
      <c r="E164" s="862" t="s">
        <v>143</v>
      </c>
      <c r="F164" s="464" t="b">
        <f>IF(総括表!$B$4=総括表!$Q$4,基礎データ貼付用シート!E1123)</f>
        <v>0</v>
      </c>
      <c r="G164" s="522" t="s">
        <v>117</v>
      </c>
      <c r="H164" s="836">
        <v>0.17399999999999999</v>
      </c>
      <c r="I164" s="419" t="s">
        <v>119</v>
      </c>
      <c r="J164" s="837">
        <f t="shared" si="6"/>
        <v>0</v>
      </c>
      <c r="K164" s="391" t="s">
        <v>1010</v>
      </c>
    </row>
    <row r="165" spans="1:11" s="163" customFormat="1" ht="14.25" customHeight="1" x14ac:dyDescent="0.2">
      <c r="A165" s="388"/>
      <c r="B165" s="807"/>
      <c r="C165" s="808"/>
      <c r="D165" s="811"/>
      <c r="E165" s="862" t="s">
        <v>142</v>
      </c>
      <c r="F165" s="464" t="b">
        <f>IF(総括表!$B$4=総括表!$Q$5,基礎データ貼付用シート!E1123)</f>
        <v>0</v>
      </c>
      <c r="G165" s="522" t="s">
        <v>117</v>
      </c>
      <c r="H165" s="839">
        <v>0.17</v>
      </c>
      <c r="I165" s="419" t="s">
        <v>119</v>
      </c>
      <c r="J165" s="837">
        <f t="shared" si="6"/>
        <v>0</v>
      </c>
      <c r="K165" s="391" t="s">
        <v>1068</v>
      </c>
    </row>
    <row r="166" spans="1:11" s="163" customFormat="1" ht="14.25" customHeight="1" x14ac:dyDescent="0.2">
      <c r="A166" s="388"/>
      <c r="B166" s="807"/>
      <c r="C166" s="808"/>
      <c r="D166" s="861" t="s">
        <v>4905</v>
      </c>
      <c r="E166" s="862" t="s">
        <v>143</v>
      </c>
      <c r="F166" s="464" t="b">
        <f>IF(総括表!$B$4=総括表!$Q$4,基礎データ貼付用シート!E1122)</f>
        <v>0</v>
      </c>
      <c r="G166" s="522" t="s">
        <v>117</v>
      </c>
      <c r="H166" s="865">
        <v>0.26100000000000001</v>
      </c>
      <c r="I166" s="419" t="s">
        <v>119</v>
      </c>
      <c r="J166" s="837">
        <f t="shared" si="6"/>
        <v>0</v>
      </c>
      <c r="K166" s="391" t="s">
        <v>1069</v>
      </c>
    </row>
    <row r="167" spans="1:11" s="163" customFormat="1" ht="14.25" customHeight="1" x14ac:dyDescent="0.2">
      <c r="A167" s="388"/>
      <c r="B167" s="807"/>
      <c r="C167" s="808"/>
      <c r="D167" s="811"/>
      <c r="E167" s="862" t="s">
        <v>142</v>
      </c>
      <c r="F167" s="464" t="b">
        <f>IF(総括表!$B$4=総括表!$Q$5,基礎データ貼付用シート!E1122)</f>
        <v>0</v>
      </c>
      <c r="G167" s="522" t="s">
        <v>117</v>
      </c>
      <c r="H167" s="865">
        <v>0.255</v>
      </c>
      <c r="I167" s="419" t="s">
        <v>119</v>
      </c>
      <c r="J167" s="840">
        <f t="shared" si="6"/>
        <v>0</v>
      </c>
      <c r="K167" s="391" t="s">
        <v>1070</v>
      </c>
    </row>
    <row r="168" spans="1:11" s="163" customFormat="1" ht="14.25" customHeight="1" x14ac:dyDescent="0.2">
      <c r="A168" s="388"/>
      <c r="B168" s="859">
        <v>17</v>
      </c>
      <c r="C168" s="399" t="s">
        <v>926</v>
      </c>
      <c r="D168" s="861" t="s">
        <v>484</v>
      </c>
      <c r="E168" s="862" t="s">
        <v>143</v>
      </c>
      <c r="F168" s="464" t="b">
        <f>IF(総括表!$B$4=総括表!$Q$4,基礎データ貼付用シート!E1126)</f>
        <v>0</v>
      </c>
      <c r="G168" s="522" t="s">
        <v>117</v>
      </c>
      <c r="H168" s="866">
        <v>0.64</v>
      </c>
      <c r="I168" s="419" t="s">
        <v>119</v>
      </c>
      <c r="J168" s="837">
        <f t="shared" si="6"/>
        <v>0</v>
      </c>
      <c r="K168" s="391" t="s">
        <v>1071</v>
      </c>
    </row>
    <row r="169" spans="1:11" s="163" customFormat="1" ht="14.25" customHeight="1" x14ac:dyDescent="0.2">
      <c r="A169" s="388"/>
      <c r="B169" s="807"/>
      <c r="C169" s="808"/>
      <c r="D169" s="811"/>
      <c r="E169" s="862" t="s">
        <v>142</v>
      </c>
      <c r="F169" s="464" t="b">
        <f>IF(総括表!$B$4=総括表!$Q$5,基礎データ貼付用シート!E1126)</f>
        <v>0</v>
      </c>
      <c r="G169" s="522" t="s">
        <v>117</v>
      </c>
      <c r="H169" s="865">
        <v>0.63</v>
      </c>
      <c r="I169" s="419" t="s">
        <v>119</v>
      </c>
      <c r="J169" s="837">
        <f t="shared" si="6"/>
        <v>0</v>
      </c>
      <c r="K169" s="391" t="s">
        <v>1072</v>
      </c>
    </row>
    <row r="170" spans="1:11" s="163" customFormat="1" ht="14.25" customHeight="1" x14ac:dyDescent="0.2">
      <c r="A170" s="388"/>
      <c r="B170" s="807"/>
      <c r="C170" s="808"/>
      <c r="D170" s="861" t="s">
        <v>483</v>
      </c>
      <c r="E170" s="862" t="s">
        <v>143</v>
      </c>
      <c r="F170" s="464" t="b">
        <f>IF(総括表!$B$4=総括表!$Q$4,基礎データ貼付用シート!E1127)</f>
        <v>0</v>
      </c>
      <c r="G170" s="522" t="s">
        <v>117</v>
      </c>
      <c r="H170" s="865">
        <v>0.27400000000000002</v>
      </c>
      <c r="I170" s="419" t="s">
        <v>119</v>
      </c>
      <c r="J170" s="837">
        <f t="shared" si="6"/>
        <v>0</v>
      </c>
      <c r="K170" s="391" t="s">
        <v>1073</v>
      </c>
    </row>
    <row r="171" spans="1:11" s="163" customFormat="1" ht="14.25" customHeight="1" x14ac:dyDescent="0.2">
      <c r="A171" s="388"/>
      <c r="B171" s="807"/>
      <c r="C171" s="808"/>
      <c r="D171" s="811"/>
      <c r="E171" s="862" t="s">
        <v>142</v>
      </c>
      <c r="F171" s="464" t="b">
        <f>IF(総括表!$B$4=総括表!$Q$5,基礎データ貼付用シート!E1127)</f>
        <v>0</v>
      </c>
      <c r="G171" s="522" t="s">
        <v>117</v>
      </c>
      <c r="H171" s="865">
        <v>0.27</v>
      </c>
      <c r="I171" s="419" t="s">
        <v>119</v>
      </c>
      <c r="J171" s="837">
        <f t="shared" si="6"/>
        <v>0</v>
      </c>
      <c r="K171" s="391" t="s">
        <v>1074</v>
      </c>
    </row>
    <row r="172" spans="1:11" s="163" customFormat="1" ht="14.25" customHeight="1" x14ac:dyDescent="0.2">
      <c r="A172" s="388"/>
      <c r="B172" s="807"/>
      <c r="C172" s="808"/>
      <c r="D172" s="861" t="s">
        <v>482</v>
      </c>
      <c r="E172" s="862" t="s">
        <v>143</v>
      </c>
      <c r="F172" s="464" t="b">
        <f>IF(総括表!$B$4=総括表!$Q$4,基礎データ貼付用シート!E1128)</f>
        <v>0</v>
      </c>
      <c r="G172" s="522" t="s">
        <v>117</v>
      </c>
      <c r="H172" s="865">
        <v>0.27400000000000002</v>
      </c>
      <c r="I172" s="419" t="s">
        <v>119</v>
      </c>
      <c r="J172" s="837">
        <f t="shared" si="6"/>
        <v>0</v>
      </c>
      <c r="K172" s="391" t="s">
        <v>5847</v>
      </c>
    </row>
    <row r="173" spans="1:11" s="163" customFormat="1" ht="14.25" customHeight="1" x14ac:dyDescent="0.2">
      <c r="A173" s="388"/>
      <c r="B173" s="807"/>
      <c r="C173" s="808"/>
      <c r="D173" s="811"/>
      <c r="E173" s="862" t="s">
        <v>142</v>
      </c>
      <c r="F173" s="464" t="b">
        <f>IF(総括表!$B$4=総括表!$Q$5,基礎データ貼付用シート!E1128)</f>
        <v>0</v>
      </c>
      <c r="G173" s="522" t="s">
        <v>117</v>
      </c>
      <c r="H173" s="865">
        <v>0.27</v>
      </c>
      <c r="I173" s="419" t="s">
        <v>119</v>
      </c>
      <c r="J173" s="837">
        <f t="shared" si="6"/>
        <v>0</v>
      </c>
      <c r="K173" s="391" t="s">
        <v>5848</v>
      </c>
    </row>
    <row r="174" spans="1:11" s="163" customFormat="1" ht="14.25" customHeight="1" x14ac:dyDescent="0.2">
      <c r="A174" s="388"/>
      <c r="B174" s="807"/>
      <c r="C174" s="808"/>
      <c r="D174" s="861" t="s">
        <v>481</v>
      </c>
      <c r="E174" s="862" t="s">
        <v>143</v>
      </c>
      <c r="F174" s="464" t="b">
        <f>IF(総括表!$B$4=総括表!$Q$4,基礎データ貼付用シート!E1130)</f>
        <v>0</v>
      </c>
      <c r="G174" s="522" t="s">
        <v>117</v>
      </c>
      <c r="H174" s="865">
        <v>0.183</v>
      </c>
      <c r="I174" s="419" t="s">
        <v>119</v>
      </c>
      <c r="J174" s="837">
        <f t="shared" si="6"/>
        <v>0</v>
      </c>
      <c r="K174" s="391" t="s">
        <v>5849</v>
      </c>
    </row>
    <row r="175" spans="1:11" s="163" customFormat="1" ht="14.25" customHeight="1" x14ac:dyDescent="0.2">
      <c r="A175" s="388"/>
      <c r="B175" s="807"/>
      <c r="C175" s="808"/>
      <c r="D175" s="811"/>
      <c r="E175" s="862" t="s">
        <v>142</v>
      </c>
      <c r="F175" s="464" t="b">
        <f>IF(総括表!$B$4=総括表!$Q$5,基礎データ貼付用シート!E1130)</f>
        <v>0</v>
      </c>
      <c r="G175" s="522" t="s">
        <v>117</v>
      </c>
      <c r="H175" s="867">
        <v>0.18</v>
      </c>
      <c r="I175" s="419" t="s">
        <v>119</v>
      </c>
      <c r="J175" s="837">
        <f t="shared" si="6"/>
        <v>0</v>
      </c>
      <c r="K175" s="391" t="s">
        <v>5850</v>
      </c>
    </row>
    <row r="176" spans="1:11" s="163" customFormat="1" ht="14.25" customHeight="1" x14ac:dyDescent="0.2">
      <c r="A176" s="388"/>
      <c r="B176" s="807"/>
      <c r="C176" s="808"/>
      <c r="D176" s="861" t="s">
        <v>4905</v>
      </c>
      <c r="E176" s="862" t="s">
        <v>143</v>
      </c>
      <c r="F176" s="464" t="b">
        <f>IF(総括表!$B$4=総括表!$Q$4,基礎データ貼付用シート!E1129)</f>
        <v>0</v>
      </c>
      <c r="G176" s="522" t="s">
        <v>117</v>
      </c>
      <c r="H176" s="865">
        <v>0.27400000000000002</v>
      </c>
      <c r="I176" s="419" t="s">
        <v>119</v>
      </c>
      <c r="J176" s="837">
        <f t="shared" si="6"/>
        <v>0</v>
      </c>
      <c r="K176" s="391" t="s">
        <v>5851</v>
      </c>
    </row>
    <row r="177" spans="1:12" s="163" customFormat="1" ht="14.25" customHeight="1" x14ac:dyDescent="0.2">
      <c r="A177" s="388"/>
      <c r="B177" s="807"/>
      <c r="C177" s="808"/>
      <c r="D177" s="811"/>
      <c r="E177" s="862" t="s">
        <v>142</v>
      </c>
      <c r="F177" s="464" t="b">
        <f>IF(総括表!$B$4=総括表!$Q$5,基礎データ貼付用シート!E1129)</f>
        <v>0</v>
      </c>
      <c r="G177" s="522" t="s">
        <v>117</v>
      </c>
      <c r="H177" s="865">
        <v>0.27</v>
      </c>
      <c r="I177" s="419" t="s">
        <v>119</v>
      </c>
      <c r="J177" s="840">
        <f t="shared" si="6"/>
        <v>0</v>
      </c>
      <c r="K177" s="391" t="s">
        <v>5852</v>
      </c>
    </row>
    <row r="178" spans="1:12" s="163" customFormat="1" ht="14.25" customHeight="1" x14ac:dyDescent="0.2">
      <c r="A178" s="388"/>
      <c r="B178" s="859">
        <v>18</v>
      </c>
      <c r="C178" s="399" t="s">
        <v>1082</v>
      </c>
      <c r="D178" s="861" t="s">
        <v>484</v>
      </c>
      <c r="E178" s="862" t="s">
        <v>143</v>
      </c>
      <c r="F178" s="464" t="b">
        <f>IF(総括表!$B$4=総括表!$Q$4,基礎データ貼付用シート!E1135)</f>
        <v>0</v>
      </c>
      <c r="G178" s="522" t="s">
        <v>117</v>
      </c>
      <c r="H178" s="866">
        <v>0.67</v>
      </c>
      <c r="I178" s="419" t="s">
        <v>119</v>
      </c>
      <c r="J178" s="837">
        <f t="shared" ref="J178:J180" si="7">ROUND(F178*H178,0)</f>
        <v>0</v>
      </c>
      <c r="K178" s="391" t="s">
        <v>5853</v>
      </c>
    </row>
    <row r="179" spans="1:12" s="163" customFormat="1" ht="14.25" customHeight="1" x14ac:dyDescent="0.2">
      <c r="A179" s="388"/>
      <c r="B179" s="807"/>
      <c r="C179" s="808"/>
      <c r="D179" s="811"/>
      <c r="E179" s="862" t="s">
        <v>142</v>
      </c>
      <c r="F179" s="464" t="b">
        <f>IF(総括表!$B$4=総括表!$Q$5,基礎データ貼付用シート!E1135)</f>
        <v>0</v>
      </c>
      <c r="G179" s="522" t="s">
        <v>117</v>
      </c>
      <c r="H179" s="865">
        <v>0.66400000000000003</v>
      </c>
      <c r="I179" s="419" t="s">
        <v>119</v>
      </c>
      <c r="J179" s="837">
        <f t="shared" si="7"/>
        <v>0</v>
      </c>
      <c r="K179" s="391" t="s">
        <v>5854</v>
      </c>
    </row>
    <row r="180" spans="1:12" s="163" customFormat="1" ht="14.25" customHeight="1" x14ac:dyDescent="0.2">
      <c r="A180" s="388"/>
      <c r="B180" s="807"/>
      <c r="C180" s="808"/>
      <c r="D180" s="861" t="s">
        <v>1195</v>
      </c>
      <c r="E180" s="862" t="s">
        <v>143</v>
      </c>
      <c r="F180" s="464" t="b">
        <f>IF(総括表!$B$4=総括表!$Q$4,基礎データ貼付用シート!E1136)</f>
        <v>0</v>
      </c>
      <c r="G180" s="522" t="s">
        <v>117</v>
      </c>
      <c r="H180" s="865">
        <v>0.47899999999999998</v>
      </c>
      <c r="I180" s="419" t="s">
        <v>119</v>
      </c>
      <c r="J180" s="837">
        <f t="shared" si="7"/>
        <v>0</v>
      </c>
      <c r="K180" s="391" t="s">
        <v>5855</v>
      </c>
    </row>
    <row r="181" spans="1:12" s="163" customFormat="1" ht="14.25" customHeight="1" x14ac:dyDescent="0.2">
      <c r="A181" s="388"/>
      <c r="B181" s="807"/>
      <c r="C181" s="808"/>
      <c r="D181" s="811" t="s">
        <v>1196</v>
      </c>
      <c r="E181" s="862" t="s">
        <v>142</v>
      </c>
      <c r="F181" s="464" t="b">
        <f>IF(総括表!$B$4=総括表!$Q$5,基礎データ貼付用シート!E1136)</f>
        <v>0</v>
      </c>
      <c r="G181" s="522" t="s">
        <v>117</v>
      </c>
      <c r="H181" s="865">
        <v>0.47499999999999998</v>
      </c>
      <c r="I181" s="419" t="s">
        <v>119</v>
      </c>
      <c r="J181" s="837">
        <f>ROUND(F181*H181,0)</f>
        <v>0</v>
      </c>
      <c r="K181" s="391" t="s">
        <v>5856</v>
      </c>
    </row>
    <row r="182" spans="1:12" s="163" customFormat="1" ht="14.25" customHeight="1" x14ac:dyDescent="0.2">
      <c r="A182" s="388"/>
      <c r="B182" s="807"/>
      <c r="C182" s="808"/>
      <c r="D182" s="861" t="s">
        <v>1195</v>
      </c>
      <c r="E182" s="862" t="s">
        <v>143</v>
      </c>
      <c r="F182" s="464" t="b">
        <f>IF(総括表!$B$4=総括表!$Q$4,基礎データ貼付用シート!E1137)</f>
        <v>0</v>
      </c>
      <c r="G182" s="522" t="s">
        <v>117</v>
      </c>
      <c r="H182" s="865">
        <v>0.28699999999999998</v>
      </c>
      <c r="I182" s="419" t="s">
        <v>119</v>
      </c>
      <c r="J182" s="837">
        <f>ROUND(F182*H182,0)</f>
        <v>0</v>
      </c>
      <c r="K182" s="391" t="s">
        <v>5857</v>
      </c>
    </row>
    <row r="183" spans="1:12" s="163" customFormat="1" ht="14.25" customHeight="1" x14ac:dyDescent="0.2">
      <c r="A183" s="388"/>
      <c r="B183" s="814"/>
      <c r="C183" s="815"/>
      <c r="D183" s="811" t="s">
        <v>1197</v>
      </c>
      <c r="E183" s="862" t="s">
        <v>142</v>
      </c>
      <c r="F183" s="464" t="b">
        <f>IF(総括表!$B$4=総括表!$Q$5,基礎データ貼付用シート!E1137)</f>
        <v>0</v>
      </c>
      <c r="G183" s="522" t="s">
        <v>117</v>
      </c>
      <c r="H183" s="865">
        <v>0.28499999999999998</v>
      </c>
      <c r="I183" s="419" t="s">
        <v>119</v>
      </c>
      <c r="J183" s="840">
        <f t="shared" ref="J183:J186" si="8">ROUND(F183*H183,0)</f>
        <v>0</v>
      </c>
      <c r="K183" s="391" t="s">
        <v>5858</v>
      </c>
    </row>
    <row r="184" spans="1:12" ht="15" customHeight="1" x14ac:dyDescent="0.2">
      <c r="A184" s="388"/>
      <c r="B184" s="398">
        <v>19</v>
      </c>
      <c r="C184" s="399" t="s">
        <v>1284</v>
      </c>
      <c r="D184" s="818" t="s">
        <v>484</v>
      </c>
      <c r="E184" s="819" t="s">
        <v>143</v>
      </c>
      <c r="F184" s="464" t="b">
        <f>IF(総括表!$B$4=総括表!$Q$4,基礎データ貼付用シート!E1142)</f>
        <v>0</v>
      </c>
      <c r="G184" s="419" t="s">
        <v>117</v>
      </c>
      <c r="H184" s="844">
        <v>0.7</v>
      </c>
      <c r="I184" s="419" t="s">
        <v>119</v>
      </c>
      <c r="J184" s="420">
        <f t="shared" si="8"/>
        <v>0</v>
      </c>
      <c r="K184" s="391" t="s">
        <v>5859</v>
      </c>
      <c r="L184" s="163"/>
    </row>
    <row r="185" spans="1:12" ht="15" customHeight="1" x14ac:dyDescent="0.2">
      <c r="A185" s="388"/>
      <c r="B185" s="807"/>
      <c r="C185" s="808"/>
      <c r="D185" s="811"/>
      <c r="E185" s="819" t="s">
        <v>142</v>
      </c>
      <c r="F185" s="464" t="b">
        <f>IF(総括表!$B$4=総括表!$Q$5,基礎データ貼付用シート!E1142)</f>
        <v>0</v>
      </c>
      <c r="G185" s="419" t="s">
        <v>117</v>
      </c>
      <c r="H185" s="845">
        <v>0.7</v>
      </c>
      <c r="I185" s="419" t="s">
        <v>119</v>
      </c>
      <c r="J185" s="420">
        <f t="shared" si="8"/>
        <v>0</v>
      </c>
      <c r="K185" s="391" t="s">
        <v>5860</v>
      </c>
      <c r="L185" s="163"/>
    </row>
    <row r="186" spans="1:12" ht="15" customHeight="1" x14ac:dyDescent="0.2">
      <c r="A186" s="388"/>
      <c r="B186" s="807"/>
      <c r="C186" s="808"/>
      <c r="D186" s="818" t="s">
        <v>1195</v>
      </c>
      <c r="E186" s="819" t="s">
        <v>143</v>
      </c>
      <c r="F186" s="464" t="b">
        <f>IF(総括表!$B$4=総括表!$Q$4,基礎データ貼付用シート!E1143)</f>
        <v>0</v>
      </c>
      <c r="G186" s="419" t="s">
        <v>117</v>
      </c>
      <c r="H186" s="845">
        <v>0.5</v>
      </c>
      <c r="I186" s="419" t="s">
        <v>119</v>
      </c>
      <c r="J186" s="420">
        <f t="shared" si="8"/>
        <v>0</v>
      </c>
      <c r="K186" s="391" t="s">
        <v>5861</v>
      </c>
      <c r="L186" s="163"/>
    </row>
    <row r="187" spans="1:12" ht="15" customHeight="1" x14ac:dyDescent="0.2">
      <c r="A187" s="388"/>
      <c r="B187" s="807"/>
      <c r="C187" s="808"/>
      <c r="D187" s="811" t="s">
        <v>1196</v>
      </c>
      <c r="E187" s="819" t="s">
        <v>142</v>
      </c>
      <c r="F187" s="464" t="b">
        <f>IF(総括表!$B$4=総括表!$Q$5,基礎データ貼付用シート!E1143)</f>
        <v>0</v>
      </c>
      <c r="G187" s="419" t="s">
        <v>117</v>
      </c>
      <c r="H187" s="845">
        <v>0.5</v>
      </c>
      <c r="I187" s="419" t="s">
        <v>119</v>
      </c>
      <c r="J187" s="420">
        <f>ROUND(F187*H187,0)</f>
        <v>0</v>
      </c>
      <c r="K187" s="391" t="s">
        <v>5862</v>
      </c>
      <c r="L187" s="163"/>
    </row>
    <row r="188" spans="1:12" ht="15" customHeight="1" x14ac:dyDescent="0.2">
      <c r="A188" s="388"/>
      <c r="B188" s="807"/>
      <c r="C188" s="808"/>
      <c r="D188" s="818" t="s">
        <v>1195</v>
      </c>
      <c r="E188" s="819" t="s">
        <v>143</v>
      </c>
      <c r="F188" s="464" t="b">
        <f>IF(総括表!$B$4=総括表!$Q$4,基礎データ貼付用シート!E1144)</f>
        <v>0</v>
      </c>
      <c r="G188" s="419" t="s">
        <v>117</v>
      </c>
      <c r="H188" s="845">
        <v>0.3</v>
      </c>
      <c r="I188" s="419" t="s">
        <v>119</v>
      </c>
      <c r="J188" s="420">
        <f t="shared" ref="J188:J196" si="9">ROUND(F188*H188,0)</f>
        <v>0</v>
      </c>
      <c r="K188" s="391" t="s">
        <v>5863</v>
      </c>
      <c r="L188" s="163"/>
    </row>
    <row r="189" spans="1:12" ht="15" customHeight="1" x14ac:dyDescent="0.2">
      <c r="A189" s="388"/>
      <c r="B189" s="807"/>
      <c r="C189" s="808"/>
      <c r="D189" s="811" t="s">
        <v>1197</v>
      </c>
      <c r="E189" s="819" t="s">
        <v>142</v>
      </c>
      <c r="F189" s="464" t="b">
        <f>IF(総括表!$B$4=総括表!$Q$5,基礎データ貼付用シート!E1144)</f>
        <v>0</v>
      </c>
      <c r="G189" s="419" t="s">
        <v>117</v>
      </c>
      <c r="H189" s="845">
        <v>0.3</v>
      </c>
      <c r="I189" s="419" t="s">
        <v>119</v>
      </c>
      <c r="J189" s="420">
        <f t="shared" si="9"/>
        <v>0</v>
      </c>
      <c r="K189" s="391" t="s">
        <v>5864</v>
      </c>
      <c r="L189" s="163"/>
    </row>
    <row r="190" spans="1:12" ht="15" customHeight="1" x14ac:dyDescent="0.2">
      <c r="A190" s="388"/>
      <c r="B190" s="807"/>
      <c r="C190" s="808"/>
      <c r="D190" s="818" t="s">
        <v>4877</v>
      </c>
      <c r="E190" s="819" t="s">
        <v>143</v>
      </c>
      <c r="F190" s="464" t="b">
        <f>IF(総括表!$B$4=総括表!$Q$4,基礎データ貼付用シート!E1147)</f>
        <v>0</v>
      </c>
      <c r="G190" s="419" t="s">
        <v>117</v>
      </c>
      <c r="H190" s="845">
        <v>0.7</v>
      </c>
      <c r="I190" s="419" t="s">
        <v>119</v>
      </c>
      <c r="J190" s="420">
        <f t="shared" si="9"/>
        <v>0</v>
      </c>
      <c r="K190" s="391" t="s">
        <v>5865</v>
      </c>
      <c r="L190" s="163"/>
    </row>
    <row r="191" spans="1:12" ht="15" customHeight="1" x14ac:dyDescent="0.2">
      <c r="A191" s="388"/>
      <c r="B191" s="807"/>
      <c r="C191" s="808"/>
      <c r="D191" s="811"/>
      <c r="E191" s="819" t="s">
        <v>142</v>
      </c>
      <c r="F191" s="464" t="b">
        <f>IF(総括表!$B$4=総括表!$Q$5,基礎データ貼付用シート!E1147)</f>
        <v>0</v>
      </c>
      <c r="G191" s="419" t="s">
        <v>117</v>
      </c>
      <c r="H191" s="845">
        <v>0.7</v>
      </c>
      <c r="I191" s="419" t="s">
        <v>119</v>
      </c>
      <c r="J191" s="420">
        <f t="shared" si="9"/>
        <v>0</v>
      </c>
      <c r="K191" s="391" t="s">
        <v>5866</v>
      </c>
      <c r="L191" s="163"/>
    </row>
    <row r="192" spans="1:12" ht="15" customHeight="1" x14ac:dyDescent="0.2">
      <c r="A192" s="388"/>
      <c r="B192" s="807"/>
      <c r="C192" s="808"/>
      <c r="D192" s="818" t="s">
        <v>4878</v>
      </c>
      <c r="E192" s="819" t="s">
        <v>143</v>
      </c>
      <c r="F192" s="464" t="b">
        <f>IF(総括表!$B$4=総括表!$Q$4,基礎データ貼付用シート!E1148)</f>
        <v>0</v>
      </c>
      <c r="G192" s="419" t="s">
        <v>117</v>
      </c>
      <c r="H192" s="845">
        <v>0.7</v>
      </c>
      <c r="I192" s="419" t="s">
        <v>119</v>
      </c>
      <c r="J192" s="420">
        <f t="shared" si="9"/>
        <v>0</v>
      </c>
      <c r="K192" s="391" t="s">
        <v>5867</v>
      </c>
      <c r="L192" s="163"/>
    </row>
    <row r="193" spans="1:12" ht="15" customHeight="1" x14ac:dyDescent="0.2">
      <c r="A193" s="388"/>
      <c r="B193" s="814"/>
      <c r="C193" s="815"/>
      <c r="D193" s="811" t="s">
        <v>4879</v>
      </c>
      <c r="E193" s="819" t="s">
        <v>142</v>
      </c>
      <c r="F193" s="464" t="b">
        <f>IF(総括表!$B$4=総括表!$Q$5,基礎データ貼付用シート!E1148)</f>
        <v>0</v>
      </c>
      <c r="G193" s="419" t="s">
        <v>117</v>
      </c>
      <c r="H193" s="845">
        <v>0.7</v>
      </c>
      <c r="I193" s="419" t="s">
        <v>119</v>
      </c>
      <c r="J193" s="420">
        <f t="shared" si="9"/>
        <v>0</v>
      </c>
      <c r="K193" s="391" t="s">
        <v>5868</v>
      </c>
      <c r="L193" s="163"/>
    </row>
    <row r="194" spans="1:12" ht="15" customHeight="1" x14ac:dyDescent="0.2">
      <c r="A194" s="388"/>
      <c r="B194" s="398">
        <v>20</v>
      </c>
      <c r="C194" s="399" t="s">
        <v>5389</v>
      </c>
      <c r="D194" s="818" t="s">
        <v>484</v>
      </c>
      <c r="E194" s="819" t="s">
        <v>143</v>
      </c>
      <c r="F194" s="868" t="b">
        <f>IF(総括表!$B$4=総括表!$Q$4,基礎データ貼付用シート!E1149)</f>
        <v>0</v>
      </c>
      <c r="G194" s="419" t="s">
        <v>117</v>
      </c>
      <c r="H194" s="844">
        <v>0.7</v>
      </c>
      <c r="I194" s="419" t="s">
        <v>119</v>
      </c>
      <c r="J194" s="420">
        <f t="shared" si="9"/>
        <v>0</v>
      </c>
      <c r="K194" s="391" t="s">
        <v>5869</v>
      </c>
      <c r="L194" s="163"/>
    </row>
    <row r="195" spans="1:12" ht="15" customHeight="1" x14ac:dyDescent="0.2">
      <c r="A195" s="388"/>
      <c r="B195" s="807"/>
      <c r="C195" s="808"/>
      <c r="D195" s="811"/>
      <c r="E195" s="819" t="s">
        <v>142</v>
      </c>
      <c r="F195" s="868" t="b">
        <f>IF(総括表!$B$4=総括表!$Q$5,基礎データ貼付用シート!E1149)</f>
        <v>0</v>
      </c>
      <c r="G195" s="419" t="s">
        <v>117</v>
      </c>
      <c r="H195" s="845">
        <v>0.7</v>
      </c>
      <c r="I195" s="419" t="s">
        <v>119</v>
      </c>
      <c r="J195" s="420">
        <f t="shared" si="9"/>
        <v>0</v>
      </c>
      <c r="K195" s="391" t="s">
        <v>5870</v>
      </c>
      <c r="L195" s="163"/>
    </row>
    <row r="196" spans="1:12" ht="15" customHeight="1" x14ac:dyDescent="0.2">
      <c r="A196" s="388"/>
      <c r="B196" s="807"/>
      <c r="C196" s="808"/>
      <c r="D196" s="818" t="s">
        <v>1195</v>
      </c>
      <c r="E196" s="819" t="s">
        <v>143</v>
      </c>
      <c r="F196" s="868" t="b">
        <f>IF(総括表!$B$4=総括表!$Q$4,基礎データ貼付用シート!E1150)</f>
        <v>0</v>
      </c>
      <c r="G196" s="419" t="s">
        <v>117</v>
      </c>
      <c r="H196" s="845">
        <v>0.5</v>
      </c>
      <c r="I196" s="419" t="s">
        <v>119</v>
      </c>
      <c r="J196" s="420">
        <f t="shared" si="9"/>
        <v>0</v>
      </c>
      <c r="K196" s="391" t="s">
        <v>5871</v>
      </c>
      <c r="L196" s="163"/>
    </row>
    <row r="197" spans="1:12" ht="15" customHeight="1" x14ac:dyDescent="0.2">
      <c r="A197" s="388"/>
      <c r="B197" s="807"/>
      <c r="C197" s="808"/>
      <c r="D197" s="811" t="s">
        <v>1196</v>
      </c>
      <c r="E197" s="819" t="s">
        <v>142</v>
      </c>
      <c r="F197" s="868" t="b">
        <f>IF(総括表!$B$4=総括表!$Q$5,基礎データ貼付用シート!E1150)</f>
        <v>0</v>
      </c>
      <c r="G197" s="419" t="s">
        <v>117</v>
      </c>
      <c r="H197" s="845">
        <v>0.5</v>
      </c>
      <c r="I197" s="419" t="s">
        <v>119</v>
      </c>
      <c r="J197" s="420">
        <f>ROUND(F197*H197,0)</f>
        <v>0</v>
      </c>
      <c r="K197" s="391" t="s">
        <v>5872</v>
      </c>
      <c r="L197" s="163"/>
    </row>
    <row r="198" spans="1:12" ht="15" customHeight="1" x14ac:dyDescent="0.2">
      <c r="A198" s="388"/>
      <c r="B198" s="807"/>
      <c r="C198" s="808"/>
      <c r="D198" s="818" t="s">
        <v>1195</v>
      </c>
      <c r="E198" s="819" t="s">
        <v>143</v>
      </c>
      <c r="F198" s="868" t="b">
        <f>IF(総括表!$B$4=総括表!$Q$4,基礎データ貼付用シート!E1151)</f>
        <v>0</v>
      </c>
      <c r="G198" s="419" t="s">
        <v>117</v>
      </c>
      <c r="H198" s="845">
        <v>0.3</v>
      </c>
      <c r="I198" s="419" t="s">
        <v>119</v>
      </c>
      <c r="J198" s="420">
        <f t="shared" ref="J198:J206" si="10">ROUND(F198*H198,0)</f>
        <v>0</v>
      </c>
      <c r="K198" s="391" t="s">
        <v>5873</v>
      </c>
      <c r="L198" s="163"/>
    </row>
    <row r="199" spans="1:12" ht="15" customHeight="1" x14ac:dyDescent="0.2">
      <c r="A199" s="388"/>
      <c r="B199" s="807"/>
      <c r="C199" s="808"/>
      <c r="D199" s="811" t="s">
        <v>1197</v>
      </c>
      <c r="E199" s="819" t="s">
        <v>142</v>
      </c>
      <c r="F199" s="868" t="b">
        <f>IF(総括表!$B$4=総括表!$Q$5,基礎データ貼付用シート!E1151)</f>
        <v>0</v>
      </c>
      <c r="G199" s="419" t="s">
        <v>117</v>
      </c>
      <c r="H199" s="845">
        <v>0.3</v>
      </c>
      <c r="I199" s="419" t="s">
        <v>119</v>
      </c>
      <c r="J199" s="420">
        <f t="shared" si="10"/>
        <v>0</v>
      </c>
      <c r="K199" s="391" t="s">
        <v>5874</v>
      </c>
      <c r="L199" s="163"/>
    </row>
    <row r="200" spans="1:12" ht="15" customHeight="1" x14ac:dyDescent="0.2">
      <c r="A200" s="388"/>
      <c r="B200" s="807"/>
      <c r="C200" s="808"/>
      <c r="D200" s="818" t="s">
        <v>4877</v>
      </c>
      <c r="E200" s="819" t="s">
        <v>143</v>
      </c>
      <c r="F200" s="868" t="b">
        <f>IF(総括表!$B$4=総括表!$Q$4,基礎データ貼付用シート!E1154)</f>
        <v>0</v>
      </c>
      <c r="G200" s="419" t="s">
        <v>117</v>
      </c>
      <c r="H200" s="845">
        <v>0.7</v>
      </c>
      <c r="I200" s="419" t="s">
        <v>119</v>
      </c>
      <c r="J200" s="420">
        <f t="shared" si="10"/>
        <v>0</v>
      </c>
      <c r="K200" s="391" t="s">
        <v>5875</v>
      </c>
      <c r="L200" s="163"/>
    </row>
    <row r="201" spans="1:12" ht="15" customHeight="1" x14ac:dyDescent="0.2">
      <c r="A201" s="388"/>
      <c r="B201" s="807"/>
      <c r="C201" s="808"/>
      <c r="D201" s="811"/>
      <c r="E201" s="819" t="s">
        <v>142</v>
      </c>
      <c r="F201" s="868" t="b">
        <f>IF(総括表!$B$4=総括表!$Q$5,基礎データ貼付用シート!E1154)</f>
        <v>0</v>
      </c>
      <c r="G201" s="419" t="s">
        <v>117</v>
      </c>
      <c r="H201" s="845">
        <v>0.7</v>
      </c>
      <c r="I201" s="419" t="s">
        <v>119</v>
      </c>
      <c r="J201" s="420">
        <f t="shared" si="10"/>
        <v>0</v>
      </c>
      <c r="K201" s="391" t="s">
        <v>5878</v>
      </c>
      <c r="L201" s="163"/>
    </row>
    <row r="202" spans="1:12" ht="15" customHeight="1" x14ac:dyDescent="0.2">
      <c r="A202" s="388"/>
      <c r="B202" s="807"/>
      <c r="C202" s="808"/>
      <c r="D202" s="818" t="s">
        <v>4878</v>
      </c>
      <c r="E202" s="819" t="s">
        <v>143</v>
      </c>
      <c r="F202" s="868" t="b">
        <f>IF(総括表!$B$4=総括表!$Q$4,基礎データ貼付用シート!E1155)</f>
        <v>0</v>
      </c>
      <c r="G202" s="419" t="s">
        <v>117</v>
      </c>
      <c r="H202" s="845">
        <v>0.7</v>
      </c>
      <c r="I202" s="419" t="s">
        <v>119</v>
      </c>
      <c r="J202" s="420">
        <f t="shared" si="10"/>
        <v>0</v>
      </c>
      <c r="K202" s="391" t="s">
        <v>5879</v>
      </c>
      <c r="L202" s="163"/>
    </row>
    <row r="203" spans="1:12" ht="15" customHeight="1" x14ac:dyDescent="0.2">
      <c r="A203" s="388"/>
      <c r="B203" s="814"/>
      <c r="C203" s="815"/>
      <c r="D203" s="811" t="s">
        <v>4879</v>
      </c>
      <c r="E203" s="819" t="s">
        <v>142</v>
      </c>
      <c r="F203" s="868" t="b">
        <f>IF(総括表!$B$4=総括表!$Q$5,基礎データ貼付用シート!E1155)</f>
        <v>0</v>
      </c>
      <c r="G203" s="419" t="s">
        <v>117</v>
      </c>
      <c r="H203" s="845">
        <v>0.7</v>
      </c>
      <c r="I203" s="419" t="s">
        <v>119</v>
      </c>
      <c r="J203" s="420">
        <f t="shared" si="10"/>
        <v>0</v>
      </c>
      <c r="K203" s="391" t="s">
        <v>5880</v>
      </c>
      <c r="L203" s="163"/>
    </row>
    <row r="204" spans="1:12" ht="15" customHeight="1" x14ac:dyDescent="0.2">
      <c r="A204" s="388"/>
      <c r="B204" s="398">
        <v>21</v>
      </c>
      <c r="C204" s="399" t="s">
        <v>5796</v>
      </c>
      <c r="D204" s="818" t="s">
        <v>484</v>
      </c>
      <c r="E204" s="819" t="s">
        <v>143</v>
      </c>
      <c r="F204" s="868" t="b">
        <f>IF(総括表!$B$4=総括表!$Q$4,基礎データ貼付用シート!E1156)</f>
        <v>0</v>
      </c>
      <c r="G204" s="419" t="s">
        <v>117</v>
      </c>
      <c r="H204" s="844">
        <v>0.7</v>
      </c>
      <c r="I204" s="419" t="s">
        <v>119</v>
      </c>
      <c r="J204" s="420">
        <f t="shared" si="10"/>
        <v>0</v>
      </c>
      <c r="K204" s="391" t="s">
        <v>5881</v>
      </c>
      <c r="L204" s="163"/>
    </row>
    <row r="205" spans="1:12" ht="15" customHeight="1" x14ac:dyDescent="0.2">
      <c r="A205" s="388"/>
      <c r="B205" s="812"/>
      <c r="C205" s="808"/>
      <c r="D205" s="811"/>
      <c r="E205" s="819" t="s">
        <v>142</v>
      </c>
      <c r="F205" s="868" t="b">
        <f>IF(総括表!$B$4=総括表!$Q$5,基礎データ貼付用シート!E1156)</f>
        <v>0</v>
      </c>
      <c r="G205" s="419" t="s">
        <v>117</v>
      </c>
      <c r="H205" s="845">
        <v>0.7</v>
      </c>
      <c r="I205" s="419" t="s">
        <v>119</v>
      </c>
      <c r="J205" s="420">
        <f t="shared" si="10"/>
        <v>0</v>
      </c>
      <c r="K205" s="391" t="s">
        <v>5882</v>
      </c>
      <c r="L205" s="163"/>
    </row>
    <row r="206" spans="1:12" ht="15" customHeight="1" x14ac:dyDescent="0.2">
      <c r="A206" s="388"/>
      <c r="B206" s="812"/>
      <c r="C206" s="808"/>
      <c r="D206" s="818" t="s">
        <v>1195</v>
      </c>
      <c r="E206" s="819" t="s">
        <v>143</v>
      </c>
      <c r="F206" s="868" t="b">
        <f>IF(総括表!$B$4=総括表!$Q$4,基礎データ貼付用シート!E1157)</f>
        <v>0</v>
      </c>
      <c r="G206" s="419" t="s">
        <v>117</v>
      </c>
      <c r="H206" s="845">
        <v>0.5</v>
      </c>
      <c r="I206" s="419" t="s">
        <v>119</v>
      </c>
      <c r="J206" s="420">
        <f t="shared" si="10"/>
        <v>0</v>
      </c>
      <c r="K206" s="391" t="s">
        <v>6357</v>
      </c>
      <c r="L206" s="163"/>
    </row>
    <row r="207" spans="1:12" ht="15" customHeight="1" x14ac:dyDescent="0.2">
      <c r="A207" s="388"/>
      <c r="B207" s="812"/>
      <c r="C207" s="808"/>
      <c r="D207" s="811" t="s">
        <v>1196</v>
      </c>
      <c r="E207" s="819" t="s">
        <v>142</v>
      </c>
      <c r="F207" s="868" t="b">
        <f>IF(総括表!$B$4=総括表!$Q$5,基礎データ貼付用シート!E1157)</f>
        <v>0</v>
      </c>
      <c r="G207" s="419" t="s">
        <v>117</v>
      </c>
      <c r="H207" s="845">
        <v>0.5</v>
      </c>
      <c r="I207" s="419" t="s">
        <v>119</v>
      </c>
      <c r="J207" s="420">
        <f>ROUND(F207*H207,0)</f>
        <v>0</v>
      </c>
      <c r="K207" s="391" t="s">
        <v>6359</v>
      </c>
      <c r="L207" s="163"/>
    </row>
    <row r="208" spans="1:12" ht="15" customHeight="1" x14ac:dyDescent="0.2">
      <c r="A208" s="388"/>
      <c r="B208" s="812"/>
      <c r="C208" s="808"/>
      <c r="D208" s="818" t="s">
        <v>1195</v>
      </c>
      <c r="E208" s="819" t="s">
        <v>143</v>
      </c>
      <c r="F208" s="868" t="b">
        <f>IF(総括表!$B$4=総括表!$Q$4,基礎データ貼付用シート!E1158)</f>
        <v>0</v>
      </c>
      <c r="G208" s="419" t="s">
        <v>117</v>
      </c>
      <c r="H208" s="845">
        <v>0.3</v>
      </c>
      <c r="I208" s="419" t="s">
        <v>119</v>
      </c>
      <c r="J208" s="420">
        <f t="shared" ref="J208:J212" si="11">ROUND(F208*H208,0)</f>
        <v>0</v>
      </c>
      <c r="K208" s="391" t="s">
        <v>6361</v>
      </c>
      <c r="L208" s="163"/>
    </row>
    <row r="209" spans="1:12" ht="15" customHeight="1" x14ac:dyDescent="0.2">
      <c r="A209" s="388"/>
      <c r="B209" s="812"/>
      <c r="C209" s="808"/>
      <c r="D209" s="811" t="s">
        <v>1197</v>
      </c>
      <c r="E209" s="819" t="s">
        <v>142</v>
      </c>
      <c r="F209" s="868" t="b">
        <f>IF(総括表!$B$4=総括表!$Q$5,基礎データ貼付用シート!E1158)</f>
        <v>0</v>
      </c>
      <c r="G209" s="419" t="s">
        <v>117</v>
      </c>
      <c r="H209" s="845">
        <v>0.3</v>
      </c>
      <c r="I209" s="419" t="s">
        <v>119</v>
      </c>
      <c r="J209" s="420">
        <f t="shared" si="11"/>
        <v>0</v>
      </c>
      <c r="K209" s="391" t="s">
        <v>6363</v>
      </c>
      <c r="L209" s="163"/>
    </row>
    <row r="210" spans="1:12" ht="15" customHeight="1" x14ac:dyDescent="0.2">
      <c r="A210" s="388"/>
      <c r="B210" s="812"/>
      <c r="C210" s="808"/>
      <c r="D210" s="818" t="s">
        <v>4877</v>
      </c>
      <c r="E210" s="819" t="s">
        <v>143</v>
      </c>
      <c r="F210" s="868" t="b">
        <f>IF(総括表!$B$4=総括表!$Q$4,基礎データ貼付用シート!E1161)</f>
        <v>0</v>
      </c>
      <c r="G210" s="419" t="s">
        <v>117</v>
      </c>
      <c r="H210" s="845">
        <v>0.7</v>
      </c>
      <c r="I210" s="419" t="s">
        <v>119</v>
      </c>
      <c r="J210" s="420">
        <f t="shared" si="11"/>
        <v>0</v>
      </c>
      <c r="K210" s="391" t="s">
        <v>6365</v>
      </c>
      <c r="L210" s="163"/>
    </row>
    <row r="211" spans="1:12" ht="15" customHeight="1" x14ac:dyDescent="0.2">
      <c r="A211" s="388"/>
      <c r="B211" s="812"/>
      <c r="C211" s="808"/>
      <c r="D211" s="811"/>
      <c r="E211" s="819" t="s">
        <v>142</v>
      </c>
      <c r="F211" s="868" t="b">
        <f>IF(総括表!$B$4=総括表!$Q$5,基礎データ貼付用シート!E1161)</f>
        <v>0</v>
      </c>
      <c r="G211" s="419" t="s">
        <v>117</v>
      </c>
      <c r="H211" s="845">
        <v>0.7</v>
      </c>
      <c r="I211" s="419" t="s">
        <v>119</v>
      </c>
      <c r="J211" s="420">
        <f t="shared" si="11"/>
        <v>0</v>
      </c>
      <c r="K211" s="391" t="s">
        <v>6366</v>
      </c>
      <c r="L211" s="163"/>
    </row>
    <row r="212" spans="1:12" ht="15" customHeight="1" x14ac:dyDescent="0.2">
      <c r="A212" s="388"/>
      <c r="B212" s="812"/>
      <c r="C212" s="808"/>
      <c r="D212" s="818" t="s">
        <v>4878</v>
      </c>
      <c r="E212" s="819" t="s">
        <v>143</v>
      </c>
      <c r="F212" s="868" t="b">
        <f>IF(総括表!$B$4=総括表!$Q$4,基礎データ貼付用シート!E1162)</f>
        <v>0</v>
      </c>
      <c r="G212" s="419" t="s">
        <v>117</v>
      </c>
      <c r="H212" s="845">
        <v>0.7</v>
      </c>
      <c r="I212" s="419" t="s">
        <v>119</v>
      </c>
      <c r="J212" s="420">
        <f t="shared" si="11"/>
        <v>0</v>
      </c>
      <c r="K212" s="391" t="s">
        <v>6367</v>
      </c>
      <c r="L212" s="163"/>
    </row>
    <row r="213" spans="1:12" ht="15" customHeight="1" x14ac:dyDescent="0.2">
      <c r="A213" s="388"/>
      <c r="B213" s="812"/>
      <c r="C213" s="808"/>
      <c r="D213" s="811" t="s">
        <v>4879</v>
      </c>
      <c r="E213" s="819" t="s">
        <v>142</v>
      </c>
      <c r="F213" s="868" t="b">
        <f>IF(総括表!$B$4=総括表!$Q$5,基礎データ貼付用シート!E1162)</f>
        <v>0</v>
      </c>
      <c r="G213" s="419" t="s">
        <v>117</v>
      </c>
      <c r="H213" s="845">
        <v>0.7</v>
      </c>
      <c r="I213" s="419" t="s">
        <v>119</v>
      </c>
      <c r="J213" s="420">
        <f>ROUND(F213*H213,0)</f>
        <v>0</v>
      </c>
      <c r="K213" s="391" t="s">
        <v>6380</v>
      </c>
      <c r="L213" s="163"/>
    </row>
    <row r="214" spans="1:12" ht="15" customHeight="1" x14ac:dyDescent="0.2">
      <c r="A214" s="388"/>
      <c r="B214" s="812"/>
      <c r="C214" s="435"/>
      <c r="D214" s="818" t="s">
        <v>5845</v>
      </c>
      <c r="E214" s="819" t="s">
        <v>143</v>
      </c>
      <c r="F214" s="868" t="b">
        <f>IF(総括表!$B$4=総括表!$Q$4,基礎データ貼付用シート!E1163)</f>
        <v>0</v>
      </c>
      <c r="G214" s="419" t="s">
        <v>117</v>
      </c>
      <c r="H214" s="845">
        <v>0.7</v>
      </c>
      <c r="I214" s="419" t="s">
        <v>119</v>
      </c>
      <c r="J214" s="420">
        <f t="shared" ref="J214" si="12">ROUND(F214*H214,0)</f>
        <v>0</v>
      </c>
      <c r="K214" s="391" t="s">
        <v>6381</v>
      </c>
      <c r="L214" s="163"/>
    </row>
    <row r="215" spans="1:12" ht="15" customHeight="1" x14ac:dyDescent="0.2">
      <c r="A215" s="388"/>
      <c r="B215" s="814"/>
      <c r="C215" s="820"/>
      <c r="D215" s="821" t="s">
        <v>5846</v>
      </c>
      <c r="E215" s="819" t="s">
        <v>142</v>
      </c>
      <c r="F215" s="868" t="b">
        <f>IF(総括表!$B$4=総括表!$Q$5,基礎データ貼付用シート!E1163)</f>
        <v>0</v>
      </c>
      <c r="G215" s="419" t="s">
        <v>117</v>
      </c>
      <c r="H215" s="845">
        <v>0.7</v>
      </c>
      <c r="I215" s="419" t="s">
        <v>119</v>
      </c>
      <c r="J215" s="420">
        <f>ROUND(F215*H215,0)</f>
        <v>0</v>
      </c>
      <c r="K215" s="391" t="s">
        <v>6382</v>
      </c>
      <c r="L215" s="163"/>
    </row>
    <row r="216" spans="1:12" ht="15" customHeight="1" x14ac:dyDescent="0.2">
      <c r="A216" s="388"/>
      <c r="B216" s="398">
        <v>22</v>
      </c>
      <c r="C216" s="399" t="s">
        <v>6351</v>
      </c>
      <c r="D216" s="818" t="s">
        <v>484</v>
      </c>
      <c r="E216" s="819" t="s">
        <v>143</v>
      </c>
      <c r="F216" s="868" t="b">
        <f>IF(総括表!$B$4=総括表!$Q$4,基礎データ貼付用シート!E1164)</f>
        <v>0</v>
      </c>
      <c r="G216" s="419" t="s">
        <v>117</v>
      </c>
      <c r="H216" s="844">
        <v>0.7</v>
      </c>
      <c r="I216" s="419" t="s">
        <v>119</v>
      </c>
      <c r="J216" s="420">
        <f t="shared" ref="J216:J218" si="13">ROUND(F216*H216,0)</f>
        <v>0</v>
      </c>
      <c r="K216" s="391" t="s">
        <v>6383</v>
      </c>
      <c r="L216" s="163"/>
    </row>
    <row r="217" spans="1:12" ht="15" customHeight="1" x14ac:dyDescent="0.2">
      <c r="A217" s="388"/>
      <c r="B217" s="812"/>
      <c r="C217" s="808"/>
      <c r="D217" s="811"/>
      <c r="E217" s="819" t="s">
        <v>142</v>
      </c>
      <c r="F217" s="868" t="b">
        <f>IF(総括表!$B$4=総括表!$Q$5,基礎データ貼付用シート!E1164)</f>
        <v>0</v>
      </c>
      <c r="G217" s="419" t="s">
        <v>117</v>
      </c>
      <c r="H217" s="845">
        <v>0.7</v>
      </c>
      <c r="I217" s="419" t="s">
        <v>119</v>
      </c>
      <c r="J217" s="420">
        <f t="shared" si="13"/>
        <v>0</v>
      </c>
      <c r="K217" s="391" t="s">
        <v>6384</v>
      </c>
      <c r="L217" s="163"/>
    </row>
    <row r="218" spans="1:12" ht="15" customHeight="1" x14ac:dyDescent="0.2">
      <c r="A218" s="388"/>
      <c r="B218" s="812"/>
      <c r="C218" s="808"/>
      <c r="D218" s="818" t="s">
        <v>1195</v>
      </c>
      <c r="E218" s="819" t="s">
        <v>143</v>
      </c>
      <c r="F218" s="868" t="b">
        <f>IF(総括表!$B$4=総括表!$Q$4,基礎データ貼付用シート!E1165)</f>
        <v>0</v>
      </c>
      <c r="G218" s="419" t="s">
        <v>117</v>
      </c>
      <c r="H218" s="845">
        <v>0.5</v>
      </c>
      <c r="I218" s="419" t="s">
        <v>119</v>
      </c>
      <c r="J218" s="420">
        <f t="shared" si="13"/>
        <v>0</v>
      </c>
      <c r="K218" s="391" t="s">
        <v>6385</v>
      </c>
      <c r="L218" s="163"/>
    </row>
    <row r="219" spans="1:12" ht="15" customHeight="1" x14ac:dyDescent="0.2">
      <c r="A219" s="388"/>
      <c r="B219" s="812"/>
      <c r="C219" s="808"/>
      <c r="D219" s="811" t="s">
        <v>1196</v>
      </c>
      <c r="E219" s="819" t="s">
        <v>142</v>
      </c>
      <c r="F219" s="868" t="b">
        <f>IF(総括表!$B$4=総括表!$Q$5,基礎データ貼付用シート!E1165)</f>
        <v>0</v>
      </c>
      <c r="G219" s="419" t="s">
        <v>117</v>
      </c>
      <c r="H219" s="845">
        <v>0.5</v>
      </c>
      <c r="I219" s="419" t="s">
        <v>119</v>
      </c>
      <c r="J219" s="420">
        <f>ROUND(F219*H219,0)</f>
        <v>0</v>
      </c>
      <c r="K219" s="391" t="s">
        <v>6386</v>
      </c>
      <c r="L219" s="163"/>
    </row>
    <row r="220" spans="1:12" ht="15" customHeight="1" x14ac:dyDescent="0.2">
      <c r="A220" s="388"/>
      <c r="B220" s="812"/>
      <c r="C220" s="808"/>
      <c r="D220" s="818" t="s">
        <v>1195</v>
      </c>
      <c r="E220" s="819" t="s">
        <v>143</v>
      </c>
      <c r="F220" s="868" t="b">
        <f>IF(総括表!$B$4=総括表!$Q$4,基礎データ貼付用シート!E1166)</f>
        <v>0</v>
      </c>
      <c r="G220" s="419" t="s">
        <v>117</v>
      </c>
      <c r="H220" s="845">
        <v>0.3</v>
      </c>
      <c r="I220" s="419" t="s">
        <v>119</v>
      </c>
      <c r="J220" s="420">
        <f t="shared" ref="J220:J226" si="14">ROUND(F220*H220,0)</f>
        <v>0</v>
      </c>
      <c r="K220" s="391" t="s">
        <v>6387</v>
      </c>
      <c r="L220" s="163"/>
    </row>
    <row r="221" spans="1:12" ht="15" customHeight="1" x14ac:dyDescent="0.2">
      <c r="A221" s="388"/>
      <c r="B221" s="812"/>
      <c r="C221" s="808"/>
      <c r="D221" s="811" t="s">
        <v>6355</v>
      </c>
      <c r="E221" s="819" t="s">
        <v>142</v>
      </c>
      <c r="F221" s="868" t="b">
        <f>IF(総括表!$B$4=総括表!$Q$5,基礎データ貼付用シート!E1166)</f>
        <v>0</v>
      </c>
      <c r="G221" s="419" t="s">
        <v>117</v>
      </c>
      <c r="H221" s="845">
        <v>0.3</v>
      </c>
      <c r="I221" s="419" t="s">
        <v>119</v>
      </c>
      <c r="J221" s="420">
        <f t="shared" si="14"/>
        <v>0</v>
      </c>
      <c r="K221" s="391" t="s">
        <v>6388</v>
      </c>
      <c r="L221" s="163"/>
    </row>
    <row r="222" spans="1:12" ht="15" customHeight="1" x14ac:dyDescent="0.2">
      <c r="A222" s="388"/>
      <c r="B222" s="812"/>
      <c r="C222" s="808"/>
      <c r="D222" s="822" t="s">
        <v>1195</v>
      </c>
      <c r="E222" s="819" t="s">
        <v>143</v>
      </c>
      <c r="F222" s="868" t="b">
        <f>IF(総括表!$B$4=総括表!$Q$4,基礎データ貼付用シート!E1167)</f>
        <v>0</v>
      </c>
      <c r="G222" s="419" t="s">
        <v>117</v>
      </c>
      <c r="H222" s="845">
        <v>0.7</v>
      </c>
      <c r="I222" s="419" t="s">
        <v>119</v>
      </c>
      <c r="J222" s="420">
        <f t="shared" si="14"/>
        <v>0</v>
      </c>
      <c r="K222" s="391" t="s">
        <v>6389</v>
      </c>
      <c r="L222" s="163"/>
    </row>
    <row r="223" spans="1:12" ht="15" customHeight="1" x14ac:dyDescent="0.2">
      <c r="A223" s="388"/>
      <c r="B223" s="812"/>
      <c r="C223" s="808"/>
      <c r="D223" s="822" t="s">
        <v>6354</v>
      </c>
      <c r="E223" s="819" t="s">
        <v>142</v>
      </c>
      <c r="F223" s="868" t="b">
        <f>IF(総括表!$B$4=総括表!$Q$5,基礎データ貼付用シート!E1167)</f>
        <v>0</v>
      </c>
      <c r="G223" s="419" t="s">
        <v>117</v>
      </c>
      <c r="H223" s="845">
        <v>0.7</v>
      </c>
      <c r="I223" s="419" t="s">
        <v>119</v>
      </c>
      <c r="J223" s="420">
        <f t="shared" si="14"/>
        <v>0</v>
      </c>
      <c r="K223" s="391" t="s">
        <v>6390</v>
      </c>
      <c r="L223" s="163"/>
    </row>
    <row r="224" spans="1:12" ht="15" customHeight="1" x14ac:dyDescent="0.2">
      <c r="A224" s="388"/>
      <c r="B224" s="812"/>
      <c r="C224" s="808"/>
      <c r="D224" s="818" t="s">
        <v>4877</v>
      </c>
      <c r="E224" s="819" t="s">
        <v>143</v>
      </c>
      <c r="F224" s="868" t="b">
        <f>IF(総括表!$B$4=総括表!$Q$4,基礎データ貼付用シート!E1170)</f>
        <v>0</v>
      </c>
      <c r="G224" s="419" t="s">
        <v>117</v>
      </c>
      <c r="H224" s="845">
        <v>0.7</v>
      </c>
      <c r="I224" s="419" t="s">
        <v>119</v>
      </c>
      <c r="J224" s="420">
        <f t="shared" si="14"/>
        <v>0</v>
      </c>
      <c r="K224" s="391" t="s">
        <v>6391</v>
      </c>
      <c r="L224" s="163"/>
    </row>
    <row r="225" spans="1:12" ht="15" customHeight="1" x14ac:dyDescent="0.2">
      <c r="A225" s="388"/>
      <c r="B225" s="812"/>
      <c r="C225" s="808"/>
      <c r="D225" s="811"/>
      <c r="E225" s="819" t="s">
        <v>142</v>
      </c>
      <c r="F225" s="868" t="b">
        <f>IF(総括表!$B$4=総括表!$Q$5,基礎データ貼付用シート!E1170)</f>
        <v>0</v>
      </c>
      <c r="G225" s="419" t="s">
        <v>117</v>
      </c>
      <c r="H225" s="845">
        <v>0.7</v>
      </c>
      <c r="I225" s="419" t="s">
        <v>119</v>
      </c>
      <c r="J225" s="420">
        <f t="shared" si="14"/>
        <v>0</v>
      </c>
      <c r="K225" s="391" t="s">
        <v>6392</v>
      </c>
      <c r="L225" s="163"/>
    </row>
    <row r="226" spans="1:12" ht="15" customHeight="1" x14ac:dyDescent="0.2">
      <c r="A226" s="388"/>
      <c r="B226" s="812"/>
      <c r="C226" s="808"/>
      <c r="D226" s="818" t="s">
        <v>4878</v>
      </c>
      <c r="E226" s="819" t="s">
        <v>143</v>
      </c>
      <c r="F226" s="868" t="b">
        <f>IF(総括表!$B$4=総括表!$Q$4,基礎データ貼付用シート!E1171)</f>
        <v>0</v>
      </c>
      <c r="G226" s="419" t="s">
        <v>117</v>
      </c>
      <c r="H226" s="845">
        <v>0.7</v>
      </c>
      <c r="I226" s="419" t="s">
        <v>119</v>
      </c>
      <c r="J226" s="420">
        <f t="shared" si="14"/>
        <v>0</v>
      </c>
      <c r="K226" s="391" t="s">
        <v>6393</v>
      </c>
      <c r="L226" s="163"/>
    </row>
    <row r="227" spans="1:12" ht="15" customHeight="1" thickBot="1" x14ac:dyDescent="0.25">
      <c r="A227" s="388"/>
      <c r="B227" s="814"/>
      <c r="C227" s="815"/>
      <c r="D227" s="811" t="s">
        <v>4879</v>
      </c>
      <c r="E227" s="819" t="s">
        <v>142</v>
      </c>
      <c r="F227" s="868" t="b">
        <f>IF(総括表!$B$4=総括表!$Q$5,基礎データ貼付用シート!E1171)</f>
        <v>0</v>
      </c>
      <c r="G227" s="419" t="s">
        <v>117</v>
      </c>
      <c r="H227" s="845">
        <v>0.7</v>
      </c>
      <c r="I227" s="419" t="s">
        <v>119</v>
      </c>
      <c r="J227" s="420">
        <f>ROUND(F227*H227,0)</f>
        <v>0</v>
      </c>
      <c r="K227" s="391" t="s">
        <v>6394</v>
      </c>
      <c r="L227" s="163"/>
    </row>
    <row r="228" spans="1:12" s="163" customFormat="1" ht="15" customHeight="1" x14ac:dyDescent="0.2">
      <c r="A228" s="388"/>
      <c r="B228" s="435"/>
      <c r="C228" s="436"/>
      <c r="D228" s="435"/>
      <c r="E228" s="435"/>
      <c r="F228" s="168"/>
      <c r="G228" s="437"/>
      <c r="H228" s="1496" t="s">
        <v>6395</v>
      </c>
      <c r="I228" s="1497"/>
      <c r="J228" s="417"/>
      <c r="K228" s="391"/>
    </row>
    <row r="229" spans="1:12" s="163" customFormat="1" ht="15" customHeight="1" thickBot="1" x14ac:dyDescent="0.25">
      <c r="A229" s="388"/>
      <c r="B229" s="391"/>
      <c r="C229" s="391"/>
      <c r="D229" s="391"/>
      <c r="E229" s="391"/>
      <c r="F229" s="438"/>
      <c r="G229" s="391"/>
      <c r="H229" s="1494" t="s">
        <v>118</v>
      </c>
      <c r="I229" s="1495"/>
      <c r="J229" s="426">
        <f>SUM(J38:J227)</f>
        <v>0</v>
      </c>
      <c r="K229" s="391" t="s">
        <v>6804</v>
      </c>
      <c r="L229" s="446" t="s">
        <v>4906</v>
      </c>
    </row>
    <row r="230" spans="1:12" s="163" customFormat="1" ht="13.5" customHeight="1" x14ac:dyDescent="0.2">
      <c r="A230" s="384"/>
      <c r="B230" s="384"/>
      <c r="C230" s="384"/>
      <c r="D230" s="384"/>
      <c r="E230" s="384"/>
      <c r="F230" s="427"/>
      <c r="G230" s="384"/>
      <c r="H230" s="644"/>
      <c r="I230" s="384"/>
      <c r="J230" s="427"/>
      <c r="K230" s="391"/>
      <c r="L230" s="155"/>
    </row>
    <row r="231" spans="1:12" s="163" customFormat="1" ht="14.25" customHeight="1" x14ac:dyDescent="0.2">
      <c r="A231" s="824" t="s">
        <v>770</v>
      </c>
      <c r="B231" s="388" t="s">
        <v>477</v>
      </c>
      <c r="C231" s="384"/>
      <c r="D231" s="384"/>
      <c r="E231" s="384"/>
      <c r="F231" s="427"/>
      <c r="G231" s="384"/>
      <c r="H231" s="384"/>
      <c r="I231" s="384"/>
      <c r="J231" s="427"/>
      <c r="K231" s="391"/>
      <c r="L231" s="155"/>
    </row>
    <row r="232" spans="1:12" s="163" customFormat="1" ht="14.25" customHeight="1" x14ac:dyDescent="0.2">
      <c r="A232" s="825"/>
      <c r="B232" s="388" t="s">
        <v>659</v>
      </c>
      <c r="C232" s="384"/>
      <c r="D232" s="384"/>
      <c r="E232" s="384"/>
      <c r="F232" s="427"/>
      <c r="G232" s="384"/>
      <c r="H232" s="384"/>
      <c r="I232" s="384"/>
      <c r="J232" s="427"/>
      <c r="K232" s="384"/>
      <c r="L232" s="155"/>
    </row>
    <row r="233" spans="1:12" s="163" customFormat="1" ht="14.25" customHeight="1" x14ac:dyDescent="0.2">
      <c r="A233" s="389"/>
      <c r="B233" s="384"/>
      <c r="C233" s="384"/>
      <c r="D233" s="384"/>
      <c r="E233" s="384"/>
      <c r="F233" s="427"/>
      <c r="G233" s="384"/>
      <c r="H233" s="384"/>
      <c r="I233" s="384"/>
      <c r="J233" s="427"/>
      <c r="K233" s="384"/>
      <c r="L233" s="155"/>
    </row>
    <row r="234" spans="1:12" s="163" customFormat="1" ht="14.25" customHeight="1" x14ac:dyDescent="0.2">
      <c r="A234" s="389"/>
      <c r="B234" s="1525" t="s">
        <v>164</v>
      </c>
      <c r="C234" s="1526"/>
      <c r="D234" s="1525" t="s">
        <v>139</v>
      </c>
      <c r="E234" s="1526"/>
      <c r="F234" s="801" t="s">
        <v>179</v>
      </c>
      <c r="G234" s="509"/>
      <c r="H234" s="509" t="s">
        <v>137</v>
      </c>
      <c r="I234" s="509"/>
      <c r="J234" s="801" t="s">
        <v>89</v>
      </c>
      <c r="K234" s="391"/>
      <c r="L234" s="155"/>
    </row>
    <row r="235" spans="1:12" s="163" customFormat="1" ht="14.25" customHeight="1" x14ac:dyDescent="0.2">
      <c r="A235" s="389"/>
      <c r="B235" s="429"/>
      <c r="C235" s="393"/>
      <c r="D235" s="394"/>
      <c r="E235" s="395"/>
      <c r="F235" s="430"/>
      <c r="G235" s="396"/>
      <c r="H235" s="396"/>
      <c r="I235" s="396"/>
      <c r="J235" s="431" t="s">
        <v>771</v>
      </c>
      <c r="K235" s="391"/>
      <c r="L235" s="155"/>
    </row>
    <row r="236" spans="1:12" s="163" customFormat="1" ht="14.25" customHeight="1" x14ac:dyDescent="0.2">
      <c r="A236" s="388"/>
      <c r="B236" s="803">
        <v>1</v>
      </c>
      <c r="C236" s="804" t="s">
        <v>122</v>
      </c>
      <c r="D236" s="827" t="s">
        <v>661</v>
      </c>
      <c r="E236" s="810" t="s">
        <v>143</v>
      </c>
      <c r="F236" s="464" t="b">
        <f>IF(総括表!$B$4=総括表!$Q$4,基礎データ貼付用シート!E1082)</f>
        <v>0</v>
      </c>
      <c r="G236" s="522" t="s">
        <v>769</v>
      </c>
      <c r="H236" s="854">
        <v>0.26600000000000001</v>
      </c>
      <c r="I236" s="526" t="s">
        <v>772</v>
      </c>
      <c r="J236" s="840">
        <f t="shared" ref="J236:J249" si="15">ROUND(F236*H236,0)</f>
        <v>0</v>
      </c>
      <c r="K236" s="391" t="s">
        <v>134</v>
      </c>
    </row>
    <row r="237" spans="1:12" s="163" customFormat="1" ht="14.25" customHeight="1" x14ac:dyDescent="0.2">
      <c r="A237" s="388"/>
      <c r="B237" s="814"/>
      <c r="C237" s="815"/>
      <c r="D237" s="811"/>
      <c r="E237" s="810" t="s">
        <v>142</v>
      </c>
      <c r="F237" s="464" t="b">
        <f>IF(総括表!$B$4=総括表!$Q$5,基礎データ貼付用シート!E1082)</f>
        <v>0</v>
      </c>
      <c r="G237" s="522" t="s">
        <v>769</v>
      </c>
      <c r="H237" s="854">
        <v>0.13500000000000001</v>
      </c>
      <c r="I237" s="526" t="s">
        <v>772</v>
      </c>
      <c r="J237" s="840">
        <f t="shared" si="15"/>
        <v>0</v>
      </c>
      <c r="K237" s="391" t="s">
        <v>132</v>
      </c>
    </row>
    <row r="238" spans="1:12" s="163" customFormat="1" ht="14.25" customHeight="1" x14ac:dyDescent="0.2">
      <c r="A238" s="388"/>
      <c r="B238" s="803">
        <v>2</v>
      </c>
      <c r="C238" s="804" t="s">
        <v>121</v>
      </c>
      <c r="D238" s="827" t="s">
        <v>661</v>
      </c>
      <c r="E238" s="810" t="s">
        <v>143</v>
      </c>
      <c r="F238" s="464" t="b">
        <f>IF(総括表!$B$4=総括表!$Q$4,基礎データ貼付用シート!E1083)</f>
        <v>0</v>
      </c>
      <c r="G238" s="522" t="s">
        <v>769</v>
      </c>
      <c r="H238" s="854">
        <v>0.28699999999999998</v>
      </c>
      <c r="I238" s="526" t="s">
        <v>772</v>
      </c>
      <c r="J238" s="840">
        <f t="shared" si="15"/>
        <v>0</v>
      </c>
      <c r="K238" s="391" t="s">
        <v>130</v>
      </c>
    </row>
    <row r="239" spans="1:12" s="163" customFormat="1" ht="14.25" customHeight="1" x14ac:dyDescent="0.2">
      <c r="A239" s="388"/>
      <c r="B239" s="814"/>
      <c r="C239" s="815"/>
      <c r="D239" s="811"/>
      <c r="E239" s="810" t="s">
        <v>142</v>
      </c>
      <c r="F239" s="464" t="b">
        <f>IF(総括表!$B$4=総括表!$Q$5,基礎データ貼付用シート!E1083)</f>
        <v>0</v>
      </c>
      <c r="G239" s="522" t="s">
        <v>769</v>
      </c>
      <c r="H239" s="854">
        <v>0.16600000000000001</v>
      </c>
      <c r="I239" s="526" t="s">
        <v>772</v>
      </c>
      <c r="J239" s="840">
        <f t="shared" si="15"/>
        <v>0</v>
      </c>
      <c r="K239" s="391" t="s">
        <v>539</v>
      </c>
    </row>
    <row r="240" spans="1:12" s="163" customFormat="1" ht="14.25" customHeight="1" x14ac:dyDescent="0.2">
      <c r="A240" s="388"/>
      <c r="B240" s="803">
        <v>3</v>
      </c>
      <c r="C240" s="804" t="s">
        <v>120</v>
      </c>
      <c r="D240" s="827" t="s">
        <v>661</v>
      </c>
      <c r="E240" s="810" t="s">
        <v>143</v>
      </c>
      <c r="F240" s="464" t="b">
        <f>IF(総括表!$B$4=総括表!$Q$4,基礎データ貼付用シート!E1085)</f>
        <v>0</v>
      </c>
      <c r="G240" s="522" t="s">
        <v>769</v>
      </c>
      <c r="H240" s="869">
        <v>0.29599999999999999</v>
      </c>
      <c r="I240" s="526" t="s">
        <v>772</v>
      </c>
      <c r="J240" s="840">
        <f t="shared" si="15"/>
        <v>0</v>
      </c>
      <c r="K240" s="391" t="s">
        <v>538</v>
      </c>
    </row>
    <row r="241" spans="1:12" s="163" customFormat="1" ht="14.25" customHeight="1" x14ac:dyDescent="0.2">
      <c r="A241" s="388"/>
      <c r="B241" s="814"/>
      <c r="C241" s="815"/>
      <c r="D241" s="811"/>
      <c r="E241" s="810" t="s">
        <v>142</v>
      </c>
      <c r="F241" s="464" t="b">
        <f>IF(総括表!$B$4=総括表!$Q$5,基礎データ貼付用シート!E1085)</f>
        <v>0</v>
      </c>
      <c r="G241" s="522" t="s">
        <v>769</v>
      </c>
      <c r="H241" s="854">
        <v>0.25</v>
      </c>
      <c r="I241" s="526" t="s">
        <v>772</v>
      </c>
      <c r="J241" s="840">
        <f t="shared" si="15"/>
        <v>0</v>
      </c>
      <c r="K241" s="391" t="s">
        <v>537</v>
      </c>
    </row>
    <row r="242" spans="1:12" s="163" customFormat="1" ht="14.25" customHeight="1" x14ac:dyDescent="0.2">
      <c r="A242" s="388"/>
      <c r="B242" s="803">
        <v>4</v>
      </c>
      <c r="C242" s="804" t="s">
        <v>476</v>
      </c>
      <c r="D242" s="827" t="s">
        <v>661</v>
      </c>
      <c r="E242" s="810" t="s">
        <v>143</v>
      </c>
      <c r="F242" s="464" t="b">
        <f>IF(総括表!$B$4=総括表!$Q$4,基礎データ貼付用シート!E1087)</f>
        <v>0</v>
      </c>
      <c r="G242" s="522" t="s">
        <v>769</v>
      </c>
      <c r="H242" s="854">
        <v>0.317</v>
      </c>
      <c r="I242" s="526" t="s">
        <v>772</v>
      </c>
      <c r="J242" s="840">
        <f t="shared" si="15"/>
        <v>0</v>
      </c>
      <c r="K242" s="391" t="s">
        <v>536</v>
      </c>
    </row>
    <row r="243" spans="1:12" ht="14.25" customHeight="1" x14ac:dyDescent="0.2">
      <c r="A243" s="388"/>
      <c r="B243" s="814"/>
      <c r="C243" s="815"/>
      <c r="D243" s="811"/>
      <c r="E243" s="810" t="s">
        <v>142</v>
      </c>
      <c r="F243" s="464" t="b">
        <f>IF(総括表!$B$4=総括表!$Q$5,基礎データ貼付用シート!E1087)</f>
        <v>0</v>
      </c>
      <c r="G243" s="522" t="s">
        <v>769</v>
      </c>
      <c r="H243" s="854">
        <v>0.28000000000000003</v>
      </c>
      <c r="I243" s="526" t="s">
        <v>772</v>
      </c>
      <c r="J243" s="840">
        <f t="shared" si="15"/>
        <v>0</v>
      </c>
      <c r="K243" s="391" t="s">
        <v>535</v>
      </c>
      <c r="L243" s="163"/>
    </row>
    <row r="244" spans="1:12" ht="14.25" customHeight="1" x14ac:dyDescent="0.2">
      <c r="A244" s="388"/>
      <c r="B244" s="803">
        <v>5</v>
      </c>
      <c r="C244" s="804" t="s">
        <v>513</v>
      </c>
      <c r="D244" s="827" t="s">
        <v>661</v>
      </c>
      <c r="E244" s="810" t="s">
        <v>143</v>
      </c>
      <c r="F244" s="464" t="b">
        <f>IF(総括表!$B$4=総括表!$Q$4,基礎データ貼付用シート!E1089)</f>
        <v>0</v>
      </c>
      <c r="G244" s="522" t="s">
        <v>769</v>
      </c>
      <c r="H244" s="854">
        <v>0.33700000000000002</v>
      </c>
      <c r="I244" s="526" t="s">
        <v>772</v>
      </c>
      <c r="J244" s="840">
        <f t="shared" si="15"/>
        <v>0</v>
      </c>
      <c r="K244" s="391" t="s">
        <v>531</v>
      </c>
      <c r="L244" s="163"/>
    </row>
    <row r="245" spans="1:12" ht="14.25" customHeight="1" x14ac:dyDescent="0.2">
      <c r="A245" s="388"/>
      <c r="B245" s="814"/>
      <c r="C245" s="815"/>
      <c r="D245" s="811"/>
      <c r="E245" s="810" t="s">
        <v>142</v>
      </c>
      <c r="F245" s="464" t="b">
        <f>IF(総括表!$B$4=総括表!$Q$5,基礎データ貼付用シート!E1089)</f>
        <v>0</v>
      </c>
      <c r="G245" s="522" t="s">
        <v>769</v>
      </c>
      <c r="H245" s="854">
        <v>0.30399999999999999</v>
      </c>
      <c r="I245" s="526" t="s">
        <v>772</v>
      </c>
      <c r="J245" s="840">
        <f t="shared" si="15"/>
        <v>0</v>
      </c>
      <c r="K245" s="391" t="s">
        <v>529</v>
      </c>
      <c r="L245" s="163"/>
    </row>
    <row r="246" spans="1:12" ht="14.25" customHeight="1" x14ac:dyDescent="0.2">
      <c r="A246" s="388"/>
      <c r="B246" s="803">
        <v>6</v>
      </c>
      <c r="C246" s="804" t="s">
        <v>620</v>
      </c>
      <c r="D246" s="827" t="s">
        <v>661</v>
      </c>
      <c r="E246" s="810" t="s">
        <v>143</v>
      </c>
      <c r="F246" s="464" t="b">
        <f>IF(総括表!$B$4=総括表!$Q$4,基礎データ貼付用シート!E1097)</f>
        <v>0</v>
      </c>
      <c r="G246" s="522" t="s">
        <v>769</v>
      </c>
      <c r="H246" s="796">
        <v>0.35599999999999998</v>
      </c>
      <c r="I246" s="526" t="s">
        <v>772</v>
      </c>
      <c r="J246" s="840">
        <f>ROUND(F246*H246,0)</f>
        <v>0</v>
      </c>
      <c r="K246" s="391" t="s">
        <v>555</v>
      </c>
      <c r="L246" s="163"/>
    </row>
    <row r="247" spans="1:12" ht="14.25" customHeight="1" x14ac:dyDescent="0.2">
      <c r="A247" s="388"/>
      <c r="B247" s="814"/>
      <c r="C247" s="815"/>
      <c r="D247" s="811"/>
      <c r="E247" s="810" t="s">
        <v>142</v>
      </c>
      <c r="F247" s="464" t="b">
        <f>IF(総括表!$B$4=総括表!$Q$5,基礎データ貼付用シート!E1097)</f>
        <v>0</v>
      </c>
      <c r="G247" s="522" t="s">
        <v>769</v>
      </c>
      <c r="H247" s="796">
        <v>0.32700000000000001</v>
      </c>
      <c r="I247" s="526" t="s">
        <v>772</v>
      </c>
      <c r="J247" s="840">
        <f>ROUND(F247*H247,0)</f>
        <v>0</v>
      </c>
      <c r="K247" s="391" t="s">
        <v>554</v>
      </c>
      <c r="L247" s="163"/>
    </row>
    <row r="248" spans="1:12" s="163" customFormat="1" ht="14.25" customHeight="1" x14ac:dyDescent="0.2">
      <c r="A248" s="388"/>
      <c r="B248" s="803">
        <v>7</v>
      </c>
      <c r="C248" s="804" t="s">
        <v>716</v>
      </c>
      <c r="D248" s="827" t="s">
        <v>661</v>
      </c>
      <c r="E248" s="810" t="s">
        <v>143</v>
      </c>
      <c r="F248" s="464" t="b">
        <f>IF(総括表!$B$4=総括表!$Q$4,基礎データ貼付用シート!E1104)</f>
        <v>0</v>
      </c>
      <c r="G248" s="522" t="s">
        <v>769</v>
      </c>
      <c r="H248" s="854">
        <v>0.376</v>
      </c>
      <c r="I248" s="526" t="s">
        <v>772</v>
      </c>
      <c r="J248" s="840">
        <f t="shared" si="15"/>
        <v>0</v>
      </c>
      <c r="K248" s="391" t="s">
        <v>553</v>
      </c>
    </row>
    <row r="249" spans="1:12" s="163" customFormat="1" ht="14.25" customHeight="1" x14ac:dyDescent="0.2">
      <c r="A249" s="388"/>
      <c r="B249" s="814"/>
      <c r="C249" s="815"/>
      <c r="D249" s="811"/>
      <c r="E249" s="810" t="s">
        <v>142</v>
      </c>
      <c r="F249" s="464" t="b">
        <f>IF(総括表!$B$4=総括表!$Q$5,基礎データ貼付用シート!E1104)</f>
        <v>0</v>
      </c>
      <c r="G249" s="522" t="s">
        <v>769</v>
      </c>
      <c r="H249" s="854">
        <v>0.36</v>
      </c>
      <c r="I249" s="526" t="s">
        <v>772</v>
      </c>
      <c r="J249" s="840">
        <f t="shared" si="15"/>
        <v>0</v>
      </c>
      <c r="K249" s="391" t="s">
        <v>570</v>
      </c>
    </row>
    <row r="250" spans="1:12" s="163" customFormat="1" ht="14.25" customHeight="1" x14ac:dyDescent="0.2">
      <c r="A250" s="388"/>
      <c r="B250" s="803">
        <v>8</v>
      </c>
      <c r="C250" s="804" t="s">
        <v>747</v>
      </c>
      <c r="D250" s="827" t="s">
        <v>661</v>
      </c>
      <c r="E250" s="810" t="s">
        <v>143</v>
      </c>
      <c r="F250" s="464" t="b">
        <f>IF(総括表!$B$4=総括表!$Q$4,基礎データ貼付用シート!E1111)</f>
        <v>0</v>
      </c>
      <c r="G250" s="522" t="s">
        <v>769</v>
      </c>
      <c r="H250" s="854">
        <v>0.39700000000000002</v>
      </c>
      <c r="I250" s="526" t="s">
        <v>772</v>
      </c>
      <c r="J250" s="840">
        <f t="shared" ref="J250:J255" si="16">ROUND(F250*H250,0)</f>
        <v>0</v>
      </c>
      <c r="K250" s="391" t="s">
        <v>787</v>
      </c>
    </row>
    <row r="251" spans="1:12" s="163" customFormat="1" ht="14.25" customHeight="1" x14ac:dyDescent="0.2">
      <c r="A251" s="388"/>
      <c r="B251" s="814"/>
      <c r="C251" s="815"/>
      <c r="D251" s="811"/>
      <c r="E251" s="810" t="s">
        <v>142</v>
      </c>
      <c r="F251" s="464" t="b">
        <f>IF(総括表!$B$4=総括表!$Q$5,基礎データ貼付用シート!E1111)</f>
        <v>0</v>
      </c>
      <c r="G251" s="522" t="s">
        <v>769</v>
      </c>
      <c r="H251" s="854">
        <v>0.38600000000000001</v>
      </c>
      <c r="I251" s="522" t="s">
        <v>772</v>
      </c>
      <c r="J251" s="837">
        <f t="shared" si="16"/>
        <v>0</v>
      </c>
      <c r="K251" s="391" t="s">
        <v>788</v>
      </c>
    </row>
    <row r="252" spans="1:12" s="163" customFormat="1" ht="14.25" customHeight="1" x14ac:dyDescent="0.2">
      <c r="A252" s="388"/>
      <c r="B252" s="803">
        <v>9</v>
      </c>
      <c r="C252" s="804" t="s">
        <v>818</v>
      </c>
      <c r="D252" s="827" t="s">
        <v>661</v>
      </c>
      <c r="E252" s="810" t="s">
        <v>143</v>
      </c>
      <c r="F252" s="464" t="b">
        <f>IF(総括表!$B$4=総括表!$Q$4,基礎データ貼付用シート!E1118)</f>
        <v>0</v>
      </c>
      <c r="G252" s="522" t="s">
        <v>117</v>
      </c>
      <c r="H252" s="854">
        <v>0.41699999999999998</v>
      </c>
      <c r="I252" s="526" t="s">
        <v>119</v>
      </c>
      <c r="J252" s="840">
        <f t="shared" si="16"/>
        <v>0</v>
      </c>
      <c r="K252" s="391" t="s">
        <v>878</v>
      </c>
    </row>
    <row r="253" spans="1:12" s="163" customFormat="1" ht="14.25" customHeight="1" x14ac:dyDescent="0.2">
      <c r="A253" s="388"/>
      <c r="B253" s="814"/>
      <c r="C253" s="815"/>
      <c r="D253" s="811"/>
      <c r="E253" s="810" t="s">
        <v>142</v>
      </c>
      <c r="F253" s="464" t="b">
        <f>IF(総括表!$B$4=総括表!$Q$5,基礎データ貼付用シート!E1118)</f>
        <v>0</v>
      </c>
      <c r="G253" s="522" t="s">
        <v>117</v>
      </c>
      <c r="H253" s="854">
        <v>0.40899999999999997</v>
      </c>
      <c r="I253" s="526" t="s">
        <v>119</v>
      </c>
      <c r="J253" s="840">
        <f t="shared" si="16"/>
        <v>0</v>
      </c>
      <c r="K253" s="391" t="s">
        <v>879</v>
      </c>
    </row>
    <row r="254" spans="1:12" s="163" customFormat="1" ht="14.25" customHeight="1" x14ac:dyDescent="0.2">
      <c r="A254" s="388"/>
      <c r="B254" s="803">
        <v>10</v>
      </c>
      <c r="C254" s="804" t="s">
        <v>894</v>
      </c>
      <c r="D254" s="827" t="s">
        <v>661</v>
      </c>
      <c r="E254" s="810" t="s">
        <v>143</v>
      </c>
      <c r="F254" s="464" t="b">
        <f>IF(総括表!$B$4=総括表!$Q$4,基礎データ貼付用シート!E1125)</f>
        <v>0</v>
      </c>
      <c r="G254" s="522" t="s">
        <v>117</v>
      </c>
      <c r="H254" s="854">
        <v>0.435</v>
      </c>
      <c r="I254" s="526" t="s">
        <v>119</v>
      </c>
      <c r="J254" s="840">
        <f t="shared" si="16"/>
        <v>0</v>
      </c>
      <c r="K254" s="391" t="s">
        <v>922</v>
      </c>
    </row>
    <row r="255" spans="1:12" s="163" customFormat="1" ht="14.25" customHeight="1" x14ac:dyDescent="0.2">
      <c r="A255" s="388"/>
      <c r="B255" s="814"/>
      <c r="C255" s="815"/>
      <c r="D255" s="811"/>
      <c r="E255" s="810" t="s">
        <v>142</v>
      </c>
      <c r="F255" s="464" t="b">
        <f>IF(総括表!$B$4=総括表!$Q$5,基礎データ貼付用シート!E1125)</f>
        <v>0</v>
      </c>
      <c r="G255" s="522" t="s">
        <v>117</v>
      </c>
      <c r="H255" s="854">
        <v>0.42499999999999999</v>
      </c>
      <c r="I255" s="526" t="s">
        <v>119</v>
      </c>
      <c r="J255" s="840">
        <f t="shared" si="16"/>
        <v>0</v>
      </c>
      <c r="K255" s="391" t="s">
        <v>923</v>
      </c>
    </row>
    <row r="256" spans="1:12" s="163" customFormat="1" ht="14.25" customHeight="1" x14ac:dyDescent="0.2">
      <c r="A256" s="388"/>
      <c r="B256" s="803">
        <v>11</v>
      </c>
      <c r="C256" s="804" t="s">
        <v>926</v>
      </c>
      <c r="D256" s="827" t="s">
        <v>661</v>
      </c>
      <c r="E256" s="810" t="s">
        <v>143</v>
      </c>
      <c r="F256" s="464" t="b">
        <f>IF(総括表!$B$4=総括表!$Q$4,基礎データ貼付用シート!E1132)</f>
        <v>0</v>
      </c>
      <c r="G256" s="522" t="s">
        <v>117</v>
      </c>
      <c r="H256" s="854">
        <v>0.45700000000000002</v>
      </c>
      <c r="I256" s="526" t="s">
        <v>119</v>
      </c>
      <c r="J256" s="840">
        <f t="shared" ref="J256:J261" si="17">ROUND(F256*H256,0)</f>
        <v>0</v>
      </c>
      <c r="K256" s="391" t="s">
        <v>1011</v>
      </c>
    </row>
    <row r="257" spans="1:12" s="163" customFormat="1" ht="14.25" customHeight="1" x14ac:dyDescent="0.2">
      <c r="A257" s="388"/>
      <c r="B257" s="814"/>
      <c r="C257" s="815"/>
      <c r="D257" s="811"/>
      <c r="E257" s="810" t="s">
        <v>142</v>
      </c>
      <c r="F257" s="464" t="b">
        <f>IF(総括表!$B$4=総括表!$Q$5,基礎データ貼付用シート!E1132)</f>
        <v>0</v>
      </c>
      <c r="G257" s="522" t="s">
        <v>117</v>
      </c>
      <c r="H257" s="854">
        <v>0.45</v>
      </c>
      <c r="I257" s="526" t="s">
        <v>119</v>
      </c>
      <c r="J257" s="840">
        <f t="shared" si="17"/>
        <v>0</v>
      </c>
      <c r="K257" s="391" t="s">
        <v>1012</v>
      </c>
    </row>
    <row r="258" spans="1:12" s="163" customFormat="1" ht="15" customHeight="1" x14ac:dyDescent="0.2">
      <c r="A258" s="388"/>
      <c r="B258" s="803">
        <v>12</v>
      </c>
      <c r="C258" s="804" t="s">
        <v>1082</v>
      </c>
      <c r="D258" s="827" t="s">
        <v>661</v>
      </c>
      <c r="E258" s="810" t="s">
        <v>143</v>
      </c>
      <c r="F258" s="464" t="b">
        <f>IF(総括表!$B$4=総括表!$Q$4,基礎データ貼付用シート!E1139)</f>
        <v>0</v>
      </c>
      <c r="G258" s="522" t="s">
        <v>117</v>
      </c>
      <c r="H258" s="854">
        <v>0.47899999999999998</v>
      </c>
      <c r="I258" s="526" t="s">
        <v>119</v>
      </c>
      <c r="J258" s="840">
        <f t="shared" si="17"/>
        <v>0</v>
      </c>
      <c r="K258" s="391" t="s">
        <v>1198</v>
      </c>
    </row>
    <row r="259" spans="1:12" s="163" customFormat="1" ht="15" customHeight="1" x14ac:dyDescent="0.2">
      <c r="A259" s="388"/>
      <c r="B259" s="814"/>
      <c r="C259" s="815"/>
      <c r="D259" s="811"/>
      <c r="E259" s="810" t="s">
        <v>142</v>
      </c>
      <c r="F259" s="464" t="b">
        <f>IF(総括表!$B$4=総括表!$Q$5,基礎データ貼付用シート!E1139)</f>
        <v>0</v>
      </c>
      <c r="G259" s="522" t="s">
        <v>117</v>
      </c>
      <c r="H259" s="854">
        <v>0.47499999999999998</v>
      </c>
      <c r="I259" s="526" t="s">
        <v>119</v>
      </c>
      <c r="J259" s="840">
        <f t="shared" si="17"/>
        <v>0</v>
      </c>
      <c r="K259" s="391" t="s">
        <v>1199</v>
      </c>
    </row>
    <row r="260" spans="1:12" s="163" customFormat="1" ht="15" customHeight="1" x14ac:dyDescent="0.2">
      <c r="A260" s="388"/>
      <c r="B260" s="398">
        <v>13</v>
      </c>
      <c r="C260" s="399" t="s">
        <v>1284</v>
      </c>
      <c r="D260" s="830" t="s">
        <v>661</v>
      </c>
      <c r="E260" s="819" t="s">
        <v>143</v>
      </c>
      <c r="F260" s="868" t="b">
        <f>IF(総括表!$B$4=総括表!$Q$4,基礎データ貼付用シート!E1146)</f>
        <v>0</v>
      </c>
      <c r="G260" s="419" t="s">
        <v>117</v>
      </c>
      <c r="H260" s="854">
        <v>0.5</v>
      </c>
      <c r="I260" s="421" t="s">
        <v>119</v>
      </c>
      <c r="J260" s="855">
        <f t="shared" si="17"/>
        <v>0</v>
      </c>
      <c r="K260" s="391" t="s">
        <v>4883</v>
      </c>
    </row>
    <row r="261" spans="1:12" s="163" customFormat="1" ht="15" customHeight="1" x14ac:dyDescent="0.2">
      <c r="A261" s="388"/>
      <c r="B261" s="814"/>
      <c r="C261" s="815"/>
      <c r="D261" s="811"/>
      <c r="E261" s="819" t="s">
        <v>142</v>
      </c>
      <c r="F261" s="868" t="b">
        <f>IF(総括表!$B$4=総括表!$Q$5,基礎データ貼付用シート!E1146)</f>
        <v>0</v>
      </c>
      <c r="G261" s="419" t="s">
        <v>117</v>
      </c>
      <c r="H261" s="854">
        <v>0.5</v>
      </c>
      <c r="I261" s="421" t="s">
        <v>119</v>
      </c>
      <c r="J261" s="855">
        <f t="shared" si="17"/>
        <v>0</v>
      </c>
      <c r="K261" s="391" t="s">
        <v>4884</v>
      </c>
    </row>
    <row r="262" spans="1:12" s="163" customFormat="1" ht="15" customHeight="1" x14ac:dyDescent="0.2">
      <c r="A262" s="388"/>
      <c r="B262" s="398">
        <v>14</v>
      </c>
      <c r="C262" s="399" t="s">
        <v>5389</v>
      </c>
      <c r="D262" s="830" t="s">
        <v>661</v>
      </c>
      <c r="E262" s="819" t="s">
        <v>143</v>
      </c>
      <c r="F262" s="464" t="b">
        <f>IF(総括表!$B$4=総括表!$Q$4,基礎データ貼付用シート!E1153)</f>
        <v>0</v>
      </c>
      <c r="G262" s="419" t="s">
        <v>117</v>
      </c>
      <c r="H262" s="854">
        <v>0.5</v>
      </c>
      <c r="I262" s="421" t="s">
        <v>119</v>
      </c>
      <c r="J262" s="855">
        <f t="shared" ref="J262:J265" si="18">ROUND(F262*H262,0)</f>
        <v>0</v>
      </c>
      <c r="K262" s="391" t="s">
        <v>5381</v>
      </c>
    </row>
    <row r="263" spans="1:12" s="163" customFormat="1" ht="15" customHeight="1" x14ac:dyDescent="0.2">
      <c r="A263" s="388"/>
      <c r="B263" s="814"/>
      <c r="C263" s="815"/>
      <c r="D263" s="811"/>
      <c r="E263" s="819" t="s">
        <v>142</v>
      </c>
      <c r="F263" s="464" t="b">
        <f>IF(総括表!$B$4=総括表!$Q$5,基礎データ貼付用シート!E1153)</f>
        <v>0</v>
      </c>
      <c r="G263" s="419" t="s">
        <v>117</v>
      </c>
      <c r="H263" s="854">
        <v>0.5</v>
      </c>
      <c r="I263" s="421" t="s">
        <v>119</v>
      </c>
      <c r="J263" s="855">
        <f t="shared" si="18"/>
        <v>0</v>
      </c>
      <c r="K263" s="391" t="s">
        <v>5382</v>
      </c>
    </row>
    <row r="264" spans="1:12" s="163" customFormat="1" ht="15" customHeight="1" x14ac:dyDescent="0.2">
      <c r="A264" s="388"/>
      <c r="B264" s="398">
        <v>15</v>
      </c>
      <c r="C264" s="399" t="s">
        <v>5796</v>
      </c>
      <c r="D264" s="830" t="s">
        <v>661</v>
      </c>
      <c r="E264" s="819" t="s">
        <v>143</v>
      </c>
      <c r="F264" s="464" t="b">
        <f>IF(総括表!$B$4=総括表!$Q$4,基礎データ貼付用シート!E1160)</f>
        <v>0</v>
      </c>
      <c r="G264" s="419" t="s">
        <v>823</v>
      </c>
      <c r="H264" s="854">
        <v>0.5</v>
      </c>
      <c r="I264" s="421" t="s">
        <v>822</v>
      </c>
      <c r="J264" s="855">
        <f t="shared" si="18"/>
        <v>0</v>
      </c>
      <c r="K264" s="391" t="s">
        <v>316</v>
      </c>
    </row>
    <row r="265" spans="1:12" s="163" customFormat="1" ht="15" customHeight="1" x14ac:dyDescent="0.2">
      <c r="A265" s="388"/>
      <c r="B265" s="814"/>
      <c r="C265" s="815"/>
      <c r="D265" s="811"/>
      <c r="E265" s="819" t="s">
        <v>142</v>
      </c>
      <c r="F265" s="464" t="b">
        <f>IF(総括表!$B$4=総括表!$Q$5,基礎データ貼付用シート!E1160)</f>
        <v>0</v>
      </c>
      <c r="G265" s="419" t="s">
        <v>823</v>
      </c>
      <c r="H265" s="854">
        <v>0.5</v>
      </c>
      <c r="I265" s="421" t="s">
        <v>822</v>
      </c>
      <c r="J265" s="855">
        <f t="shared" si="18"/>
        <v>0</v>
      </c>
      <c r="K265" s="391" t="s">
        <v>315</v>
      </c>
    </row>
    <row r="266" spans="1:12" s="163" customFormat="1" ht="15" customHeight="1" x14ac:dyDescent="0.2">
      <c r="A266" s="388"/>
      <c r="B266" s="398">
        <v>16</v>
      </c>
      <c r="C266" s="399" t="s">
        <v>6351</v>
      </c>
      <c r="D266" s="830" t="s">
        <v>661</v>
      </c>
      <c r="E266" s="819" t="s">
        <v>143</v>
      </c>
      <c r="F266" s="702" t="b">
        <f>IF(総括表!$B$4=総括表!$Q$4,基礎データ貼付用シート!E1169)</f>
        <v>0</v>
      </c>
      <c r="G266" s="419" t="s">
        <v>823</v>
      </c>
      <c r="H266" s="854">
        <v>0.5</v>
      </c>
      <c r="I266" s="421" t="s">
        <v>822</v>
      </c>
      <c r="J266" s="855">
        <f t="shared" ref="J266:J267" si="19">ROUND(F266*H266,0)</f>
        <v>0</v>
      </c>
      <c r="K266" s="391" t="s">
        <v>6396</v>
      </c>
    </row>
    <row r="267" spans="1:12" s="163" customFormat="1" ht="15" customHeight="1" thickBot="1" x14ac:dyDescent="0.25">
      <c r="A267" s="388"/>
      <c r="B267" s="814"/>
      <c r="C267" s="815"/>
      <c r="D267" s="811"/>
      <c r="E267" s="819" t="s">
        <v>142</v>
      </c>
      <c r="F267" s="702" t="b">
        <f>IF(総括表!$B$4=総括表!$Q$5,基礎データ貼付用シート!E1169)</f>
        <v>0</v>
      </c>
      <c r="G267" s="419" t="s">
        <v>823</v>
      </c>
      <c r="H267" s="854">
        <v>0.5</v>
      </c>
      <c r="I267" s="421" t="s">
        <v>822</v>
      </c>
      <c r="J267" s="855">
        <f t="shared" si="19"/>
        <v>0</v>
      </c>
      <c r="K267" s="391" t="s">
        <v>6397</v>
      </c>
    </row>
    <row r="268" spans="1:12" s="163" customFormat="1" ht="15" customHeight="1" x14ac:dyDescent="0.2">
      <c r="A268" s="388"/>
      <c r="B268" s="435"/>
      <c r="C268" s="436"/>
      <c r="D268" s="435"/>
      <c r="E268" s="435"/>
      <c r="F268" s="168"/>
      <c r="G268" s="437"/>
      <c r="H268" s="1496" t="s">
        <v>1122</v>
      </c>
      <c r="I268" s="1497"/>
      <c r="J268" s="417"/>
      <c r="K268" s="391"/>
    </row>
    <row r="269" spans="1:12" s="163" customFormat="1" ht="15" customHeight="1" thickBot="1" x14ac:dyDescent="0.25">
      <c r="A269" s="388"/>
      <c r="B269" s="391"/>
      <c r="C269" s="391"/>
      <c r="D269" s="391"/>
      <c r="E269" s="391"/>
      <c r="F269" s="438"/>
      <c r="G269" s="391"/>
      <c r="H269" s="1494" t="s">
        <v>118</v>
      </c>
      <c r="I269" s="1495"/>
      <c r="J269" s="426">
        <f>SUM(J236:J267)</f>
        <v>0</v>
      </c>
      <c r="K269" s="831" t="s">
        <v>4907</v>
      </c>
      <c r="L269" s="446" t="s">
        <v>4906</v>
      </c>
    </row>
    <row r="270" spans="1:12" s="163" customFormat="1" ht="14.25" customHeight="1" x14ac:dyDescent="0.2">
      <c r="A270" s="388"/>
      <c r="B270" s="391"/>
      <c r="C270" s="391"/>
      <c r="D270" s="391"/>
      <c r="E270" s="391"/>
      <c r="F270" s="438"/>
      <c r="G270" s="439"/>
      <c r="H270" s="437"/>
      <c r="I270" s="437"/>
      <c r="J270" s="168"/>
      <c r="K270" s="391"/>
    </row>
    <row r="271" spans="1:12" s="163" customFormat="1" ht="14.25" customHeight="1" x14ac:dyDescent="0.2">
      <c r="A271" s="824" t="s">
        <v>790</v>
      </c>
      <c r="B271" s="388" t="s">
        <v>477</v>
      </c>
      <c r="C271" s="384"/>
      <c r="D271" s="384"/>
      <c r="E271" s="384"/>
      <c r="F271" s="427"/>
      <c r="G271" s="384"/>
      <c r="H271" s="384"/>
      <c r="I271" s="384"/>
      <c r="J271" s="427"/>
      <c r="K271" s="384"/>
      <c r="L271" s="155"/>
    </row>
    <row r="272" spans="1:12" s="163" customFormat="1" ht="14.25" customHeight="1" x14ac:dyDescent="0.2">
      <c r="A272" s="825"/>
      <c r="B272" s="388" t="s">
        <v>660</v>
      </c>
      <c r="C272" s="384"/>
      <c r="D272" s="384"/>
      <c r="E272" s="384"/>
      <c r="F272" s="427"/>
      <c r="G272" s="384"/>
      <c r="H272" s="384"/>
      <c r="I272" s="384"/>
      <c r="J272" s="427"/>
      <c r="K272" s="384"/>
      <c r="L272" s="155"/>
    </row>
    <row r="273" spans="1:12" s="163" customFormat="1" ht="14.25" customHeight="1" x14ac:dyDescent="0.2">
      <c r="A273" s="389"/>
      <c r="B273" s="384"/>
      <c r="C273" s="384"/>
      <c r="D273" s="384"/>
      <c r="E273" s="384"/>
      <c r="F273" s="427"/>
      <c r="G273" s="384"/>
      <c r="H273" s="384"/>
      <c r="I273" s="384"/>
      <c r="J273" s="427"/>
      <c r="K273" s="384"/>
      <c r="L273" s="155"/>
    </row>
    <row r="274" spans="1:12" s="163" customFormat="1" ht="14.25" customHeight="1" x14ac:dyDescent="0.2">
      <c r="A274" s="389"/>
      <c r="B274" s="1525" t="s">
        <v>164</v>
      </c>
      <c r="C274" s="1526"/>
      <c r="D274" s="1525" t="s">
        <v>139</v>
      </c>
      <c r="E274" s="1526"/>
      <c r="F274" s="801" t="s">
        <v>179</v>
      </c>
      <c r="G274" s="509"/>
      <c r="H274" s="509" t="s">
        <v>137</v>
      </c>
      <c r="I274" s="509"/>
      <c r="J274" s="801" t="s">
        <v>89</v>
      </c>
      <c r="K274" s="391"/>
      <c r="L274" s="155"/>
    </row>
    <row r="275" spans="1:12" s="163" customFormat="1" ht="14.25" customHeight="1" x14ac:dyDescent="0.2">
      <c r="A275" s="389"/>
      <c r="B275" s="429"/>
      <c r="C275" s="393"/>
      <c r="D275" s="394"/>
      <c r="E275" s="395"/>
      <c r="F275" s="430"/>
      <c r="G275" s="396"/>
      <c r="H275" s="396"/>
      <c r="I275" s="396"/>
      <c r="J275" s="832" t="s">
        <v>771</v>
      </c>
      <c r="K275" s="391"/>
      <c r="L275" s="155"/>
    </row>
    <row r="276" spans="1:12" ht="14.25" customHeight="1" x14ac:dyDescent="0.2">
      <c r="A276" s="388"/>
      <c r="B276" s="803">
        <v>1</v>
      </c>
      <c r="C276" s="804" t="s">
        <v>120</v>
      </c>
      <c r="D276" s="827" t="s">
        <v>662</v>
      </c>
      <c r="E276" s="810" t="s">
        <v>143</v>
      </c>
      <c r="F276" s="464" t="b">
        <f>IF(総括表!$B$4=総括表!$Q$4,基礎データ貼付用シート!E1084)</f>
        <v>0</v>
      </c>
      <c r="G276" s="522" t="s">
        <v>769</v>
      </c>
      <c r="H276" s="529">
        <v>0.41499999999999998</v>
      </c>
      <c r="I276" s="526" t="s">
        <v>772</v>
      </c>
      <c r="J276" s="840">
        <f t="shared" ref="J276:J285" si="20">ROUND(F276*H276,0)</f>
        <v>0</v>
      </c>
      <c r="K276" s="391" t="s">
        <v>773</v>
      </c>
      <c r="L276" s="163"/>
    </row>
    <row r="277" spans="1:12" ht="14.25" customHeight="1" x14ac:dyDescent="0.2">
      <c r="A277" s="388"/>
      <c r="B277" s="814"/>
      <c r="C277" s="815"/>
      <c r="D277" s="811"/>
      <c r="E277" s="810" t="s">
        <v>142</v>
      </c>
      <c r="F277" s="464" t="b">
        <f>IF(総括表!$B$4=総括表!$Q$5,基礎データ貼付用シート!E1084)</f>
        <v>0</v>
      </c>
      <c r="G277" s="522" t="s">
        <v>769</v>
      </c>
      <c r="H277" s="529">
        <v>0.35</v>
      </c>
      <c r="I277" s="526" t="s">
        <v>772</v>
      </c>
      <c r="J277" s="840">
        <f t="shared" si="20"/>
        <v>0</v>
      </c>
      <c r="K277" s="391" t="s">
        <v>774</v>
      </c>
      <c r="L277" s="163"/>
    </row>
    <row r="278" spans="1:12" ht="14.25" customHeight="1" x14ac:dyDescent="0.2">
      <c r="A278" s="388"/>
      <c r="B278" s="803">
        <v>2</v>
      </c>
      <c r="C278" s="804" t="s">
        <v>476</v>
      </c>
      <c r="D278" s="827" t="s">
        <v>662</v>
      </c>
      <c r="E278" s="810" t="s">
        <v>143</v>
      </c>
      <c r="F278" s="464" t="b">
        <f>IF(総括表!$B$4=総括表!$Q$4,基礎データ貼付用シート!E1086)</f>
        <v>0</v>
      </c>
      <c r="G278" s="522" t="s">
        <v>769</v>
      </c>
      <c r="H278" s="529">
        <v>0.44400000000000001</v>
      </c>
      <c r="I278" s="526" t="s">
        <v>772</v>
      </c>
      <c r="J278" s="840">
        <f t="shared" si="20"/>
        <v>0</v>
      </c>
      <c r="K278" s="391" t="s">
        <v>775</v>
      </c>
      <c r="L278" s="163"/>
    </row>
    <row r="279" spans="1:12" ht="14.25" customHeight="1" x14ac:dyDescent="0.2">
      <c r="A279" s="388"/>
      <c r="B279" s="814"/>
      <c r="C279" s="815"/>
      <c r="D279" s="811"/>
      <c r="E279" s="810" t="s">
        <v>142</v>
      </c>
      <c r="F279" s="464" t="b">
        <f>IF(総括表!$B$4=総括表!$Q$5,基礎データ貼付用シート!E1086)</f>
        <v>0</v>
      </c>
      <c r="G279" s="522" t="s">
        <v>769</v>
      </c>
      <c r="H279" s="529">
        <v>0.39200000000000002</v>
      </c>
      <c r="I279" s="526" t="s">
        <v>772</v>
      </c>
      <c r="J279" s="840">
        <f t="shared" si="20"/>
        <v>0</v>
      </c>
      <c r="K279" s="391" t="s">
        <v>776</v>
      </c>
      <c r="L279" s="163"/>
    </row>
    <row r="280" spans="1:12" ht="14.25" customHeight="1" x14ac:dyDescent="0.2">
      <c r="A280" s="388"/>
      <c r="B280" s="803">
        <v>3</v>
      </c>
      <c r="C280" s="804" t="s">
        <v>513</v>
      </c>
      <c r="D280" s="827" t="s">
        <v>662</v>
      </c>
      <c r="E280" s="810" t="s">
        <v>143</v>
      </c>
      <c r="F280" s="464" t="b">
        <f>IF(総括表!$B$4=総括表!$Q$4,基礎データ貼付用シート!E1088)</f>
        <v>0</v>
      </c>
      <c r="G280" s="522" t="s">
        <v>769</v>
      </c>
      <c r="H280" s="852">
        <v>0.47199999999999998</v>
      </c>
      <c r="I280" s="526" t="s">
        <v>772</v>
      </c>
      <c r="J280" s="840">
        <f t="shared" si="20"/>
        <v>0</v>
      </c>
      <c r="K280" s="391" t="s">
        <v>777</v>
      </c>
      <c r="L280" s="163"/>
    </row>
    <row r="281" spans="1:12" ht="14.25" customHeight="1" x14ac:dyDescent="0.2">
      <c r="A281" s="388"/>
      <c r="B281" s="814"/>
      <c r="C281" s="815"/>
      <c r="D281" s="811"/>
      <c r="E281" s="810" t="s">
        <v>142</v>
      </c>
      <c r="F281" s="464" t="b">
        <f>IF(総括表!$B$4=総括表!$Q$5,基礎データ貼付用シート!E1088)</f>
        <v>0</v>
      </c>
      <c r="G281" s="522" t="s">
        <v>769</v>
      </c>
      <c r="H281" s="852">
        <v>0.42599999999999999</v>
      </c>
      <c r="I281" s="522" t="s">
        <v>772</v>
      </c>
      <c r="J281" s="837">
        <f t="shared" si="20"/>
        <v>0</v>
      </c>
      <c r="K281" s="391" t="s">
        <v>778</v>
      </c>
      <c r="L281" s="163"/>
    </row>
    <row r="282" spans="1:12" ht="14.25" customHeight="1" x14ac:dyDescent="0.2">
      <c r="A282" s="388"/>
      <c r="B282" s="803">
        <v>4</v>
      </c>
      <c r="C282" s="804" t="s">
        <v>620</v>
      </c>
      <c r="D282" s="827" t="s">
        <v>662</v>
      </c>
      <c r="E282" s="810" t="s">
        <v>143</v>
      </c>
      <c r="F282" s="464" t="b">
        <f>IF(総括表!$B$4=総括表!$Q$4,基礎データ貼付用シート!E1096)</f>
        <v>0</v>
      </c>
      <c r="G282" s="522" t="s">
        <v>769</v>
      </c>
      <c r="H282" s="852">
        <v>0.499</v>
      </c>
      <c r="I282" s="526" t="s">
        <v>772</v>
      </c>
      <c r="J282" s="840">
        <f>ROUND(F282*H282,0)</f>
        <v>0</v>
      </c>
      <c r="K282" s="391" t="s">
        <v>779</v>
      </c>
      <c r="L282" s="163"/>
    </row>
    <row r="283" spans="1:12" ht="14.25" customHeight="1" x14ac:dyDescent="0.2">
      <c r="A283" s="388"/>
      <c r="B283" s="814"/>
      <c r="C283" s="815"/>
      <c r="D283" s="811"/>
      <c r="E283" s="810" t="s">
        <v>142</v>
      </c>
      <c r="F283" s="464" t="b">
        <f>IF(総括表!$B$4=総括表!$Q$5,基礎データ貼付用シート!E1096)</f>
        <v>0</v>
      </c>
      <c r="G283" s="522" t="s">
        <v>769</v>
      </c>
      <c r="H283" s="640">
        <v>0.45800000000000002</v>
      </c>
      <c r="I283" s="526" t="s">
        <v>772</v>
      </c>
      <c r="J283" s="840">
        <f>ROUND(F283*H283,0)</f>
        <v>0</v>
      </c>
      <c r="K283" s="391" t="s">
        <v>780</v>
      </c>
      <c r="L283" s="163"/>
    </row>
    <row r="284" spans="1:12" ht="14.25" customHeight="1" x14ac:dyDescent="0.2">
      <c r="A284" s="388"/>
      <c r="B284" s="803">
        <v>5</v>
      </c>
      <c r="C284" s="804" t="s">
        <v>716</v>
      </c>
      <c r="D284" s="827" t="s">
        <v>662</v>
      </c>
      <c r="E284" s="810" t="s">
        <v>143</v>
      </c>
      <c r="F284" s="464" t="b">
        <f>IF(総括表!$B$4=総括表!$Q$4,基礎データ貼付用シート!E1103)</f>
        <v>0</v>
      </c>
      <c r="G284" s="522" t="s">
        <v>769</v>
      </c>
      <c r="H284" s="529">
        <v>0.52700000000000002</v>
      </c>
      <c r="I284" s="526" t="s">
        <v>772</v>
      </c>
      <c r="J284" s="840">
        <f t="shared" si="20"/>
        <v>0</v>
      </c>
      <c r="K284" s="391" t="s">
        <v>781</v>
      </c>
      <c r="L284" s="163"/>
    </row>
    <row r="285" spans="1:12" ht="14.25" customHeight="1" x14ac:dyDescent="0.2">
      <c r="A285" s="388"/>
      <c r="B285" s="814"/>
      <c r="C285" s="815"/>
      <c r="D285" s="811"/>
      <c r="E285" s="810" t="s">
        <v>142</v>
      </c>
      <c r="F285" s="464" t="b">
        <f>IF(総括表!$B$4=総括表!$Q$5,基礎データ貼付用シート!E1103)</f>
        <v>0</v>
      </c>
      <c r="G285" s="522" t="s">
        <v>769</v>
      </c>
      <c r="H285" s="529">
        <v>0.505</v>
      </c>
      <c r="I285" s="526" t="s">
        <v>772</v>
      </c>
      <c r="J285" s="840">
        <f t="shared" si="20"/>
        <v>0</v>
      </c>
      <c r="K285" s="391" t="s">
        <v>782</v>
      </c>
      <c r="L285" s="163"/>
    </row>
    <row r="286" spans="1:12" ht="14.25" customHeight="1" x14ac:dyDescent="0.2">
      <c r="A286" s="388"/>
      <c r="B286" s="803">
        <v>6</v>
      </c>
      <c r="C286" s="804" t="s">
        <v>747</v>
      </c>
      <c r="D286" s="827" t="s">
        <v>662</v>
      </c>
      <c r="E286" s="810" t="s">
        <v>143</v>
      </c>
      <c r="F286" s="464" t="b">
        <f>IF(総括表!$B$4=総括表!$Q$4,基礎データ貼付用シート!E1110)</f>
        <v>0</v>
      </c>
      <c r="G286" s="522" t="s">
        <v>769</v>
      </c>
      <c r="H286" s="529">
        <v>0.55600000000000005</v>
      </c>
      <c r="I286" s="526" t="s">
        <v>772</v>
      </c>
      <c r="J286" s="840">
        <f t="shared" ref="J286:J291" si="21">ROUND(F286*H286,0)</f>
        <v>0</v>
      </c>
      <c r="K286" s="391" t="s">
        <v>792</v>
      </c>
      <c r="L286" s="163"/>
    </row>
    <row r="287" spans="1:12" ht="14.25" customHeight="1" x14ac:dyDescent="0.2">
      <c r="A287" s="388"/>
      <c r="B287" s="814"/>
      <c r="C287" s="815"/>
      <c r="D287" s="811"/>
      <c r="E287" s="810" t="s">
        <v>142</v>
      </c>
      <c r="F287" s="464" t="b">
        <f>IF(総括表!$B$4=総括表!$Q$5,基礎データ貼付用シート!E1110)</f>
        <v>0</v>
      </c>
      <c r="G287" s="522" t="s">
        <v>769</v>
      </c>
      <c r="H287" s="529">
        <v>0.54100000000000004</v>
      </c>
      <c r="I287" s="526" t="s">
        <v>772</v>
      </c>
      <c r="J287" s="840">
        <f t="shared" si="21"/>
        <v>0</v>
      </c>
      <c r="K287" s="391" t="s">
        <v>793</v>
      </c>
      <c r="L287" s="163"/>
    </row>
    <row r="288" spans="1:12" ht="14.25" customHeight="1" x14ac:dyDescent="0.2">
      <c r="A288" s="388"/>
      <c r="B288" s="803">
        <v>7</v>
      </c>
      <c r="C288" s="804" t="s">
        <v>818</v>
      </c>
      <c r="D288" s="827" t="s">
        <v>662</v>
      </c>
      <c r="E288" s="810" t="s">
        <v>143</v>
      </c>
      <c r="F288" s="464" t="b">
        <f>IF(総括表!$B$4=総括表!$Q$4,基礎データ貼付用シート!E1117)</f>
        <v>0</v>
      </c>
      <c r="G288" s="522" t="s">
        <v>117</v>
      </c>
      <c r="H288" s="529">
        <v>0.58399999999999996</v>
      </c>
      <c r="I288" s="526" t="s">
        <v>119</v>
      </c>
      <c r="J288" s="840">
        <f t="shared" si="21"/>
        <v>0</v>
      </c>
      <c r="K288" s="391" t="s">
        <v>882</v>
      </c>
      <c r="L288" s="163"/>
    </row>
    <row r="289" spans="1:12" ht="14.25" customHeight="1" x14ac:dyDescent="0.2">
      <c r="A289" s="388"/>
      <c r="B289" s="814"/>
      <c r="C289" s="815"/>
      <c r="D289" s="811"/>
      <c r="E289" s="810" t="s">
        <v>142</v>
      </c>
      <c r="F289" s="464" t="b">
        <f>IF(総括表!$B$4=総括表!$Q$5,基礎データ貼付用シート!E1117)</f>
        <v>0</v>
      </c>
      <c r="G289" s="522" t="s">
        <v>117</v>
      </c>
      <c r="H289" s="529">
        <v>0.57299999999999995</v>
      </c>
      <c r="I289" s="526" t="s">
        <v>119</v>
      </c>
      <c r="J289" s="840">
        <f t="shared" si="21"/>
        <v>0</v>
      </c>
      <c r="K289" s="391" t="s">
        <v>883</v>
      </c>
      <c r="L289" s="163"/>
    </row>
    <row r="290" spans="1:12" ht="14.25" customHeight="1" x14ac:dyDescent="0.2">
      <c r="A290" s="388"/>
      <c r="B290" s="803">
        <v>8</v>
      </c>
      <c r="C290" s="804" t="s">
        <v>894</v>
      </c>
      <c r="D290" s="827" t="s">
        <v>662</v>
      </c>
      <c r="E290" s="810" t="s">
        <v>143</v>
      </c>
      <c r="F290" s="464" t="b">
        <f>IF(総括表!$B$4=総括表!$Q$4,基礎データ貼付用シート!E1124)</f>
        <v>0</v>
      </c>
      <c r="G290" s="522" t="s">
        <v>117</v>
      </c>
      <c r="H290" s="529">
        <v>0.60899999999999999</v>
      </c>
      <c r="I290" s="526" t="s">
        <v>119</v>
      </c>
      <c r="J290" s="840">
        <f t="shared" si="21"/>
        <v>0</v>
      </c>
      <c r="K290" s="391" t="s">
        <v>924</v>
      </c>
      <c r="L290" s="163"/>
    </row>
    <row r="291" spans="1:12" ht="14.25" customHeight="1" x14ac:dyDescent="0.2">
      <c r="A291" s="388"/>
      <c r="B291" s="814"/>
      <c r="C291" s="815"/>
      <c r="D291" s="811"/>
      <c r="E291" s="810" t="s">
        <v>142</v>
      </c>
      <c r="F291" s="464" t="b">
        <f>IF(総括表!$B$4=総括表!$Q$5,基礎データ貼付用シート!E1124)</f>
        <v>0</v>
      </c>
      <c r="G291" s="522" t="s">
        <v>117</v>
      </c>
      <c r="H291" s="529">
        <v>0.59499999999999997</v>
      </c>
      <c r="I291" s="526" t="s">
        <v>119</v>
      </c>
      <c r="J291" s="840">
        <f t="shared" si="21"/>
        <v>0</v>
      </c>
      <c r="K291" s="391" t="s">
        <v>925</v>
      </c>
      <c r="L291" s="163"/>
    </row>
    <row r="292" spans="1:12" ht="14.25" customHeight="1" x14ac:dyDescent="0.2">
      <c r="A292" s="388"/>
      <c r="B292" s="803">
        <v>9</v>
      </c>
      <c r="C292" s="804" t="s">
        <v>926</v>
      </c>
      <c r="D292" s="827" t="s">
        <v>662</v>
      </c>
      <c r="E292" s="810" t="s">
        <v>143</v>
      </c>
      <c r="F292" s="464" t="b">
        <f>IF(総括表!$B$4=総括表!$Q$4,基礎データ貼付用シート!E1131)</f>
        <v>0</v>
      </c>
      <c r="G292" s="522" t="s">
        <v>117</v>
      </c>
      <c r="H292" s="529">
        <v>0.64</v>
      </c>
      <c r="I292" s="526" t="s">
        <v>119</v>
      </c>
      <c r="J292" s="840">
        <f t="shared" ref="J292:J297" si="22">ROUND(F292*H292,0)</f>
        <v>0</v>
      </c>
      <c r="K292" s="391" t="s">
        <v>567</v>
      </c>
      <c r="L292" s="163"/>
    </row>
    <row r="293" spans="1:12" ht="14.25" customHeight="1" x14ac:dyDescent="0.2">
      <c r="A293" s="388"/>
      <c r="B293" s="814"/>
      <c r="C293" s="815"/>
      <c r="D293" s="811"/>
      <c r="E293" s="810" t="s">
        <v>142</v>
      </c>
      <c r="F293" s="464" t="b">
        <f>IF(総括表!$B$4=総括表!$Q$5,基礎データ貼付用シート!E1131)</f>
        <v>0</v>
      </c>
      <c r="G293" s="522" t="s">
        <v>117</v>
      </c>
      <c r="H293" s="529">
        <v>0.63</v>
      </c>
      <c r="I293" s="526" t="s">
        <v>119</v>
      </c>
      <c r="J293" s="840">
        <f t="shared" si="22"/>
        <v>0</v>
      </c>
      <c r="K293" s="391" t="s">
        <v>566</v>
      </c>
      <c r="L293" s="163"/>
    </row>
    <row r="294" spans="1:12" ht="15" customHeight="1" x14ac:dyDescent="0.2">
      <c r="A294" s="388"/>
      <c r="B294" s="803">
        <v>10</v>
      </c>
      <c r="C294" s="804" t="s">
        <v>1082</v>
      </c>
      <c r="D294" s="827" t="s">
        <v>662</v>
      </c>
      <c r="E294" s="810" t="s">
        <v>143</v>
      </c>
      <c r="F294" s="464" t="b">
        <f>IF(総括表!$B$4=総括表!$Q$4,基礎データ貼付用シート!E1138)</f>
        <v>0</v>
      </c>
      <c r="G294" s="522" t="s">
        <v>117</v>
      </c>
      <c r="H294" s="529">
        <v>0.67</v>
      </c>
      <c r="I294" s="526" t="s">
        <v>119</v>
      </c>
      <c r="J294" s="840">
        <f t="shared" si="22"/>
        <v>0</v>
      </c>
      <c r="K294" s="391" t="s">
        <v>565</v>
      </c>
      <c r="L294" s="163"/>
    </row>
    <row r="295" spans="1:12" ht="15" customHeight="1" x14ac:dyDescent="0.2">
      <c r="A295" s="388"/>
      <c r="B295" s="814"/>
      <c r="C295" s="815"/>
      <c r="D295" s="811"/>
      <c r="E295" s="810" t="s">
        <v>142</v>
      </c>
      <c r="F295" s="868" t="b">
        <f>IF(総括表!$B$4=総括表!$Q$5,基礎データ貼付用シート!E1138)</f>
        <v>0</v>
      </c>
      <c r="G295" s="522" t="s">
        <v>117</v>
      </c>
      <c r="H295" s="529">
        <v>0.66400000000000003</v>
      </c>
      <c r="I295" s="526" t="s">
        <v>119</v>
      </c>
      <c r="J295" s="840">
        <f t="shared" si="22"/>
        <v>0</v>
      </c>
      <c r="K295" s="391" t="s">
        <v>1200</v>
      </c>
      <c r="L295" s="163"/>
    </row>
    <row r="296" spans="1:12" ht="15" customHeight="1" x14ac:dyDescent="0.2">
      <c r="A296" s="388"/>
      <c r="B296" s="398">
        <v>11</v>
      </c>
      <c r="C296" s="399" t="s">
        <v>1284</v>
      </c>
      <c r="D296" s="830" t="s">
        <v>662</v>
      </c>
      <c r="E296" s="819" t="s">
        <v>143</v>
      </c>
      <c r="F296" s="868" t="b">
        <f>IF(総括表!$B$4=総括表!$Q$4,基礎データ貼付用シート!E1145)</f>
        <v>0</v>
      </c>
      <c r="G296" s="419" t="s">
        <v>4908</v>
      </c>
      <c r="H296" s="853">
        <v>0.7</v>
      </c>
      <c r="I296" s="421" t="s">
        <v>4909</v>
      </c>
      <c r="J296" s="855">
        <f t="shared" si="22"/>
        <v>0</v>
      </c>
      <c r="K296" s="391" t="s">
        <v>4910</v>
      </c>
      <c r="L296" s="163"/>
    </row>
    <row r="297" spans="1:12" ht="15" customHeight="1" x14ac:dyDescent="0.2">
      <c r="A297" s="388"/>
      <c r="B297" s="814"/>
      <c r="C297" s="815"/>
      <c r="D297" s="811"/>
      <c r="E297" s="819" t="s">
        <v>142</v>
      </c>
      <c r="F297" s="464" t="b">
        <f>IF(総括表!$B$4=総括表!$Q$5,基礎データ貼付用シート!E1145)</f>
        <v>0</v>
      </c>
      <c r="G297" s="419" t="s">
        <v>117</v>
      </c>
      <c r="H297" s="853">
        <v>0.7</v>
      </c>
      <c r="I297" s="421" t="s">
        <v>119</v>
      </c>
      <c r="J297" s="855">
        <f t="shared" si="22"/>
        <v>0</v>
      </c>
      <c r="K297" s="391" t="s">
        <v>562</v>
      </c>
      <c r="L297" s="163"/>
    </row>
    <row r="298" spans="1:12" ht="15" customHeight="1" x14ac:dyDescent="0.2">
      <c r="A298" s="388"/>
      <c r="B298" s="398">
        <v>12</v>
      </c>
      <c r="C298" s="399" t="s">
        <v>5389</v>
      </c>
      <c r="D298" s="830" t="s">
        <v>662</v>
      </c>
      <c r="E298" s="819" t="s">
        <v>143</v>
      </c>
      <c r="F298" s="464" t="b">
        <f>IF(総括表!$B$4=総括表!$Q$4,基礎データ貼付用シート!E1152)</f>
        <v>0</v>
      </c>
      <c r="G298" s="419" t="s">
        <v>117</v>
      </c>
      <c r="H298" s="853">
        <v>0.7</v>
      </c>
      <c r="I298" s="421" t="s">
        <v>119</v>
      </c>
      <c r="J298" s="855">
        <f t="shared" ref="J298:J301" si="23">ROUND(F298*H298,0)</f>
        <v>0</v>
      </c>
      <c r="K298" s="391" t="s">
        <v>5383</v>
      </c>
      <c r="L298" s="163"/>
    </row>
    <row r="299" spans="1:12" ht="15" customHeight="1" x14ac:dyDescent="0.2">
      <c r="A299" s="388"/>
      <c r="B299" s="814"/>
      <c r="C299" s="815"/>
      <c r="D299" s="811"/>
      <c r="E299" s="819" t="s">
        <v>142</v>
      </c>
      <c r="F299" s="464" t="b">
        <f>IF(総括表!$B$4=総括表!$Q$5,基礎データ貼付用シート!E1152)</f>
        <v>0</v>
      </c>
      <c r="G299" s="419" t="s">
        <v>117</v>
      </c>
      <c r="H299" s="853">
        <v>0.7</v>
      </c>
      <c r="I299" s="421" t="s">
        <v>119</v>
      </c>
      <c r="J299" s="855">
        <f t="shared" si="23"/>
        <v>0</v>
      </c>
      <c r="K299" s="391" t="s">
        <v>5384</v>
      </c>
      <c r="L299" s="163"/>
    </row>
    <row r="300" spans="1:12" ht="15" customHeight="1" x14ac:dyDescent="0.2">
      <c r="A300" s="388"/>
      <c r="B300" s="398">
        <v>13</v>
      </c>
      <c r="C300" s="399" t="s">
        <v>5796</v>
      </c>
      <c r="D300" s="830" t="s">
        <v>662</v>
      </c>
      <c r="E300" s="819" t="s">
        <v>143</v>
      </c>
      <c r="F300" s="464" t="b">
        <f>IF(総括表!$B$4=総括表!$Q$4,基礎データ貼付用シート!E1159)</f>
        <v>0</v>
      </c>
      <c r="G300" s="419" t="s">
        <v>117</v>
      </c>
      <c r="H300" s="854">
        <v>0.7</v>
      </c>
      <c r="I300" s="421" t="s">
        <v>119</v>
      </c>
      <c r="J300" s="855">
        <f t="shared" si="23"/>
        <v>0</v>
      </c>
      <c r="K300" s="391" t="s">
        <v>581</v>
      </c>
      <c r="L300" s="163"/>
    </row>
    <row r="301" spans="1:12" ht="15" customHeight="1" x14ac:dyDescent="0.2">
      <c r="A301" s="388"/>
      <c r="B301" s="814"/>
      <c r="C301" s="815"/>
      <c r="D301" s="811"/>
      <c r="E301" s="819" t="s">
        <v>142</v>
      </c>
      <c r="F301" s="464" t="b">
        <f>IF(総括表!$B$4=総括表!$Q$5,基礎データ貼付用シート!E1159)</f>
        <v>0</v>
      </c>
      <c r="G301" s="419" t="s">
        <v>117</v>
      </c>
      <c r="H301" s="854">
        <v>0.7</v>
      </c>
      <c r="I301" s="421" t="s">
        <v>119</v>
      </c>
      <c r="J301" s="855">
        <f t="shared" si="23"/>
        <v>0</v>
      </c>
      <c r="K301" s="391" t="s">
        <v>580</v>
      </c>
      <c r="L301" s="163"/>
    </row>
    <row r="302" spans="1:12" ht="15" customHeight="1" x14ac:dyDescent="0.2">
      <c r="A302" s="388"/>
      <c r="B302" s="398">
        <v>14</v>
      </c>
      <c r="C302" s="399" t="s">
        <v>6351</v>
      </c>
      <c r="D302" s="830" t="s">
        <v>662</v>
      </c>
      <c r="E302" s="819" t="s">
        <v>143</v>
      </c>
      <c r="F302" s="868" t="b">
        <f>IF(総括表!$B$4=総括表!$Q$4,基礎データ貼付用シート!E1168)</f>
        <v>0</v>
      </c>
      <c r="G302" s="419" t="s">
        <v>117</v>
      </c>
      <c r="H302" s="854">
        <v>0.7</v>
      </c>
      <c r="I302" s="421" t="s">
        <v>119</v>
      </c>
      <c r="J302" s="855">
        <f t="shared" ref="J302:J303" si="24">ROUND(F302*H302,0)</f>
        <v>0</v>
      </c>
      <c r="K302" s="391" t="s">
        <v>579</v>
      </c>
      <c r="L302" s="163"/>
    </row>
    <row r="303" spans="1:12" ht="15" customHeight="1" thickBot="1" x14ac:dyDescent="0.25">
      <c r="A303" s="388"/>
      <c r="B303" s="814"/>
      <c r="C303" s="815"/>
      <c r="D303" s="811"/>
      <c r="E303" s="819" t="s">
        <v>142</v>
      </c>
      <c r="F303" s="868" t="b">
        <f>IF(総括表!$B$4=総括表!$Q$5,基礎データ貼付用シート!E1168)</f>
        <v>0</v>
      </c>
      <c r="G303" s="419" t="s">
        <v>117</v>
      </c>
      <c r="H303" s="854">
        <v>0.7</v>
      </c>
      <c r="I303" s="421" t="s">
        <v>119</v>
      </c>
      <c r="J303" s="855">
        <f t="shared" si="24"/>
        <v>0</v>
      </c>
      <c r="K303" s="391" t="s">
        <v>578</v>
      </c>
      <c r="L303" s="163"/>
    </row>
    <row r="304" spans="1:12" ht="15" customHeight="1" x14ac:dyDescent="0.2">
      <c r="A304" s="388"/>
      <c r="B304" s="435"/>
      <c r="C304" s="436"/>
      <c r="D304" s="435"/>
      <c r="E304" s="435"/>
      <c r="F304" s="168"/>
      <c r="G304" s="437"/>
      <c r="H304" s="1496" t="s">
        <v>5694</v>
      </c>
      <c r="I304" s="1497"/>
      <c r="J304" s="417"/>
      <c r="K304" s="391"/>
      <c r="L304" s="163"/>
    </row>
    <row r="305" spans="1:12" ht="15" customHeight="1" thickBot="1" x14ac:dyDescent="0.25">
      <c r="A305" s="388"/>
      <c r="B305" s="391"/>
      <c r="C305" s="391"/>
      <c r="D305" s="391"/>
      <c r="E305" s="391"/>
      <c r="F305" s="438"/>
      <c r="G305" s="391"/>
      <c r="H305" s="1494" t="s">
        <v>118</v>
      </c>
      <c r="I305" s="1495"/>
      <c r="J305" s="426">
        <f>SUM(J276:J303)</f>
        <v>0</v>
      </c>
      <c r="K305" s="831" t="s">
        <v>4911</v>
      </c>
      <c r="L305" s="446" t="s">
        <v>4906</v>
      </c>
    </row>
    <row r="306" spans="1:12" ht="14.25" customHeight="1" x14ac:dyDescent="0.2">
      <c r="A306" s="384"/>
      <c r="B306" s="384"/>
      <c r="C306" s="384"/>
      <c r="D306" s="384"/>
      <c r="E306" s="384"/>
      <c r="F306" s="427"/>
      <c r="G306" s="384"/>
      <c r="H306" s="644"/>
      <c r="I306" s="384"/>
      <c r="J306" s="427"/>
      <c r="K306" s="391"/>
    </row>
    <row r="307" spans="1:12" s="163" customFormat="1" ht="15" customHeight="1" x14ac:dyDescent="0.2">
      <c r="A307" s="824" t="s">
        <v>1144</v>
      </c>
      <c r="B307" s="388" t="s">
        <v>1147</v>
      </c>
      <c r="C307" s="384"/>
      <c r="D307" s="384"/>
      <c r="E307" s="384"/>
      <c r="F307" s="427"/>
      <c r="G307" s="384"/>
      <c r="H307" s="384"/>
      <c r="I307" s="384"/>
      <c r="J307" s="427"/>
      <c r="K307" s="384"/>
      <c r="L307" s="155"/>
    </row>
    <row r="308" spans="1:12" s="163" customFormat="1" ht="15" customHeight="1" x14ac:dyDescent="0.2">
      <c r="A308" s="825"/>
      <c r="B308" s="388" t="s">
        <v>1146</v>
      </c>
      <c r="C308" s="384"/>
      <c r="D308" s="384"/>
      <c r="E308" s="384"/>
      <c r="F308" s="427"/>
      <c r="G308" s="384"/>
      <c r="H308" s="384"/>
      <c r="I308" s="384"/>
      <c r="J308" s="427"/>
      <c r="K308" s="384"/>
      <c r="L308" s="155"/>
    </row>
    <row r="309" spans="1:12" s="163" customFormat="1" ht="15" customHeight="1" x14ac:dyDescent="0.2">
      <c r="A309" s="389"/>
      <c r="B309" s="384"/>
      <c r="C309" s="384"/>
      <c r="D309" s="384"/>
      <c r="E309" s="384"/>
      <c r="F309" s="427"/>
      <c r="G309" s="384"/>
      <c r="H309" s="384"/>
      <c r="I309" s="384"/>
      <c r="J309" s="427"/>
      <c r="K309" s="384"/>
      <c r="L309" s="155"/>
    </row>
    <row r="310" spans="1:12" s="163" customFormat="1" ht="15" customHeight="1" x14ac:dyDescent="0.2">
      <c r="A310" s="389"/>
      <c r="B310" s="1525" t="s">
        <v>164</v>
      </c>
      <c r="C310" s="1526"/>
      <c r="D310" s="1525" t="s">
        <v>139</v>
      </c>
      <c r="E310" s="1526"/>
      <c r="F310" s="801" t="s">
        <v>179</v>
      </c>
      <c r="G310" s="509"/>
      <c r="H310" s="509" t="s">
        <v>137</v>
      </c>
      <c r="I310" s="509"/>
      <c r="J310" s="801" t="s">
        <v>89</v>
      </c>
      <c r="K310" s="391"/>
      <c r="L310" s="155"/>
    </row>
    <row r="311" spans="1:12" s="163" customFormat="1" ht="15" customHeight="1" x14ac:dyDescent="0.2">
      <c r="A311" s="389"/>
      <c r="B311" s="429"/>
      <c r="C311" s="393"/>
      <c r="D311" s="394"/>
      <c r="E311" s="395"/>
      <c r="F311" s="430"/>
      <c r="G311" s="396"/>
      <c r="H311" s="396"/>
      <c r="I311" s="396"/>
      <c r="J311" s="832" t="s">
        <v>136</v>
      </c>
      <c r="K311" s="391"/>
      <c r="L311" s="155"/>
    </row>
    <row r="312" spans="1:12" s="163" customFormat="1" ht="15" customHeight="1" x14ac:dyDescent="0.2">
      <c r="A312" s="388"/>
      <c r="B312" s="803">
        <v>1</v>
      </c>
      <c r="C312" s="804" t="s">
        <v>926</v>
      </c>
      <c r="D312" s="827" t="s">
        <v>1145</v>
      </c>
      <c r="E312" s="810" t="s">
        <v>143</v>
      </c>
      <c r="F312" s="464" t="b">
        <f>IF(総括表!$B$4=総括表!$Q$4,基礎データ貼付用シート!E1133)</f>
        <v>0</v>
      </c>
      <c r="G312" s="522" t="s">
        <v>117</v>
      </c>
      <c r="H312" s="854">
        <v>0.64</v>
      </c>
      <c r="I312" s="526" t="s">
        <v>119</v>
      </c>
      <c r="J312" s="840">
        <f t="shared" ref="J312:J315" si="25">ROUND(F312*H312,0)</f>
        <v>0</v>
      </c>
      <c r="K312" s="391" t="s">
        <v>543</v>
      </c>
    </row>
    <row r="313" spans="1:12" s="163" customFormat="1" ht="15" customHeight="1" x14ac:dyDescent="0.2">
      <c r="A313" s="388"/>
      <c r="B313" s="814"/>
      <c r="C313" s="815"/>
      <c r="D313" s="811"/>
      <c r="E313" s="810" t="s">
        <v>142</v>
      </c>
      <c r="F313" s="464" t="b">
        <f>IF(総括表!$B$4=総括表!$Q$5,基礎データ貼付用シート!E1133)</f>
        <v>0</v>
      </c>
      <c r="G313" s="522" t="s">
        <v>117</v>
      </c>
      <c r="H313" s="854">
        <v>0.63</v>
      </c>
      <c r="I313" s="526" t="s">
        <v>119</v>
      </c>
      <c r="J313" s="840">
        <f t="shared" si="25"/>
        <v>0</v>
      </c>
      <c r="K313" s="391" t="s">
        <v>132</v>
      </c>
    </row>
    <row r="314" spans="1:12" s="163" customFormat="1" ht="15" customHeight="1" x14ac:dyDescent="0.2">
      <c r="A314" s="388"/>
      <c r="B314" s="803">
        <v>2</v>
      </c>
      <c r="C314" s="804" t="s">
        <v>1082</v>
      </c>
      <c r="D314" s="827" t="s">
        <v>1145</v>
      </c>
      <c r="E314" s="810" t="s">
        <v>143</v>
      </c>
      <c r="F314" s="464" t="b">
        <f>IF(総括表!$B$4=総括表!$Q$4,基礎データ貼付用シート!E1140)</f>
        <v>0</v>
      </c>
      <c r="G314" s="522" t="s">
        <v>117</v>
      </c>
      <c r="H314" s="854">
        <v>0.67</v>
      </c>
      <c r="I314" s="526" t="s">
        <v>119</v>
      </c>
      <c r="J314" s="840">
        <f t="shared" si="25"/>
        <v>0</v>
      </c>
      <c r="K314" s="391" t="s">
        <v>130</v>
      </c>
    </row>
    <row r="315" spans="1:12" s="163" customFormat="1" ht="15" customHeight="1" thickBot="1" x14ac:dyDescent="0.25">
      <c r="A315" s="388"/>
      <c r="B315" s="814"/>
      <c r="C315" s="815"/>
      <c r="D315" s="811"/>
      <c r="E315" s="810" t="s">
        <v>142</v>
      </c>
      <c r="F315" s="464" t="b">
        <f>IF(総括表!$B$4=総括表!$Q$5,基礎データ貼付用シート!E1140)</f>
        <v>0</v>
      </c>
      <c r="G315" s="522" t="s">
        <v>117</v>
      </c>
      <c r="H315" s="854">
        <v>0.66400000000000003</v>
      </c>
      <c r="I315" s="526" t="s">
        <v>119</v>
      </c>
      <c r="J315" s="840">
        <f t="shared" si="25"/>
        <v>0</v>
      </c>
      <c r="K315" s="391" t="s">
        <v>539</v>
      </c>
    </row>
    <row r="316" spans="1:12" ht="15" customHeight="1" x14ac:dyDescent="0.2">
      <c r="A316" s="388"/>
      <c r="B316" s="435"/>
      <c r="C316" s="436"/>
      <c r="D316" s="435"/>
      <c r="E316" s="435"/>
      <c r="F316" s="168"/>
      <c r="G316" s="437"/>
      <c r="H316" s="1599" t="s">
        <v>1201</v>
      </c>
      <c r="I316" s="1600"/>
      <c r="J316" s="833"/>
      <c r="K316" s="391"/>
      <c r="L316" s="163"/>
    </row>
    <row r="317" spans="1:12" ht="15" customHeight="1" thickBot="1" x14ac:dyDescent="0.25">
      <c r="A317" s="388"/>
      <c r="B317" s="391"/>
      <c r="C317" s="391"/>
      <c r="D317" s="391"/>
      <c r="E317" s="391"/>
      <c r="F317" s="438"/>
      <c r="G317" s="391"/>
      <c r="H317" s="1494" t="s">
        <v>118</v>
      </c>
      <c r="I317" s="1495"/>
      <c r="J317" s="426">
        <f>SUM(J312:J315)</f>
        <v>0</v>
      </c>
      <c r="K317" s="831" t="s">
        <v>549</v>
      </c>
      <c r="L317" s="446" t="s">
        <v>117</v>
      </c>
    </row>
    <row r="318" spans="1:12" ht="15" customHeight="1" x14ac:dyDescent="0.2">
      <c r="A318" s="384"/>
      <c r="B318" s="384"/>
      <c r="C318" s="384"/>
      <c r="D318" s="384"/>
      <c r="E318" s="384"/>
      <c r="F318" s="427"/>
      <c r="G318" s="384"/>
      <c r="H318" s="644"/>
      <c r="I318" s="384"/>
      <c r="J318" s="427"/>
      <c r="K318" s="391"/>
    </row>
    <row r="319" spans="1:12" s="163" customFormat="1" ht="15" customHeight="1" x14ac:dyDescent="0.2">
      <c r="A319" s="824" t="s">
        <v>547</v>
      </c>
      <c r="B319" s="388" t="s">
        <v>1148</v>
      </c>
      <c r="C319" s="384"/>
      <c r="D319" s="384"/>
      <c r="E319" s="384"/>
      <c r="F319" s="427"/>
      <c r="G319" s="384"/>
      <c r="H319" s="384"/>
      <c r="I319" s="384"/>
      <c r="J319" s="427"/>
      <c r="K319" s="384"/>
      <c r="L319" s="155"/>
    </row>
    <row r="320" spans="1:12" s="163" customFormat="1" ht="15" customHeight="1" x14ac:dyDescent="0.2">
      <c r="A320" s="825"/>
      <c r="B320" s="388" t="s">
        <v>1146</v>
      </c>
      <c r="C320" s="384"/>
      <c r="D320" s="384"/>
      <c r="E320" s="384"/>
      <c r="F320" s="427"/>
      <c r="G320" s="384"/>
      <c r="H320" s="384"/>
      <c r="I320" s="384"/>
      <c r="J320" s="427"/>
      <c r="K320" s="384"/>
      <c r="L320" s="155"/>
    </row>
    <row r="321" spans="1:12" s="163" customFormat="1" ht="15" customHeight="1" x14ac:dyDescent="0.2">
      <c r="A321" s="389"/>
      <c r="B321" s="384"/>
      <c r="C321" s="384"/>
      <c r="D321" s="384"/>
      <c r="E321" s="384"/>
      <c r="F321" s="427"/>
      <c r="G321" s="384"/>
      <c r="H321" s="384"/>
      <c r="I321" s="384"/>
      <c r="J321" s="427"/>
      <c r="K321" s="384"/>
      <c r="L321" s="155"/>
    </row>
    <row r="322" spans="1:12" s="163" customFormat="1" ht="15" customHeight="1" x14ac:dyDescent="0.2">
      <c r="A322" s="389"/>
      <c r="B322" s="1525" t="s">
        <v>164</v>
      </c>
      <c r="C322" s="1526"/>
      <c r="D322" s="1525" t="s">
        <v>139</v>
      </c>
      <c r="E322" s="1526"/>
      <c r="F322" s="801" t="s">
        <v>179</v>
      </c>
      <c r="G322" s="509"/>
      <c r="H322" s="509" t="s">
        <v>137</v>
      </c>
      <c r="I322" s="509"/>
      <c r="J322" s="801" t="s">
        <v>89</v>
      </c>
      <c r="K322" s="391"/>
      <c r="L322" s="155"/>
    </row>
    <row r="323" spans="1:12" s="163" customFormat="1" ht="15" customHeight="1" x14ac:dyDescent="0.2">
      <c r="A323" s="389"/>
      <c r="B323" s="429"/>
      <c r="C323" s="393"/>
      <c r="D323" s="394"/>
      <c r="E323" s="395"/>
      <c r="F323" s="430"/>
      <c r="G323" s="396"/>
      <c r="H323" s="396"/>
      <c r="I323" s="396"/>
      <c r="J323" s="832" t="s">
        <v>136</v>
      </c>
      <c r="K323" s="391"/>
      <c r="L323" s="155"/>
    </row>
    <row r="324" spans="1:12" s="163" customFormat="1" ht="15" customHeight="1" x14ac:dyDescent="0.2">
      <c r="A324" s="388"/>
      <c r="B324" s="803">
        <v>1</v>
      </c>
      <c r="C324" s="804" t="s">
        <v>926</v>
      </c>
      <c r="D324" s="827" t="s">
        <v>1149</v>
      </c>
      <c r="E324" s="810" t="s">
        <v>143</v>
      </c>
      <c r="F324" s="464" t="b">
        <f>IF(総括表!$B$4=総括表!$Q$4,基礎データ貼付用シート!E1134)</f>
        <v>0</v>
      </c>
      <c r="G324" s="522" t="s">
        <v>117</v>
      </c>
      <c r="H324" s="854">
        <v>0.45700000000000002</v>
      </c>
      <c r="I324" s="526" t="s">
        <v>119</v>
      </c>
      <c r="J324" s="840">
        <f t="shared" ref="J324:J327" si="26">ROUND(F324*H324,0)</f>
        <v>0</v>
      </c>
      <c r="K324" s="391" t="s">
        <v>543</v>
      </c>
    </row>
    <row r="325" spans="1:12" s="163" customFormat="1" ht="15" customHeight="1" x14ac:dyDescent="0.2">
      <c r="A325" s="388"/>
      <c r="B325" s="814"/>
      <c r="C325" s="815"/>
      <c r="D325" s="811"/>
      <c r="E325" s="810" t="s">
        <v>142</v>
      </c>
      <c r="F325" s="464" t="b">
        <f>IF(総括表!$B$4=総括表!$Q$5,基礎データ貼付用シート!E1134)</f>
        <v>0</v>
      </c>
      <c r="G325" s="522" t="s">
        <v>117</v>
      </c>
      <c r="H325" s="854">
        <v>0.45</v>
      </c>
      <c r="I325" s="526" t="s">
        <v>119</v>
      </c>
      <c r="J325" s="840">
        <f t="shared" si="26"/>
        <v>0</v>
      </c>
      <c r="K325" s="391" t="s">
        <v>132</v>
      </c>
    </row>
    <row r="326" spans="1:12" s="163" customFormat="1" ht="15" customHeight="1" x14ac:dyDescent="0.2">
      <c r="A326" s="388"/>
      <c r="B326" s="803">
        <v>2</v>
      </c>
      <c r="C326" s="804" t="s">
        <v>1082</v>
      </c>
      <c r="D326" s="827" t="s">
        <v>1149</v>
      </c>
      <c r="E326" s="810" t="s">
        <v>143</v>
      </c>
      <c r="F326" s="464" t="b">
        <f>IF(総括表!$B$4=総括表!$Q$4,基礎データ貼付用シート!E1141)</f>
        <v>0</v>
      </c>
      <c r="G326" s="522" t="s">
        <v>117</v>
      </c>
      <c r="H326" s="854">
        <v>0.47899999999999998</v>
      </c>
      <c r="I326" s="526" t="s">
        <v>119</v>
      </c>
      <c r="J326" s="840">
        <f t="shared" si="26"/>
        <v>0</v>
      </c>
      <c r="K326" s="391" t="s">
        <v>130</v>
      </c>
    </row>
    <row r="327" spans="1:12" s="163" customFormat="1" ht="15" customHeight="1" thickBot="1" x14ac:dyDescent="0.25">
      <c r="A327" s="388"/>
      <c r="B327" s="814"/>
      <c r="C327" s="815"/>
      <c r="D327" s="811"/>
      <c r="E327" s="810" t="s">
        <v>142</v>
      </c>
      <c r="F327" s="464" t="b">
        <f>IF(総括表!$B$4=総括表!$Q$5,基礎データ貼付用シート!E1141)</f>
        <v>0</v>
      </c>
      <c r="G327" s="522" t="s">
        <v>117</v>
      </c>
      <c r="H327" s="854">
        <v>0.47499999999999998</v>
      </c>
      <c r="I327" s="526" t="s">
        <v>119</v>
      </c>
      <c r="J327" s="840">
        <f t="shared" si="26"/>
        <v>0</v>
      </c>
      <c r="K327" s="391" t="s">
        <v>539</v>
      </c>
    </row>
    <row r="328" spans="1:12" ht="15" customHeight="1" x14ac:dyDescent="0.2">
      <c r="A328" s="388"/>
      <c r="B328" s="435"/>
      <c r="C328" s="436"/>
      <c r="D328" s="435"/>
      <c r="E328" s="435"/>
      <c r="F328" s="168"/>
      <c r="G328" s="437"/>
      <c r="H328" s="1599" t="s">
        <v>1201</v>
      </c>
      <c r="I328" s="1600"/>
      <c r="J328" s="833"/>
      <c r="K328" s="391"/>
      <c r="L328" s="163"/>
    </row>
    <row r="329" spans="1:12" ht="15" customHeight="1" thickBot="1" x14ac:dyDescent="0.25">
      <c r="A329" s="388"/>
      <c r="B329" s="391"/>
      <c r="C329" s="391"/>
      <c r="D329" s="391"/>
      <c r="E329" s="391"/>
      <c r="F329" s="438"/>
      <c r="G329" s="391"/>
      <c r="H329" s="1494" t="s">
        <v>118</v>
      </c>
      <c r="I329" s="1495"/>
      <c r="J329" s="426">
        <f>SUM(J324:J327)</f>
        <v>0</v>
      </c>
      <c r="K329" s="831" t="s">
        <v>548</v>
      </c>
      <c r="L329" s="446" t="s">
        <v>117</v>
      </c>
    </row>
    <row r="330" spans="1:12" ht="15" customHeight="1" thickBot="1" x14ac:dyDescent="0.25">
      <c r="A330" s="384"/>
      <c r="B330" s="384"/>
      <c r="C330" s="384"/>
      <c r="D330" s="384"/>
      <c r="E330" s="384"/>
      <c r="F330" s="427"/>
      <c r="G330" s="384"/>
      <c r="H330" s="644"/>
      <c r="I330" s="384"/>
      <c r="J330" s="427"/>
      <c r="K330" s="391"/>
    </row>
    <row r="331" spans="1:12" ht="14.25" customHeight="1" x14ac:dyDescent="0.2">
      <c r="A331" s="384"/>
      <c r="B331" s="384"/>
      <c r="C331" s="384"/>
      <c r="D331" s="384"/>
      <c r="E331" s="384"/>
      <c r="F331" s="427"/>
      <c r="G331" s="384"/>
      <c r="H331" s="1599" t="s">
        <v>1079</v>
      </c>
      <c r="I331" s="1600"/>
      <c r="J331" s="833"/>
      <c r="K331" s="384"/>
    </row>
    <row r="332" spans="1:12" ht="14.25" customHeight="1" thickBot="1" x14ac:dyDescent="0.25">
      <c r="A332" s="384"/>
      <c r="B332" s="384"/>
      <c r="C332" s="384"/>
      <c r="D332" s="384"/>
      <c r="E332" s="384"/>
      <c r="F332" s="427"/>
      <c r="G332" s="384"/>
      <c r="H332" s="1521" t="s">
        <v>487</v>
      </c>
      <c r="I332" s="1522"/>
      <c r="J332" s="426">
        <f>SUMIF(L7:L329,"*",J7:J329)</f>
        <v>0</v>
      </c>
      <c r="K332" s="391" t="s">
        <v>794</v>
      </c>
    </row>
  </sheetData>
  <sheetProtection autoFilter="0"/>
  <mergeCells count="30">
    <mergeCell ref="B234:C234"/>
    <mergeCell ref="H304:I304"/>
    <mergeCell ref="H305:I305"/>
    <mergeCell ref="D234:E234"/>
    <mergeCell ref="H331:I331"/>
    <mergeCell ref="B310:C310"/>
    <mergeCell ref="D310:E310"/>
    <mergeCell ref="B322:C322"/>
    <mergeCell ref="D322:E322"/>
    <mergeCell ref="B274:C274"/>
    <mergeCell ref="D274:E274"/>
    <mergeCell ref="H332:I332"/>
    <mergeCell ref="H228:I228"/>
    <mergeCell ref="H229:I229"/>
    <mergeCell ref="H268:I268"/>
    <mergeCell ref="H269:I269"/>
    <mergeCell ref="H316:I316"/>
    <mergeCell ref="H317:I317"/>
    <mergeCell ref="H328:I328"/>
    <mergeCell ref="H329:I329"/>
    <mergeCell ref="A1:B1"/>
    <mergeCell ref="C1:E1"/>
    <mergeCell ref="I1:K1"/>
    <mergeCell ref="B5:E7"/>
    <mergeCell ref="B12:E14"/>
    <mergeCell ref="B19:E21"/>
    <mergeCell ref="B24:E25"/>
    <mergeCell ref="B27:E29"/>
    <mergeCell ref="B36:C36"/>
    <mergeCell ref="D36:E36"/>
  </mergeCells>
  <phoneticPr fontId="3"/>
  <dataValidations count="2">
    <dataValidation type="custom" allowBlank="1" showInputMessage="1" showErrorMessage="1" sqref="H312:H315 H276:H303 H236:H267 H324:H327 H38:H227" xr:uid="{00000000-0002-0000-0F00-000000000000}">
      <formula1>MOD(H38*1000,1)=0</formula1>
    </dataValidation>
    <dataValidation type="custom" allowBlank="1" showInputMessage="1" showErrorMessage="1" sqref="B79:C81" xr:uid="{00000000-0002-0000-0F00-000001000000}">
      <formula1>MOD(B79,1000)=0</formula1>
    </dataValidation>
  </dataValidations>
  <printOptions horizontalCentered="1"/>
  <pageMargins left="0.78740157480314965" right="0.78740157480314965" top="0.98425196850393704" bottom="0.98425196850393704" header="0.51181102362204722" footer="0.51181102362204722"/>
  <pageSetup paperSize="9" scale="97" fitToWidth="0" fitToHeight="0" orientation="portrait" r:id="rId1"/>
  <headerFooter alignWithMargins="0"/>
  <rowBreaks count="5" manualBreakCount="5">
    <brk id="51" max="10" man="1"/>
    <brk id="103" max="10" man="1"/>
    <brk id="156" max="10" man="1"/>
    <brk id="205" max="10" man="1"/>
    <brk id="281"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0"/>
  <dimension ref="A1:L51"/>
  <sheetViews>
    <sheetView workbookViewId="0">
      <selection activeCell="J11" sqref="J10:J11"/>
    </sheetView>
  </sheetViews>
  <sheetFormatPr defaultColWidth="9" defaultRowHeight="18.75" customHeight="1" x14ac:dyDescent="0.2"/>
  <cols>
    <col min="1" max="2" width="3.88671875" style="155" customWidth="1"/>
    <col min="3" max="3" width="7.44140625" style="155" bestFit="1" customWidth="1"/>
    <col min="4" max="4" width="7.33203125" style="155" customWidth="1"/>
    <col min="5" max="5" width="12" style="155" customWidth="1"/>
    <col min="6" max="6" width="11.88671875" style="170" customWidth="1"/>
    <col min="7" max="7" width="2" style="155" bestFit="1" customWidth="1"/>
    <col min="8" max="8" width="11.88671875" style="155" customWidth="1"/>
    <col min="9" max="9" width="2" style="155" bestFit="1" customWidth="1"/>
    <col min="10" max="10" width="11.88671875" style="170" customWidth="1"/>
    <col min="11" max="11" width="3" style="155" customWidth="1"/>
    <col min="12" max="16384" width="9" style="155"/>
  </cols>
  <sheetData>
    <row r="1" spans="1:12" ht="18.75" customHeight="1" x14ac:dyDescent="0.2">
      <c r="A1" s="1527" t="s">
        <v>155</v>
      </c>
      <c r="B1" s="1528"/>
      <c r="C1" s="1527" t="s">
        <v>29</v>
      </c>
      <c r="D1" s="1529"/>
      <c r="E1" s="1528"/>
      <c r="F1" s="427"/>
      <c r="G1" s="384"/>
      <c r="H1" s="870" t="s">
        <v>91</v>
      </c>
      <c r="I1" s="1501">
        <f>総括表!H4</f>
        <v>0</v>
      </c>
      <c r="J1" s="1501"/>
      <c r="K1" s="1501"/>
      <c r="L1" s="384"/>
    </row>
    <row r="2" spans="1:12" ht="18.75" customHeight="1" x14ac:dyDescent="0.2">
      <c r="A2" s="384"/>
      <c r="B2" s="384"/>
      <c r="C2" s="384"/>
      <c r="D2" s="384"/>
      <c r="E2" s="384"/>
      <c r="F2" s="427"/>
      <c r="G2" s="384"/>
      <c r="H2" s="384"/>
      <c r="I2" s="384"/>
      <c r="J2" s="428"/>
      <c r="K2" s="384"/>
      <c r="L2" s="384"/>
    </row>
    <row r="3" spans="1:12" ht="18.75" customHeight="1" x14ac:dyDescent="0.2">
      <c r="A3" s="387" t="s">
        <v>585</v>
      </c>
      <c r="B3" s="388" t="s">
        <v>491</v>
      </c>
      <c r="C3" s="384"/>
      <c r="D3" s="384"/>
      <c r="E3" s="384"/>
      <c r="F3" s="427"/>
      <c r="G3" s="384"/>
      <c r="H3" s="384"/>
      <c r="I3" s="384"/>
      <c r="J3" s="427"/>
      <c r="K3" s="384"/>
      <c r="L3" s="384"/>
    </row>
    <row r="4" spans="1:12" ht="11.25" customHeight="1" x14ac:dyDescent="0.2">
      <c r="A4" s="389"/>
      <c r="B4" s="384"/>
      <c r="C4" s="384"/>
      <c r="D4" s="384"/>
      <c r="E4" s="384"/>
      <c r="F4" s="427"/>
      <c r="G4" s="384"/>
      <c r="H4" s="384"/>
      <c r="I4" s="384"/>
      <c r="J4" s="427"/>
      <c r="K4" s="384"/>
      <c r="L4" s="384"/>
    </row>
    <row r="5" spans="1:12" ht="18.75" customHeight="1" x14ac:dyDescent="0.2">
      <c r="A5" s="389"/>
      <c r="B5" s="1539" t="s">
        <v>140</v>
      </c>
      <c r="C5" s="1540"/>
      <c r="D5" s="1539" t="s">
        <v>139</v>
      </c>
      <c r="E5" s="1540"/>
      <c r="F5" s="623" t="s">
        <v>138</v>
      </c>
      <c r="G5" s="624"/>
      <c r="H5" s="624" t="s">
        <v>137</v>
      </c>
      <c r="I5" s="624"/>
      <c r="J5" s="623" t="s">
        <v>89</v>
      </c>
      <c r="K5" s="391"/>
      <c r="L5" s="384"/>
    </row>
    <row r="6" spans="1:12" ht="15" customHeight="1" x14ac:dyDescent="0.2">
      <c r="A6" s="389"/>
      <c r="B6" s="626"/>
      <c r="C6" s="565"/>
      <c r="D6" s="566"/>
      <c r="E6" s="411"/>
      <c r="F6" s="627"/>
      <c r="G6" s="568"/>
      <c r="H6" s="568"/>
      <c r="I6" s="568"/>
      <c r="J6" s="628" t="s">
        <v>544</v>
      </c>
      <c r="K6" s="391"/>
      <c r="L6" s="384"/>
    </row>
    <row r="7" spans="1:12" s="163" customFormat="1" ht="15" customHeight="1" x14ac:dyDescent="0.2">
      <c r="A7" s="388"/>
      <c r="B7" s="629">
        <v>1</v>
      </c>
      <c r="C7" s="630" t="s">
        <v>125</v>
      </c>
      <c r="D7" s="1532"/>
      <c r="E7" s="1533"/>
      <c r="F7" s="638">
        <f>+基礎データ貼付用シート!E1172</f>
        <v>0</v>
      </c>
      <c r="G7" s="639" t="s">
        <v>540</v>
      </c>
      <c r="H7" s="795">
        <v>1.4999999999999999E-2</v>
      </c>
      <c r="I7" s="639" t="s">
        <v>542</v>
      </c>
      <c r="J7" s="641">
        <f t="shared" ref="J7:J14" si="0">ROUND(F7*H7,0)</f>
        <v>0</v>
      </c>
      <c r="K7" s="391" t="s">
        <v>1343</v>
      </c>
      <c r="L7" s="391"/>
    </row>
    <row r="8" spans="1:12" s="163" customFormat="1" ht="15" customHeight="1" x14ac:dyDescent="0.2">
      <c r="A8" s="388"/>
      <c r="B8" s="629">
        <v>2</v>
      </c>
      <c r="C8" s="630" t="s">
        <v>124</v>
      </c>
      <c r="D8" s="1532"/>
      <c r="E8" s="1533"/>
      <c r="F8" s="638">
        <f>+基礎データ貼付用シート!E1173</f>
        <v>0</v>
      </c>
      <c r="G8" s="639" t="s">
        <v>540</v>
      </c>
      <c r="H8" s="795">
        <v>1.2E-2</v>
      </c>
      <c r="I8" s="639" t="s">
        <v>542</v>
      </c>
      <c r="J8" s="641">
        <f t="shared" si="0"/>
        <v>0</v>
      </c>
      <c r="K8" s="391" t="s">
        <v>273</v>
      </c>
      <c r="L8" s="388"/>
    </row>
    <row r="9" spans="1:12" s="163" customFormat="1" ht="15" customHeight="1" x14ac:dyDescent="0.2">
      <c r="A9" s="388"/>
      <c r="B9" s="629">
        <v>3</v>
      </c>
      <c r="C9" s="630" t="s">
        <v>123</v>
      </c>
      <c r="D9" s="871" t="s">
        <v>546</v>
      </c>
      <c r="E9" s="872" t="s">
        <v>143</v>
      </c>
      <c r="F9" s="638" t="b">
        <f>IF(総括表!$B$4=総括表!$Q$4,基礎データ貼付用シート!E1174)</f>
        <v>0</v>
      </c>
      <c r="G9" s="639" t="s">
        <v>540</v>
      </c>
      <c r="H9" s="795">
        <v>0.20799999999999999</v>
      </c>
      <c r="I9" s="639" t="s">
        <v>542</v>
      </c>
      <c r="J9" s="641">
        <f t="shared" si="0"/>
        <v>0</v>
      </c>
      <c r="K9" s="391" t="s">
        <v>272</v>
      </c>
      <c r="L9" s="388"/>
    </row>
    <row r="10" spans="1:12" s="163" customFormat="1" ht="15" customHeight="1" x14ac:dyDescent="0.2">
      <c r="A10" s="388"/>
      <c r="B10" s="873"/>
      <c r="C10" s="690"/>
      <c r="D10" s="871" t="s">
        <v>545</v>
      </c>
      <c r="E10" s="872" t="s">
        <v>489</v>
      </c>
      <c r="F10" s="638" t="b">
        <f>IF(総括表!$B$4=総括表!$Q$5,基礎データ貼付用シート!E1174)</f>
        <v>0</v>
      </c>
      <c r="G10" s="639" t="s">
        <v>540</v>
      </c>
      <c r="H10" s="795">
        <v>0</v>
      </c>
      <c r="I10" s="639" t="s">
        <v>542</v>
      </c>
      <c r="J10" s="641">
        <f t="shared" si="0"/>
        <v>0</v>
      </c>
      <c r="K10" s="391" t="s">
        <v>271</v>
      </c>
      <c r="L10" s="388"/>
    </row>
    <row r="11" spans="1:12" s="163" customFormat="1" ht="15" customHeight="1" x14ac:dyDescent="0.2">
      <c r="A11" s="388"/>
      <c r="B11" s="874">
        <v>4</v>
      </c>
      <c r="C11" s="630" t="s">
        <v>122</v>
      </c>
      <c r="D11" s="871" t="s">
        <v>546</v>
      </c>
      <c r="E11" s="872" t="s">
        <v>143</v>
      </c>
      <c r="F11" s="638" t="b">
        <f>IF(総括表!$B$4=総括表!$Q$4,基礎データ貼付用シート!E1175)</f>
        <v>0</v>
      </c>
      <c r="G11" s="639" t="s">
        <v>540</v>
      </c>
      <c r="H11" s="795">
        <v>0.222</v>
      </c>
      <c r="I11" s="639" t="s">
        <v>542</v>
      </c>
      <c r="J11" s="641">
        <f t="shared" si="0"/>
        <v>0</v>
      </c>
      <c r="K11" s="391" t="s">
        <v>269</v>
      </c>
      <c r="L11" s="388"/>
    </row>
    <row r="12" spans="1:12" s="163" customFormat="1" ht="15" customHeight="1" x14ac:dyDescent="0.2">
      <c r="A12" s="388"/>
      <c r="B12" s="875"/>
      <c r="C12" s="690"/>
      <c r="D12" s="871" t="s">
        <v>545</v>
      </c>
      <c r="E12" s="872" t="s">
        <v>489</v>
      </c>
      <c r="F12" s="638" t="b">
        <f>IF(総括表!$B$4=総括表!$Q$5,基礎データ貼付用シート!E1175)</f>
        <v>0</v>
      </c>
      <c r="G12" s="639" t="s">
        <v>540</v>
      </c>
      <c r="H12" s="795">
        <v>0</v>
      </c>
      <c r="I12" s="639" t="s">
        <v>542</v>
      </c>
      <c r="J12" s="641">
        <f t="shared" si="0"/>
        <v>0</v>
      </c>
      <c r="K12" s="391" t="s">
        <v>268</v>
      </c>
      <c r="L12" s="388"/>
    </row>
    <row r="13" spans="1:12" s="163" customFormat="1" ht="15" customHeight="1" x14ac:dyDescent="0.2">
      <c r="A13" s="388"/>
      <c r="B13" s="874">
        <v>5</v>
      </c>
      <c r="C13" s="630" t="s">
        <v>121</v>
      </c>
      <c r="D13" s="871" t="s">
        <v>546</v>
      </c>
      <c r="E13" s="872" t="s">
        <v>143</v>
      </c>
      <c r="F13" s="638" t="b">
        <f>IF(総括表!$B$4=総括表!$Q$4,基礎データ貼付用シート!E1176)</f>
        <v>0</v>
      </c>
      <c r="G13" s="639" t="s">
        <v>540</v>
      </c>
      <c r="H13" s="795">
        <v>0.23699999999999999</v>
      </c>
      <c r="I13" s="639" t="s">
        <v>542</v>
      </c>
      <c r="J13" s="641">
        <f t="shared" si="0"/>
        <v>0</v>
      </c>
      <c r="K13" s="391" t="s">
        <v>270</v>
      </c>
      <c r="L13" s="388"/>
    </row>
    <row r="14" spans="1:12" s="163" customFormat="1" ht="15" customHeight="1" thickBot="1" x14ac:dyDescent="0.25">
      <c r="A14" s="388"/>
      <c r="B14" s="779"/>
      <c r="C14" s="780"/>
      <c r="D14" s="871" t="s">
        <v>545</v>
      </c>
      <c r="E14" s="872" t="s">
        <v>489</v>
      </c>
      <c r="F14" s="638" t="b">
        <f>IF(総括表!$B$4=総括表!$Q$5,基礎データ貼付用シート!E1176)</f>
        <v>0</v>
      </c>
      <c r="G14" s="639" t="s">
        <v>540</v>
      </c>
      <c r="H14" s="795">
        <v>3.3000000000000002E-2</v>
      </c>
      <c r="I14" s="639" t="s">
        <v>542</v>
      </c>
      <c r="J14" s="641">
        <f t="shared" si="0"/>
        <v>0</v>
      </c>
      <c r="K14" s="391" t="s">
        <v>267</v>
      </c>
      <c r="L14" s="388"/>
    </row>
    <row r="15" spans="1:12" s="163" customFormat="1" ht="15" customHeight="1" x14ac:dyDescent="0.2">
      <c r="A15" s="388"/>
      <c r="B15" s="413"/>
      <c r="C15" s="414"/>
      <c r="D15" s="413"/>
      <c r="E15" s="413"/>
      <c r="F15" s="58"/>
      <c r="G15" s="591"/>
      <c r="H15" s="1541" t="s">
        <v>1344</v>
      </c>
      <c r="I15" s="1542"/>
      <c r="J15" s="634"/>
      <c r="K15" s="391"/>
      <c r="L15" s="388"/>
    </row>
    <row r="16" spans="1:12" s="163" customFormat="1" ht="15" customHeight="1" thickBot="1" x14ac:dyDescent="0.25">
      <c r="A16" s="388"/>
      <c r="B16" s="409"/>
      <c r="C16" s="409"/>
      <c r="D16" s="409"/>
      <c r="E16" s="409"/>
      <c r="F16" s="657"/>
      <c r="G16" s="409"/>
      <c r="H16" s="1545" t="s">
        <v>118</v>
      </c>
      <c r="I16" s="1546"/>
      <c r="J16" s="642">
        <f>SUM(J7:J14)</f>
        <v>0</v>
      </c>
      <c r="K16" s="391" t="s">
        <v>528</v>
      </c>
      <c r="L16" s="388"/>
    </row>
    <row r="17" spans="1:12" s="163" customFormat="1" ht="18.75" customHeight="1" x14ac:dyDescent="0.2">
      <c r="A17" s="388"/>
      <c r="B17" s="388"/>
      <c r="C17" s="388"/>
      <c r="D17" s="388"/>
      <c r="E17" s="388"/>
      <c r="F17" s="416"/>
      <c r="G17" s="388"/>
      <c r="H17" s="388"/>
      <c r="I17" s="388"/>
      <c r="J17" s="416"/>
      <c r="K17" s="388"/>
      <c r="L17" s="388"/>
    </row>
    <row r="18" spans="1:12" ht="18.75" customHeight="1" x14ac:dyDescent="0.2">
      <c r="A18" s="387" t="s">
        <v>584</v>
      </c>
      <c r="B18" s="388" t="s">
        <v>490</v>
      </c>
      <c r="C18" s="384"/>
      <c r="D18" s="384"/>
      <c r="E18" s="384"/>
      <c r="F18" s="427"/>
      <c r="G18" s="384"/>
      <c r="H18" s="384"/>
      <c r="I18" s="384"/>
      <c r="J18" s="427"/>
      <c r="K18" s="384"/>
      <c r="L18" s="384"/>
    </row>
    <row r="19" spans="1:12" ht="11.25" customHeight="1" x14ac:dyDescent="0.2">
      <c r="A19" s="389"/>
      <c r="B19" s="384"/>
      <c r="C19" s="384"/>
      <c r="D19" s="384"/>
      <c r="E19" s="384"/>
      <c r="F19" s="427"/>
      <c r="G19" s="384"/>
      <c r="H19" s="384"/>
      <c r="I19" s="384"/>
      <c r="J19" s="427"/>
      <c r="K19" s="384"/>
      <c r="L19" s="384"/>
    </row>
    <row r="20" spans="1:12" ht="18.75" customHeight="1" x14ac:dyDescent="0.2">
      <c r="A20" s="389"/>
      <c r="B20" s="1525" t="s">
        <v>140</v>
      </c>
      <c r="C20" s="1526"/>
      <c r="D20" s="1525" t="s">
        <v>139</v>
      </c>
      <c r="E20" s="1526"/>
      <c r="F20" s="801" t="s">
        <v>138</v>
      </c>
      <c r="G20" s="509"/>
      <c r="H20" s="509" t="s">
        <v>137</v>
      </c>
      <c r="I20" s="509"/>
      <c r="J20" s="801" t="s">
        <v>89</v>
      </c>
      <c r="K20" s="391"/>
      <c r="L20" s="384"/>
    </row>
    <row r="21" spans="1:12" ht="15" customHeight="1" x14ac:dyDescent="0.2">
      <c r="A21" s="389"/>
      <c r="B21" s="429"/>
      <c r="C21" s="393"/>
      <c r="D21" s="394"/>
      <c r="E21" s="395"/>
      <c r="F21" s="430"/>
      <c r="G21" s="396"/>
      <c r="H21" s="396"/>
      <c r="I21" s="396"/>
      <c r="J21" s="431" t="s">
        <v>544</v>
      </c>
      <c r="K21" s="391"/>
      <c r="L21" s="384"/>
    </row>
    <row r="22" spans="1:12" s="163" customFormat="1" ht="15" customHeight="1" x14ac:dyDescent="0.2">
      <c r="A22" s="388"/>
      <c r="B22" s="404">
        <v>1</v>
      </c>
      <c r="C22" s="630" t="s">
        <v>144</v>
      </c>
      <c r="D22" s="1532"/>
      <c r="E22" s="1533"/>
      <c r="F22" s="638">
        <f>+基礎データ貼付用シート!E1179</f>
        <v>0</v>
      </c>
      <c r="G22" s="639" t="s">
        <v>540</v>
      </c>
      <c r="H22" s="795">
        <v>6.0000000000000001E-3</v>
      </c>
      <c r="I22" s="639" t="s">
        <v>542</v>
      </c>
      <c r="J22" s="641">
        <f t="shared" ref="J22:J36" si="1">ROUND(F22*H22,0)</f>
        <v>0</v>
      </c>
      <c r="K22" s="409" t="s">
        <v>134</v>
      </c>
      <c r="L22" s="391"/>
    </row>
    <row r="23" spans="1:12" s="163" customFormat="1" ht="15" customHeight="1" x14ac:dyDescent="0.2">
      <c r="A23" s="388"/>
      <c r="B23" s="404">
        <v>2</v>
      </c>
      <c r="C23" s="630" t="s">
        <v>133</v>
      </c>
      <c r="D23" s="1532"/>
      <c r="E23" s="1533"/>
      <c r="F23" s="638">
        <f>+基礎データ貼付用シート!E1180</f>
        <v>0</v>
      </c>
      <c r="G23" s="639" t="s">
        <v>540</v>
      </c>
      <c r="H23" s="795">
        <v>1.4E-2</v>
      </c>
      <c r="I23" s="639" t="s">
        <v>542</v>
      </c>
      <c r="J23" s="641">
        <f t="shared" si="1"/>
        <v>0</v>
      </c>
      <c r="K23" s="409" t="s">
        <v>132</v>
      </c>
      <c r="L23" s="391"/>
    </row>
    <row r="24" spans="1:12" s="163" customFormat="1" ht="15" customHeight="1" x14ac:dyDescent="0.2">
      <c r="A24" s="388"/>
      <c r="B24" s="404">
        <v>3</v>
      </c>
      <c r="C24" s="630" t="s">
        <v>131</v>
      </c>
      <c r="D24" s="1532"/>
      <c r="E24" s="1533"/>
      <c r="F24" s="638">
        <f>+基礎データ貼付用シート!E1181</f>
        <v>0</v>
      </c>
      <c r="G24" s="639" t="s">
        <v>540</v>
      </c>
      <c r="H24" s="795">
        <v>2.3E-2</v>
      </c>
      <c r="I24" s="639" t="s">
        <v>542</v>
      </c>
      <c r="J24" s="641">
        <f t="shared" si="1"/>
        <v>0</v>
      </c>
      <c r="K24" s="409" t="s">
        <v>130</v>
      </c>
      <c r="L24" s="391"/>
    </row>
    <row r="25" spans="1:12" s="163" customFormat="1" ht="15" customHeight="1" x14ac:dyDescent="0.2">
      <c r="A25" s="388"/>
      <c r="B25" s="404">
        <v>4</v>
      </c>
      <c r="C25" s="630" t="s">
        <v>129</v>
      </c>
      <c r="D25" s="1532"/>
      <c r="E25" s="1533"/>
      <c r="F25" s="638">
        <f>+基礎データ貼付用シート!E1182</f>
        <v>0</v>
      </c>
      <c r="G25" s="639" t="s">
        <v>540</v>
      </c>
      <c r="H25" s="795">
        <v>2.8000000000000001E-2</v>
      </c>
      <c r="I25" s="639" t="s">
        <v>542</v>
      </c>
      <c r="J25" s="641">
        <f t="shared" si="1"/>
        <v>0</v>
      </c>
      <c r="K25" s="409" t="s">
        <v>539</v>
      </c>
      <c r="L25" s="391"/>
    </row>
    <row r="26" spans="1:12" s="163" customFormat="1" ht="15" customHeight="1" x14ac:dyDescent="0.2">
      <c r="A26" s="388"/>
      <c r="B26" s="404">
        <v>5</v>
      </c>
      <c r="C26" s="630" t="s">
        <v>128</v>
      </c>
      <c r="D26" s="1532"/>
      <c r="E26" s="1533"/>
      <c r="F26" s="638">
        <f>+基礎データ貼付用シート!E1183</f>
        <v>0</v>
      </c>
      <c r="G26" s="639" t="s">
        <v>540</v>
      </c>
      <c r="H26" s="795">
        <v>6.0999999999999999E-2</v>
      </c>
      <c r="I26" s="639" t="s">
        <v>542</v>
      </c>
      <c r="J26" s="641">
        <f t="shared" si="1"/>
        <v>0</v>
      </c>
      <c r="K26" s="409" t="s">
        <v>538</v>
      </c>
      <c r="L26" s="391"/>
    </row>
    <row r="27" spans="1:12" s="163" customFormat="1" ht="15" customHeight="1" x14ac:dyDescent="0.2">
      <c r="A27" s="388"/>
      <c r="B27" s="404">
        <v>6</v>
      </c>
      <c r="C27" s="630" t="s">
        <v>127</v>
      </c>
      <c r="D27" s="1532"/>
      <c r="E27" s="1533"/>
      <c r="F27" s="638">
        <f>+基礎データ貼付用シート!E1184</f>
        <v>0</v>
      </c>
      <c r="G27" s="639" t="s">
        <v>540</v>
      </c>
      <c r="H27" s="795">
        <v>5.2999999999999999E-2</v>
      </c>
      <c r="I27" s="639" t="s">
        <v>542</v>
      </c>
      <c r="J27" s="641">
        <f t="shared" si="1"/>
        <v>0</v>
      </c>
      <c r="K27" s="409" t="s">
        <v>537</v>
      </c>
      <c r="L27" s="388"/>
    </row>
    <row r="28" spans="1:12" s="163" customFormat="1" ht="15" customHeight="1" x14ac:dyDescent="0.2">
      <c r="A28" s="388"/>
      <c r="B28" s="404">
        <v>7</v>
      </c>
      <c r="C28" s="630" t="s">
        <v>126</v>
      </c>
      <c r="D28" s="1532"/>
      <c r="E28" s="1533"/>
      <c r="F28" s="638">
        <f>+基礎データ貼付用シート!E1185</f>
        <v>0</v>
      </c>
      <c r="G28" s="639" t="s">
        <v>540</v>
      </c>
      <c r="H28" s="795">
        <v>6.7000000000000004E-2</v>
      </c>
      <c r="I28" s="639" t="s">
        <v>542</v>
      </c>
      <c r="J28" s="641">
        <f t="shared" si="1"/>
        <v>0</v>
      </c>
      <c r="K28" s="409" t="s">
        <v>536</v>
      </c>
      <c r="L28" s="388"/>
    </row>
    <row r="29" spans="1:12" s="163" customFormat="1" ht="15" customHeight="1" x14ac:dyDescent="0.2">
      <c r="A29" s="388"/>
      <c r="B29" s="404">
        <v>8</v>
      </c>
      <c r="C29" s="630" t="s">
        <v>125</v>
      </c>
      <c r="D29" s="1532"/>
      <c r="E29" s="1533"/>
      <c r="F29" s="638">
        <f>+基礎データ貼付用シート!E1186</f>
        <v>0</v>
      </c>
      <c r="G29" s="639" t="s">
        <v>540</v>
      </c>
      <c r="H29" s="795">
        <v>1.4999999999999999E-2</v>
      </c>
      <c r="I29" s="639" t="s">
        <v>542</v>
      </c>
      <c r="J29" s="641">
        <f t="shared" si="1"/>
        <v>0</v>
      </c>
      <c r="K29" s="409" t="s">
        <v>535</v>
      </c>
      <c r="L29" s="388"/>
    </row>
    <row r="30" spans="1:12" s="163" customFormat="1" ht="15" customHeight="1" x14ac:dyDescent="0.2">
      <c r="A30" s="388"/>
      <c r="B30" s="660">
        <v>9</v>
      </c>
      <c r="C30" s="630" t="s">
        <v>124</v>
      </c>
      <c r="D30" s="1532"/>
      <c r="E30" s="1533"/>
      <c r="F30" s="638">
        <f>+基礎データ貼付用シート!E1187</f>
        <v>0</v>
      </c>
      <c r="G30" s="639" t="s">
        <v>540</v>
      </c>
      <c r="H30" s="795">
        <v>1.2E-2</v>
      </c>
      <c r="I30" s="639" t="s">
        <v>542</v>
      </c>
      <c r="J30" s="641">
        <f t="shared" si="1"/>
        <v>0</v>
      </c>
      <c r="K30" s="409" t="s">
        <v>531</v>
      </c>
      <c r="L30" s="388"/>
    </row>
    <row r="31" spans="1:12" s="163" customFormat="1" ht="15" customHeight="1" x14ac:dyDescent="0.2">
      <c r="A31" s="388"/>
      <c r="B31" s="660">
        <v>10</v>
      </c>
      <c r="C31" s="630" t="s">
        <v>123</v>
      </c>
      <c r="D31" s="871" t="s">
        <v>546</v>
      </c>
      <c r="E31" s="872" t="s">
        <v>143</v>
      </c>
      <c r="F31" s="638" t="b">
        <f>IF(総括表!$B$4=総括表!$Q$4,基礎データ貼付用シート!E1188)</f>
        <v>0</v>
      </c>
      <c r="G31" s="639" t="s">
        <v>540</v>
      </c>
      <c r="H31" s="795">
        <v>0.20799999999999999</v>
      </c>
      <c r="I31" s="639" t="s">
        <v>542</v>
      </c>
      <c r="J31" s="641">
        <f t="shared" si="1"/>
        <v>0</v>
      </c>
      <c r="K31" s="409" t="s">
        <v>529</v>
      </c>
      <c r="L31" s="388"/>
    </row>
    <row r="32" spans="1:12" s="163" customFormat="1" ht="15" customHeight="1" x14ac:dyDescent="0.2">
      <c r="A32" s="388"/>
      <c r="B32" s="689"/>
      <c r="C32" s="690"/>
      <c r="D32" s="871" t="s">
        <v>545</v>
      </c>
      <c r="E32" s="872" t="s">
        <v>489</v>
      </c>
      <c r="F32" s="638" t="b">
        <f>IF(総括表!$B$4=総括表!$Q$5,基礎データ貼付用シート!E1188)</f>
        <v>0</v>
      </c>
      <c r="G32" s="639" t="s">
        <v>540</v>
      </c>
      <c r="H32" s="795">
        <v>0</v>
      </c>
      <c r="I32" s="639" t="s">
        <v>542</v>
      </c>
      <c r="J32" s="641">
        <f t="shared" si="1"/>
        <v>0</v>
      </c>
      <c r="K32" s="409" t="s">
        <v>555</v>
      </c>
      <c r="L32" s="388"/>
    </row>
    <row r="33" spans="1:12" s="163" customFormat="1" ht="15" customHeight="1" x14ac:dyDescent="0.2">
      <c r="A33" s="388"/>
      <c r="B33" s="660">
        <v>11</v>
      </c>
      <c r="C33" s="630" t="s">
        <v>122</v>
      </c>
      <c r="D33" s="871" t="s">
        <v>546</v>
      </c>
      <c r="E33" s="872" t="s">
        <v>143</v>
      </c>
      <c r="F33" s="638" t="b">
        <f>IF(総括表!$B$4=総括表!$Q$4,基礎データ貼付用シート!E1189)</f>
        <v>0</v>
      </c>
      <c r="G33" s="639" t="s">
        <v>540</v>
      </c>
      <c r="H33" s="795">
        <v>0.222</v>
      </c>
      <c r="I33" s="639" t="s">
        <v>542</v>
      </c>
      <c r="J33" s="641">
        <f t="shared" si="1"/>
        <v>0</v>
      </c>
      <c r="K33" s="409" t="s">
        <v>554</v>
      </c>
      <c r="L33" s="388"/>
    </row>
    <row r="34" spans="1:12" s="163" customFormat="1" ht="15" customHeight="1" x14ac:dyDescent="0.2">
      <c r="A34" s="388"/>
      <c r="B34" s="876"/>
      <c r="C34" s="780"/>
      <c r="D34" s="871" t="s">
        <v>545</v>
      </c>
      <c r="E34" s="872" t="s">
        <v>489</v>
      </c>
      <c r="F34" s="638" t="b">
        <f>IF(総括表!$B$4=総括表!$Q$5,基礎データ貼付用シート!E1189)</f>
        <v>0</v>
      </c>
      <c r="G34" s="639" t="s">
        <v>540</v>
      </c>
      <c r="H34" s="795">
        <v>0</v>
      </c>
      <c r="I34" s="639" t="s">
        <v>542</v>
      </c>
      <c r="J34" s="641">
        <f t="shared" si="1"/>
        <v>0</v>
      </c>
      <c r="K34" s="409" t="s">
        <v>553</v>
      </c>
      <c r="L34" s="388"/>
    </row>
    <row r="35" spans="1:12" s="163" customFormat="1" ht="15" customHeight="1" x14ac:dyDescent="0.2">
      <c r="A35" s="388"/>
      <c r="B35" s="660">
        <v>12</v>
      </c>
      <c r="C35" s="630" t="s">
        <v>121</v>
      </c>
      <c r="D35" s="871" t="s">
        <v>546</v>
      </c>
      <c r="E35" s="872" t="s">
        <v>143</v>
      </c>
      <c r="F35" s="638" t="b">
        <f>IF(総括表!$B$4=総括表!$Q$4,基礎データ貼付用シート!E1190)</f>
        <v>0</v>
      </c>
      <c r="G35" s="639" t="s">
        <v>540</v>
      </c>
      <c r="H35" s="795">
        <v>0.23699999999999999</v>
      </c>
      <c r="I35" s="639" t="s">
        <v>542</v>
      </c>
      <c r="J35" s="641">
        <f t="shared" si="1"/>
        <v>0</v>
      </c>
      <c r="K35" s="409" t="s">
        <v>570</v>
      </c>
      <c r="L35" s="388"/>
    </row>
    <row r="36" spans="1:12" s="163" customFormat="1" ht="15" customHeight="1" thickBot="1" x14ac:dyDescent="0.25">
      <c r="A36" s="388"/>
      <c r="B36" s="876"/>
      <c r="C36" s="780"/>
      <c r="D36" s="871" t="s">
        <v>545</v>
      </c>
      <c r="E36" s="872" t="s">
        <v>489</v>
      </c>
      <c r="F36" s="638" t="b">
        <f>IF(総括表!$B$4=総括表!$Q$5,基礎データ貼付用シート!E1190)</f>
        <v>0</v>
      </c>
      <c r="G36" s="639" t="s">
        <v>540</v>
      </c>
      <c r="H36" s="795">
        <v>3.3000000000000002E-2</v>
      </c>
      <c r="I36" s="639" t="s">
        <v>542</v>
      </c>
      <c r="J36" s="641">
        <f t="shared" si="1"/>
        <v>0</v>
      </c>
      <c r="K36" s="409" t="s">
        <v>569</v>
      </c>
      <c r="L36" s="388"/>
    </row>
    <row r="37" spans="1:12" s="163" customFormat="1" ht="15" customHeight="1" x14ac:dyDescent="0.2">
      <c r="A37" s="388"/>
      <c r="B37" s="413"/>
      <c r="C37" s="414"/>
      <c r="D37" s="413"/>
      <c r="E37" s="413"/>
      <c r="F37" s="58"/>
      <c r="G37" s="591"/>
      <c r="H37" s="1541" t="s">
        <v>715</v>
      </c>
      <c r="I37" s="1542"/>
      <c r="J37" s="634"/>
      <c r="K37" s="409"/>
      <c r="L37" s="388"/>
    </row>
    <row r="38" spans="1:12" s="163" customFormat="1" ht="15" customHeight="1" thickBot="1" x14ac:dyDescent="0.25">
      <c r="A38" s="388"/>
      <c r="B38" s="409"/>
      <c r="C38" s="409"/>
      <c r="D38" s="409"/>
      <c r="E38" s="409"/>
      <c r="F38" s="657"/>
      <c r="G38" s="409"/>
      <c r="H38" s="1545" t="s">
        <v>118</v>
      </c>
      <c r="I38" s="1546"/>
      <c r="J38" s="642">
        <f>SUM(J22:J36)</f>
        <v>0</v>
      </c>
      <c r="K38" s="409" t="s">
        <v>583</v>
      </c>
      <c r="L38" s="388"/>
    </row>
    <row r="39" spans="1:12" s="163" customFormat="1" ht="18.75" customHeight="1" x14ac:dyDescent="0.2">
      <c r="A39" s="388"/>
      <c r="B39" s="536"/>
      <c r="C39" s="536"/>
      <c r="D39" s="536"/>
      <c r="E39" s="536"/>
      <c r="F39" s="621"/>
      <c r="G39" s="536"/>
      <c r="H39" s="536"/>
      <c r="I39" s="536"/>
      <c r="J39" s="621"/>
      <c r="K39" s="536"/>
      <c r="L39" s="388"/>
    </row>
    <row r="40" spans="1:12" s="163" customFormat="1" ht="18.75" customHeight="1" x14ac:dyDescent="0.2">
      <c r="A40" s="387">
        <v>3</v>
      </c>
      <c r="B40" s="877" t="s">
        <v>6036</v>
      </c>
      <c r="C40" s="550"/>
      <c r="D40" s="550"/>
      <c r="E40" s="550"/>
      <c r="F40" s="620"/>
      <c r="G40" s="536"/>
      <c r="H40" s="536"/>
      <c r="I40" s="536"/>
      <c r="J40" s="621"/>
      <c r="K40" s="536"/>
      <c r="L40" s="388"/>
    </row>
    <row r="41" spans="1:12" s="163" customFormat="1" ht="18.75" customHeight="1" x14ac:dyDescent="0.2">
      <c r="A41" s="388"/>
      <c r="B41" s="877"/>
      <c r="C41" s="536"/>
      <c r="D41" s="536"/>
      <c r="E41" s="536"/>
      <c r="F41" s="536"/>
      <c r="G41" s="536"/>
      <c r="H41" s="536"/>
      <c r="I41" s="536"/>
      <c r="J41" s="621"/>
      <c r="K41" s="536"/>
      <c r="L41" s="388"/>
    </row>
    <row r="42" spans="1:12" s="163" customFormat="1" ht="18.75" customHeight="1" x14ac:dyDescent="0.2">
      <c r="A42" s="388"/>
      <c r="B42" s="1534" t="s">
        <v>140</v>
      </c>
      <c r="C42" s="1535"/>
      <c r="D42" s="1534" t="s">
        <v>139</v>
      </c>
      <c r="E42" s="1535"/>
      <c r="F42" s="733" t="s">
        <v>138</v>
      </c>
      <c r="G42" s="412"/>
      <c r="H42" s="761" t="s">
        <v>137</v>
      </c>
      <c r="I42" s="412"/>
      <c r="J42" s="733" t="s">
        <v>89</v>
      </c>
      <c r="K42" s="409"/>
      <c r="L42" s="388"/>
    </row>
    <row r="43" spans="1:12" s="163" customFormat="1" ht="18.75" customHeight="1" x14ac:dyDescent="0.2">
      <c r="A43" s="388"/>
      <c r="B43" s="564"/>
      <c r="C43" s="565"/>
      <c r="D43" s="566"/>
      <c r="E43" s="411"/>
      <c r="F43" s="627"/>
      <c r="G43" s="568"/>
      <c r="H43" s="651"/>
      <c r="I43" s="568"/>
      <c r="J43" s="628" t="s">
        <v>136</v>
      </c>
      <c r="K43" s="409"/>
      <c r="L43" s="388"/>
    </row>
    <row r="44" spans="1:12" s="163" customFormat="1" ht="18.75" customHeight="1" x14ac:dyDescent="0.2">
      <c r="A44" s="388"/>
      <c r="B44" s="404">
        <v>1</v>
      </c>
      <c r="C44" s="405" t="s">
        <v>5796</v>
      </c>
      <c r="D44" s="878" t="s">
        <v>5845</v>
      </c>
      <c r="E44" s="879" t="s">
        <v>143</v>
      </c>
      <c r="F44" s="612" t="b">
        <f>IF(総括表!$B$4=総括表!$Q$4,基礎データ貼付用シート!E1191)</f>
        <v>0</v>
      </c>
      <c r="G44" s="423" t="s">
        <v>117</v>
      </c>
      <c r="H44" s="700">
        <v>0.7</v>
      </c>
      <c r="I44" s="423" t="s">
        <v>119</v>
      </c>
      <c r="J44" s="424">
        <f t="shared" ref="J44" si="2">ROUND(F44*H44,0)</f>
        <v>0</v>
      </c>
      <c r="K44" s="409" t="s">
        <v>1340</v>
      </c>
      <c r="L44" s="388"/>
    </row>
    <row r="45" spans="1:12" s="163" customFormat="1" ht="18.75" customHeight="1" thickBot="1" x14ac:dyDescent="0.25">
      <c r="A45" s="388"/>
      <c r="B45" s="779"/>
      <c r="C45" s="780"/>
      <c r="D45" s="880" t="s">
        <v>5846</v>
      </c>
      <c r="E45" s="879" t="s">
        <v>142</v>
      </c>
      <c r="F45" s="612" t="b">
        <f>IF(総括表!$B$4=総括表!$Q$5,基礎データ貼付用シート!E1191)</f>
        <v>0</v>
      </c>
      <c r="G45" s="423" t="s">
        <v>117</v>
      </c>
      <c r="H45" s="700">
        <v>0.7</v>
      </c>
      <c r="I45" s="423" t="s">
        <v>119</v>
      </c>
      <c r="J45" s="424">
        <f>ROUND(F45*H45,0)</f>
        <v>0</v>
      </c>
      <c r="K45" s="409" t="s">
        <v>1341</v>
      </c>
      <c r="L45" s="388"/>
    </row>
    <row r="46" spans="1:12" s="163" customFormat="1" ht="18.75" customHeight="1" x14ac:dyDescent="0.2">
      <c r="A46" s="388"/>
      <c r="B46" s="881"/>
      <c r="C46" s="413"/>
      <c r="D46" s="598"/>
      <c r="E46" s="882"/>
      <c r="F46" s="58"/>
      <c r="G46" s="414"/>
      <c r="H46" s="1504" t="s">
        <v>1121</v>
      </c>
      <c r="I46" s="1505"/>
      <c r="J46" s="415"/>
      <c r="K46" s="409"/>
      <c r="L46" s="388"/>
    </row>
    <row r="47" spans="1:12" s="163" customFormat="1" ht="18.75" customHeight="1" thickBot="1" x14ac:dyDescent="0.25">
      <c r="A47" s="388"/>
      <c r="B47" s="881"/>
      <c r="C47" s="413"/>
      <c r="D47" s="598"/>
      <c r="E47" s="882"/>
      <c r="F47" s="58"/>
      <c r="G47" s="414"/>
      <c r="H47" s="1545" t="s">
        <v>118</v>
      </c>
      <c r="I47" s="1546"/>
      <c r="J47" s="642">
        <f>SUM(J44:J45)</f>
        <v>0</v>
      </c>
      <c r="K47" s="409" t="s">
        <v>582</v>
      </c>
      <c r="L47" s="388"/>
    </row>
    <row r="48" spans="1:12" s="163" customFormat="1" ht="18.75" customHeight="1" x14ac:dyDescent="0.2">
      <c r="A48" s="388"/>
      <c r="B48" s="388"/>
      <c r="C48" s="388"/>
      <c r="D48" s="388"/>
      <c r="E48" s="388"/>
      <c r="F48" s="416"/>
      <c r="G48" s="388"/>
      <c r="H48" s="388"/>
      <c r="I48" s="388"/>
      <c r="J48" s="416"/>
      <c r="K48" s="388"/>
      <c r="L48" s="388"/>
    </row>
    <row r="49" spans="1:12" s="163" customFormat="1" ht="18.75" customHeight="1" thickBot="1" x14ac:dyDescent="0.25">
      <c r="A49" s="388"/>
      <c r="B49" s="391"/>
      <c r="C49" s="391"/>
      <c r="D49" s="391"/>
      <c r="E49" s="391"/>
      <c r="F49" s="438"/>
      <c r="G49" s="439"/>
      <c r="H49" s="437"/>
      <c r="I49" s="437"/>
      <c r="J49" s="168"/>
      <c r="K49" s="391"/>
      <c r="L49" s="388"/>
    </row>
    <row r="50" spans="1:12" s="163" customFormat="1" ht="18.75" customHeight="1" x14ac:dyDescent="0.2">
      <c r="A50" s="388"/>
      <c r="B50" s="391"/>
      <c r="C50" s="391"/>
      <c r="D50" s="391"/>
      <c r="E50" s="391"/>
      <c r="F50" s="438"/>
      <c r="G50" s="439"/>
      <c r="H50" s="1602" t="s">
        <v>6328</v>
      </c>
      <c r="I50" s="1603"/>
      <c r="J50" s="833"/>
      <c r="K50" s="391"/>
      <c r="L50" s="388"/>
    </row>
    <row r="51" spans="1:12" ht="18.75" customHeight="1" thickBot="1" x14ac:dyDescent="0.25">
      <c r="A51" s="384"/>
      <c r="B51" s="384"/>
      <c r="C51" s="384"/>
      <c r="D51" s="384"/>
      <c r="E51" s="384"/>
      <c r="F51" s="384"/>
      <c r="G51" s="384"/>
      <c r="H51" s="1521" t="s">
        <v>488</v>
      </c>
      <c r="I51" s="1522"/>
      <c r="J51" s="426">
        <f>SUM(J16,J38,J47)</f>
        <v>0</v>
      </c>
      <c r="K51" s="391" t="s">
        <v>607</v>
      </c>
      <c r="L51" s="384"/>
    </row>
  </sheetData>
  <sheetProtection autoFilter="0"/>
  <mergeCells count="28">
    <mergeCell ref="B42:C42"/>
    <mergeCell ref="D42:E42"/>
    <mergeCell ref="H46:I46"/>
    <mergeCell ref="H47:I47"/>
    <mergeCell ref="H50:I50"/>
    <mergeCell ref="H51:I51"/>
    <mergeCell ref="D27:E27"/>
    <mergeCell ref="D28:E28"/>
    <mergeCell ref="D29:E29"/>
    <mergeCell ref="D30:E30"/>
    <mergeCell ref="H37:I37"/>
    <mergeCell ref="H38:I38"/>
    <mergeCell ref="D25:E25"/>
    <mergeCell ref="D26:E26"/>
    <mergeCell ref="D8:E8"/>
    <mergeCell ref="H15:I15"/>
    <mergeCell ref="H16:I16"/>
    <mergeCell ref="D22:E22"/>
    <mergeCell ref="D23:E23"/>
    <mergeCell ref="D24:E24"/>
    <mergeCell ref="I1:K1"/>
    <mergeCell ref="B5:C5"/>
    <mergeCell ref="D5:E5"/>
    <mergeCell ref="B20:C20"/>
    <mergeCell ref="D20:E20"/>
    <mergeCell ref="D7:E7"/>
    <mergeCell ref="A1:B1"/>
    <mergeCell ref="C1:E1"/>
  </mergeCells>
  <phoneticPr fontId="3"/>
  <dataValidations count="1">
    <dataValidation type="custom" allowBlank="1" showInputMessage="1" showErrorMessage="1" sqref="H44:H45" xr:uid="{00000000-0002-0000-1000-000000000000}">
      <formula1>MOD(H44*1000,1)=0</formula1>
    </dataValidation>
  </dataValidations>
  <pageMargins left="0.78700000000000003" right="0.78700000000000003" top="0.98399999999999999" bottom="0.98399999999999999" header="0.51200000000000001" footer="0.51200000000000001"/>
  <pageSetup paperSize="9"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03"/>
  <sheetViews>
    <sheetView view="pageBreakPreview" zoomScaleNormal="100" zoomScaleSheetLayoutView="100" workbookViewId="0">
      <selection activeCell="H17" sqref="H17"/>
    </sheetView>
  </sheetViews>
  <sheetFormatPr defaultColWidth="9" defaultRowHeight="19.5" customHeight="1" x14ac:dyDescent="0.2"/>
  <cols>
    <col min="1" max="1" width="3.88671875" style="155" customWidth="1"/>
    <col min="2" max="2" width="5.44140625" style="155" customWidth="1"/>
    <col min="3" max="3" width="7.44140625" style="155" bestFit="1" customWidth="1"/>
    <col min="4" max="4" width="3" style="155" bestFit="1" customWidth="1"/>
    <col min="5" max="5" width="12" style="155" customWidth="1"/>
    <col min="6" max="6" width="11.88671875" style="170" customWidth="1"/>
    <col min="7" max="7" width="2" style="155" bestFit="1" customWidth="1"/>
    <col min="8" max="8" width="11.88671875" style="177" customWidth="1"/>
    <col min="9" max="9" width="2" style="155" bestFit="1" customWidth="1"/>
    <col min="10" max="10" width="11.88671875" style="170" customWidth="1"/>
    <col min="11" max="11" width="3" style="155" customWidth="1"/>
    <col min="12" max="16384" width="9" style="155"/>
  </cols>
  <sheetData>
    <row r="1" spans="1:11" ht="19.5" customHeight="1" x14ac:dyDescent="0.2">
      <c r="A1" s="1527" t="s">
        <v>155</v>
      </c>
      <c r="B1" s="1528"/>
      <c r="C1" s="1527" t="s">
        <v>9</v>
      </c>
      <c r="D1" s="1529"/>
      <c r="E1" s="1528"/>
      <c r="F1" s="427"/>
      <c r="G1" s="384"/>
      <c r="H1" s="503" t="s">
        <v>154</v>
      </c>
      <c r="I1" s="1501">
        <f>総括表!H4</f>
        <v>0</v>
      </c>
      <c r="J1" s="1501"/>
      <c r="K1" s="1501"/>
    </row>
    <row r="2" spans="1:11" ht="19.5" customHeight="1" x14ac:dyDescent="0.2">
      <c r="A2" s="384"/>
      <c r="B2" s="384"/>
      <c r="C2" s="384"/>
      <c r="D2" s="384"/>
      <c r="E2" s="384"/>
      <c r="F2" s="427"/>
      <c r="G2" s="384"/>
      <c r="H2" s="504"/>
      <c r="I2" s="384"/>
      <c r="J2" s="428"/>
      <c r="K2" s="384"/>
    </row>
    <row r="3" spans="1:11" ht="19.5" customHeight="1" x14ac:dyDescent="0.2">
      <c r="A3" s="551" t="s">
        <v>51</v>
      </c>
      <c r="B3" s="536" t="s">
        <v>724</v>
      </c>
      <c r="C3" s="550"/>
      <c r="D3" s="550"/>
      <c r="E3" s="550"/>
      <c r="F3" s="620"/>
      <c r="G3" s="550"/>
      <c r="H3" s="554"/>
      <c r="I3" s="550"/>
      <c r="J3" s="620"/>
      <c r="K3" s="550"/>
    </row>
    <row r="4" spans="1:11" ht="11.25" customHeight="1" x14ac:dyDescent="0.2">
      <c r="A4" s="553"/>
      <c r="B4" s="550"/>
      <c r="C4" s="550"/>
      <c r="D4" s="550"/>
      <c r="E4" s="550"/>
      <c r="F4" s="620"/>
      <c r="G4" s="550"/>
      <c r="H4" s="554"/>
      <c r="I4" s="550"/>
      <c r="J4" s="620"/>
      <c r="K4" s="550"/>
    </row>
    <row r="5" spans="1:11" ht="19.5" customHeight="1" x14ac:dyDescent="0.2">
      <c r="A5" s="553"/>
      <c r="B5" s="1539" t="s">
        <v>140</v>
      </c>
      <c r="C5" s="1540"/>
      <c r="D5" s="1539" t="s">
        <v>139</v>
      </c>
      <c r="E5" s="1540"/>
      <c r="F5" s="623" t="s">
        <v>138</v>
      </c>
      <c r="G5" s="624"/>
      <c r="H5" s="625" t="s">
        <v>137</v>
      </c>
      <c r="I5" s="624"/>
      <c r="J5" s="623" t="s">
        <v>89</v>
      </c>
      <c r="K5" s="409"/>
    </row>
    <row r="6" spans="1:11" ht="15" customHeight="1" x14ac:dyDescent="0.2">
      <c r="A6" s="553"/>
      <c r="B6" s="626"/>
      <c r="C6" s="565"/>
      <c r="D6" s="566"/>
      <c r="E6" s="411"/>
      <c r="F6" s="627"/>
      <c r="G6" s="568"/>
      <c r="H6" s="569"/>
      <c r="I6" s="568"/>
      <c r="J6" s="628" t="s">
        <v>136</v>
      </c>
      <c r="K6" s="409"/>
    </row>
    <row r="7" spans="1:11" s="163" customFormat="1" ht="15.75" customHeight="1" x14ac:dyDescent="0.2">
      <c r="A7" s="536"/>
      <c r="B7" s="404">
        <v>1</v>
      </c>
      <c r="C7" s="405" t="s">
        <v>122</v>
      </c>
      <c r="D7" s="406" t="s">
        <v>935</v>
      </c>
      <c r="E7" s="407" t="s">
        <v>143</v>
      </c>
      <c r="F7" s="638" t="b">
        <f>IF(総括表!$B$4=総括表!$Q$4,基礎データ貼付用シート!E1192)</f>
        <v>0</v>
      </c>
      <c r="G7" s="639" t="s">
        <v>117</v>
      </c>
      <c r="H7" s="614">
        <v>0.55600000000000005</v>
      </c>
      <c r="I7" s="639" t="s">
        <v>119</v>
      </c>
      <c r="J7" s="641">
        <f>ROUND(F7*H7,0)</f>
        <v>0</v>
      </c>
      <c r="K7" s="409" t="s">
        <v>274</v>
      </c>
    </row>
    <row r="8" spans="1:11" s="163" customFormat="1" ht="15.75" customHeight="1" x14ac:dyDescent="0.2">
      <c r="A8" s="536"/>
      <c r="B8" s="410"/>
      <c r="C8" s="411"/>
      <c r="D8" s="406" t="s">
        <v>5490</v>
      </c>
      <c r="E8" s="407" t="s">
        <v>142</v>
      </c>
      <c r="F8" s="638" t="b">
        <f>IF(総括表!$B$4=総括表!$Q$5,基礎データ貼付用シート!E1192)</f>
        <v>0</v>
      </c>
      <c r="G8" s="639" t="s">
        <v>117</v>
      </c>
      <c r="H8" s="796">
        <v>0</v>
      </c>
      <c r="I8" s="884" t="s">
        <v>119</v>
      </c>
      <c r="J8" s="885">
        <f t="shared" ref="J8:J26" si="0">ROUND(F8*H8,0)</f>
        <v>0</v>
      </c>
      <c r="K8" s="409" t="s">
        <v>273</v>
      </c>
    </row>
    <row r="9" spans="1:11" s="163" customFormat="1" ht="15.75" customHeight="1" x14ac:dyDescent="0.2">
      <c r="A9" s="536"/>
      <c r="B9" s="404">
        <v>2</v>
      </c>
      <c r="C9" s="405" t="s">
        <v>121</v>
      </c>
      <c r="D9" s="406" t="s">
        <v>935</v>
      </c>
      <c r="E9" s="407" t="s">
        <v>143</v>
      </c>
      <c r="F9" s="638" t="b">
        <f>IF(総括表!$B$4=総括表!$Q$4,基礎データ貼付用シート!E1194)</f>
        <v>0</v>
      </c>
      <c r="G9" s="639" t="s">
        <v>117</v>
      </c>
      <c r="H9" s="614">
        <v>0.59299999999999997</v>
      </c>
      <c r="I9" s="639" t="s">
        <v>119</v>
      </c>
      <c r="J9" s="641">
        <f t="shared" si="0"/>
        <v>0</v>
      </c>
      <c r="K9" s="409" t="s">
        <v>272</v>
      </c>
    </row>
    <row r="10" spans="1:11" s="163" customFormat="1" ht="15.75" customHeight="1" x14ac:dyDescent="0.2">
      <c r="A10" s="536"/>
      <c r="B10" s="410"/>
      <c r="C10" s="411"/>
      <c r="D10" s="406" t="s">
        <v>802</v>
      </c>
      <c r="E10" s="407" t="s">
        <v>142</v>
      </c>
      <c r="F10" s="638" t="b">
        <f>IF(総括表!$B$4=総括表!$Q$5,基礎データ貼付用シート!E1194)</f>
        <v>0</v>
      </c>
      <c r="G10" s="639" t="s">
        <v>117</v>
      </c>
      <c r="H10" s="796">
        <v>8.3000000000000004E-2</v>
      </c>
      <c r="I10" s="884" t="s">
        <v>119</v>
      </c>
      <c r="J10" s="885">
        <f t="shared" si="0"/>
        <v>0</v>
      </c>
      <c r="K10" s="409" t="s">
        <v>271</v>
      </c>
    </row>
    <row r="11" spans="1:11" s="163" customFormat="1" ht="15.75" customHeight="1" x14ac:dyDescent="0.2">
      <c r="A11" s="536"/>
      <c r="B11" s="404">
        <v>3</v>
      </c>
      <c r="C11" s="405" t="s">
        <v>120</v>
      </c>
      <c r="D11" s="406" t="s">
        <v>5491</v>
      </c>
      <c r="E11" s="407" t="s">
        <v>143</v>
      </c>
      <c r="F11" s="638" t="b">
        <f>IF(総括表!$B$4=総括表!$Q$4,基礎データ貼付用シート!E1196)</f>
        <v>0</v>
      </c>
      <c r="G11" s="639" t="s">
        <v>117</v>
      </c>
      <c r="H11" s="614">
        <v>0.58599999999999997</v>
      </c>
      <c r="I11" s="639" t="s">
        <v>119</v>
      </c>
      <c r="J11" s="641">
        <f t="shared" si="0"/>
        <v>0</v>
      </c>
      <c r="K11" s="409" t="s">
        <v>269</v>
      </c>
    </row>
    <row r="12" spans="1:11" s="163" customFormat="1" ht="15.75" customHeight="1" x14ac:dyDescent="0.2">
      <c r="A12" s="536"/>
      <c r="B12" s="410"/>
      <c r="C12" s="411"/>
      <c r="D12" s="406" t="s">
        <v>5492</v>
      </c>
      <c r="E12" s="407" t="s">
        <v>142</v>
      </c>
      <c r="F12" s="638" t="b">
        <f>IF(総括表!$B$4=総括表!$Q$5,基礎データ貼付用シート!E1196)</f>
        <v>0</v>
      </c>
      <c r="G12" s="639" t="s">
        <v>117</v>
      </c>
      <c r="H12" s="796">
        <v>0.41199999999999998</v>
      </c>
      <c r="I12" s="884" t="s">
        <v>119</v>
      </c>
      <c r="J12" s="885">
        <f t="shared" si="0"/>
        <v>0</v>
      </c>
      <c r="K12" s="409" t="s">
        <v>268</v>
      </c>
    </row>
    <row r="13" spans="1:11" s="163" customFormat="1" ht="15.75" customHeight="1" x14ac:dyDescent="0.2">
      <c r="A13" s="536"/>
      <c r="B13" s="404">
        <v>4</v>
      </c>
      <c r="C13" s="405" t="s">
        <v>476</v>
      </c>
      <c r="D13" s="406" t="s">
        <v>935</v>
      </c>
      <c r="E13" s="407" t="s">
        <v>143</v>
      </c>
      <c r="F13" s="638" t="b">
        <f>IF(総括表!$B$4=総括表!$Q$4,基礎データ貼付用シート!E1198)</f>
        <v>0</v>
      </c>
      <c r="G13" s="639" t="s">
        <v>117</v>
      </c>
      <c r="H13" s="614">
        <v>0.61699999999999999</v>
      </c>
      <c r="I13" s="639" t="s">
        <v>119</v>
      </c>
      <c r="J13" s="641">
        <f t="shared" si="0"/>
        <v>0</v>
      </c>
      <c r="K13" s="409" t="s">
        <v>270</v>
      </c>
    </row>
    <row r="14" spans="1:11" s="163" customFormat="1" ht="15.75" customHeight="1" x14ac:dyDescent="0.2">
      <c r="A14" s="536"/>
      <c r="B14" s="410"/>
      <c r="C14" s="411"/>
      <c r="D14" s="406" t="s">
        <v>802</v>
      </c>
      <c r="E14" s="407" t="s">
        <v>142</v>
      </c>
      <c r="F14" s="638" t="b">
        <f>IF(総括表!$B$4=総括表!$Q$5,基礎データ貼付用シート!E1198)</f>
        <v>0</v>
      </c>
      <c r="G14" s="639" t="s">
        <v>117</v>
      </c>
      <c r="H14" s="796">
        <v>0.48699999999999999</v>
      </c>
      <c r="I14" s="884" t="s">
        <v>119</v>
      </c>
      <c r="J14" s="885">
        <f t="shared" si="0"/>
        <v>0</v>
      </c>
      <c r="K14" s="409" t="s">
        <v>267</v>
      </c>
    </row>
    <row r="15" spans="1:11" s="163" customFormat="1" ht="15.75" customHeight="1" x14ac:dyDescent="0.2">
      <c r="A15" s="536"/>
      <c r="B15" s="404">
        <v>5</v>
      </c>
      <c r="C15" s="405" t="s">
        <v>513</v>
      </c>
      <c r="D15" s="406" t="s">
        <v>5493</v>
      </c>
      <c r="E15" s="407" t="s">
        <v>143</v>
      </c>
      <c r="F15" s="638" t="b">
        <f>IF(総括表!$B$4=総括表!$Q$4,基礎データ貼付用シート!E1200)</f>
        <v>0</v>
      </c>
      <c r="G15" s="639" t="s">
        <v>117</v>
      </c>
      <c r="H15" s="614">
        <v>0.66100000000000003</v>
      </c>
      <c r="I15" s="639" t="s">
        <v>119</v>
      </c>
      <c r="J15" s="641">
        <f t="shared" si="0"/>
        <v>0</v>
      </c>
      <c r="K15" s="409" t="s">
        <v>266</v>
      </c>
    </row>
    <row r="16" spans="1:11" s="163" customFormat="1" ht="15.75" customHeight="1" x14ac:dyDescent="0.2">
      <c r="A16" s="536"/>
      <c r="B16" s="410"/>
      <c r="C16" s="411"/>
      <c r="D16" s="406" t="s">
        <v>5494</v>
      </c>
      <c r="E16" s="407" t="s">
        <v>142</v>
      </c>
      <c r="F16" s="638" t="b">
        <f>IF(総括表!$B$4=総括表!$Q$5,基礎データ貼付用シート!E1200)</f>
        <v>0</v>
      </c>
      <c r="G16" s="639" t="s">
        <v>117</v>
      </c>
      <c r="H16" s="796">
        <v>0.54800000000000004</v>
      </c>
      <c r="I16" s="884" t="s">
        <v>119</v>
      </c>
      <c r="J16" s="885">
        <f t="shared" si="0"/>
        <v>0</v>
      </c>
      <c r="K16" s="409" t="s">
        <v>265</v>
      </c>
    </row>
    <row r="17" spans="1:11" s="163" customFormat="1" ht="15.75" customHeight="1" x14ac:dyDescent="0.2">
      <c r="A17" s="536"/>
      <c r="B17" s="404">
        <v>6</v>
      </c>
      <c r="C17" s="405" t="s">
        <v>620</v>
      </c>
      <c r="D17" s="406" t="s">
        <v>935</v>
      </c>
      <c r="E17" s="407" t="s">
        <v>143</v>
      </c>
      <c r="F17" s="638" t="b">
        <f>IF(総括表!$B$4=総括表!$Q$4,基礎データ貼付用シート!E1202)</f>
        <v>0</v>
      </c>
      <c r="G17" s="639" t="s">
        <v>117</v>
      </c>
      <c r="H17" s="614">
        <v>0.49399999999999999</v>
      </c>
      <c r="I17" s="639" t="s">
        <v>119</v>
      </c>
      <c r="J17" s="641">
        <f>ROUND(F17*H17,0)</f>
        <v>0</v>
      </c>
      <c r="K17" s="409" t="s">
        <v>264</v>
      </c>
    </row>
    <row r="18" spans="1:11" s="163" customFormat="1" ht="15.75" customHeight="1" x14ac:dyDescent="0.2">
      <c r="A18" s="536"/>
      <c r="B18" s="410"/>
      <c r="C18" s="411"/>
      <c r="D18" s="406" t="s">
        <v>5490</v>
      </c>
      <c r="E18" s="407" t="s">
        <v>142</v>
      </c>
      <c r="F18" s="638" t="b">
        <f>IF(総括表!$B$4=総括表!$Q$5,基礎データ貼付用シート!E1202)</f>
        <v>0</v>
      </c>
      <c r="G18" s="639" t="s">
        <v>117</v>
      </c>
      <c r="H18" s="796">
        <v>0.42499999999999999</v>
      </c>
      <c r="I18" s="884" t="s">
        <v>119</v>
      </c>
      <c r="J18" s="885">
        <f>ROUND(F18*H18,0)</f>
        <v>0</v>
      </c>
      <c r="K18" s="409" t="s">
        <v>263</v>
      </c>
    </row>
    <row r="19" spans="1:11" s="163" customFormat="1" ht="15.75" customHeight="1" x14ac:dyDescent="0.2">
      <c r="A19" s="536"/>
      <c r="B19" s="404">
        <v>7</v>
      </c>
      <c r="C19" s="405" t="s">
        <v>716</v>
      </c>
      <c r="D19" s="406" t="s">
        <v>935</v>
      </c>
      <c r="E19" s="407" t="s">
        <v>143</v>
      </c>
      <c r="F19" s="638" t="b">
        <f>IF(総括表!$B$4=総括表!$Q$4,基礎データ貼付用シート!E1204)</f>
        <v>0</v>
      </c>
      <c r="G19" s="639" t="s">
        <v>117</v>
      </c>
      <c r="H19" s="614">
        <v>0.52600000000000002</v>
      </c>
      <c r="I19" s="639" t="s">
        <v>119</v>
      </c>
      <c r="J19" s="641">
        <f t="shared" si="0"/>
        <v>0</v>
      </c>
      <c r="K19" s="409" t="s">
        <v>262</v>
      </c>
    </row>
    <row r="20" spans="1:11" s="163" customFormat="1" ht="15.75" customHeight="1" x14ac:dyDescent="0.2">
      <c r="A20" s="536"/>
      <c r="B20" s="410"/>
      <c r="C20" s="411"/>
      <c r="D20" s="406" t="s">
        <v>802</v>
      </c>
      <c r="E20" s="407" t="s">
        <v>142</v>
      </c>
      <c r="F20" s="638" t="b">
        <f>IF(総括表!$B$4=総括表!$Q$5,基礎データ貼付用シート!E1204)</f>
        <v>0</v>
      </c>
      <c r="G20" s="639" t="s">
        <v>117</v>
      </c>
      <c r="H20" s="796">
        <v>0.46500000000000002</v>
      </c>
      <c r="I20" s="884" t="s">
        <v>119</v>
      </c>
      <c r="J20" s="885">
        <f t="shared" si="0"/>
        <v>0</v>
      </c>
      <c r="K20" s="409" t="s">
        <v>261</v>
      </c>
    </row>
    <row r="21" spans="1:11" s="163" customFormat="1" ht="15.75" customHeight="1" x14ac:dyDescent="0.2">
      <c r="A21" s="536"/>
      <c r="B21" s="404">
        <v>8</v>
      </c>
      <c r="C21" s="405" t="s">
        <v>747</v>
      </c>
      <c r="D21" s="406" t="s">
        <v>5495</v>
      </c>
      <c r="E21" s="407" t="s">
        <v>143</v>
      </c>
      <c r="F21" s="638" t="b">
        <f>IF(総括表!$B$4=総括表!$Q$4,基礎データ貼付用シート!E1206)</f>
        <v>0</v>
      </c>
      <c r="G21" s="639" t="s">
        <v>117</v>
      </c>
      <c r="H21" s="614">
        <v>0.55800000000000005</v>
      </c>
      <c r="I21" s="639" t="s">
        <v>119</v>
      </c>
      <c r="J21" s="641">
        <f t="shared" si="0"/>
        <v>0</v>
      </c>
      <c r="K21" s="409" t="s">
        <v>260</v>
      </c>
    </row>
    <row r="22" spans="1:11" s="163" customFormat="1" ht="15.75" customHeight="1" x14ac:dyDescent="0.2">
      <c r="A22" s="536"/>
      <c r="B22" s="410"/>
      <c r="C22" s="411"/>
      <c r="D22" s="406" t="s">
        <v>802</v>
      </c>
      <c r="E22" s="407" t="s">
        <v>142</v>
      </c>
      <c r="F22" s="638" t="b">
        <f>IF(総括表!$B$4=総括表!$Q$5,基礎データ貼付用シート!E1206)</f>
        <v>0</v>
      </c>
      <c r="G22" s="639" t="s">
        <v>117</v>
      </c>
      <c r="H22" s="796">
        <v>0.50800000000000001</v>
      </c>
      <c r="I22" s="884" t="s">
        <v>119</v>
      </c>
      <c r="J22" s="885">
        <f t="shared" si="0"/>
        <v>0</v>
      </c>
      <c r="K22" s="409" t="s">
        <v>259</v>
      </c>
    </row>
    <row r="23" spans="1:11" s="163" customFormat="1" ht="15.75" customHeight="1" x14ac:dyDescent="0.2">
      <c r="A23" s="536"/>
      <c r="B23" s="404">
        <v>9</v>
      </c>
      <c r="C23" s="668" t="s">
        <v>824</v>
      </c>
      <c r="D23" s="406" t="s">
        <v>611</v>
      </c>
      <c r="E23" s="407" t="s">
        <v>500</v>
      </c>
      <c r="F23" s="638" t="b">
        <f>IF(総括表!$B$4=総括表!$Q$4,基礎データ貼付用シート!E1208)</f>
        <v>0</v>
      </c>
      <c r="G23" s="639" t="s">
        <v>609</v>
      </c>
      <c r="H23" s="798">
        <v>0.58899999999999997</v>
      </c>
      <c r="I23" s="639" t="s">
        <v>608</v>
      </c>
      <c r="J23" s="641">
        <f t="shared" si="0"/>
        <v>0</v>
      </c>
      <c r="K23" s="409" t="s">
        <v>825</v>
      </c>
    </row>
    <row r="24" spans="1:11" s="163" customFormat="1" ht="15.75" customHeight="1" x14ac:dyDescent="0.2">
      <c r="A24" s="536"/>
      <c r="B24" s="883"/>
      <c r="C24" s="411"/>
      <c r="D24" s="406" t="s">
        <v>610</v>
      </c>
      <c r="E24" s="407" t="s">
        <v>501</v>
      </c>
      <c r="F24" s="638" t="b">
        <f>IF(総括表!$B$4=総括表!$Q$5,基礎データ貼付用シート!E1208)</f>
        <v>0</v>
      </c>
      <c r="G24" s="639" t="s">
        <v>609</v>
      </c>
      <c r="H24" s="886">
        <v>0.55000000000000004</v>
      </c>
      <c r="I24" s="884" t="s">
        <v>608</v>
      </c>
      <c r="J24" s="885">
        <f t="shared" si="0"/>
        <v>0</v>
      </c>
      <c r="K24" s="409" t="s">
        <v>826</v>
      </c>
    </row>
    <row r="25" spans="1:11" s="163" customFormat="1" ht="15.75" customHeight="1" x14ac:dyDescent="0.2">
      <c r="A25" s="536"/>
      <c r="B25" s="404">
        <v>10</v>
      </c>
      <c r="C25" s="668" t="s">
        <v>930</v>
      </c>
      <c r="D25" s="406" t="s">
        <v>611</v>
      </c>
      <c r="E25" s="407" t="s">
        <v>500</v>
      </c>
      <c r="F25" s="638" t="b">
        <f>IF(総括表!$B$4=総括表!$Q$4,基礎データ貼付用シート!E1210)</f>
        <v>0</v>
      </c>
      <c r="G25" s="639" t="s">
        <v>609</v>
      </c>
      <c r="H25" s="798">
        <v>0.621</v>
      </c>
      <c r="I25" s="639" t="s">
        <v>608</v>
      </c>
      <c r="J25" s="641">
        <f t="shared" si="0"/>
        <v>0</v>
      </c>
      <c r="K25" s="409" t="s">
        <v>931</v>
      </c>
    </row>
    <row r="26" spans="1:11" s="163" customFormat="1" ht="15.75" customHeight="1" x14ac:dyDescent="0.2">
      <c r="A26" s="536"/>
      <c r="B26" s="883"/>
      <c r="C26" s="411"/>
      <c r="D26" s="406" t="s">
        <v>5496</v>
      </c>
      <c r="E26" s="407" t="s">
        <v>501</v>
      </c>
      <c r="F26" s="638" t="b">
        <f>IF(総括表!$B$4=総括表!$Q$5,基礎データ貼付用シート!E1210)</f>
        <v>0</v>
      </c>
      <c r="G26" s="639" t="s">
        <v>609</v>
      </c>
      <c r="H26" s="886">
        <v>0.59099999999999997</v>
      </c>
      <c r="I26" s="884" t="s">
        <v>608</v>
      </c>
      <c r="J26" s="885">
        <f t="shared" si="0"/>
        <v>0</v>
      </c>
      <c r="K26" s="409" t="s">
        <v>932</v>
      </c>
    </row>
    <row r="27" spans="1:11" s="163" customFormat="1" ht="15.75" customHeight="1" x14ac:dyDescent="0.2">
      <c r="A27" s="536"/>
      <c r="B27" s="404">
        <v>11</v>
      </c>
      <c r="C27" s="668" t="s">
        <v>999</v>
      </c>
      <c r="D27" s="406" t="s">
        <v>611</v>
      </c>
      <c r="E27" s="407" t="s">
        <v>500</v>
      </c>
      <c r="F27" s="638" t="b">
        <f>IF(総括表!$B$4=総括表!$Q$4,基礎データ貼付用シート!E1212)</f>
        <v>0</v>
      </c>
      <c r="G27" s="639" t="s">
        <v>609</v>
      </c>
      <c r="H27" s="798">
        <v>0.65200000000000002</v>
      </c>
      <c r="I27" s="639" t="s">
        <v>608</v>
      </c>
      <c r="J27" s="641">
        <f t="shared" ref="J27:J28" si="1">ROUND(F27*H27,0)</f>
        <v>0</v>
      </c>
      <c r="K27" s="409" t="s">
        <v>1000</v>
      </c>
    </row>
    <row r="28" spans="1:11" s="163" customFormat="1" ht="15.75" customHeight="1" x14ac:dyDescent="0.2">
      <c r="A28" s="536"/>
      <c r="B28" s="883"/>
      <c r="C28" s="411"/>
      <c r="D28" s="406" t="s">
        <v>610</v>
      </c>
      <c r="E28" s="407" t="s">
        <v>501</v>
      </c>
      <c r="F28" s="638" t="b">
        <f>IF(総括表!$B$4=総括表!$Q$5,基礎データ貼付用シート!E1212)</f>
        <v>0</v>
      </c>
      <c r="G28" s="639" t="s">
        <v>609</v>
      </c>
      <c r="H28" s="886">
        <v>0.63100000000000001</v>
      </c>
      <c r="I28" s="884" t="s">
        <v>608</v>
      </c>
      <c r="J28" s="885">
        <f t="shared" si="1"/>
        <v>0</v>
      </c>
      <c r="K28" s="409" t="s">
        <v>1001</v>
      </c>
    </row>
    <row r="29" spans="1:11" s="163" customFormat="1" ht="15.75" customHeight="1" x14ac:dyDescent="0.2">
      <c r="A29" s="536"/>
      <c r="B29" s="404">
        <v>12</v>
      </c>
      <c r="C29" s="668" t="s">
        <v>1192</v>
      </c>
      <c r="D29" s="406" t="s">
        <v>611</v>
      </c>
      <c r="E29" s="407" t="s">
        <v>500</v>
      </c>
      <c r="F29" s="638" t="b">
        <f>IF(総括表!$B$4=総括表!$Q$4,基礎データ貼付用シート!E1214)</f>
        <v>0</v>
      </c>
      <c r="G29" s="639" t="s">
        <v>609</v>
      </c>
      <c r="H29" s="798">
        <v>0.67600000000000005</v>
      </c>
      <c r="I29" s="639" t="s">
        <v>608</v>
      </c>
      <c r="J29" s="641">
        <f t="shared" ref="J29:J34" si="2">ROUND(F29*H29,0)</f>
        <v>0</v>
      </c>
      <c r="K29" s="409" t="s">
        <v>1193</v>
      </c>
    </row>
    <row r="30" spans="1:11" s="163" customFormat="1" ht="15.75" customHeight="1" x14ac:dyDescent="0.2">
      <c r="A30" s="536"/>
      <c r="B30" s="883"/>
      <c r="C30" s="411"/>
      <c r="D30" s="406" t="s">
        <v>610</v>
      </c>
      <c r="E30" s="407" t="s">
        <v>501</v>
      </c>
      <c r="F30" s="638" t="b">
        <f>IF(総括表!$B$4=総括表!$Q$5,基礎データ貼付用シート!E1214)</f>
        <v>0</v>
      </c>
      <c r="G30" s="639" t="s">
        <v>609</v>
      </c>
      <c r="H30" s="886">
        <v>0.66600000000000004</v>
      </c>
      <c r="I30" s="884" t="s">
        <v>608</v>
      </c>
      <c r="J30" s="885">
        <f t="shared" si="2"/>
        <v>0</v>
      </c>
      <c r="K30" s="409" t="s">
        <v>1194</v>
      </c>
    </row>
    <row r="31" spans="1:11" s="163" customFormat="1" ht="15.75" customHeight="1" x14ac:dyDescent="0.2">
      <c r="A31" s="536"/>
      <c r="B31" s="404">
        <v>13</v>
      </c>
      <c r="C31" s="668" t="s">
        <v>4920</v>
      </c>
      <c r="D31" s="406" t="s">
        <v>5497</v>
      </c>
      <c r="E31" s="407" t="s">
        <v>500</v>
      </c>
      <c r="F31" s="638" t="b">
        <f>IF(総括表!$B$4=総括表!$Q$4,基礎データ貼付用シート!E1216)</f>
        <v>0</v>
      </c>
      <c r="G31" s="423" t="s">
        <v>609</v>
      </c>
      <c r="H31" s="798">
        <v>0.7</v>
      </c>
      <c r="I31" s="423" t="s">
        <v>608</v>
      </c>
      <c r="J31" s="424">
        <f t="shared" ref="J31:J32" si="3">ROUND(F31*H31,0)</f>
        <v>0</v>
      </c>
      <c r="K31" s="409" t="s">
        <v>4921</v>
      </c>
    </row>
    <row r="32" spans="1:11" s="163" customFormat="1" ht="15.75" customHeight="1" x14ac:dyDescent="0.2">
      <c r="A32" s="536"/>
      <c r="B32" s="883"/>
      <c r="C32" s="411"/>
      <c r="D32" s="406" t="s">
        <v>610</v>
      </c>
      <c r="E32" s="407" t="s">
        <v>501</v>
      </c>
      <c r="F32" s="638" t="b">
        <f>IF(総括表!$B$4=総括表!$Q$5,基礎データ貼付用シート!E1216)</f>
        <v>0</v>
      </c>
      <c r="G32" s="423" t="s">
        <v>609</v>
      </c>
      <c r="H32" s="886">
        <v>0.7</v>
      </c>
      <c r="I32" s="425" t="s">
        <v>608</v>
      </c>
      <c r="J32" s="789">
        <f t="shared" si="3"/>
        <v>0</v>
      </c>
      <c r="K32" s="409" t="s">
        <v>4922</v>
      </c>
    </row>
    <row r="33" spans="1:11" s="163" customFormat="1" ht="15.75" customHeight="1" x14ac:dyDescent="0.2">
      <c r="A33" s="536"/>
      <c r="B33" s="404">
        <v>14</v>
      </c>
      <c r="C33" s="668" t="s">
        <v>6329</v>
      </c>
      <c r="D33" s="406" t="s">
        <v>611</v>
      </c>
      <c r="E33" s="407" t="s">
        <v>500</v>
      </c>
      <c r="F33" s="638" t="b">
        <f>IF(総括表!$B$4=総括表!$Q$4,基礎データ貼付用シート!E1218)</f>
        <v>0</v>
      </c>
      <c r="G33" s="423" t="s">
        <v>609</v>
      </c>
      <c r="H33" s="798">
        <v>0.7</v>
      </c>
      <c r="I33" s="423" t="s">
        <v>608</v>
      </c>
      <c r="J33" s="424">
        <f t="shared" si="2"/>
        <v>0</v>
      </c>
      <c r="K33" s="409" t="s">
        <v>5499</v>
      </c>
    </row>
    <row r="34" spans="1:11" s="163" customFormat="1" ht="15.75" customHeight="1" x14ac:dyDescent="0.2">
      <c r="A34" s="536"/>
      <c r="B34" s="883"/>
      <c r="C34" s="411"/>
      <c r="D34" s="406" t="s">
        <v>5498</v>
      </c>
      <c r="E34" s="407" t="s">
        <v>501</v>
      </c>
      <c r="F34" s="638" t="b">
        <f>IF(総括表!$B$4=総括表!$Q$5,基礎データ貼付用シート!E1218)</f>
        <v>0</v>
      </c>
      <c r="G34" s="423" t="s">
        <v>609</v>
      </c>
      <c r="H34" s="886">
        <v>0.7</v>
      </c>
      <c r="I34" s="425" t="s">
        <v>608</v>
      </c>
      <c r="J34" s="789">
        <f t="shared" si="2"/>
        <v>0</v>
      </c>
      <c r="K34" s="409" t="s">
        <v>5500</v>
      </c>
    </row>
    <row r="35" spans="1:11" s="163" customFormat="1" ht="15.75" customHeight="1" x14ac:dyDescent="0.2">
      <c r="A35" s="536"/>
      <c r="B35" s="404">
        <v>15</v>
      </c>
      <c r="C35" s="668" t="s">
        <v>6330</v>
      </c>
      <c r="D35" s="406" t="s">
        <v>611</v>
      </c>
      <c r="E35" s="407" t="s">
        <v>500</v>
      </c>
      <c r="F35" s="638" t="b">
        <f>IF(総括表!$B$4=総括表!$Q$4,基礎データ貼付用シート!E1220)</f>
        <v>0</v>
      </c>
      <c r="G35" s="423" t="s">
        <v>609</v>
      </c>
      <c r="H35" s="798">
        <v>0.7</v>
      </c>
      <c r="I35" s="423" t="s">
        <v>608</v>
      </c>
      <c r="J35" s="424">
        <f t="shared" ref="J35:J36" si="4">ROUND(F35*H35,0)</f>
        <v>0</v>
      </c>
      <c r="K35" s="409" t="s">
        <v>5887</v>
      </c>
    </row>
    <row r="36" spans="1:11" s="163" customFormat="1" ht="15.75" customHeight="1" x14ac:dyDescent="0.2">
      <c r="A36" s="536"/>
      <c r="B36" s="883"/>
      <c r="C36" s="411"/>
      <c r="D36" s="406" t="s">
        <v>610</v>
      </c>
      <c r="E36" s="407" t="s">
        <v>501</v>
      </c>
      <c r="F36" s="638" t="b">
        <f>IF(総括表!$B$4=総括表!$Q$5,基礎データ貼付用シート!E1220)</f>
        <v>0</v>
      </c>
      <c r="G36" s="423" t="s">
        <v>609</v>
      </c>
      <c r="H36" s="886">
        <v>0.7</v>
      </c>
      <c r="I36" s="425" t="s">
        <v>608</v>
      </c>
      <c r="J36" s="789">
        <f t="shared" si="4"/>
        <v>0</v>
      </c>
      <c r="K36" s="409" t="s">
        <v>5888</v>
      </c>
    </row>
    <row r="37" spans="1:11" s="163" customFormat="1" ht="15.75" customHeight="1" x14ac:dyDescent="0.2">
      <c r="A37" s="536"/>
      <c r="B37" s="404">
        <v>16</v>
      </c>
      <c r="C37" s="668" t="s">
        <v>6409</v>
      </c>
      <c r="D37" s="406" t="s">
        <v>611</v>
      </c>
      <c r="E37" s="407" t="s">
        <v>500</v>
      </c>
      <c r="F37" s="638" t="b">
        <f>IF(総括表!$B$4=総括表!$Q$4,基礎データ貼付用シート!E1222)</f>
        <v>0</v>
      </c>
      <c r="G37" s="423" t="s">
        <v>609</v>
      </c>
      <c r="H37" s="798">
        <v>0.7</v>
      </c>
      <c r="I37" s="423" t="s">
        <v>608</v>
      </c>
      <c r="J37" s="424">
        <f t="shared" ref="J37:J38" si="5">ROUND(F37*H37,0)</f>
        <v>0</v>
      </c>
      <c r="K37" s="409" t="s">
        <v>6410</v>
      </c>
    </row>
    <row r="38" spans="1:11" s="163" customFormat="1" ht="15.75" customHeight="1" thickBot="1" x14ac:dyDescent="0.25">
      <c r="A38" s="536"/>
      <c r="B38" s="883"/>
      <c r="C38" s="411"/>
      <c r="D38" s="406" t="s">
        <v>610</v>
      </c>
      <c r="E38" s="407" t="s">
        <v>501</v>
      </c>
      <c r="F38" s="638" t="b">
        <f>IF(総括表!$B$4=総括表!$Q$5,基礎データ貼付用シート!E1222)</f>
        <v>0</v>
      </c>
      <c r="G38" s="423" t="s">
        <v>609</v>
      </c>
      <c r="H38" s="886">
        <v>0.7</v>
      </c>
      <c r="I38" s="425" t="s">
        <v>608</v>
      </c>
      <c r="J38" s="789">
        <f t="shared" si="5"/>
        <v>0</v>
      </c>
      <c r="K38" s="409" t="s">
        <v>6411</v>
      </c>
    </row>
    <row r="39" spans="1:11" ht="19.5" customHeight="1" thickBot="1" x14ac:dyDescent="0.25">
      <c r="A39" s="551"/>
      <c r="B39" s="409"/>
      <c r="C39" s="409"/>
      <c r="D39" s="409"/>
      <c r="E39" s="409"/>
      <c r="F39" s="657"/>
      <c r="G39" s="409"/>
      <c r="H39" s="1604" t="s">
        <v>118</v>
      </c>
      <c r="I39" s="1605"/>
      <c r="J39" s="637">
        <f>SUM(J7:J38)</f>
        <v>0</v>
      </c>
      <c r="K39" s="409" t="s">
        <v>933</v>
      </c>
    </row>
    <row r="40" spans="1:11" ht="11.25" customHeight="1" x14ac:dyDescent="0.2">
      <c r="A40" s="553"/>
      <c r="B40" s="536"/>
      <c r="C40" s="536"/>
      <c r="D40" s="536"/>
      <c r="E40" s="536"/>
      <c r="F40" s="621"/>
      <c r="G40" s="536"/>
      <c r="H40" s="546"/>
      <c r="I40" s="536"/>
      <c r="J40" s="621"/>
      <c r="K40" s="536"/>
    </row>
    <row r="41" spans="1:11" ht="19.5" customHeight="1" x14ac:dyDescent="0.2">
      <c r="A41" s="553">
        <v>2</v>
      </c>
      <c r="B41" s="536" t="s">
        <v>290</v>
      </c>
      <c r="C41" s="550"/>
      <c r="D41" s="550"/>
      <c r="E41" s="550"/>
      <c r="F41" s="620"/>
      <c r="G41" s="550"/>
      <c r="H41" s="554"/>
      <c r="I41" s="550"/>
      <c r="J41" s="620"/>
      <c r="K41" s="550"/>
    </row>
    <row r="42" spans="1:11" ht="15" customHeight="1" x14ac:dyDescent="0.2">
      <c r="A42" s="553"/>
      <c r="B42" s="550"/>
      <c r="C42" s="550"/>
      <c r="D42" s="550"/>
      <c r="E42" s="550"/>
      <c r="F42" s="620"/>
      <c r="G42" s="550"/>
      <c r="H42" s="554"/>
      <c r="I42" s="550"/>
      <c r="J42" s="620"/>
      <c r="K42" s="550"/>
    </row>
    <row r="43" spans="1:11" s="163" customFormat="1" ht="15" customHeight="1" x14ac:dyDescent="0.2">
      <c r="A43" s="536"/>
      <c r="B43" s="1539" t="s">
        <v>140</v>
      </c>
      <c r="C43" s="1540"/>
      <c r="D43" s="1539" t="s">
        <v>139</v>
      </c>
      <c r="E43" s="1540"/>
      <c r="F43" s="623" t="s">
        <v>138</v>
      </c>
      <c r="G43" s="624"/>
      <c r="H43" s="625" t="s">
        <v>137</v>
      </c>
      <c r="I43" s="624"/>
      <c r="J43" s="623" t="s">
        <v>89</v>
      </c>
      <c r="K43" s="409"/>
    </row>
    <row r="44" spans="1:11" s="163" customFormat="1" ht="15" customHeight="1" x14ac:dyDescent="0.2">
      <c r="A44" s="536"/>
      <c r="B44" s="626"/>
      <c r="C44" s="565"/>
      <c r="D44" s="566"/>
      <c r="E44" s="411"/>
      <c r="F44" s="627"/>
      <c r="G44" s="568"/>
      <c r="H44" s="569"/>
      <c r="I44" s="568"/>
      <c r="J44" s="628" t="s">
        <v>934</v>
      </c>
      <c r="K44" s="409"/>
    </row>
    <row r="45" spans="1:11" s="163" customFormat="1" ht="15.75" customHeight="1" x14ac:dyDescent="0.2">
      <c r="A45" s="536"/>
      <c r="B45" s="404">
        <v>1</v>
      </c>
      <c r="C45" s="405" t="s">
        <v>122</v>
      </c>
      <c r="D45" s="406" t="s">
        <v>935</v>
      </c>
      <c r="E45" s="407" t="s">
        <v>143</v>
      </c>
      <c r="F45" s="638" t="b">
        <f>IF(総括表!$B$4=総括表!$Q$4,基礎データ貼付用シート!E1193)</f>
        <v>0</v>
      </c>
      <c r="G45" s="639" t="s">
        <v>936</v>
      </c>
      <c r="H45" s="614">
        <v>0.55600000000000005</v>
      </c>
      <c r="I45" s="639" t="s">
        <v>937</v>
      </c>
      <c r="J45" s="641">
        <f t="shared" ref="J45:J64" si="6">ROUND(F45*H45,0)</f>
        <v>0</v>
      </c>
      <c r="K45" s="409" t="s">
        <v>274</v>
      </c>
    </row>
    <row r="46" spans="1:11" s="163" customFormat="1" ht="15.75" customHeight="1" x14ac:dyDescent="0.2">
      <c r="A46" s="536"/>
      <c r="B46" s="410"/>
      <c r="C46" s="411"/>
      <c r="D46" s="406" t="s">
        <v>5490</v>
      </c>
      <c r="E46" s="407" t="s">
        <v>142</v>
      </c>
      <c r="F46" s="638" t="b">
        <f>IF(総括表!$B$4=総括表!$Q$5,基礎データ貼付用シート!E1193)</f>
        <v>0</v>
      </c>
      <c r="G46" s="639" t="s">
        <v>936</v>
      </c>
      <c r="H46" s="796">
        <v>0</v>
      </c>
      <c r="I46" s="884" t="s">
        <v>937</v>
      </c>
      <c r="J46" s="885">
        <f t="shared" si="6"/>
        <v>0</v>
      </c>
      <c r="K46" s="409" t="s">
        <v>273</v>
      </c>
    </row>
    <row r="47" spans="1:11" s="163" customFormat="1" ht="15.75" customHeight="1" x14ac:dyDescent="0.2">
      <c r="A47" s="536"/>
      <c r="B47" s="404">
        <v>2</v>
      </c>
      <c r="C47" s="405" t="s">
        <v>121</v>
      </c>
      <c r="D47" s="406" t="s">
        <v>935</v>
      </c>
      <c r="E47" s="407" t="s">
        <v>143</v>
      </c>
      <c r="F47" s="638" t="b">
        <f>IF(総括表!$B$4=総括表!$Q$4,基礎データ貼付用シート!E1195)</f>
        <v>0</v>
      </c>
      <c r="G47" s="639" t="s">
        <v>936</v>
      </c>
      <c r="H47" s="614">
        <v>0.59299999999999997</v>
      </c>
      <c r="I47" s="639" t="s">
        <v>937</v>
      </c>
      <c r="J47" s="641">
        <f t="shared" si="6"/>
        <v>0</v>
      </c>
      <c r="K47" s="409" t="s">
        <v>272</v>
      </c>
    </row>
    <row r="48" spans="1:11" s="163" customFormat="1" ht="15.75" customHeight="1" x14ac:dyDescent="0.2">
      <c r="A48" s="536"/>
      <c r="B48" s="410"/>
      <c r="C48" s="411"/>
      <c r="D48" s="406" t="s">
        <v>802</v>
      </c>
      <c r="E48" s="407" t="s">
        <v>142</v>
      </c>
      <c r="F48" s="638" t="b">
        <f>IF(総括表!$B$4=総括表!$Q$5,基礎データ貼付用シート!E1195)</f>
        <v>0</v>
      </c>
      <c r="G48" s="639" t="s">
        <v>936</v>
      </c>
      <c r="H48" s="796">
        <v>8.3000000000000004E-2</v>
      </c>
      <c r="I48" s="884" t="s">
        <v>937</v>
      </c>
      <c r="J48" s="885">
        <f t="shared" si="6"/>
        <v>0</v>
      </c>
      <c r="K48" s="409" t="s">
        <v>271</v>
      </c>
    </row>
    <row r="49" spans="1:11" s="163" customFormat="1" ht="15.75" customHeight="1" x14ac:dyDescent="0.2">
      <c r="A49" s="536"/>
      <c r="B49" s="404">
        <v>3</v>
      </c>
      <c r="C49" s="405" t="s">
        <v>120</v>
      </c>
      <c r="D49" s="406" t="s">
        <v>5491</v>
      </c>
      <c r="E49" s="407" t="s">
        <v>143</v>
      </c>
      <c r="F49" s="638" t="b">
        <f>IF(総括表!$B$4=総括表!$Q$4,基礎データ貼付用シート!E1197)</f>
        <v>0</v>
      </c>
      <c r="G49" s="639" t="s">
        <v>936</v>
      </c>
      <c r="H49" s="614">
        <v>0.58599999999999997</v>
      </c>
      <c r="I49" s="639" t="s">
        <v>937</v>
      </c>
      <c r="J49" s="641">
        <f t="shared" si="6"/>
        <v>0</v>
      </c>
      <c r="K49" s="409" t="s">
        <v>269</v>
      </c>
    </row>
    <row r="50" spans="1:11" s="163" customFormat="1" ht="15.75" customHeight="1" x14ac:dyDescent="0.2">
      <c r="A50" s="536"/>
      <c r="B50" s="410"/>
      <c r="C50" s="411"/>
      <c r="D50" s="406" t="s">
        <v>5492</v>
      </c>
      <c r="E50" s="407" t="s">
        <v>142</v>
      </c>
      <c r="F50" s="638" t="b">
        <f>IF(総括表!$B$4=総括表!$Q$5,基礎データ貼付用シート!E1197)</f>
        <v>0</v>
      </c>
      <c r="G50" s="639" t="s">
        <v>936</v>
      </c>
      <c r="H50" s="796">
        <v>0.41199999999999998</v>
      </c>
      <c r="I50" s="884" t="s">
        <v>937</v>
      </c>
      <c r="J50" s="885">
        <f t="shared" si="6"/>
        <v>0</v>
      </c>
      <c r="K50" s="409" t="s">
        <v>268</v>
      </c>
    </row>
    <row r="51" spans="1:11" s="163" customFormat="1" ht="15.75" customHeight="1" x14ac:dyDescent="0.2">
      <c r="A51" s="536"/>
      <c r="B51" s="404">
        <v>4</v>
      </c>
      <c r="C51" s="405" t="s">
        <v>476</v>
      </c>
      <c r="D51" s="406" t="s">
        <v>935</v>
      </c>
      <c r="E51" s="407" t="s">
        <v>143</v>
      </c>
      <c r="F51" s="638" t="b">
        <f>IF(総括表!$B$4=総括表!$Q$4,基礎データ貼付用シート!E1199)</f>
        <v>0</v>
      </c>
      <c r="G51" s="639" t="s">
        <v>936</v>
      </c>
      <c r="H51" s="614">
        <v>0.61699999999999999</v>
      </c>
      <c r="I51" s="639" t="s">
        <v>937</v>
      </c>
      <c r="J51" s="641">
        <f t="shared" si="6"/>
        <v>0</v>
      </c>
      <c r="K51" s="409" t="s">
        <v>270</v>
      </c>
    </row>
    <row r="52" spans="1:11" s="163" customFormat="1" ht="15.75" customHeight="1" x14ac:dyDescent="0.2">
      <c r="A52" s="536"/>
      <c r="B52" s="410"/>
      <c r="C52" s="411"/>
      <c r="D52" s="406" t="s">
        <v>802</v>
      </c>
      <c r="E52" s="407" t="s">
        <v>142</v>
      </c>
      <c r="F52" s="638" t="b">
        <f>IF(総括表!$B$4=総括表!$Q$5,基礎データ貼付用シート!E1199)</f>
        <v>0</v>
      </c>
      <c r="G52" s="639" t="s">
        <v>936</v>
      </c>
      <c r="H52" s="796">
        <v>0.48699999999999999</v>
      </c>
      <c r="I52" s="884" t="s">
        <v>937</v>
      </c>
      <c r="J52" s="885">
        <f t="shared" si="6"/>
        <v>0</v>
      </c>
      <c r="K52" s="409" t="s">
        <v>267</v>
      </c>
    </row>
    <row r="53" spans="1:11" s="163" customFormat="1" ht="15.75" customHeight="1" x14ac:dyDescent="0.2">
      <c r="A53" s="536"/>
      <c r="B53" s="404">
        <v>5</v>
      </c>
      <c r="C53" s="405" t="s">
        <v>513</v>
      </c>
      <c r="D53" s="406" t="s">
        <v>5493</v>
      </c>
      <c r="E53" s="407" t="s">
        <v>143</v>
      </c>
      <c r="F53" s="638" t="b">
        <f>IF(総括表!$B$4=総括表!$Q$4,基礎データ貼付用シート!E1201)</f>
        <v>0</v>
      </c>
      <c r="G53" s="639" t="s">
        <v>936</v>
      </c>
      <c r="H53" s="614">
        <v>0.66100000000000003</v>
      </c>
      <c r="I53" s="639" t="s">
        <v>937</v>
      </c>
      <c r="J53" s="641">
        <f t="shared" si="6"/>
        <v>0</v>
      </c>
      <c r="K53" s="409" t="s">
        <v>266</v>
      </c>
    </row>
    <row r="54" spans="1:11" s="163" customFormat="1" ht="15.75" customHeight="1" x14ac:dyDescent="0.2">
      <c r="A54" s="536"/>
      <c r="B54" s="410"/>
      <c r="C54" s="411"/>
      <c r="D54" s="406" t="s">
        <v>5494</v>
      </c>
      <c r="E54" s="407" t="s">
        <v>142</v>
      </c>
      <c r="F54" s="638" t="b">
        <f>IF(総括表!$B$4=総括表!$Q$5,基礎データ貼付用シート!E1201)</f>
        <v>0</v>
      </c>
      <c r="G54" s="639" t="s">
        <v>936</v>
      </c>
      <c r="H54" s="796">
        <v>0.54800000000000004</v>
      </c>
      <c r="I54" s="884" t="s">
        <v>937</v>
      </c>
      <c r="J54" s="885">
        <f t="shared" si="6"/>
        <v>0</v>
      </c>
      <c r="K54" s="409" t="s">
        <v>265</v>
      </c>
    </row>
    <row r="55" spans="1:11" s="163" customFormat="1" ht="15.75" customHeight="1" x14ac:dyDescent="0.2">
      <c r="A55" s="536"/>
      <c r="B55" s="404">
        <v>6</v>
      </c>
      <c r="C55" s="405" t="s">
        <v>620</v>
      </c>
      <c r="D55" s="406" t="s">
        <v>935</v>
      </c>
      <c r="E55" s="407" t="s">
        <v>143</v>
      </c>
      <c r="F55" s="638" t="b">
        <f>IF(総括表!$B$4=総括表!$Q$4,基礎データ貼付用シート!E1203)</f>
        <v>0</v>
      </c>
      <c r="G55" s="639" t="s">
        <v>936</v>
      </c>
      <c r="H55" s="614">
        <v>0.49399999999999999</v>
      </c>
      <c r="I55" s="639" t="s">
        <v>937</v>
      </c>
      <c r="J55" s="641">
        <f>ROUND(F55*H55,0)</f>
        <v>0</v>
      </c>
      <c r="K55" s="409" t="s">
        <v>264</v>
      </c>
    </row>
    <row r="56" spans="1:11" s="163" customFormat="1" ht="15.75" customHeight="1" x14ac:dyDescent="0.2">
      <c r="A56" s="536"/>
      <c r="B56" s="410"/>
      <c r="C56" s="411"/>
      <c r="D56" s="406" t="s">
        <v>5490</v>
      </c>
      <c r="E56" s="407" t="s">
        <v>142</v>
      </c>
      <c r="F56" s="638" t="b">
        <f>IF(総括表!$B$4=総括表!$Q$5,基礎データ貼付用シート!E1203)</f>
        <v>0</v>
      </c>
      <c r="G56" s="639" t="s">
        <v>936</v>
      </c>
      <c r="H56" s="796">
        <v>0.42499999999999999</v>
      </c>
      <c r="I56" s="884" t="s">
        <v>937</v>
      </c>
      <c r="J56" s="885">
        <f>ROUND(F56*H56,0)</f>
        <v>0</v>
      </c>
      <c r="K56" s="409" t="s">
        <v>263</v>
      </c>
    </row>
    <row r="57" spans="1:11" s="163" customFormat="1" ht="15.75" customHeight="1" x14ac:dyDescent="0.2">
      <c r="A57" s="536"/>
      <c r="B57" s="404">
        <v>7</v>
      </c>
      <c r="C57" s="405" t="s">
        <v>716</v>
      </c>
      <c r="D57" s="406" t="s">
        <v>935</v>
      </c>
      <c r="E57" s="407" t="s">
        <v>143</v>
      </c>
      <c r="F57" s="638" t="b">
        <f>IF(総括表!$B$4=総括表!$Q$4,基礎データ貼付用シート!E1205)</f>
        <v>0</v>
      </c>
      <c r="G57" s="639" t="s">
        <v>936</v>
      </c>
      <c r="H57" s="614">
        <v>0.52600000000000002</v>
      </c>
      <c r="I57" s="639" t="s">
        <v>937</v>
      </c>
      <c r="J57" s="641">
        <f t="shared" si="6"/>
        <v>0</v>
      </c>
      <c r="K57" s="409" t="s">
        <v>262</v>
      </c>
    </row>
    <row r="58" spans="1:11" s="163" customFormat="1" ht="15.75" customHeight="1" x14ac:dyDescent="0.2">
      <c r="A58" s="536"/>
      <c r="B58" s="410"/>
      <c r="C58" s="411"/>
      <c r="D58" s="406" t="s">
        <v>802</v>
      </c>
      <c r="E58" s="407" t="s">
        <v>142</v>
      </c>
      <c r="F58" s="638" t="b">
        <f>IF(総括表!$B$4=総括表!$Q$5,基礎データ貼付用シート!E1205)</f>
        <v>0</v>
      </c>
      <c r="G58" s="639" t="s">
        <v>936</v>
      </c>
      <c r="H58" s="796">
        <v>0.46500000000000002</v>
      </c>
      <c r="I58" s="884" t="s">
        <v>937</v>
      </c>
      <c r="J58" s="885">
        <f t="shared" si="6"/>
        <v>0</v>
      </c>
      <c r="K58" s="409" t="s">
        <v>261</v>
      </c>
    </row>
    <row r="59" spans="1:11" ht="15.75" customHeight="1" x14ac:dyDescent="0.2">
      <c r="A59" s="550"/>
      <c r="B59" s="404">
        <v>8</v>
      </c>
      <c r="C59" s="405" t="s">
        <v>747</v>
      </c>
      <c r="D59" s="406" t="s">
        <v>5495</v>
      </c>
      <c r="E59" s="407" t="s">
        <v>143</v>
      </c>
      <c r="F59" s="638" t="b">
        <f>IF(総括表!$B$4=総括表!$Q$4,基礎データ貼付用シート!E1207)</f>
        <v>0</v>
      </c>
      <c r="G59" s="639" t="s">
        <v>936</v>
      </c>
      <c r="H59" s="614">
        <v>0.55800000000000005</v>
      </c>
      <c r="I59" s="639" t="s">
        <v>937</v>
      </c>
      <c r="J59" s="641">
        <f t="shared" si="6"/>
        <v>0</v>
      </c>
      <c r="K59" s="409" t="s">
        <v>260</v>
      </c>
    </row>
    <row r="60" spans="1:11" ht="15.75" customHeight="1" x14ac:dyDescent="0.2">
      <c r="A60" s="550"/>
      <c r="B60" s="410"/>
      <c r="C60" s="411"/>
      <c r="D60" s="406" t="s">
        <v>802</v>
      </c>
      <c r="E60" s="407" t="s">
        <v>142</v>
      </c>
      <c r="F60" s="638" t="b">
        <f>IF(総括表!$B$4=総括表!$Q$5,基礎データ貼付用シート!E1207)</f>
        <v>0</v>
      </c>
      <c r="G60" s="639" t="s">
        <v>936</v>
      </c>
      <c r="H60" s="796">
        <v>0.50800000000000001</v>
      </c>
      <c r="I60" s="884" t="s">
        <v>937</v>
      </c>
      <c r="J60" s="885">
        <f t="shared" si="6"/>
        <v>0</v>
      </c>
      <c r="K60" s="409" t="s">
        <v>259</v>
      </c>
    </row>
    <row r="61" spans="1:11" s="163" customFormat="1" ht="15.75" customHeight="1" x14ac:dyDescent="0.2">
      <c r="A61" s="536"/>
      <c r="B61" s="404">
        <v>9</v>
      </c>
      <c r="C61" s="668" t="s">
        <v>824</v>
      </c>
      <c r="D61" s="406" t="s">
        <v>611</v>
      </c>
      <c r="E61" s="407" t="s">
        <v>500</v>
      </c>
      <c r="F61" s="638" t="b">
        <f>IF(総括表!$B$4=総括表!$Q$4,基礎データ貼付用シート!E1209)</f>
        <v>0</v>
      </c>
      <c r="G61" s="639" t="s">
        <v>938</v>
      </c>
      <c r="H61" s="798">
        <v>0.58899999999999997</v>
      </c>
      <c r="I61" s="639" t="s">
        <v>939</v>
      </c>
      <c r="J61" s="641">
        <f t="shared" si="6"/>
        <v>0</v>
      </c>
      <c r="K61" s="409" t="s">
        <v>825</v>
      </c>
    </row>
    <row r="62" spans="1:11" s="163" customFormat="1" ht="15.75" customHeight="1" x14ac:dyDescent="0.2">
      <c r="A62" s="536"/>
      <c r="B62" s="883"/>
      <c r="C62" s="411"/>
      <c r="D62" s="406" t="s">
        <v>610</v>
      </c>
      <c r="E62" s="407" t="s">
        <v>501</v>
      </c>
      <c r="F62" s="638" t="b">
        <f>IF(総括表!$B$4=総括表!$Q$5,基礎データ貼付用シート!E1209)</f>
        <v>0</v>
      </c>
      <c r="G62" s="639" t="s">
        <v>938</v>
      </c>
      <c r="H62" s="886">
        <v>0.55000000000000004</v>
      </c>
      <c r="I62" s="884" t="s">
        <v>939</v>
      </c>
      <c r="J62" s="885">
        <f t="shared" si="6"/>
        <v>0</v>
      </c>
      <c r="K62" s="409" t="s">
        <v>826</v>
      </c>
    </row>
    <row r="63" spans="1:11" s="163" customFormat="1" ht="15.75" customHeight="1" x14ac:dyDescent="0.2">
      <c r="A63" s="536"/>
      <c r="B63" s="404">
        <v>10</v>
      </c>
      <c r="C63" s="668" t="s">
        <v>930</v>
      </c>
      <c r="D63" s="406" t="s">
        <v>611</v>
      </c>
      <c r="E63" s="407" t="s">
        <v>500</v>
      </c>
      <c r="F63" s="638" t="b">
        <f>IF(総括表!$B$4=総括表!$Q$4,基礎データ貼付用シート!E1211)</f>
        <v>0</v>
      </c>
      <c r="G63" s="639" t="s">
        <v>938</v>
      </c>
      <c r="H63" s="798">
        <v>0.621</v>
      </c>
      <c r="I63" s="639" t="s">
        <v>939</v>
      </c>
      <c r="J63" s="641">
        <f t="shared" si="6"/>
        <v>0</v>
      </c>
      <c r="K63" s="409" t="s">
        <v>931</v>
      </c>
    </row>
    <row r="64" spans="1:11" s="163" customFormat="1" ht="15.75" customHeight="1" x14ac:dyDescent="0.2">
      <c r="A64" s="536"/>
      <c r="B64" s="883"/>
      <c r="C64" s="411"/>
      <c r="D64" s="406" t="s">
        <v>5496</v>
      </c>
      <c r="E64" s="407" t="s">
        <v>501</v>
      </c>
      <c r="F64" s="638" t="b">
        <f>IF(総括表!$B$4=総括表!$Q$5,基礎データ貼付用シート!E1211)</f>
        <v>0</v>
      </c>
      <c r="G64" s="639" t="s">
        <v>938</v>
      </c>
      <c r="H64" s="886">
        <v>0.59099999999999997</v>
      </c>
      <c r="I64" s="884" t="s">
        <v>939</v>
      </c>
      <c r="J64" s="885">
        <f t="shared" si="6"/>
        <v>0</v>
      </c>
      <c r="K64" s="409" t="s">
        <v>932</v>
      </c>
    </row>
    <row r="65" spans="1:11" s="163" customFormat="1" ht="15.75" customHeight="1" x14ac:dyDescent="0.2">
      <c r="A65" s="536"/>
      <c r="B65" s="404">
        <v>11</v>
      </c>
      <c r="C65" s="668" t="s">
        <v>999</v>
      </c>
      <c r="D65" s="406" t="s">
        <v>611</v>
      </c>
      <c r="E65" s="407" t="s">
        <v>500</v>
      </c>
      <c r="F65" s="638" t="b">
        <f>IF(総括表!$B$4=総括表!$Q$4,基礎データ貼付用シート!E1213)</f>
        <v>0</v>
      </c>
      <c r="G65" s="639" t="s">
        <v>938</v>
      </c>
      <c r="H65" s="798">
        <v>0.65200000000000002</v>
      </c>
      <c r="I65" s="639" t="s">
        <v>608</v>
      </c>
      <c r="J65" s="641">
        <f t="shared" ref="J65:J72" si="7">ROUND(F65*H65,0)</f>
        <v>0</v>
      </c>
      <c r="K65" s="409" t="s">
        <v>1000</v>
      </c>
    </row>
    <row r="66" spans="1:11" s="163" customFormat="1" ht="15.75" customHeight="1" x14ac:dyDescent="0.2">
      <c r="A66" s="536"/>
      <c r="B66" s="883"/>
      <c r="C66" s="411"/>
      <c r="D66" s="406" t="s">
        <v>610</v>
      </c>
      <c r="E66" s="407" t="s">
        <v>501</v>
      </c>
      <c r="F66" s="638" t="b">
        <f>IF(総括表!$B$4=総括表!$Q$5,基礎データ貼付用シート!E1213)</f>
        <v>0</v>
      </c>
      <c r="G66" s="639" t="s">
        <v>938</v>
      </c>
      <c r="H66" s="886">
        <v>0.63100000000000001</v>
      </c>
      <c r="I66" s="884" t="s">
        <v>608</v>
      </c>
      <c r="J66" s="885">
        <f t="shared" si="7"/>
        <v>0</v>
      </c>
      <c r="K66" s="409" t="s">
        <v>1001</v>
      </c>
    </row>
    <row r="67" spans="1:11" s="163" customFormat="1" ht="15.75" customHeight="1" x14ac:dyDescent="0.2">
      <c r="A67" s="536"/>
      <c r="B67" s="404">
        <v>12</v>
      </c>
      <c r="C67" s="668" t="s">
        <v>1192</v>
      </c>
      <c r="D67" s="406" t="s">
        <v>611</v>
      </c>
      <c r="E67" s="407" t="s">
        <v>500</v>
      </c>
      <c r="F67" s="638" t="b">
        <f>IF(総括表!$B$4=総括表!$Q$4,基礎データ貼付用シート!E1215)</f>
        <v>0</v>
      </c>
      <c r="G67" s="639" t="s">
        <v>609</v>
      </c>
      <c r="H67" s="798">
        <v>0.67600000000000005</v>
      </c>
      <c r="I67" s="639" t="s">
        <v>608</v>
      </c>
      <c r="J67" s="641">
        <f t="shared" si="7"/>
        <v>0</v>
      </c>
      <c r="K67" s="409" t="s">
        <v>1193</v>
      </c>
    </row>
    <row r="68" spans="1:11" s="163" customFormat="1" ht="15.75" customHeight="1" x14ac:dyDescent="0.2">
      <c r="A68" s="536"/>
      <c r="B68" s="883"/>
      <c r="C68" s="411"/>
      <c r="D68" s="406" t="s">
        <v>610</v>
      </c>
      <c r="E68" s="407" t="s">
        <v>501</v>
      </c>
      <c r="F68" s="638" t="b">
        <f>IF(総括表!$B$4=総括表!$Q$5,基礎データ貼付用シート!E1215)</f>
        <v>0</v>
      </c>
      <c r="G68" s="639" t="s">
        <v>609</v>
      </c>
      <c r="H68" s="886">
        <v>0.66600000000000004</v>
      </c>
      <c r="I68" s="884" t="s">
        <v>608</v>
      </c>
      <c r="J68" s="885">
        <f t="shared" si="7"/>
        <v>0</v>
      </c>
      <c r="K68" s="409" t="s">
        <v>1194</v>
      </c>
    </row>
    <row r="69" spans="1:11" s="163" customFormat="1" ht="15.75" customHeight="1" x14ac:dyDescent="0.2">
      <c r="A69" s="536"/>
      <c r="B69" s="404">
        <v>13</v>
      </c>
      <c r="C69" s="668" t="s">
        <v>4920</v>
      </c>
      <c r="D69" s="406" t="s">
        <v>5497</v>
      </c>
      <c r="E69" s="407" t="s">
        <v>500</v>
      </c>
      <c r="F69" s="638" t="b">
        <f>IF(総括表!$B$4=総括表!$Q$4,基礎データ貼付用シート!E1217)</f>
        <v>0</v>
      </c>
      <c r="G69" s="423" t="s">
        <v>609</v>
      </c>
      <c r="H69" s="798">
        <v>0.7</v>
      </c>
      <c r="I69" s="423" t="s">
        <v>608</v>
      </c>
      <c r="J69" s="424">
        <f t="shared" ref="J69:J70" si="8">ROUND(F69*H69,0)</f>
        <v>0</v>
      </c>
      <c r="K69" s="409" t="s">
        <v>4921</v>
      </c>
    </row>
    <row r="70" spans="1:11" s="163" customFormat="1" ht="15.75" customHeight="1" x14ac:dyDescent="0.2">
      <c r="A70" s="536"/>
      <c r="B70" s="883"/>
      <c r="C70" s="411"/>
      <c r="D70" s="406" t="s">
        <v>610</v>
      </c>
      <c r="E70" s="407" t="s">
        <v>501</v>
      </c>
      <c r="F70" s="638" t="b">
        <f>IF(総括表!$B$4=総括表!$Q$5,基礎データ貼付用シート!E1217)</f>
        <v>0</v>
      </c>
      <c r="G70" s="423" t="s">
        <v>609</v>
      </c>
      <c r="H70" s="886">
        <v>0.7</v>
      </c>
      <c r="I70" s="425" t="s">
        <v>608</v>
      </c>
      <c r="J70" s="789">
        <f t="shared" si="8"/>
        <v>0</v>
      </c>
      <c r="K70" s="409" t="s">
        <v>4922</v>
      </c>
    </row>
    <row r="71" spans="1:11" s="163" customFormat="1" ht="15.75" customHeight="1" x14ac:dyDescent="0.2">
      <c r="A71" s="536"/>
      <c r="B71" s="404">
        <v>14</v>
      </c>
      <c r="C71" s="668" t="s">
        <v>6329</v>
      </c>
      <c r="D71" s="406" t="s">
        <v>611</v>
      </c>
      <c r="E71" s="407" t="s">
        <v>500</v>
      </c>
      <c r="F71" s="638" t="b">
        <f>IF(総括表!$B$4=総括表!$Q$4,基礎データ貼付用シート!E1219)</f>
        <v>0</v>
      </c>
      <c r="G71" s="423" t="s">
        <v>609</v>
      </c>
      <c r="H71" s="798">
        <v>0.7</v>
      </c>
      <c r="I71" s="423" t="s">
        <v>608</v>
      </c>
      <c r="J71" s="424">
        <f t="shared" si="7"/>
        <v>0</v>
      </c>
      <c r="K71" s="409" t="s">
        <v>5499</v>
      </c>
    </row>
    <row r="72" spans="1:11" s="163" customFormat="1" ht="15.75" customHeight="1" x14ac:dyDescent="0.2">
      <c r="A72" s="536"/>
      <c r="B72" s="883"/>
      <c r="C72" s="411"/>
      <c r="D72" s="406" t="s">
        <v>5498</v>
      </c>
      <c r="E72" s="407" t="s">
        <v>501</v>
      </c>
      <c r="F72" s="638" t="b">
        <f>IF(総括表!$B$4=総括表!$Q$5,基礎データ貼付用シート!E1219)</f>
        <v>0</v>
      </c>
      <c r="G72" s="423" t="s">
        <v>609</v>
      </c>
      <c r="H72" s="886">
        <v>0.7</v>
      </c>
      <c r="I72" s="425" t="s">
        <v>608</v>
      </c>
      <c r="J72" s="789">
        <f t="shared" si="7"/>
        <v>0</v>
      </c>
      <c r="K72" s="409" t="s">
        <v>5500</v>
      </c>
    </row>
    <row r="73" spans="1:11" s="163" customFormat="1" ht="15.75" customHeight="1" x14ac:dyDescent="0.2">
      <c r="A73" s="536"/>
      <c r="B73" s="404">
        <v>15</v>
      </c>
      <c r="C73" s="668" t="s">
        <v>6330</v>
      </c>
      <c r="D73" s="406" t="s">
        <v>611</v>
      </c>
      <c r="E73" s="407" t="s">
        <v>500</v>
      </c>
      <c r="F73" s="638" t="b">
        <f>IF(総括表!$B$4=総括表!$Q$4,基礎データ貼付用シート!E1221)</f>
        <v>0</v>
      </c>
      <c r="G73" s="423" t="s">
        <v>609</v>
      </c>
      <c r="H73" s="798">
        <v>0.7</v>
      </c>
      <c r="I73" s="423" t="s">
        <v>608</v>
      </c>
      <c r="J73" s="424">
        <f t="shared" ref="J73:J76" si="9">ROUND(F73*H73,0)</f>
        <v>0</v>
      </c>
      <c r="K73" s="409" t="s">
        <v>5887</v>
      </c>
    </row>
    <row r="74" spans="1:11" s="163" customFormat="1" ht="15.75" customHeight="1" x14ac:dyDescent="0.2">
      <c r="A74" s="536"/>
      <c r="B74" s="883"/>
      <c r="C74" s="411"/>
      <c r="D74" s="406" t="s">
        <v>610</v>
      </c>
      <c r="E74" s="407" t="s">
        <v>501</v>
      </c>
      <c r="F74" s="638" t="b">
        <f>IF(総括表!$B$4=総括表!$Q$5,基礎データ貼付用シート!E1221)</f>
        <v>0</v>
      </c>
      <c r="G74" s="423" t="s">
        <v>609</v>
      </c>
      <c r="H74" s="886">
        <v>0.7</v>
      </c>
      <c r="I74" s="425" t="s">
        <v>608</v>
      </c>
      <c r="J74" s="789">
        <f t="shared" si="9"/>
        <v>0</v>
      </c>
      <c r="K74" s="409" t="s">
        <v>5888</v>
      </c>
    </row>
    <row r="75" spans="1:11" s="163" customFormat="1" ht="15.75" customHeight="1" x14ac:dyDescent="0.2">
      <c r="A75" s="536"/>
      <c r="B75" s="404">
        <v>16</v>
      </c>
      <c r="C75" s="668" t="s">
        <v>6409</v>
      </c>
      <c r="D75" s="406" t="s">
        <v>611</v>
      </c>
      <c r="E75" s="407" t="s">
        <v>500</v>
      </c>
      <c r="F75" s="638" t="b">
        <f>IF(総括表!$B$4=総括表!$Q$4,基礎データ貼付用シート!E1223)</f>
        <v>0</v>
      </c>
      <c r="G75" s="423" t="s">
        <v>609</v>
      </c>
      <c r="H75" s="798">
        <v>0.7</v>
      </c>
      <c r="I75" s="423" t="s">
        <v>608</v>
      </c>
      <c r="J75" s="424">
        <f t="shared" si="9"/>
        <v>0</v>
      </c>
      <c r="K75" s="409" t="s">
        <v>6410</v>
      </c>
    </row>
    <row r="76" spans="1:11" s="163" customFormat="1" ht="15.75" customHeight="1" thickBot="1" x14ac:dyDescent="0.25">
      <c r="A76" s="536"/>
      <c r="B76" s="883"/>
      <c r="C76" s="411"/>
      <c r="D76" s="406" t="s">
        <v>610</v>
      </c>
      <c r="E76" s="407" t="s">
        <v>501</v>
      </c>
      <c r="F76" s="638" t="b">
        <f>IF(総括表!$B$4=総括表!$Q$5,基礎データ貼付用シート!E1223)</f>
        <v>0</v>
      </c>
      <c r="G76" s="423" t="s">
        <v>609</v>
      </c>
      <c r="H76" s="886">
        <v>0.7</v>
      </c>
      <c r="I76" s="425" t="s">
        <v>608</v>
      </c>
      <c r="J76" s="789">
        <f t="shared" si="9"/>
        <v>0</v>
      </c>
      <c r="K76" s="409" t="s">
        <v>6411</v>
      </c>
    </row>
    <row r="77" spans="1:11" ht="19.5" customHeight="1" thickBot="1" x14ac:dyDescent="0.25">
      <c r="A77" s="550"/>
      <c r="B77" s="409"/>
      <c r="C77" s="409"/>
      <c r="D77" s="409"/>
      <c r="E77" s="409"/>
      <c r="F77" s="657"/>
      <c r="G77" s="409"/>
      <c r="H77" s="1604" t="s">
        <v>118</v>
      </c>
      <c r="I77" s="1605"/>
      <c r="J77" s="637">
        <f>SUM(J45:J76)</f>
        <v>0</v>
      </c>
      <c r="K77" s="409" t="s">
        <v>4923</v>
      </c>
    </row>
    <row r="78" spans="1:11" ht="11.25" customHeight="1" x14ac:dyDescent="0.2">
      <c r="A78" s="553"/>
      <c r="B78" s="536"/>
      <c r="C78" s="536"/>
      <c r="D78" s="536"/>
      <c r="E78" s="536"/>
      <c r="F78" s="621"/>
      <c r="G78" s="536"/>
      <c r="H78" s="546"/>
      <c r="I78" s="536"/>
      <c r="J78" s="621"/>
      <c r="K78" s="536"/>
    </row>
    <row r="79" spans="1:11" ht="19.5" customHeight="1" x14ac:dyDescent="0.2">
      <c r="A79" s="553">
        <v>3</v>
      </c>
      <c r="B79" s="536" t="s">
        <v>5889</v>
      </c>
      <c r="C79" s="550"/>
      <c r="D79" s="550"/>
      <c r="E79" s="550"/>
      <c r="F79" s="620"/>
      <c r="G79" s="550"/>
      <c r="H79" s="554"/>
      <c r="I79" s="550"/>
      <c r="J79" s="620"/>
      <c r="K79" s="550"/>
    </row>
    <row r="80" spans="1:11" ht="15" customHeight="1" x14ac:dyDescent="0.2">
      <c r="A80" s="553"/>
      <c r="B80" s="550"/>
      <c r="C80" s="550"/>
      <c r="D80" s="550"/>
      <c r="E80" s="550"/>
      <c r="F80" s="620"/>
      <c r="G80" s="550"/>
      <c r="H80" s="554"/>
      <c r="I80" s="550"/>
      <c r="J80" s="620"/>
      <c r="K80" s="550"/>
    </row>
    <row r="81" spans="1:11" s="163" customFormat="1" ht="15" customHeight="1" x14ac:dyDescent="0.2">
      <c r="A81" s="536"/>
      <c r="B81" s="1539" t="s">
        <v>140</v>
      </c>
      <c r="C81" s="1540"/>
      <c r="D81" s="1539" t="s">
        <v>139</v>
      </c>
      <c r="E81" s="1540"/>
      <c r="F81" s="623" t="s">
        <v>138</v>
      </c>
      <c r="G81" s="624"/>
      <c r="H81" s="625" t="s">
        <v>137</v>
      </c>
      <c r="I81" s="624"/>
      <c r="J81" s="623" t="s">
        <v>89</v>
      </c>
      <c r="K81" s="409"/>
    </row>
    <row r="82" spans="1:11" s="163" customFormat="1" ht="15" customHeight="1" x14ac:dyDescent="0.2">
      <c r="A82" s="536"/>
      <c r="B82" s="626"/>
      <c r="C82" s="565"/>
      <c r="D82" s="566"/>
      <c r="E82" s="411"/>
      <c r="F82" s="627"/>
      <c r="G82" s="568"/>
      <c r="H82" s="569"/>
      <c r="I82" s="568"/>
      <c r="J82" s="628" t="s">
        <v>136</v>
      </c>
      <c r="K82" s="409"/>
    </row>
    <row r="83" spans="1:11" s="163" customFormat="1" ht="15.75" customHeight="1" x14ac:dyDescent="0.2">
      <c r="A83" s="536"/>
      <c r="B83" s="404">
        <v>1</v>
      </c>
      <c r="C83" s="668" t="s">
        <v>6330</v>
      </c>
      <c r="D83" s="406" t="s">
        <v>611</v>
      </c>
      <c r="E83" s="407" t="s">
        <v>500</v>
      </c>
      <c r="F83" s="638" t="b">
        <f>IF(総括表!$B$4=総括表!$Q$4,基礎データ貼付用シート!E1224)</f>
        <v>0</v>
      </c>
      <c r="G83" s="423" t="s">
        <v>609</v>
      </c>
      <c r="H83" s="798">
        <v>0.5</v>
      </c>
      <c r="I83" s="423" t="s">
        <v>608</v>
      </c>
      <c r="J83" s="424">
        <f t="shared" ref="J83:J86" si="10">ROUND(F83*H83,0)</f>
        <v>0</v>
      </c>
      <c r="K83" s="409" t="s">
        <v>274</v>
      </c>
    </row>
    <row r="84" spans="1:11" s="163" customFormat="1" ht="15.75" customHeight="1" x14ac:dyDescent="0.2">
      <c r="A84" s="536"/>
      <c r="B84" s="883"/>
      <c r="C84" s="411"/>
      <c r="D84" s="406" t="s">
        <v>610</v>
      </c>
      <c r="E84" s="407" t="s">
        <v>501</v>
      </c>
      <c r="F84" s="638" t="b">
        <f>IF(総括表!$B$4=総括表!$Q$5,基礎データ貼付用シート!E1224)</f>
        <v>0</v>
      </c>
      <c r="G84" s="423" t="s">
        <v>609</v>
      </c>
      <c r="H84" s="886">
        <v>0.5</v>
      </c>
      <c r="I84" s="425" t="s">
        <v>608</v>
      </c>
      <c r="J84" s="789">
        <f t="shared" si="10"/>
        <v>0</v>
      </c>
      <c r="K84" s="409" t="s">
        <v>273</v>
      </c>
    </row>
    <row r="85" spans="1:11" s="163" customFormat="1" ht="15.75" customHeight="1" x14ac:dyDescent="0.2">
      <c r="A85" s="536"/>
      <c r="B85" s="404">
        <v>2</v>
      </c>
      <c r="C85" s="668" t="s">
        <v>6409</v>
      </c>
      <c r="D85" s="406" t="s">
        <v>611</v>
      </c>
      <c r="E85" s="407" t="s">
        <v>500</v>
      </c>
      <c r="F85" s="638" t="b">
        <f>IF(総括表!$B$4=総括表!$Q$4,基礎データ貼付用シート!E1225)</f>
        <v>0</v>
      </c>
      <c r="G85" s="423" t="s">
        <v>609</v>
      </c>
      <c r="H85" s="798">
        <v>0.5</v>
      </c>
      <c r="I85" s="423" t="s">
        <v>608</v>
      </c>
      <c r="J85" s="424">
        <f t="shared" si="10"/>
        <v>0</v>
      </c>
      <c r="K85" s="409" t="s">
        <v>6412</v>
      </c>
    </row>
    <row r="86" spans="1:11" s="163" customFormat="1" ht="15.75" customHeight="1" thickBot="1" x14ac:dyDescent="0.25">
      <c r="A86" s="536"/>
      <c r="B86" s="883"/>
      <c r="C86" s="411"/>
      <c r="D86" s="406" t="s">
        <v>610</v>
      </c>
      <c r="E86" s="407" t="s">
        <v>501</v>
      </c>
      <c r="F86" s="638" t="b">
        <f>IF(総括表!$B$4=総括表!$Q$5,基礎データ貼付用シート!E1225)</f>
        <v>0</v>
      </c>
      <c r="G86" s="423" t="s">
        <v>609</v>
      </c>
      <c r="H86" s="886">
        <v>0.5</v>
      </c>
      <c r="I86" s="425" t="s">
        <v>608</v>
      </c>
      <c r="J86" s="789">
        <f t="shared" si="10"/>
        <v>0</v>
      </c>
      <c r="K86" s="409" t="s">
        <v>6413</v>
      </c>
    </row>
    <row r="87" spans="1:11" ht="19.5" customHeight="1" thickBot="1" x14ac:dyDescent="0.25">
      <c r="A87" s="550"/>
      <c r="B87" s="409"/>
      <c r="C87" s="409"/>
      <c r="D87" s="409"/>
      <c r="E87" s="409"/>
      <c r="F87" s="657"/>
      <c r="G87" s="409"/>
      <c r="H87" s="1604" t="s">
        <v>118</v>
      </c>
      <c r="I87" s="1605"/>
      <c r="J87" s="637">
        <f>SUM(J83:J86)</f>
        <v>0</v>
      </c>
      <c r="K87" s="409" t="s">
        <v>582</v>
      </c>
    </row>
    <row r="88" spans="1:11" ht="11.25" customHeight="1" x14ac:dyDescent="0.2">
      <c r="A88" s="553"/>
      <c r="B88" s="536"/>
      <c r="C88" s="536"/>
      <c r="D88" s="536"/>
      <c r="E88" s="536"/>
      <c r="F88" s="621"/>
      <c r="G88" s="536"/>
      <c r="H88" s="546"/>
      <c r="I88" s="536"/>
      <c r="J88" s="621"/>
      <c r="K88" s="536"/>
    </row>
    <row r="89" spans="1:11" ht="19.5" customHeight="1" x14ac:dyDescent="0.2">
      <c r="A89" s="553">
        <v>4</v>
      </c>
      <c r="B89" s="536" t="s">
        <v>5890</v>
      </c>
      <c r="C89" s="550"/>
      <c r="D89" s="550"/>
      <c r="E89" s="550"/>
      <c r="F89" s="620"/>
      <c r="G89" s="550"/>
      <c r="H89" s="554"/>
      <c r="I89" s="550"/>
      <c r="J89" s="620"/>
      <c r="K89" s="550"/>
    </row>
    <row r="90" spans="1:11" ht="15" customHeight="1" x14ac:dyDescent="0.2">
      <c r="A90" s="553"/>
      <c r="B90" s="550"/>
      <c r="C90" s="550"/>
      <c r="D90" s="550"/>
      <c r="E90" s="550"/>
      <c r="F90" s="620"/>
      <c r="G90" s="550"/>
      <c r="H90" s="554"/>
      <c r="I90" s="550"/>
      <c r="J90" s="620"/>
      <c r="K90" s="550"/>
    </row>
    <row r="91" spans="1:11" s="163" customFormat="1" ht="15" customHeight="1" x14ac:dyDescent="0.2">
      <c r="A91" s="536"/>
      <c r="B91" s="1539" t="s">
        <v>140</v>
      </c>
      <c r="C91" s="1540"/>
      <c r="D91" s="1539" t="s">
        <v>139</v>
      </c>
      <c r="E91" s="1540"/>
      <c r="F91" s="623" t="s">
        <v>138</v>
      </c>
      <c r="G91" s="624"/>
      <c r="H91" s="625" t="s">
        <v>137</v>
      </c>
      <c r="I91" s="624"/>
      <c r="J91" s="623" t="s">
        <v>89</v>
      </c>
      <c r="K91" s="409"/>
    </row>
    <row r="92" spans="1:11" s="163" customFormat="1" ht="15" customHeight="1" x14ac:dyDescent="0.2">
      <c r="A92" s="536"/>
      <c r="B92" s="626"/>
      <c r="C92" s="565"/>
      <c r="D92" s="566"/>
      <c r="E92" s="411"/>
      <c r="F92" s="627"/>
      <c r="G92" s="568"/>
      <c r="H92" s="569"/>
      <c r="I92" s="568"/>
      <c r="J92" s="628" t="s">
        <v>136</v>
      </c>
      <c r="K92" s="409"/>
    </row>
    <row r="93" spans="1:11" s="163" customFormat="1" ht="15.75" customHeight="1" x14ac:dyDescent="0.2">
      <c r="A93" s="536"/>
      <c r="B93" s="404">
        <v>1</v>
      </c>
      <c r="C93" s="668" t="s">
        <v>6330</v>
      </c>
      <c r="D93" s="406" t="s">
        <v>611</v>
      </c>
      <c r="E93" s="407" t="s">
        <v>500</v>
      </c>
      <c r="F93" s="638" t="b">
        <f>IF(総括表!$B$4=総括表!$Q$4,基礎データ貼付用シート!E1226)</f>
        <v>0</v>
      </c>
      <c r="G93" s="423" t="s">
        <v>609</v>
      </c>
      <c r="H93" s="798">
        <v>0.5</v>
      </c>
      <c r="I93" s="423" t="s">
        <v>608</v>
      </c>
      <c r="J93" s="424">
        <f t="shared" ref="J93:J96" si="11">ROUND(F93*H93,0)</f>
        <v>0</v>
      </c>
      <c r="K93" s="409" t="s">
        <v>274</v>
      </c>
    </row>
    <row r="94" spans="1:11" s="163" customFormat="1" ht="15.75" customHeight="1" x14ac:dyDescent="0.2">
      <c r="A94" s="536"/>
      <c r="B94" s="883"/>
      <c r="C94" s="411"/>
      <c r="D94" s="406" t="s">
        <v>610</v>
      </c>
      <c r="E94" s="407" t="s">
        <v>501</v>
      </c>
      <c r="F94" s="638" t="b">
        <f>IF(総括表!$B$4=総括表!$Q$5,基礎データ貼付用シート!E1226)</f>
        <v>0</v>
      </c>
      <c r="G94" s="423" t="s">
        <v>609</v>
      </c>
      <c r="H94" s="886">
        <v>0.5</v>
      </c>
      <c r="I94" s="425" t="s">
        <v>608</v>
      </c>
      <c r="J94" s="789">
        <f t="shared" si="11"/>
        <v>0</v>
      </c>
      <c r="K94" s="409" t="s">
        <v>273</v>
      </c>
    </row>
    <row r="95" spans="1:11" s="163" customFormat="1" ht="15.75" customHeight="1" x14ac:dyDescent="0.2">
      <c r="A95" s="536"/>
      <c r="B95" s="404">
        <v>2</v>
      </c>
      <c r="C95" s="668" t="s">
        <v>6409</v>
      </c>
      <c r="D95" s="406" t="s">
        <v>611</v>
      </c>
      <c r="E95" s="407" t="s">
        <v>500</v>
      </c>
      <c r="F95" s="638" t="b">
        <f>IF(総括表!$B$4=総括表!$Q$4,基礎データ貼付用シート!E1227)</f>
        <v>0</v>
      </c>
      <c r="G95" s="423" t="s">
        <v>609</v>
      </c>
      <c r="H95" s="798">
        <v>0.5</v>
      </c>
      <c r="I95" s="423" t="s">
        <v>608</v>
      </c>
      <c r="J95" s="424">
        <f t="shared" si="11"/>
        <v>0</v>
      </c>
      <c r="K95" s="409" t="s">
        <v>6412</v>
      </c>
    </row>
    <row r="96" spans="1:11" s="163" customFormat="1" ht="15.75" customHeight="1" thickBot="1" x14ac:dyDescent="0.25">
      <c r="A96" s="536"/>
      <c r="B96" s="883"/>
      <c r="C96" s="411"/>
      <c r="D96" s="406" t="s">
        <v>610</v>
      </c>
      <c r="E96" s="407" t="s">
        <v>501</v>
      </c>
      <c r="F96" s="638" t="b">
        <f>IF(総括表!$B$4=総括表!$Q$5,基礎データ貼付用シート!E1227)</f>
        <v>0</v>
      </c>
      <c r="G96" s="423" t="s">
        <v>609</v>
      </c>
      <c r="H96" s="886">
        <v>0.5</v>
      </c>
      <c r="I96" s="425" t="s">
        <v>608</v>
      </c>
      <c r="J96" s="789">
        <f t="shared" si="11"/>
        <v>0</v>
      </c>
      <c r="K96" s="409" t="s">
        <v>6413</v>
      </c>
    </row>
    <row r="97" spans="1:11" ht="19.5" customHeight="1" thickBot="1" x14ac:dyDescent="0.25">
      <c r="A97" s="550"/>
      <c r="B97" s="409"/>
      <c r="C97" s="409"/>
      <c r="D97" s="409"/>
      <c r="E97" s="409"/>
      <c r="F97" s="657"/>
      <c r="G97" s="409"/>
      <c r="H97" s="1604" t="s">
        <v>118</v>
      </c>
      <c r="I97" s="1605"/>
      <c r="J97" s="637">
        <f>SUM(J93:J96)</f>
        <v>0</v>
      </c>
      <c r="K97" s="409" t="s">
        <v>573</v>
      </c>
    </row>
    <row r="98" spans="1:11" ht="19.5" customHeight="1" x14ac:dyDescent="0.2">
      <c r="A98" s="550"/>
      <c r="B98" s="409"/>
      <c r="C98" s="409"/>
      <c r="D98" s="409"/>
      <c r="E98" s="409"/>
      <c r="F98" s="657"/>
      <c r="G98" s="409"/>
      <c r="H98" s="414"/>
      <c r="I98" s="414"/>
      <c r="J98" s="58"/>
      <c r="K98" s="409"/>
    </row>
    <row r="99" spans="1:11" ht="19.5" customHeight="1" x14ac:dyDescent="0.2">
      <c r="A99" s="550"/>
      <c r="B99" s="409"/>
      <c r="C99" s="409"/>
      <c r="D99" s="409"/>
      <c r="E99" s="409"/>
      <c r="F99" s="657"/>
      <c r="G99" s="409"/>
      <c r="H99" s="414"/>
      <c r="I99" s="414"/>
      <c r="J99" s="58"/>
      <c r="K99" s="409"/>
    </row>
    <row r="100" spans="1:11" ht="19.5" customHeight="1" thickBot="1" x14ac:dyDescent="0.25">
      <c r="A100" s="550"/>
      <c r="B100" s="536"/>
      <c r="C100" s="536"/>
      <c r="D100" s="536"/>
      <c r="E100" s="536"/>
      <c r="F100" s="621"/>
      <c r="G100" s="536"/>
      <c r="H100" s="546"/>
      <c r="I100" s="536"/>
      <c r="J100" s="621"/>
      <c r="K100" s="536"/>
    </row>
    <row r="101" spans="1:11" ht="19.5" customHeight="1" x14ac:dyDescent="0.2">
      <c r="A101" s="550"/>
      <c r="B101" s="550"/>
      <c r="C101" s="550"/>
      <c r="D101" s="550"/>
      <c r="E101" s="550"/>
      <c r="F101" s="620"/>
      <c r="G101" s="550"/>
      <c r="H101" s="1504" t="s">
        <v>5891</v>
      </c>
      <c r="I101" s="1505"/>
      <c r="J101" s="415"/>
      <c r="K101" s="409"/>
    </row>
    <row r="102" spans="1:11" ht="19.5" customHeight="1" thickBot="1" x14ac:dyDescent="0.25">
      <c r="A102" s="550"/>
      <c r="B102" s="550"/>
      <c r="C102" s="550"/>
      <c r="D102" s="550"/>
      <c r="E102" s="550"/>
      <c r="F102" s="620"/>
      <c r="G102" s="550"/>
      <c r="H102" s="1545" t="s">
        <v>289</v>
      </c>
      <c r="I102" s="1546"/>
      <c r="J102" s="642">
        <f>SUM(J39,J77,J87,J97)</f>
        <v>0</v>
      </c>
      <c r="K102" s="409" t="s">
        <v>4924</v>
      </c>
    </row>
    <row r="103" spans="1:11" ht="19.5" customHeight="1" x14ac:dyDescent="0.2">
      <c r="A103" s="47"/>
      <c r="B103" s="47"/>
      <c r="C103" s="47"/>
      <c r="D103" s="47"/>
      <c r="E103" s="47"/>
      <c r="F103" s="50"/>
      <c r="G103" s="47"/>
      <c r="H103" s="55"/>
      <c r="I103" s="47"/>
      <c r="J103" s="50"/>
      <c r="K103" s="47"/>
    </row>
  </sheetData>
  <sheetProtection autoFilter="0"/>
  <mergeCells count="17">
    <mergeCell ref="H39:I39"/>
    <mergeCell ref="A1:B1"/>
    <mergeCell ref="C1:E1"/>
    <mergeCell ref="I1:K1"/>
    <mergeCell ref="B5:C5"/>
    <mergeCell ref="D5:E5"/>
    <mergeCell ref="B43:C43"/>
    <mergeCell ref="D43:E43"/>
    <mergeCell ref="H77:I77"/>
    <mergeCell ref="H101:I101"/>
    <mergeCell ref="H102:I102"/>
    <mergeCell ref="B81:C81"/>
    <mergeCell ref="D81:E81"/>
    <mergeCell ref="H87:I87"/>
    <mergeCell ref="B91:C91"/>
    <mergeCell ref="D91:E91"/>
    <mergeCell ref="H97:I97"/>
  </mergeCells>
  <phoneticPr fontId="3"/>
  <pageMargins left="0.78700000000000003" right="0.78700000000000003" top="0.98399999999999999" bottom="0.98399999999999999" header="0.51200000000000001" footer="0.51200000000000001"/>
  <pageSetup paperSize="9" fitToHeight="2" orientation="portrait" r:id="rId1"/>
  <headerFooter alignWithMargins="0"/>
  <rowBreaks count="1" manualBreakCount="1">
    <brk id="3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751"/>
  <sheetViews>
    <sheetView view="pageBreakPreview" topLeftCell="A193" zoomScaleNormal="100" zoomScaleSheetLayoutView="100" workbookViewId="0">
      <selection activeCell="I188" sqref="I188"/>
    </sheetView>
  </sheetViews>
  <sheetFormatPr defaultColWidth="9" defaultRowHeight="18.75" customHeight="1" x14ac:dyDescent="0.2"/>
  <cols>
    <col min="1" max="1" width="2.33203125" style="155" customWidth="1"/>
    <col min="2" max="2" width="4.33203125" style="155" customWidth="1"/>
    <col min="3" max="3" width="8" style="155" customWidth="1"/>
    <col min="4" max="4" width="8.33203125" style="155" customWidth="1"/>
    <col min="5" max="5" width="12.88671875" style="155" customWidth="1"/>
    <col min="6" max="6" width="16.88671875" style="155" customWidth="1"/>
    <col min="7" max="7" width="11.88671875" style="170" customWidth="1"/>
    <col min="8" max="8" width="2" style="155" bestFit="1" customWidth="1"/>
    <col min="9" max="9" width="11.88671875" style="177" customWidth="1"/>
    <col min="10" max="10" width="2" style="155" bestFit="1" customWidth="1"/>
    <col min="11" max="11" width="11.88671875" style="170" customWidth="1"/>
    <col min="12" max="12" width="3" style="155" customWidth="1"/>
    <col min="13" max="13" width="4" style="155" customWidth="1"/>
    <col min="14" max="15" width="4" style="179" customWidth="1"/>
    <col min="16" max="16" width="9" style="155" customWidth="1"/>
    <col min="17" max="16384" width="9" style="155"/>
  </cols>
  <sheetData>
    <row r="1" spans="1:25" ht="19.5" customHeight="1" x14ac:dyDescent="0.2">
      <c r="A1" s="1549" t="s">
        <v>155</v>
      </c>
      <c r="B1" s="1550"/>
      <c r="C1" s="1549" t="s">
        <v>334</v>
      </c>
      <c r="D1" s="1551"/>
      <c r="E1" s="1551"/>
      <c r="F1" s="1550"/>
      <c r="G1" s="427"/>
      <c r="H1" s="384"/>
      <c r="I1" s="887" t="s">
        <v>91</v>
      </c>
      <c r="J1" s="1501">
        <f>総括表!H4</f>
        <v>0</v>
      </c>
      <c r="K1" s="1501"/>
      <c r="L1" s="1501"/>
      <c r="M1" s="384"/>
    </row>
    <row r="2" spans="1:25" ht="19.5" customHeight="1" x14ac:dyDescent="0.2">
      <c r="A2" s="384"/>
      <c r="B2" s="384"/>
      <c r="C2" s="384"/>
      <c r="D2" s="384"/>
      <c r="E2" s="384"/>
      <c r="F2" s="384"/>
      <c r="G2" s="427"/>
      <c r="H2" s="384"/>
      <c r="I2" s="504"/>
      <c r="J2" s="384"/>
      <c r="K2" s="428"/>
      <c r="L2" s="384"/>
      <c r="M2" s="384"/>
    </row>
    <row r="3" spans="1:25" s="191" customFormat="1" ht="19.5" customHeight="1" x14ac:dyDescent="0.2">
      <c r="A3" s="888" t="s">
        <v>51</v>
      </c>
      <c r="B3" s="889" t="s">
        <v>208</v>
      </c>
      <c r="C3" s="890"/>
      <c r="D3" s="436"/>
      <c r="E3" s="436"/>
      <c r="F3" s="436"/>
      <c r="G3" s="168"/>
      <c r="H3" s="436"/>
      <c r="I3" s="605"/>
      <c r="J3" s="436"/>
      <c r="K3" s="168"/>
      <c r="L3" s="435"/>
      <c r="M3" s="891"/>
      <c r="N3" s="196"/>
      <c r="O3" s="196"/>
    </row>
    <row r="4" spans="1:25" ht="11.25" customHeight="1" x14ac:dyDescent="0.2">
      <c r="A4" s="892"/>
      <c r="B4" s="893"/>
      <c r="C4" s="384"/>
      <c r="D4" s="384"/>
      <c r="E4" s="384"/>
      <c r="F4" s="894"/>
      <c r="G4" s="427"/>
      <c r="H4" s="384"/>
      <c r="I4" s="504"/>
      <c r="J4" s="384"/>
      <c r="K4" s="428"/>
      <c r="L4" s="384"/>
      <c r="M4" s="384"/>
      <c r="N4" s="196"/>
      <c r="O4" s="196"/>
      <c r="P4" s="198"/>
      <c r="Q4" s="199"/>
      <c r="R4" s="199"/>
      <c r="S4" s="199"/>
      <c r="T4" s="199"/>
      <c r="U4" s="199"/>
      <c r="V4" s="199"/>
      <c r="W4" s="200"/>
      <c r="X4" s="201"/>
    </row>
    <row r="5" spans="1:25" ht="19.5" customHeight="1" thickBot="1" x14ac:dyDescent="0.25">
      <c r="A5" s="895"/>
      <c r="B5" s="1524" t="s">
        <v>7008</v>
      </c>
      <c r="C5" s="1524"/>
      <c r="D5" s="1524"/>
      <c r="E5" s="1524"/>
      <c r="F5" s="1524"/>
      <c r="G5" s="621"/>
      <c r="H5" s="536"/>
      <c r="I5" s="536" t="s">
        <v>160</v>
      </c>
      <c r="J5" s="536"/>
      <c r="K5" s="621"/>
      <c r="L5" s="536"/>
      <c r="M5" s="550"/>
      <c r="N5" s="285"/>
      <c r="O5" s="196"/>
      <c r="P5" s="198"/>
      <c r="Q5" s="198"/>
      <c r="R5" s="199"/>
      <c r="S5" s="199"/>
      <c r="T5" s="199"/>
      <c r="U5" s="199"/>
      <c r="V5" s="199"/>
      <c r="W5" s="199"/>
      <c r="X5" s="200"/>
      <c r="Y5" s="201"/>
    </row>
    <row r="6" spans="1:25" ht="19.5" customHeight="1" thickBot="1" x14ac:dyDescent="0.25">
      <c r="A6" s="895"/>
      <c r="B6" s="1524"/>
      <c r="C6" s="1524"/>
      <c r="D6" s="1524"/>
      <c r="E6" s="1524"/>
      <c r="F6" s="1524"/>
      <c r="G6" s="963">
        <f>○保健衛生費附表○!G12</f>
        <v>0</v>
      </c>
      <c r="H6" s="1356" t="s">
        <v>117</v>
      </c>
      <c r="I6" s="616">
        <v>0.5</v>
      </c>
      <c r="J6" s="1356" t="s">
        <v>119</v>
      </c>
      <c r="K6" s="637">
        <f>ROUND(G6*I6,0)</f>
        <v>0</v>
      </c>
      <c r="L6" s="409" t="s">
        <v>528</v>
      </c>
      <c r="M6" s="964" t="s">
        <v>698</v>
      </c>
      <c r="N6" s="285"/>
      <c r="O6" s="196"/>
      <c r="P6" s="198"/>
      <c r="Q6" s="198"/>
      <c r="R6" s="199"/>
      <c r="S6" s="199"/>
      <c r="T6" s="199"/>
      <c r="U6" s="199"/>
      <c r="V6" s="199"/>
      <c r="W6" s="199"/>
      <c r="X6" s="200"/>
      <c r="Y6" s="201"/>
    </row>
    <row r="7" spans="1:25" ht="12" customHeight="1" x14ac:dyDescent="0.2">
      <c r="A7" s="550"/>
      <c r="B7" s="550"/>
      <c r="C7" s="550"/>
      <c r="D7" s="550"/>
      <c r="E7" s="550"/>
      <c r="F7" s="683"/>
      <c r="G7" s="58"/>
      <c r="H7" s="591"/>
      <c r="I7" s="593"/>
      <c r="J7" s="591"/>
      <c r="K7" s="622" t="s">
        <v>178</v>
      </c>
      <c r="L7" s="550"/>
      <c r="M7" s="550"/>
      <c r="N7" s="313"/>
      <c r="O7" s="202"/>
      <c r="P7" s="203"/>
      <c r="Q7" s="200"/>
      <c r="R7" s="200"/>
      <c r="S7" s="204"/>
      <c r="T7" s="1632"/>
      <c r="U7" s="1632"/>
      <c r="V7" s="205"/>
      <c r="W7" s="199"/>
      <c r="X7" s="201"/>
    </row>
    <row r="8" spans="1:25" ht="19.5" customHeight="1" thickBot="1" x14ac:dyDescent="0.25">
      <c r="A8" s="895"/>
      <c r="B8" s="1524" t="s">
        <v>7009</v>
      </c>
      <c r="C8" s="1524"/>
      <c r="D8" s="1524"/>
      <c r="E8" s="1524"/>
      <c r="F8" s="1524"/>
      <c r="G8" s="621"/>
      <c r="H8" s="536"/>
      <c r="I8" s="536" t="s">
        <v>160</v>
      </c>
      <c r="J8" s="536"/>
      <c r="K8" s="621"/>
      <c r="L8" s="536"/>
      <c r="M8" s="550"/>
      <c r="N8" s="285"/>
      <c r="O8" s="196"/>
      <c r="P8" s="198"/>
      <c r="Q8" s="198"/>
      <c r="R8" s="199"/>
      <c r="S8" s="199"/>
      <c r="T8" s="199"/>
      <c r="U8" s="199"/>
      <c r="V8" s="199"/>
      <c r="W8" s="199"/>
      <c r="X8" s="200"/>
      <c r="Y8" s="201"/>
    </row>
    <row r="9" spans="1:25" ht="19.5" customHeight="1" thickBot="1" x14ac:dyDescent="0.25">
      <c r="A9" s="895"/>
      <c r="B9" s="1524"/>
      <c r="C9" s="1524"/>
      <c r="D9" s="1524"/>
      <c r="E9" s="1524"/>
      <c r="F9" s="1524"/>
      <c r="G9" s="963">
        <f>○保健衛生費附表○!G22</f>
        <v>0</v>
      </c>
      <c r="H9" s="1356" t="s">
        <v>117</v>
      </c>
      <c r="I9" s="616">
        <v>0.5</v>
      </c>
      <c r="J9" s="1356" t="s">
        <v>119</v>
      </c>
      <c r="K9" s="637">
        <f>ROUND(G9*I9,0)</f>
        <v>0</v>
      </c>
      <c r="L9" s="409" t="s">
        <v>583</v>
      </c>
      <c r="M9" s="964" t="s">
        <v>698</v>
      </c>
      <c r="N9" s="285"/>
      <c r="O9" s="196"/>
      <c r="P9" s="198"/>
      <c r="Q9" s="198"/>
      <c r="R9" s="199"/>
      <c r="S9" s="199"/>
      <c r="T9" s="199"/>
      <c r="U9" s="199"/>
      <c r="V9" s="199"/>
      <c r="W9" s="199"/>
      <c r="X9" s="200"/>
      <c r="Y9" s="201"/>
    </row>
    <row r="10" spans="1:25" ht="12" customHeight="1" x14ac:dyDescent="0.2">
      <c r="A10" s="550"/>
      <c r="B10" s="550"/>
      <c r="C10" s="550"/>
      <c r="D10" s="550"/>
      <c r="E10" s="550"/>
      <c r="F10" s="683"/>
      <c r="G10" s="58"/>
      <c r="H10" s="591"/>
      <c r="I10" s="593"/>
      <c r="J10" s="591"/>
      <c r="K10" s="622" t="s">
        <v>178</v>
      </c>
      <c r="L10" s="550"/>
      <c r="M10" s="550"/>
      <c r="N10" s="313"/>
      <c r="O10" s="202"/>
      <c r="P10" s="203"/>
      <c r="Q10" s="200"/>
      <c r="R10" s="200"/>
      <c r="S10" s="204"/>
      <c r="T10" s="1632"/>
      <c r="U10" s="1632"/>
      <c r="V10" s="205"/>
      <c r="W10" s="199"/>
      <c r="X10" s="201"/>
    </row>
    <row r="11" spans="1:25" ht="38.25" customHeight="1" thickBot="1" x14ac:dyDescent="0.25">
      <c r="A11" s="895"/>
      <c r="B11" s="1524" t="s">
        <v>7010</v>
      </c>
      <c r="C11" s="1524"/>
      <c r="D11" s="1524"/>
      <c r="E11" s="1524"/>
      <c r="F11" s="1524"/>
      <c r="G11" s="621"/>
      <c r="H11" s="536"/>
      <c r="I11" s="536" t="s">
        <v>160</v>
      </c>
      <c r="J11" s="536"/>
      <c r="K11" s="621"/>
      <c r="L11" s="536"/>
      <c r="M11" s="550"/>
      <c r="N11" s="285"/>
      <c r="O11" s="196"/>
      <c r="P11" s="198"/>
      <c r="Q11" s="198"/>
      <c r="R11" s="199"/>
      <c r="S11" s="199"/>
      <c r="T11" s="199"/>
      <c r="U11" s="199"/>
      <c r="V11" s="199"/>
      <c r="W11" s="199"/>
      <c r="X11" s="200"/>
      <c r="Y11" s="201"/>
    </row>
    <row r="12" spans="1:25" ht="19.5" customHeight="1" thickTop="1" thickBot="1" x14ac:dyDescent="0.25">
      <c r="A12" s="895"/>
      <c r="B12" s="1524"/>
      <c r="C12" s="1524"/>
      <c r="D12" s="1524"/>
      <c r="E12" s="1524"/>
      <c r="F12" s="1524"/>
      <c r="G12" s="290"/>
      <c r="H12" s="1356" t="s">
        <v>117</v>
      </c>
      <c r="I12" s="616">
        <v>0.5</v>
      </c>
      <c r="J12" s="1356" t="s">
        <v>119</v>
      </c>
      <c r="K12" s="637">
        <f>ROUND(G12*I12,0)</f>
        <v>0</v>
      </c>
      <c r="L12" s="409" t="s">
        <v>582</v>
      </c>
      <c r="M12" s="964" t="s">
        <v>698</v>
      </c>
      <c r="N12" s="285"/>
      <c r="O12" s="196"/>
      <c r="P12" s="198"/>
      <c r="Q12" s="198"/>
      <c r="R12" s="199"/>
      <c r="S12" s="199"/>
      <c r="T12" s="199"/>
      <c r="U12" s="199"/>
      <c r="V12" s="199"/>
      <c r="W12" s="199"/>
      <c r="X12" s="200"/>
      <c r="Y12" s="201"/>
    </row>
    <row r="13" spans="1:25" ht="11.25" customHeight="1" thickTop="1" x14ac:dyDescent="0.2">
      <c r="A13" s="550"/>
      <c r="B13" s="550"/>
      <c r="C13" s="550"/>
      <c r="D13" s="550"/>
      <c r="E13" s="550"/>
      <c r="F13" s="683"/>
      <c r="G13" s="58"/>
      <c r="H13" s="591"/>
      <c r="I13" s="593"/>
      <c r="J13" s="591"/>
      <c r="K13" s="622" t="s">
        <v>178</v>
      </c>
      <c r="L13" s="550"/>
      <c r="M13" s="550"/>
      <c r="N13" s="313"/>
      <c r="O13" s="202"/>
      <c r="P13" s="203"/>
      <c r="Q13" s="200"/>
      <c r="R13" s="200"/>
      <c r="S13" s="204"/>
      <c r="T13" s="1632"/>
      <c r="U13" s="1632"/>
      <c r="V13" s="205"/>
      <c r="W13" s="199"/>
      <c r="X13" s="201"/>
    </row>
    <row r="14" spans="1:25" ht="19.5" customHeight="1" x14ac:dyDescent="0.2">
      <c r="A14" s="550"/>
      <c r="B14" s="550"/>
      <c r="C14" s="550"/>
      <c r="D14" s="550"/>
      <c r="E14" s="550"/>
      <c r="F14" s="683"/>
      <c r="G14" s="58"/>
      <c r="H14" s="591"/>
      <c r="I14" s="593"/>
      <c r="J14" s="591"/>
      <c r="K14" s="622"/>
      <c r="L14" s="550"/>
      <c r="M14" s="550"/>
      <c r="N14" s="313"/>
      <c r="O14" s="202"/>
      <c r="P14" s="203"/>
      <c r="Q14" s="200"/>
      <c r="R14" s="200"/>
      <c r="S14" s="204"/>
      <c r="T14" s="200"/>
      <c r="U14" s="200"/>
      <c r="V14" s="205"/>
      <c r="W14" s="199"/>
      <c r="X14" s="201"/>
    </row>
    <row r="15" spans="1:25" ht="23.25" customHeight="1" x14ac:dyDescent="0.2">
      <c r="A15" s="896" t="s">
        <v>584</v>
      </c>
      <c r="B15" s="897" t="s">
        <v>725</v>
      </c>
      <c r="C15" s="898"/>
      <c r="D15" s="899"/>
      <c r="E15" s="899"/>
      <c r="F15" s="899"/>
      <c r="G15" s="900"/>
      <c r="H15" s="899"/>
      <c r="I15" s="899"/>
      <c r="J15" s="899"/>
      <c r="K15" s="900"/>
      <c r="L15" s="550"/>
      <c r="M15" s="550"/>
      <c r="N15" s="285"/>
    </row>
    <row r="16" spans="1:25" ht="23.25" customHeight="1" x14ac:dyDescent="0.2">
      <c r="A16" s="896"/>
      <c r="B16" s="897" t="s">
        <v>1141</v>
      </c>
      <c r="C16" s="898"/>
      <c r="D16" s="899"/>
      <c r="E16" s="899"/>
      <c r="F16" s="899"/>
      <c r="G16" s="900"/>
      <c r="H16" s="899"/>
      <c r="I16" s="899"/>
      <c r="J16" s="899"/>
      <c r="K16" s="900"/>
      <c r="L16" s="550"/>
      <c r="M16" s="550"/>
      <c r="N16" s="285"/>
    </row>
    <row r="17" spans="1:15" ht="11.25" customHeight="1" x14ac:dyDescent="0.2">
      <c r="A17" s="896"/>
      <c r="B17" s="897"/>
      <c r="C17" s="901"/>
      <c r="D17" s="902"/>
      <c r="E17" s="902"/>
      <c r="F17" s="902"/>
      <c r="G17" s="903"/>
      <c r="H17" s="902"/>
      <c r="I17" s="902"/>
      <c r="J17" s="902"/>
      <c r="K17" s="903"/>
      <c r="L17" s="550"/>
      <c r="M17" s="550"/>
      <c r="N17" s="285"/>
    </row>
    <row r="18" spans="1:15" s="163" customFormat="1" ht="15" customHeight="1" x14ac:dyDescent="0.2">
      <c r="A18" s="553"/>
      <c r="B18" s="1656" t="s">
        <v>140</v>
      </c>
      <c r="C18" s="1657"/>
      <c r="D18" s="1656" t="s">
        <v>139</v>
      </c>
      <c r="E18" s="1660"/>
      <c r="F18" s="1657"/>
      <c r="G18" s="904" t="s">
        <v>138</v>
      </c>
      <c r="H18" s="905"/>
      <c r="I18" s="906" t="s">
        <v>137</v>
      </c>
      <c r="J18" s="905"/>
      <c r="K18" s="904" t="s">
        <v>89</v>
      </c>
      <c r="L18" s="550"/>
      <c r="M18" s="536"/>
      <c r="N18" s="285"/>
      <c r="O18" s="179"/>
    </row>
    <row r="19" spans="1:15" s="163" customFormat="1" ht="15" customHeight="1" x14ac:dyDescent="0.2">
      <c r="A19" s="553"/>
      <c r="B19" s="626"/>
      <c r="C19" s="565"/>
      <c r="D19" s="414"/>
      <c r="E19" s="907"/>
      <c r="F19" s="411"/>
      <c r="G19" s="627"/>
      <c r="H19" s="568"/>
      <c r="I19" s="569"/>
      <c r="J19" s="568"/>
      <c r="K19" s="628" t="s">
        <v>136</v>
      </c>
      <c r="L19" s="409"/>
      <c r="M19" s="536"/>
      <c r="N19" s="285"/>
      <c r="O19" s="179"/>
    </row>
    <row r="20" spans="1:15" s="163" customFormat="1" ht="15" customHeight="1" x14ac:dyDescent="0.2">
      <c r="A20" s="536"/>
      <c r="B20" s="908">
        <v>1</v>
      </c>
      <c r="C20" s="909" t="s">
        <v>128</v>
      </c>
      <c r="D20" s="1532"/>
      <c r="E20" s="1573"/>
      <c r="F20" s="1533"/>
      <c r="G20" s="698">
        <f>+基礎データ貼付用シート!E1446+基礎データ貼付用シート!E1447+基礎データ貼付用シート!E1448+基礎データ貼付用シート!E1449+基礎データ貼付用シート!E1450</f>
        <v>0</v>
      </c>
      <c r="H20" s="699" t="s">
        <v>117</v>
      </c>
      <c r="I20" s="965">
        <v>0.17199999999999999</v>
      </c>
      <c r="J20" s="699" t="s">
        <v>119</v>
      </c>
      <c r="K20" s="701">
        <f t="shared" ref="K20:K54" si="0">ROUND(G20*I20,0)</f>
        <v>0</v>
      </c>
      <c r="L20" s="409" t="s">
        <v>274</v>
      </c>
      <c r="M20" s="536"/>
      <c r="N20" s="285"/>
      <c r="O20" s="179"/>
    </row>
    <row r="21" spans="1:15" s="163" customFormat="1" ht="15" customHeight="1" x14ac:dyDescent="0.2">
      <c r="A21" s="536"/>
      <c r="B21" s="908">
        <v>2</v>
      </c>
      <c r="C21" s="909" t="s">
        <v>127</v>
      </c>
      <c r="D21" s="1532"/>
      <c r="E21" s="1573"/>
      <c r="F21" s="1533"/>
      <c r="G21" s="698">
        <f>+基礎データ貼付用シート!E1451+基礎データ貼付用シート!E1452+基礎データ貼付用シート!E1453+基礎データ貼付用シート!E1454+基礎データ貼付用シート!E1455</f>
        <v>0</v>
      </c>
      <c r="H21" s="699" t="s">
        <v>117</v>
      </c>
      <c r="I21" s="965">
        <v>0.2</v>
      </c>
      <c r="J21" s="699" t="s">
        <v>119</v>
      </c>
      <c r="K21" s="701">
        <f t="shared" si="0"/>
        <v>0</v>
      </c>
      <c r="L21" s="409" t="s">
        <v>273</v>
      </c>
      <c r="M21" s="536"/>
      <c r="N21" s="285"/>
      <c r="O21" s="179"/>
    </row>
    <row r="22" spans="1:15" s="163" customFormat="1" ht="15" customHeight="1" x14ac:dyDescent="0.2">
      <c r="A22" s="536"/>
      <c r="B22" s="908">
        <v>3</v>
      </c>
      <c r="C22" s="909" t="s">
        <v>126</v>
      </c>
      <c r="D22" s="1532"/>
      <c r="E22" s="1573"/>
      <c r="F22" s="1533"/>
      <c r="G22" s="698">
        <f>+基礎データ貼付用シート!E1456+基礎データ貼付用シート!E1457+基礎データ貼付用シート!E1458+基礎データ貼付用シート!E1459+基礎データ貼付用シート!E1460</f>
        <v>0</v>
      </c>
      <c r="H22" s="699" t="s">
        <v>117</v>
      </c>
      <c r="I22" s="965">
        <v>0.188</v>
      </c>
      <c r="J22" s="699" t="s">
        <v>119</v>
      </c>
      <c r="K22" s="701">
        <f t="shared" si="0"/>
        <v>0</v>
      </c>
      <c r="L22" s="409" t="s">
        <v>272</v>
      </c>
      <c r="M22" s="536"/>
      <c r="N22" s="285"/>
      <c r="O22" s="179"/>
    </row>
    <row r="23" spans="1:15" s="163" customFormat="1" ht="15" customHeight="1" x14ac:dyDescent="0.2">
      <c r="A23" s="536"/>
      <c r="B23" s="908">
        <v>4</v>
      </c>
      <c r="C23" s="909" t="s">
        <v>125</v>
      </c>
      <c r="D23" s="1532"/>
      <c r="E23" s="1573"/>
      <c r="F23" s="1533"/>
      <c r="G23" s="698">
        <f>+基礎データ貼付用シート!E1461+基礎データ貼付用シート!E1462+基礎データ貼付用シート!E1463+基礎データ貼付用シート!E1464+基礎データ貼付用シート!E1465</f>
        <v>0</v>
      </c>
      <c r="H23" s="699" t="s">
        <v>117</v>
      </c>
      <c r="I23" s="965">
        <v>0.23499999999999999</v>
      </c>
      <c r="J23" s="699" t="s">
        <v>119</v>
      </c>
      <c r="K23" s="701">
        <f t="shared" si="0"/>
        <v>0</v>
      </c>
      <c r="L23" s="409" t="s">
        <v>271</v>
      </c>
      <c r="M23" s="536"/>
      <c r="N23" s="285"/>
      <c r="O23" s="179"/>
    </row>
    <row r="24" spans="1:15" s="163" customFormat="1" ht="15" customHeight="1" x14ac:dyDescent="0.2">
      <c r="A24" s="536"/>
      <c r="B24" s="908">
        <v>5</v>
      </c>
      <c r="C24" s="909" t="s">
        <v>124</v>
      </c>
      <c r="D24" s="1532"/>
      <c r="E24" s="1573"/>
      <c r="F24" s="1533"/>
      <c r="G24" s="698">
        <f>+基礎データ貼付用シート!E1466+基礎データ貼付用シート!E1467+基礎データ貼付用シート!E1468+基礎データ貼付用シート!E1469+基礎データ貼付用シート!E1470</f>
        <v>0</v>
      </c>
      <c r="H24" s="699" t="s">
        <v>117</v>
      </c>
      <c r="I24" s="965">
        <v>0.20799999999999999</v>
      </c>
      <c r="J24" s="699" t="s">
        <v>119</v>
      </c>
      <c r="K24" s="701">
        <f t="shared" si="0"/>
        <v>0</v>
      </c>
      <c r="L24" s="409" t="s">
        <v>269</v>
      </c>
      <c r="M24" s="536"/>
      <c r="N24" s="285"/>
      <c r="O24" s="179"/>
    </row>
    <row r="25" spans="1:15" s="163" customFormat="1" ht="15" customHeight="1" x14ac:dyDescent="0.2">
      <c r="A25" s="536"/>
      <c r="B25" s="908">
        <v>6</v>
      </c>
      <c r="C25" s="909" t="s">
        <v>123</v>
      </c>
      <c r="D25" s="655" t="s">
        <v>534</v>
      </c>
      <c r="E25" s="910" t="s">
        <v>143</v>
      </c>
      <c r="F25" s="656"/>
      <c r="G25" s="638" t="b">
        <f>IF(総括表!$B$4=総括表!$Q$4,基礎データ貼付用シート!E1471+基礎データ貼付用シート!E1472+基礎データ貼付用シート!E1473+基礎データ貼付用シート!E1474+基礎データ貼付用シート!E1475)</f>
        <v>0</v>
      </c>
      <c r="H25" s="699" t="s">
        <v>117</v>
      </c>
      <c r="I25" s="965">
        <v>0.23400000000000001</v>
      </c>
      <c r="J25" s="699" t="s">
        <v>119</v>
      </c>
      <c r="K25" s="701">
        <f t="shared" si="0"/>
        <v>0</v>
      </c>
      <c r="L25" s="409" t="s">
        <v>268</v>
      </c>
      <c r="M25" s="536"/>
      <c r="N25" s="285"/>
      <c r="O25" s="179"/>
    </row>
    <row r="26" spans="1:15" s="163" customFormat="1" ht="15" customHeight="1" x14ac:dyDescent="0.2">
      <c r="A26" s="536"/>
      <c r="B26" s="873"/>
      <c r="C26" s="690"/>
      <c r="D26" s="655" t="s">
        <v>530</v>
      </c>
      <c r="E26" s="910" t="s">
        <v>142</v>
      </c>
      <c r="F26" s="656"/>
      <c r="G26" s="638" t="b">
        <f>IF(総括表!$B$4=総括表!$Q$5,基礎データ貼付用シート!E1471+基礎データ貼付用シート!E1472+基礎データ貼付用シート!E1473+基礎データ貼付用シート!E1474+基礎データ貼付用シート!E1475)</f>
        <v>0</v>
      </c>
      <c r="H26" s="699" t="s">
        <v>117</v>
      </c>
      <c r="I26" s="965">
        <v>0.20200000000000001</v>
      </c>
      <c r="J26" s="699" t="s">
        <v>119</v>
      </c>
      <c r="K26" s="701">
        <f t="shared" si="0"/>
        <v>0</v>
      </c>
      <c r="L26" s="409" t="s">
        <v>270</v>
      </c>
      <c r="M26" s="536"/>
      <c r="N26" s="285"/>
      <c r="O26" s="179"/>
    </row>
    <row r="27" spans="1:15" s="163" customFormat="1" ht="15" customHeight="1" x14ac:dyDescent="0.2">
      <c r="A27" s="536"/>
      <c r="B27" s="908">
        <v>7</v>
      </c>
      <c r="C27" s="909" t="s">
        <v>122</v>
      </c>
      <c r="D27" s="655" t="s">
        <v>534</v>
      </c>
      <c r="E27" s="910" t="s">
        <v>143</v>
      </c>
      <c r="F27" s="656"/>
      <c r="G27" s="638" t="b">
        <f>IF(総括表!$B$4=総括表!$Q$4,基礎データ貼付用シート!E1476+基礎データ貼付用シート!E1477+基礎データ貼付用シート!E1478+基礎データ貼付用シート!E1479+基礎データ貼付用シート!E1480)</f>
        <v>0</v>
      </c>
      <c r="H27" s="699" t="s">
        <v>117</v>
      </c>
      <c r="I27" s="965">
        <v>0.27800000000000002</v>
      </c>
      <c r="J27" s="699" t="s">
        <v>119</v>
      </c>
      <c r="K27" s="701">
        <f t="shared" si="0"/>
        <v>0</v>
      </c>
      <c r="L27" s="409" t="s">
        <v>267</v>
      </c>
      <c r="M27" s="536"/>
      <c r="N27" s="285"/>
      <c r="O27" s="179"/>
    </row>
    <row r="28" spans="1:15" s="163" customFormat="1" ht="15" customHeight="1" x14ac:dyDescent="0.2">
      <c r="A28" s="536"/>
      <c r="B28" s="779"/>
      <c r="C28" s="780"/>
      <c r="D28" s="655" t="s">
        <v>530</v>
      </c>
      <c r="E28" s="910" t="s">
        <v>142</v>
      </c>
      <c r="F28" s="656"/>
      <c r="G28" s="638" t="b">
        <f>IF(総括表!$B$4=総括表!$Q$5,基礎データ貼付用シート!E1476+基礎データ貼付用シート!E1477+基礎データ貼付用シート!E1478+基礎データ貼付用シート!E1479+基礎データ貼付用シート!E1480)</f>
        <v>0</v>
      </c>
      <c r="H28" s="699" t="s">
        <v>117</v>
      </c>
      <c r="I28" s="965">
        <v>0.20499999999999999</v>
      </c>
      <c r="J28" s="699" t="s">
        <v>119</v>
      </c>
      <c r="K28" s="966">
        <f t="shared" si="0"/>
        <v>0</v>
      </c>
      <c r="L28" s="409" t="s">
        <v>266</v>
      </c>
      <c r="M28" s="536"/>
      <c r="N28" s="285"/>
      <c r="O28" s="179"/>
    </row>
    <row r="29" spans="1:15" s="163" customFormat="1" ht="15" customHeight="1" x14ac:dyDescent="0.2">
      <c r="A29" s="536"/>
      <c r="B29" s="908">
        <v>8</v>
      </c>
      <c r="C29" s="909" t="s">
        <v>121</v>
      </c>
      <c r="D29" s="655" t="s">
        <v>534</v>
      </c>
      <c r="E29" s="910" t="s">
        <v>143</v>
      </c>
      <c r="F29" s="656"/>
      <c r="G29" s="638" t="b">
        <f>IF(総括表!$B$4=総括表!$Q$4,基礎データ貼付用シート!E1481+基礎データ貼付用シート!E1482+基礎データ貼付用シート!E1483+基礎データ貼付用シート!E1484)</f>
        <v>0</v>
      </c>
      <c r="H29" s="699" t="s">
        <v>117</v>
      </c>
      <c r="I29" s="965">
        <v>0.29499999999999998</v>
      </c>
      <c r="J29" s="699" t="s">
        <v>119</v>
      </c>
      <c r="K29" s="701">
        <f t="shared" si="0"/>
        <v>0</v>
      </c>
      <c r="L29" s="409" t="s">
        <v>265</v>
      </c>
      <c r="M29" s="536"/>
      <c r="N29" s="285"/>
      <c r="O29" s="179"/>
    </row>
    <row r="30" spans="1:15" s="163" customFormat="1" ht="15" customHeight="1" x14ac:dyDescent="0.2">
      <c r="A30" s="536"/>
      <c r="B30" s="779"/>
      <c r="C30" s="780"/>
      <c r="D30" s="655" t="s">
        <v>530</v>
      </c>
      <c r="E30" s="910" t="s">
        <v>142</v>
      </c>
      <c r="F30" s="656"/>
      <c r="G30" s="638" t="b">
        <f>IF(総括表!$B$4=総括表!$Q$5,基礎データ貼付用シート!E1481+基礎データ貼付用シート!E1482+基礎データ貼付用シート!E1483+基礎データ貼付用シート!E1484)</f>
        <v>0</v>
      </c>
      <c r="H30" s="699" t="s">
        <v>117</v>
      </c>
      <c r="I30" s="965">
        <v>0.22</v>
      </c>
      <c r="J30" s="699" t="s">
        <v>119</v>
      </c>
      <c r="K30" s="966">
        <f t="shared" si="0"/>
        <v>0</v>
      </c>
      <c r="L30" s="409" t="s">
        <v>264</v>
      </c>
      <c r="M30" s="536"/>
      <c r="N30" s="285"/>
      <c r="O30" s="179"/>
    </row>
    <row r="31" spans="1:15" s="163" customFormat="1" ht="15" customHeight="1" x14ac:dyDescent="0.2">
      <c r="A31" s="536"/>
      <c r="B31" s="908">
        <v>9</v>
      </c>
      <c r="C31" s="909" t="s">
        <v>120</v>
      </c>
      <c r="D31" s="655" t="s">
        <v>534</v>
      </c>
      <c r="E31" s="910" t="s">
        <v>143</v>
      </c>
      <c r="F31" s="656"/>
      <c r="G31" s="638" t="b">
        <f>IF(総括表!$B$4=総括表!$Q$4,基礎データ貼付用シート!E1485+基礎データ貼付用シート!E1486+基礎データ貼付用シート!E1487+基礎データ貼付用シート!E1488)</f>
        <v>0</v>
      </c>
      <c r="H31" s="699" t="s">
        <v>117</v>
      </c>
      <c r="I31" s="965">
        <v>0.30399999999999999</v>
      </c>
      <c r="J31" s="699" t="s">
        <v>119</v>
      </c>
      <c r="K31" s="701">
        <f t="shared" si="0"/>
        <v>0</v>
      </c>
      <c r="L31" s="409" t="s">
        <v>263</v>
      </c>
      <c r="M31" s="536"/>
      <c r="N31" s="285"/>
      <c r="O31" s="179"/>
    </row>
    <row r="32" spans="1:15" s="163" customFormat="1" ht="15" customHeight="1" x14ac:dyDescent="0.2">
      <c r="A32" s="536"/>
      <c r="B32" s="779"/>
      <c r="C32" s="780"/>
      <c r="D32" s="655" t="s">
        <v>530</v>
      </c>
      <c r="E32" s="910" t="s">
        <v>142</v>
      </c>
      <c r="F32" s="656"/>
      <c r="G32" s="638" t="b">
        <f>IF(総括表!$B$4=総括表!$Q$5,基礎データ貼付用シート!E1485+基礎データ貼付用シート!E1486+基礎データ貼付用シート!E1487+基礎データ貼付用シート!E1488)</f>
        <v>0</v>
      </c>
      <c r="H32" s="699" t="s">
        <v>117</v>
      </c>
      <c r="I32" s="965">
        <v>0.27900000000000003</v>
      </c>
      <c r="J32" s="699" t="s">
        <v>119</v>
      </c>
      <c r="K32" s="966">
        <f t="shared" si="0"/>
        <v>0</v>
      </c>
      <c r="L32" s="409" t="s">
        <v>262</v>
      </c>
      <c r="M32" s="536"/>
      <c r="N32" s="285"/>
      <c r="O32" s="179"/>
    </row>
    <row r="33" spans="1:15" s="163" customFormat="1" ht="15" customHeight="1" x14ac:dyDescent="0.2">
      <c r="A33" s="536"/>
      <c r="B33" s="908">
        <v>10</v>
      </c>
      <c r="C33" s="909" t="s">
        <v>476</v>
      </c>
      <c r="D33" s="655" t="s">
        <v>534</v>
      </c>
      <c r="E33" s="910" t="s">
        <v>143</v>
      </c>
      <c r="F33" s="656"/>
      <c r="G33" s="638" t="b">
        <f>IF(総括表!$B$4=総括表!$Q$4,基礎データ貼付用シート!E1489+基礎データ貼付用シート!E1490+基礎データ貼付用シート!E1491)</f>
        <v>0</v>
      </c>
      <c r="H33" s="699" t="s">
        <v>117</v>
      </c>
      <c r="I33" s="965">
        <v>0.32700000000000001</v>
      </c>
      <c r="J33" s="699" t="s">
        <v>119</v>
      </c>
      <c r="K33" s="701">
        <f t="shared" si="0"/>
        <v>0</v>
      </c>
      <c r="L33" s="409" t="s">
        <v>261</v>
      </c>
      <c r="M33" s="536"/>
      <c r="N33" s="285"/>
      <c r="O33" s="179"/>
    </row>
    <row r="34" spans="1:15" s="163" customFormat="1" ht="15" customHeight="1" x14ac:dyDescent="0.2">
      <c r="A34" s="536"/>
      <c r="B34" s="779"/>
      <c r="C34" s="780"/>
      <c r="D34" s="655" t="s">
        <v>530</v>
      </c>
      <c r="E34" s="910" t="s">
        <v>142</v>
      </c>
      <c r="F34" s="656"/>
      <c r="G34" s="638" t="b">
        <f>IF(総括表!$B$4=総括表!$Q$5,基礎データ貼付用シート!E1489+基礎データ貼付用シート!E1490+基礎データ貼付用シート!E1491)</f>
        <v>0</v>
      </c>
      <c r="H34" s="699" t="s">
        <v>117</v>
      </c>
      <c r="I34" s="965">
        <v>0.30599999999999999</v>
      </c>
      <c r="J34" s="699" t="s">
        <v>119</v>
      </c>
      <c r="K34" s="966">
        <f t="shared" si="0"/>
        <v>0</v>
      </c>
      <c r="L34" s="409" t="s">
        <v>260</v>
      </c>
      <c r="M34" s="536"/>
      <c r="N34" s="285"/>
      <c r="O34" s="179"/>
    </row>
    <row r="35" spans="1:15" s="163" customFormat="1" ht="15" customHeight="1" x14ac:dyDescent="0.2">
      <c r="A35" s="536"/>
      <c r="B35" s="908">
        <v>11</v>
      </c>
      <c r="C35" s="909" t="s">
        <v>513</v>
      </c>
      <c r="D35" s="655" t="s">
        <v>534</v>
      </c>
      <c r="E35" s="910" t="s">
        <v>143</v>
      </c>
      <c r="F35" s="656"/>
      <c r="G35" s="638" t="b">
        <f>IF(総括表!$B$4=総括表!$Q$4,基礎データ貼付用シート!E1492+基礎データ貼付用シート!E1493+基礎データ貼付用シート!E1494)</f>
        <v>0</v>
      </c>
      <c r="H35" s="699" t="s">
        <v>117</v>
      </c>
      <c r="I35" s="965">
        <v>0.34200000000000003</v>
      </c>
      <c r="J35" s="699" t="s">
        <v>119</v>
      </c>
      <c r="K35" s="701">
        <f t="shared" si="0"/>
        <v>0</v>
      </c>
      <c r="L35" s="409" t="s">
        <v>259</v>
      </c>
      <c r="M35" s="536"/>
      <c r="N35" s="285"/>
      <c r="O35" s="179"/>
    </row>
    <row r="36" spans="1:15" s="163" customFormat="1" ht="15" customHeight="1" x14ac:dyDescent="0.2">
      <c r="A36" s="536"/>
      <c r="B36" s="779"/>
      <c r="C36" s="780"/>
      <c r="D36" s="655" t="s">
        <v>530</v>
      </c>
      <c r="E36" s="910" t="s">
        <v>142</v>
      </c>
      <c r="F36" s="656"/>
      <c r="G36" s="638" t="b">
        <f>IF(総括表!$B$4=総括表!$Q$5,基礎データ貼付用シート!E1492+基礎データ貼付用シート!E1493+基礎データ貼付用シート!E1494)</f>
        <v>0</v>
      </c>
      <c r="H36" s="699" t="s">
        <v>117</v>
      </c>
      <c r="I36" s="965">
        <v>0.32300000000000001</v>
      </c>
      <c r="J36" s="699" t="s">
        <v>119</v>
      </c>
      <c r="K36" s="966">
        <f t="shared" si="0"/>
        <v>0</v>
      </c>
      <c r="L36" s="409" t="s">
        <v>258</v>
      </c>
      <c r="M36" s="536"/>
      <c r="N36" s="285"/>
      <c r="O36" s="179"/>
    </row>
    <row r="37" spans="1:15" s="163" customFormat="1" ht="15" customHeight="1" x14ac:dyDescent="0.2">
      <c r="A37" s="536"/>
      <c r="B37" s="908">
        <v>12</v>
      </c>
      <c r="C37" s="909" t="s">
        <v>620</v>
      </c>
      <c r="D37" s="655" t="s">
        <v>534</v>
      </c>
      <c r="E37" s="910" t="s">
        <v>143</v>
      </c>
      <c r="F37" s="656"/>
      <c r="G37" s="638" t="b">
        <f>IF(総括表!$B$4=総括表!$Q$4,基礎データ貼付用シート!E1495+基礎データ貼付用シート!E1496+基礎データ貼付用シート!E1497)</f>
        <v>0</v>
      </c>
      <c r="H37" s="699" t="s">
        <v>117</v>
      </c>
      <c r="I37" s="965">
        <v>0.35699999999999998</v>
      </c>
      <c r="J37" s="699" t="s">
        <v>119</v>
      </c>
      <c r="K37" s="701">
        <f t="shared" si="0"/>
        <v>0</v>
      </c>
      <c r="L37" s="409" t="s">
        <v>257</v>
      </c>
      <c r="M37" s="536"/>
      <c r="N37" s="285"/>
      <c r="O37" s="179"/>
    </row>
    <row r="38" spans="1:15" s="163" customFormat="1" ht="15" customHeight="1" x14ac:dyDescent="0.2">
      <c r="A38" s="536"/>
      <c r="B38" s="779"/>
      <c r="C38" s="780"/>
      <c r="D38" s="655" t="s">
        <v>530</v>
      </c>
      <c r="E38" s="910" t="s">
        <v>142</v>
      </c>
      <c r="F38" s="656"/>
      <c r="G38" s="638" t="b">
        <f>IF(総括表!$B$4=総括表!$Q$5,基礎データ貼付用シート!E1495+基礎データ貼付用シート!E1496+基礎データ貼付用シート!E1497)</f>
        <v>0</v>
      </c>
      <c r="H38" s="699" t="s">
        <v>117</v>
      </c>
      <c r="I38" s="965">
        <v>0.34100000000000003</v>
      </c>
      <c r="J38" s="699" t="s">
        <v>119</v>
      </c>
      <c r="K38" s="966">
        <f t="shared" si="0"/>
        <v>0</v>
      </c>
      <c r="L38" s="409" t="s">
        <v>256</v>
      </c>
      <c r="M38" s="536"/>
      <c r="N38" s="285"/>
      <c r="O38" s="179"/>
    </row>
    <row r="39" spans="1:15" s="163" customFormat="1" ht="15" customHeight="1" x14ac:dyDescent="0.2">
      <c r="A39" s="536"/>
      <c r="B39" s="908">
        <v>13</v>
      </c>
      <c r="C39" s="909" t="s">
        <v>716</v>
      </c>
      <c r="D39" s="655" t="s">
        <v>534</v>
      </c>
      <c r="E39" s="910" t="s">
        <v>143</v>
      </c>
      <c r="F39" s="656"/>
      <c r="G39" s="638" t="b">
        <f>IF(総括表!$B$4=総括表!$Q$4,基礎データ貼付用シート!E1498+基礎データ貼付用シート!E1499+基礎データ貼付用シート!E1500)</f>
        <v>0</v>
      </c>
      <c r="H39" s="699" t="s">
        <v>117</v>
      </c>
      <c r="I39" s="965">
        <v>0.372</v>
      </c>
      <c r="J39" s="699" t="s">
        <v>119</v>
      </c>
      <c r="K39" s="701">
        <f t="shared" si="0"/>
        <v>0</v>
      </c>
      <c r="L39" s="409" t="s">
        <v>255</v>
      </c>
      <c r="M39" s="536"/>
      <c r="N39" s="285"/>
      <c r="O39" s="179"/>
    </row>
    <row r="40" spans="1:15" s="163" customFormat="1" ht="15" customHeight="1" x14ac:dyDescent="0.2">
      <c r="A40" s="536"/>
      <c r="B40" s="779"/>
      <c r="C40" s="780"/>
      <c r="D40" s="655" t="s">
        <v>530</v>
      </c>
      <c r="E40" s="910" t="s">
        <v>142</v>
      </c>
      <c r="F40" s="656"/>
      <c r="G40" s="638" t="b">
        <f>IF(総括表!$B$4=総括表!$Q$5,基礎データ貼付用シート!E1498+基礎データ貼付用シート!E1499+基礎データ貼付用シート!E1500)</f>
        <v>0</v>
      </c>
      <c r="H40" s="699" t="s">
        <v>117</v>
      </c>
      <c r="I40" s="965">
        <v>0.35599999999999998</v>
      </c>
      <c r="J40" s="699" t="s">
        <v>119</v>
      </c>
      <c r="K40" s="966">
        <f t="shared" si="0"/>
        <v>0</v>
      </c>
      <c r="L40" s="409" t="s">
        <v>254</v>
      </c>
      <c r="M40" s="536"/>
      <c r="N40" s="285"/>
      <c r="O40" s="179"/>
    </row>
    <row r="41" spans="1:15" s="163" customFormat="1" ht="15" customHeight="1" x14ac:dyDescent="0.2">
      <c r="A41" s="536"/>
      <c r="B41" s="908">
        <v>14</v>
      </c>
      <c r="C41" s="909" t="s">
        <v>747</v>
      </c>
      <c r="D41" s="655" t="s">
        <v>534</v>
      </c>
      <c r="E41" s="910" t="s">
        <v>143</v>
      </c>
      <c r="F41" s="656"/>
      <c r="G41" s="638" t="b">
        <f>IF(総括表!$B$4=総括表!$Q$4,基礎データ貼付用シート!E1501+基礎データ貼付用シート!E1502+基礎データ貼付用シート!E1503)</f>
        <v>0</v>
      </c>
      <c r="H41" s="699" t="s">
        <v>117</v>
      </c>
      <c r="I41" s="965">
        <v>0.38900000000000001</v>
      </c>
      <c r="J41" s="699" t="s">
        <v>119</v>
      </c>
      <c r="K41" s="701">
        <f t="shared" si="0"/>
        <v>0</v>
      </c>
      <c r="L41" s="409" t="s">
        <v>253</v>
      </c>
      <c r="M41" s="536"/>
      <c r="N41" s="285"/>
      <c r="O41" s="179"/>
    </row>
    <row r="42" spans="1:15" s="163" customFormat="1" ht="15" customHeight="1" x14ac:dyDescent="0.2">
      <c r="A42" s="536"/>
      <c r="B42" s="779"/>
      <c r="C42" s="780"/>
      <c r="D42" s="655" t="s">
        <v>530</v>
      </c>
      <c r="E42" s="910" t="s">
        <v>142</v>
      </c>
      <c r="F42" s="656"/>
      <c r="G42" s="638" t="b">
        <f>IF(総括表!$B$4=総括表!$Q$5,基礎データ貼付用シート!E1501+基礎データ貼付用シート!E1502+基礎データ貼付用シート!E1503)</f>
        <v>0</v>
      </c>
      <c r="H42" s="699" t="s">
        <v>117</v>
      </c>
      <c r="I42" s="965">
        <v>0.377</v>
      </c>
      <c r="J42" s="699" t="s">
        <v>119</v>
      </c>
      <c r="K42" s="966">
        <f t="shared" si="0"/>
        <v>0</v>
      </c>
      <c r="L42" s="409" t="s">
        <v>322</v>
      </c>
      <c r="M42" s="536"/>
      <c r="N42" s="285"/>
      <c r="O42" s="179"/>
    </row>
    <row r="43" spans="1:15" s="163" customFormat="1" ht="15" customHeight="1" x14ac:dyDescent="0.2">
      <c r="A43" s="536"/>
      <c r="B43" s="908">
        <v>15</v>
      </c>
      <c r="C43" s="909" t="s">
        <v>818</v>
      </c>
      <c r="D43" s="655" t="s">
        <v>534</v>
      </c>
      <c r="E43" s="910" t="s">
        <v>143</v>
      </c>
      <c r="F43" s="656"/>
      <c r="G43" s="638" t="b">
        <f>IF(総括表!$B$4=総括表!$Q$4,基礎データ貼付用シート!E1504+基礎データ貼付用シート!E1505+基礎データ貼付用シート!E1506)</f>
        <v>0</v>
      </c>
      <c r="H43" s="699" t="s">
        <v>117</v>
      </c>
      <c r="I43" s="965">
        <v>0.40500000000000003</v>
      </c>
      <c r="J43" s="699" t="s">
        <v>119</v>
      </c>
      <c r="K43" s="701">
        <f t="shared" si="0"/>
        <v>0</v>
      </c>
      <c r="L43" s="409" t="s">
        <v>321</v>
      </c>
      <c r="M43" s="536"/>
      <c r="N43" s="285"/>
      <c r="O43" s="179"/>
    </row>
    <row r="44" spans="1:15" s="163" customFormat="1" ht="15" customHeight="1" x14ac:dyDescent="0.2">
      <c r="A44" s="536"/>
      <c r="B44" s="779"/>
      <c r="C44" s="780"/>
      <c r="D44" s="655" t="s">
        <v>530</v>
      </c>
      <c r="E44" s="910" t="s">
        <v>142</v>
      </c>
      <c r="F44" s="656"/>
      <c r="G44" s="638" t="b">
        <f>IF(総括表!$B$4=総括表!$Q$5,基礎データ貼付用シート!E1504+基礎データ貼付用シート!E1505+基礎データ貼付用シート!E1506)</f>
        <v>0</v>
      </c>
      <c r="H44" s="699" t="s">
        <v>117</v>
      </c>
      <c r="I44" s="965">
        <v>0.39400000000000002</v>
      </c>
      <c r="J44" s="699" t="s">
        <v>119</v>
      </c>
      <c r="K44" s="966">
        <f t="shared" si="0"/>
        <v>0</v>
      </c>
      <c r="L44" s="409" t="s">
        <v>320</v>
      </c>
      <c r="M44" s="536"/>
      <c r="N44" s="285"/>
      <c r="O44" s="179"/>
    </row>
    <row r="45" spans="1:15" s="163" customFormat="1" ht="15" customHeight="1" x14ac:dyDescent="0.2">
      <c r="A45" s="536"/>
      <c r="B45" s="908">
        <v>16</v>
      </c>
      <c r="C45" s="909" t="s">
        <v>894</v>
      </c>
      <c r="D45" s="655" t="s">
        <v>534</v>
      </c>
      <c r="E45" s="910" t="s">
        <v>143</v>
      </c>
      <c r="F45" s="656"/>
      <c r="G45" s="638" t="b">
        <f>IF(総括表!$B$4=総括表!$Q$4,基礎データ貼付用シート!E1507+基礎データ貼付用シート!E1508+基礎データ貼付用シート!E1509)</f>
        <v>0</v>
      </c>
      <c r="H45" s="699" t="s">
        <v>117</v>
      </c>
      <c r="I45" s="965">
        <v>0.42</v>
      </c>
      <c r="J45" s="699" t="s">
        <v>119</v>
      </c>
      <c r="K45" s="701">
        <f t="shared" si="0"/>
        <v>0</v>
      </c>
      <c r="L45" s="409" t="s">
        <v>319</v>
      </c>
      <c r="M45" s="536"/>
      <c r="N45" s="285"/>
      <c r="O45" s="179"/>
    </row>
    <row r="46" spans="1:15" s="163" customFormat="1" ht="15" customHeight="1" x14ac:dyDescent="0.2">
      <c r="A46" s="536"/>
      <c r="B46" s="779"/>
      <c r="C46" s="780"/>
      <c r="D46" s="655" t="s">
        <v>530</v>
      </c>
      <c r="E46" s="910" t="s">
        <v>142</v>
      </c>
      <c r="F46" s="656"/>
      <c r="G46" s="638" t="b">
        <f>IF(総括表!$B$4=総括表!$Q$5,基礎データ貼付用シート!E1507+基礎データ貼付用シート!E1508+基礎データ貼付用シート!E1509)</f>
        <v>0</v>
      </c>
      <c r="H46" s="699" t="s">
        <v>117</v>
      </c>
      <c r="I46" s="965">
        <v>0.41299999999999998</v>
      </c>
      <c r="J46" s="699" t="s">
        <v>119</v>
      </c>
      <c r="K46" s="966">
        <f t="shared" si="0"/>
        <v>0</v>
      </c>
      <c r="L46" s="409" t="s">
        <v>318</v>
      </c>
      <c r="M46" s="536"/>
      <c r="N46" s="285"/>
      <c r="O46" s="179"/>
    </row>
    <row r="47" spans="1:15" s="163" customFormat="1" ht="15" customHeight="1" x14ac:dyDescent="0.2">
      <c r="A47" s="536"/>
      <c r="B47" s="908">
        <v>17</v>
      </c>
      <c r="C47" s="909" t="s">
        <v>926</v>
      </c>
      <c r="D47" s="655" t="s">
        <v>534</v>
      </c>
      <c r="E47" s="910" t="s">
        <v>143</v>
      </c>
      <c r="F47" s="656"/>
      <c r="G47" s="638" t="b">
        <f>IF(総括表!$B$4=総括表!$Q$4,基礎データ貼付用シート!E1510+基礎データ貼付用シート!E1511+基礎データ貼付用シート!E1512)</f>
        <v>0</v>
      </c>
      <c r="H47" s="699" t="s">
        <v>117</v>
      </c>
      <c r="I47" s="965">
        <v>0.45</v>
      </c>
      <c r="J47" s="699" t="s">
        <v>119</v>
      </c>
      <c r="K47" s="701">
        <f t="shared" si="0"/>
        <v>0</v>
      </c>
      <c r="L47" s="409" t="s">
        <v>317</v>
      </c>
      <c r="M47" s="536"/>
      <c r="N47" s="285"/>
      <c r="O47" s="179"/>
    </row>
    <row r="48" spans="1:15" s="163" customFormat="1" ht="15" customHeight="1" x14ac:dyDescent="0.2">
      <c r="A48" s="536"/>
      <c r="B48" s="779"/>
      <c r="C48" s="780"/>
      <c r="D48" s="655" t="s">
        <v>530</v>
      </c>
      <c r="E48" s="910" t="s">
        <v>142</v>
      </c>
      <c r="F48" s="656"/>
      <c r="G48" s="638" t="b">
        <f>IF(総括表!$B$4=総括表!$Q$5,基礎データ貼付用シート!E1510+基礎データ貼付用シート!E1511+基礎データ貼付用シート!E1512)</f>
        <v>0</v>
      </c>
      <c r="H48" s="699" t="s">
        <v>117</v>
      </c>
      <c r="I48" s="965">
        <v>0.45</v>
      </c>
      <c r="J48" s="699" t="s">
        <v>119</v>
      </c>
      <c r="K48" s="966">
        <f t="shared" si="0"/>
        <v>0</v>
      </c>
      <c r="L48" s="409" t="s">
        <v>316</v>
      </c>
      <c r="M48" s="536"/>
      <c r="N48" s="285"/>
      <c r="O48" s="179"/>
    </row>
    <row r="49" spans="1:15" s="163" customFormat="1" ht="15" customHeight="1" x14ac:dyDescent="0.2">
      <c r="A49" s="536"/>
      <c r="B49" s="908">
        <v>18</v>
      </c>
      <c r="C49" s="909" t="s">
        <v>1082</v>
      </c>
      <c r="D49" s="655" t="s">
        <v>534</v>
      </c>
      <c r="E49" s="910" t="s">
        <v>143</v>
      </c>
      <c r="F49" s="656"/>
      <c r="G49" s="638" t="b">
        <f>IF(総括表!$B$4=総括表!$Q$4,基礎データ貼付用シート!E1513+基礎データ貼付用シート!E1514+基礎データ貼付用シート!E1515)</f>
        <v>0</v>
      </c>
      <c r="H49" s="699" t="s">
        <v>117</v>
      </c>
      <c r="I49" s="965">
        <v>0.45</v>
      </c>
      <c r="J49" s="699" t="s">
        <v>119</v>
      </c>
      <c r="K49" s="701">
        <f t="shared" si="0"/>
        <v>0</v>
      </c>
      <c r="L49" s="409" t="s">
        <v>315</v>
      </c>
      <c r="M49" s="536"/>
      <c r="N49" s="285"/>
      <c r="O49" s="179"/>
    </row>
    <row r="50" spans="1:15" s="163" customFormat="1" ht="15" customHeight="1" x14ac:dyDescent="0.2">
      <c r="A50" s="536"/>
      <c r="B50" s="779"/>
      <c r="C50" s="780"/>
      <c r="D50" s="655" t="s">
        <v>530</v>
      </c>
      <c r="E50" s="910" t="s">
        <v>142</v>
      </c>
      <c r="F50" s="656"/>
      <c r="G50" s="638" t="b">
        <f>IF(総括表!$B$4=総括表!$Q$5,基礎データ貼付用シート!E1513+基礎データ貼付用シート!E1514+基礎データ貼付用シート!E1515)</f>
        <v>0</v>
      </c>
      <c r="H50" s="699" t="s">
        <v>117</v>
      </c>
      <c r="I50" s="965">
        <v>0.45</v>
      </c>
      <c r="J50" s="699" t="s">
        <v>119</v>
      </c>
      <c r="K50" s="966">
        <f t="shared" si="0"/>
        <v>0</v>
      </c>
      <c r="L50" s="409" t="s">
        <v>314</v>
      </c>
      <c r="M50" s="536"/>
      <c r="N50" s="285"/>
      <c r="O50" s="179"/>
    </row>
    <row r="51" spans="1:15" s="163" customFormat="1" ht="15" customHeight="1" x14ac:dyDescent="0.2">
      <c r="A51" s="536"/>
      <c r="B51" s="404">
        <v>19</v>
      </c>
      <c r="C51" s="405" t="s">
        <v>1284</v>
      </c>
      <c r="D51" s="406" t="s">
        <v>534</v>
      </c>
      <c r="E51" s="763" t="s">
        <v>143</v>
      </c>
      <c r="F51" s="407"/>
      <c r="G51" s="638" t="b">
        <f>IF(総括表!$B$4=総括表!$Q$4,基礎データ貼付用シート!E1516+基礎データ貼付用シート!E1517+基礎データ貼付用シート!E1518)</f>
        <v>0</v>
      </c>
      <c r="H51" s="423" t="s">
        <v>117</v>
      </c>
      <c r="I51" s="614">
        <v>0.45</v>
      </c>
      <c r="J51" s="423" t="s">
        <v>119</v>
      </c>
      <c r="K51" s="424">
        <f t="shared" ref="K51:K52" si="1">ROUND(G51*I51,0)</f>
        <v>0</v>
      </c>
      <c r="L51" s="409" t="s">
        <v>313</v>
      </c>
      <c r="M51" s="536"/>
      <c r="N51" s="285"/>
      <c r="O51" s="179"/>
    </row>
    <row r="52" spans="1:15" s="163" customFormat="1" ht="15" customHeight="1" x14ac:dyDescent="0.2">
      <c r="A52" s="536"/>
      <c r="B52" s="779"/>
      <c r="C52" s="780"/>
      <c r="D52" s="406" t="s">
        <v>530</v>
      </c>
      <c r="E52" s="763" t="s">
        <v>142</v>
      </c>
      <c r="F52" s="407"/>
      <c r="G52" s="638" t="b">
        <f>IF(総括表!$B$4=総括表!$Q$5,基礎データ貼付用シート!E1516+基礎データ貼付用シート!E1517+基礎データ貼付用シート!E1518)</f>
        <v>0</v>
      </c>
      <c r="H52" s="423" t="s">
        <v>117</v>
      </c>
      <c r="I52" s="614">
        <v>0.45</v>
      </c>
      <c r="J52" s="423" t="s">
        <v>119</v>
      </c>
      <c r="K52" s="789">
        <f t="shared" si="1"/>
        <v>0</v>
      </c>
      <c r="L52" s="409" t="s">
        <v>312</v>
      </c>
      <c r="M52" s="536"/>
      <c r="N52" s="285"/>
      <c r="O52" s="179"/>
    </row>
    <row r="53" spans="1:15" s="163" customFormat="1" ht="15" customHeight="1" x14ac:dyDescent="0.2">
      <c r="A53" s="536"/>
      <c r="B53" s="404">
        <v>20</v>
      </c>
      <c r="C53" s="405" t="s">
        <v>5501</v>
      </c>
      <c r="D53" s="406" t="s">
        <v>534</v>
      </c>
      <c r="E53" s="763" t="s">
        <v>143</v>
      </c>
      <c r="F53" s="407"/>
      <c r="G53" s="638" t="b">
        <f>IF(総括表!$B$4=総括表!$Q$4,基礎データ貼付用シート!E1519+基礎データ貼付用シート!E1520+基礎データ貼付用シート!E1521)</f>
        <v>0</v>
      </c>
      <c r="H53" s="423" t="s">
        <v>117</v>
      </c>
      <c r="I53" s="614">
        <v>0.45</v>
      </c>
      <c r="J53" s="423" t="s">
        <v>119</v>
      </c>
      <c r="K53" s="424">
        <f t="shared" si="0"/>
        <v>0</v>
      </c>
      <c r="L53" s="409" t="s">
        <v>311</v>
      </c>
      <c r="M53" s="536"/>
      <c r="N53" s="285"/>
      <c r="O53" s="179"/>
    </row>
    <row r="54" spans="1:15" s="163" customFormat="1" ht="15" customHeight="1" x14ac:dyDescent="0.2">
      <c r="A54" s="536"/>
      <c r="B54" s="779"/>
      <c r="C54" s="780"/>
      <c r="D54" s="406" t="s">
        <v>530</v>
      </c>
      <c r="E54" s="763" t="s">
        <v>142</v>
      </c>
      <c r="F54" s="407"/>
      <c r="G54" s="638" t="b">
        <f>IF(総括表!$B$4=総括表!$Q$5,基礎データ貼付用シート!E1519+基礎データ貼付用シート!E1520+基礎データ貼付用シート!E1521)</f>
        <v>0</v>
      </c>
      <c r="H54" s="423" t="s">
        <v>117</v>
      </c>
      <c r="I54" s="614">
        <v>0.45</v>
      </c>
      <c r="J54" s="423" t="s">
        <v>119</v>
      </c>
      <c r="K54" s="789">
        <f t="shared" si="0"/>
        <v>0</v>
      </c>
      <c r="L54" s="409" t="s">
        <v>310</v>
      </c>
      <c r="M54" s="536"/>
      <c r="N54" s="285"/>
      <c r="O54" s="179"/>
    </row>
    <row r="55" spans="1:15" s="163" customFormat="1" ht="15" customHeight="1" x14ac:dyDescent="0.2">
      <c r="A55" s="536"/>
      <c r="B55" s="404">
        <v>21</v>
      </c>
      <c r="C55" s="405" t="s">
        <v>5501</v>
      </c>
      <c r="D55" s="406" t="s">
        <v>534</v>
      </c>
      <c r="E55" s="763" t="s">
        <v>143</v>
      </c>
      <c r="F55" s="407"/>
      <c r="G55" s="638" t="b">
        <f>IF(総括表!$B$4=総括表!$Q$4,基礎データ貼付用シート!E1522)</f>
        <v>0</v>
      </c>
      <c r="H55" s="423" t="s">
        <v>117</v>
      </c>
      <c r="I55" s="614">
        <v>0.6</v>
      </c>
      <c r="J55" s="423" t="s">
        <v>119</v>
      </c>
      <c r="K55" s="424">
        <f>ROUND(G55*I55,0)</f>
        <v>0</v>
      </c>
      <c r="L55" s="409" t="s">
        <v>309</v>
      </c>
      <c r="M55" s="536"/>
      <c r="N55" s="285"/>
      <c r="O55" s="179"/>
    </row>
    <row r="56" spans="1:15" s="163" customFormat="1" ht="15" customHeight="1" x14ac:dyDescent="0.2">
      <c r="A56" s="536"/>
      <c r="B56" s="1658" t="s">
        <v>5757</v>
      </c>
      <c r="C56" s="1659"/>
      <c r="D56" s="406" t="s">
        <v>530</v>
      </c>
      <c r="E56" s="763" t="s">
        <v>142</v>
      </c>
      <c r="F56" s="407"/>
      <c r="G56" s="638" t="b">
        <f>IF(総括表!$B$4=総括表!$Q$5,基礎データ貼付用シート!E1522)</f>
        <v>0</v>
      </c>
      <c r="H56" s="423" t="s">
        <v>117</v>
      </c>
      <c r="I56" s="614">
        <v>0.6</v>
      </c>
      <c r="J56" s="423" t="s">
        <v>119</v>
      </c>
      <c r="K56" s="789">
        <f>ROUND(G56*I56,0)</f>
        <v>0</v>
      </c>
      <c r="L56" s="409" t="s">
        <v>308</v>
      </c>
      <c r="M56" s="536"/>
      <c r="N56" s="285"/>
      <c r="O56" s="179"/>
    </row>
    <row r="57" spans="1:15" s="163" customFormat="1" ht="15" customHeight="1" x14ac:dyDescent="0.2">
      <c r="A57" s="536"/>
      <c r="B57" s="404">
        <v>22</v>
      </c>
      <c r="C57" s="405" t="s">
        <v>5802</v>
      </c>
      <c r="D57" s="406" t="s">
        <v>534</v>
      </c>
      <c r="E57" s="763" t="s">
        <v>143</v>
      </c>
      <c r="F57" s="407"/>
      <c r="G57" s="638" t="b">
        <f>IF(総括表!$B$4=総括表!$Q$4,基礎データ貼付用シート!E1523+基礎データ貼付用シート!E1524+基礎データ貼付用シート!E1525)</f>
        <v>0</v>
      </c>
      <c r="H57" s="423" t="s">
        <v>117</v>
      </c>
      <c r="I57" s="614">
        <v>0.45</v>
      </c>
      <c r="J57" s="423" t="s">
        <v>119</v>
      </c>
      <c r="K57" s="424">
        <f t="shared" ref="K57:K58" si="2">ROUND(G57*I57,0)</f>
        <v>0</v>
      </c>
      <c r="L57" s="409" t="s">
        <v>307</v>
      </c>
      <c r="M57" s="536"/>
      <c r="N57" s="49"/>
      <c r="O57" s="179"/>
    </row>
    <row r="58" spans="1:15" s="163" customFormat="1" ht="15" customHeight="1" x14ac:dyDescent="0.2">
      <c r="A58" s="536"/>
      <c r="B58" s="779"/>
      <c r="C58" s="780"/>
      <c r="D58" s="406" t="s">
        <v>530</v>
      </c>
      <c r="E58" s="763" t="s">
        <v>142</v>
      </c>
      <c r="F58" s="407"/>
      <c r="G58" s="638" t="b">
        <f>IF(総括表!$B$4=総括表!$Q$5,基礎データ貼付用シート!E1523+基礎データ貼付用シート!E1524+基礎データ貼付用シート!E1525)</f>
        <v>0</v>
      </c>
      <c r="H58" s="423" t="s">
        <v>117</v>
      </c>
      <c r="I58" s="614">
        <v>0.45</v>
      </c>
      <c r="J58" s="423" t="s">
        <v>119</v>
      </c>
      <c r="K58" s="789">
        <f t="shared" si="2"/>
        <v>0</v>
      </c>
      <c r="L58" s="409" t="s">
        <v>306</v>
      </c>
      <c r="M58" s="536"/>
      <c r="N58" s="49"/>
      <c r="O58" s="179"/>
    </row>
    <row r="59" spans="1:15" s="163" customFormat="1" ht="15" customHeight="1" x14ac:dyDescent="0.2">
      <c r="A59" s="536"/>
      <c r="B59" s="404">
        <v>23</v>
      </c>
      <c r="C59" s="405" t="s">
        <v>5802</v>
      </c>
      <c r="D59" s="406" t="s">
        <v>534</v>
      </c>
      <c r="E59" s="763" t="s">
        <v>143</v>
      </c>
      <c r="F59" s="407"/>
      <c r="G59" s="638" t="b">
        <f>IF(総括表!$B$4=総括表!$Q$4,基礎データ貼付用シート!E1526)</f>
        <v>0</v>
      </c>
      <c r="H59" s="423" t="s">
        <v>117</v>
      </c>
      <c r="I59" s="614">
        <v>0.6</v>
      </c>
      <c r="J59" s="423" t="s">
        <v>119</v>
      </c>
      <c r="K59" s="424">
        <f>ROUND(G59*I59,0)</f>
        <v>0</v>
      </c>
      <c r="L59" s="409" t="s">
        <v>305</v>
      </c>
      <c r="M59" s="536"/>
      <c r="N59" s="49"/>
      <c r="O59" s="179"/>
    </row>
    <row r="60" spans="1:15" s="163" customFormat="1" ht="15" customHeight="1" x14ac:dyDescent="0.2">
      <c r="A60" s="536"/>
      <c r="B60" s="1658" t="s">
        <v>5757</v>
      </c>
      <c r="C60" s="1659"/>
      <c r="D60" s="406" t="s">
        <v>530</v>
      </c>
      <c r="E60" s="763" t="s">
        <v>142</v>
      </c>
      <c r="F60" s="407"/>
      <c r="G60" s="638" t="b">
        <f>IF(総括表!$B$4=総括表!$Q$5,基礎データ貼付用シート!E1526)</f>
        <v>0</v>
      </c>
      <c r="H60" s="423" t="s">
        <v>117</v>
      </c>
      <c r="I60" s="614">
        <v>0.6</v>
      </c>
      <c r="J60" s="423" t="s">
        <v>119</v>
      </c>
      <c r="K60" s="789">
        <f>ROUND(G60*I60,0)</f>
        <v>0</v>
      </c>
      <c r="L60" s="409" t="s">
        <v>304</v>
      </c>
      <c r="M60" s="536"/>
      <c r="N60" s="49"/>
      <c r="O60" s="179"/>
    </row>
    <row r="61" spans="1:15" s="258" customFormat="1" ht="15" customHeight="1" x14ac:dyDescent="0.2">
      <c r="A61" s="536"/>
      <c r="B61" s="404">
        <v>24</v>
      </c>
      <c r="C61" s="405" t="s">
        <v>6495</v>
      </c>
      <c r="D61" s="406" t="s">
        <v>534</v>
      </c>
      <c r="E61" s="763" t="s">
        <v>143</v>
      </c>
      <c r="F61" s="407"/>
      <c r="G61" s="638" t="b">
        <f>IF(総括表!$B$4=総括表!$Q$4,基礎データ貼付用シート!E1527+基礎データ貼付用シート!E1528+基礎データ貼付用シート!E1529)</f>
        <v>0</v>
      </c>
      <c r="H61" s="791" t="s">
        <v>117</v>
      </c>
      <c r="I61" s="795">
        <v>0.45</v>
      </c>
      <c r="J61" s="791" t="s">
        <v>119</v>
      </c>
      <c r="K61" s="792">
        <f t="shared" ref="K61:K62" si="3">ROUND(G61*I61,0)</f>
        <v>0</v>
      </c>
      <c r="L61" s="409" t="s">
        <v>910</v>
      </c>
      <c r="M61" s="536"/>
      <c r="N61" s="49"/>
      <c r="O61" s="259"/>
    </row>
    <row r="62" spans="1:15" s="258" customFormat="1" ht="15" customHeight="1" x14ac:dyDescent="0.2">
      <c r="A62" s="536"/>
      <c r="B62" s="779"/>
      <c r="C62" s="780"/>
      <c r="D62" s="406" t="s">
        <v>530</v>
      </c>
      <c r="E62" s="763" t="s">
        <v>142</v>
      </c>
      <c r="F62" s="407"/>
      <c r="G62" s="638" t="b">
        <f>IF(総括表!$B$4=総括表!$Q$5,基礎データ貼付用シート!E1527+基礎データ貼付用シート!E1528+基礎データ貼付用シート!E1529)</f>
        <v>0</v>
      </c>
      <c r="H62" s="791" t="s">
        <v>117</v>
      </c>
      <c r="I62" s="795">
        <v>0.45</v>
      </c>
      <c r="J62" s="791" t="s">
        <v>119</v>
      </c>
      <c r="K62" s="789">
        <f t="shared" si="3"/>
        <v>0</v>
      </c>
      <c r="L62" s="409" t="s">
        <v>898</v>
      </c>
      <c r="M62" s="536"/>
      <c r="N62" s="49"/>
      <c r="O62" s="259"/>
    </row>
    <row r="63" spans="1:15" s="258" customFormat="1" ht="15" customHeight="1" x14ac:dyDescent="0.2">
      <c r="A63" s="536"/>
      <c r="B63" s="404">
        <v>25</v>
      </c>
      <c r="C63" s="405" t="s">
        <v>6495</v>
      </c>
      <c r="D63" s="406" t="s">
        <v>534</v>
      </c>
      <c r="E63" s="763" t="s">
        <v>143</v>
      </c>
      <c r="F63" s="407"/>
      <c r="G63" s="638" t="b">
        <f>IF(総括表!$B$4=総括表!$Q$4,基礎データ貼付用シート!E1530)</f>
        <v>0</v>
      </c>
      <c r="H63" s="791" t="s">
        <v>117</v>
      </c>
      <c r="I63" s="795">
        <v>0.6</v>
      </c>
      <c r="J63" s="791" t="s">
        <v>119</v>
      </c>
      <c r="K63" s="792">
        <f>ROUND(G63*I63,0)</f>
        <v>0</v>
      </c>
      <c r="L63" s="409" t="s">
        <v>900</v>
      </c>
      <c r="M63" s="536"/>
      <c r="N63" s="49"/>
      <c r="O63" s="259"/>
    </row>
    <row r="64" spans="1:15" s="258" customFormat="1" ht="15" customHeight="1" thickBot="1" x14ac:dyDescent="0.25">
      <c r="A64" s="536"/>
      <c r="B64" s="1658" t="s">
        <v>5757</v>
      </c>
      <c r="C64" s="1659"/>
      <c r="D64" s="406" t="s">
        <v>530</v>
      </c>
      <c r="E64" s="763" t="s">
        <v>142</v>
      </c>
      <c r="F64" s="407"/>
      <c r="G64" s="638" t="b">
        <f>IF(総括表!$B$4=総括表!$Q$5,基礎データ貼付用シート!E1530)</f>
        <v>0</v>
      </c>
      <c r="H64" s="791" t="s">
        <v>117</v>
      </c>
      <c r="I64" s="795">
        <v>0.6</v>
      </c>
      <c r="J64" s="791" t="s">
        <v>119</v>
      </c>
      <c r="K64" s="789">
        <f>ROUND(G64*I64,0)</f>
        <v>0</v>
      </c>
      <c r="L64" s="409" t="s">
        <v>911</v>
      </c>
      <c r="M64" s="536"/>
      <c r="N64" s="49"/>
      <c r="O64" s="259"/>
    </row>
    <row r="65" spans="1:19" s="163" customFormat="1" ht="19.5" customHeight="1" thickBot="1" x14ac:dyDescent="0.25">
      <c r="A65" s="536"/>
      <c r="B65" s="1530" t="s">
        <v>146</v>
      </c>
      <c r="C65" s="1531"/>
      <c r="D65" s="1532"/>
      <c r="E65" s="1573"/>
      <c r="F65" s="1533"/>
      <c r="G65" s="1087"/>
      <c r="H65" s="1111"/>
      <c r="I65" s="1351"/>
      <c r="J65" s="1352"/>
      <c r="K65" s="637">
        <f>SUM(K20:K64)</f>
        <v>0</v>
      </c>
      <c r="L65" s="409" t="s">
        <v>573</v>
      </c>
      <c r="M65" s="964" t="s">
        <v>698</v>
      </c>
      <c r="N65" s="285"/>
      <c r="O65" s="179"/>
    </row>
    <row r="66" spans="1:19" ht="19.5" customHeight="1" x14ac:dyDescent="0.2">
      <c r="A66" s="550"/>
      <c r="B66" s="550"/>
      <c r="C66" s="550"/>
      <c r="D66" s="550"/>
      <c r="E66" s="550"/>
      <c r="F66" s="550"/>
      <c r="G66" s="620"/>
      <c r="H66" s="550"/>
      <c r="I66" s="554"/>
      <c r="J66" s="550"/>
      <c r="K66" s="770"/>
      <c r="L66" s="550"/>
      <c r="M66" s="550"/>
      <c r="N66" s="285"/>
    </row>
    <row r="67" spans="1:19" ht="19.5" customHeight="1" x14ac:dyDescent="0.2">
      <c r="A67" s="896" t="s">
        <v>55</v>
      </c>
      <c r="B67" s="550" t="s">
        <v>1140</v>
      </c>
      <c r="C67" s="550"/>
      <c r="D67" s="550"/>
      <c r="E67" s="413"/>
      <c r="F67" s="550"/>
      <c r="G67" s="620"/>
      <c r="H67" s="550"/>
      <c r="I67" s="554"/>
      <c r="J67" s="550"/>
      <c r="K67" s="770"/>
      <c r="L67" s="550"/>
      <c r="M67" s="550"/>
      <c r="N67" s="285"/>
    </row>
    <row r="68" spans="1:19" s="163" customFormat="1" ht="11.25" customHeight="1" x14ac:dyDescent="0.2">
      <c r="A68" s="551"/>
      <c r="B68" s="536"/>
      <c r="C68" s="536"/>
      <c r="D68" s="536"/>
      <c r="E68" s="536"/>
      <c r="F68" s="536"/>
      <c r="G68" s="621"/>
      <c r="H68" s="557"/>
      <c r="I68" s="536"/>
      <c r="J68" s="536"/>
      <c r="K68" s="621"/>
      <c r="L68" s="536"/>
      <c r="M68" s="536"/>
      <c r="N68" s="285"/>
      <c r="O68" s="179"/>
    </row>
    <row r="69" spans="1:19" s="163" customFormat="1" ht="27" customHeight="1" thickBot="1" x14ac:dyDescent="0.25">
      <c r="A69" s="551"/>
      <c r="B69" s="572" t="s">
        <v>534</v>
      </c>
      <c r="C69" s="1555" t="s">
        <v>7011</v>
      </c>
      <c r="D69" s="1555"/>
      <c r="E69" s="1555"/>
      <c r="F69" s="1555"/>
      <c r="G69" s="911"/>
      <c r="H69" s="536"/>
      <c r="I69" s="557" t="s">
        <v>160</v>
      </c>
      <c r="J69" s="536"/>
      <c r="K69" s="621"/>
      <c r="L69" s="536"/>
      <c r="M69" s="536"/>
      <c r="N69" s="285"/>
      <c r="O69" s="179"/>
    </row>
    <row r="70" spans="1:19" s="163" customFormat="1" ht="19.5" customHeight="1" thickTop="1" thickBot="1" x14ac:dyDescent="0.25">
      <c r="A70" s="551"/>
      <c r="B70" s="912"/>
      <c r="C70" s="1555"/>
      <c r="D70" s="1555"/>
      <c r="E70" s="1555"/>
      <c r="F70" s="1555"/>
      <c r="G70" s="290"/>
      <c r="H70" s="1356" t="s">
        <v>117</v>
      </c>
      <c r="I70" s="967">
        <v>0.25</v>
      </c>
      <c r="J70" s="1356" t="s">
        <v>4929</v>
      </c>
      <c r="K70" s="968">
        <f>ROUND(G70*I70,0)</f>
        <v>0</v>
      </c>
      <c r="L70" s="409" t="s">
        <v>4930</v>
      </c>
      <c r="M70" s="964" t="s">
        <v>4931</v>
      </c>
      <c r="N70" s="285"/>
      <c r="O70" s="179"/>
    </row>
    <row r="71" spans="1:19" ht="11.25" customHeight="1" thickTop="1" x14ac:dyDescent="0.2">
      <c r="A71" s="550"/>
      <c r="B71" s="550"/>
      <c r="C71" s="550"/>
      <c r="D71" s="550"/>
      <c r="E71" s="413"/>
      <c r="F71" s="550"/>
      <c r="G71" s="620"/>
      <c r="H71" s="550"/>
      <c r="I71" s="554"/>
      <c r="J71" s="550"/>
      <c r="K71" s="622" t="s">
        <v>178</v>
      </c>
      <c r="L71" s="550"/>
      <c r="M71" s="550"/>
      <c r="N71" s="285"/>
    </row>
    <row r="72" spans="1:19" s="163" customFormat="1" ht="11.25" customHeight="1" x14ac:dyDescent="0.2">
      <c r="A72" s="551"/>
      <c r="B72" s="536"/>
      <c r="C72" s="536"/>
      <c r="D72" s="536"/>
      <c r="E72" s="536"/>
      <c r="F72" s="536"/>
      <c r="G72" s="621"/>
      <c r="H72" s="557"/>
      <c r="I72" s="536"/>
      <c r="J72" s="536"/>
      <c r="K72" s="621"/>
      <c r="L72" s="536"/>
      <c r="M72" s="536"/>
      <c r="N72" s="285"/>
      <c r="O72" s="179"/>
    </row>
    <row r="73" spans="1:19" s="163" customFormat="1" ht="19.5" customHeight="1" thickBot="1" x14ac:dyDescent="0.25">
      <c r="A73" s="551"/>
      <c r="B73" s="572" t="s">
        <v>530</v>
      </c>
      <c r="C73" s="1555" t="s">
        <v>7012</v>
      </c>
      <c r="D73" s="1555"/>
      <c r="E73" s="1555"/>
      <c r="F73" s="1555"/>
      <c r="G73" s="911"/>
      <c r="H73" s="536"/>
      <c r="I73" s="557" t="s">
        <v>160</v>
      </c>
      <c r="J73" s="536"/>
      <c r="K73" s="621"/>
      <c r="L73" s="536"/>
      <c r="M73" s="536"/>
      <c r="N73" s="285"/>
      <c r="O73" s="179"/>
    </row>
    <row r="74" spans="1:19" s="163" customFormat="1" ht="19.5" customHeight="1" thickTop="1" thickBot="1" x14ac:dyDescent="0.25">
      <c r="A74" s="551"/>
      <c r="B74" s="912"/>
      <c r="C74" s="1555"/>
      <c r="D74" s="1555"/>
      <c r="E74" s="1555"/>
      <c r="F74" s="1555"/>
      <c r="G74" s="290"/>
      <c r="H74" s="1356" t="s">
        <v>117</v>
      </c>
      <c r="I74" s="967">
        <v>0.16700000000000001</v>
      </c>
      <c r="J74" s="1356" t="s">
        <v>4929</v>
      </c>
      <c r="K74" s="968">
        <f>ROUND(G74*I74,0)</f>
        <v>0</v>
      </c>
      <c r="L74" s="409" t="s">
        <v>4932</v>
      </c>
      <c r="M74" s="964" t="s">
        <v>4931</v>
      </c>
      <c r="N74" s="285"/>
      <c r="O74" s="179"/>
    </row>
    <row r="75" spans="1:19" ht="11.25" customHeight="1" thickTop="1" x14ac:dyDescent="0.2">
      <c r="A75" s="550"/>
      <c r="B75" s="550"/>
      <c r="C75" s="550"/>
      <c r="D75" s="550"/>
      <c r="E75" s="413"/>
      <c r="F75" s="550"/>
      <c r="G75" s="620"/>
      <c r="H75" s="550"/>
      <c r="I75" s="554"/>
      <c r="J75" s="550"/>
      <c r="K75" s="622" t="s">
        <v>178</v>
      </c>
      <c r="L75" s="550"/>
      <c r="M75" s="550"/>
      <c r="N75" s="285"/>
    </row>
    <row r="76" spans="1:19" ht="19.5" customHeight="1" x14ac:dyDescent="0.2">
      <c r="A76" s="550"/>
      <c r="B76" s="550"/>
      <c r="C76" s="550"/>
      <c r="D76" s="550"/>
      <c r="E76" s="413"/>
      <c r="F76" s="550"/>
      <c r="G76" s="620"/>
      <c r="H76" s="550"/>
      <c r="I76" s="554"/>
      <c r="J76" s="550"/>
      <c r="K76" s="622"/>
      <c r="L76" s="550"/>
      <c r="M76" s="550"/>
      <c r="N76" s="285"/>
    </row>
    <row r="77" spans="1:19" ht="19.5" customHeight="1" x14ac:dyDescent="0.2">
      <c r="A77" s="550"/>
      <c r="B77" s="550"/>
      <c r="C77" s="550"/>
      <c r="D77" s="550"/>
      <c r="E77" s="413"/>
      <c r="F77" s="550"/>
      <c r="G77" s="620"/>
      <c r="H77" s="550"/>
      <c r="I77" s="554"/>
      <c r="J77" s="550"/>
      <c r="K77" s="622"/>
      <c r="L77" s="550"/>
      <c r="M77" s="550"/>
      <c r="N77" s="285"/>
    </row>
    <row r="78" spans="1:19" ht="19.5" customHeight="1" x14ac:dyDescent="0.2">
      <c r="A78" s="896" t="s">
        <v>56</v>
      </c>
      <c r="B78" s="550" t="s">
        <v>995</v>
      </c>
      <c r="C78" s="550"/>
      <c r="D78" s="550"/>
      <c r="E78" s="413"/>
      <c r="F78" s="550"/>
      <c r="G78" s="620"/>
      <c r="H78" s="550"/>
      <c r="I78" s="554"/>
      <c r="J78" s="550"/>
      <c r="K78" s="770"/>
      <c r="L78" s="550"/>
      <c r="M78" s="550"/>
      <c r="N78" s="285"/>
    </row>
    <row r="79" spans="1:19" s="163" customFormat="1" ht="11.25" customHeight="1" x14ac:dyDescent="0.2">
      <c r="A79" s="551"/>
      <c r="B79" s="536"/>
      <c r="C79" s="536"/>
      <c r="D79" s="536"/>
      <c r="E79" s="536"/>
      <c r="F79" s="536"/>
      <c r="G79" s="621"/>
      <c r="H79" s="557"/>
      <c r="I79" s="536"/>
      <c r="J79" s="536"/>
      <c r="K79" s="621"/>
      <c r="L79" s="536"/>
      <c r="M79" s="536"/>
      <c r="N79" s="285"/>
      <c r="O79" s="179"/>
    </row>
    <row r="80" spans="1:19" ht="19.5" customHeight="1" x14ac:dyDescent="0.2">
      <c r="A80" s="550"/>
      <c r="B80" s="1656" t="s">
        <v>140</v>
      </c>
      <c r="C80" s="1657"/>
      <c r="D80" s="1656" t="s">
        <v>139</v>
      </c>
      <c r="E80" s="1660"/>
      <c r="F80" s="1657"/>
      <c r="G80" s="904" t="s">
        <v>138</v>
      </c>
      <c r="H80" s="905"/>
      <c r="I80" s="906" t="s">
        <v>137</v>
      </c>
      <c r="J80" s="905"/>
      <c r="K80" s="904" t="s">
        <v>89</v>
      </c>
      <c r="L80" s="550"/>
      <c r="M80" s="550"/>
      <c r="N80" s="285"/>
      <c r="O80" s="196"/>
      <c r="P80" s="197"/>
      <c r="Q80" s="197"/>
      <c r="R80" s="197"/>
      <c r="S80" s="197"/>
    </row>
    <row r="81" spans="1:19" ht="19.5" customHeight="1" x14ac:dyDescent="0.2">
      <c r="A81" s="550"/>
      <c r="B81" s="626"/>
      <c r="C81" s="565"/>
      <c r="D81" s="414"/>
      <c r="E81" s="907"/>
      <c r="F81" s="411"/>
      <c r="G81" s="627"/>
      <c r="H81" s="568"/>
      <c r="I81" s="569"/>
      <c r="J81" s="568"/>
      <c r="K81" s="628" t="s">
        <v>136</v>
      </c>
      <c r="L81" s="409"/>
      <c r="M81" s="550"/>
      <c r="N81" s="285"/>
      <c r="O81" s="196"/>
      <c r="P81" s="197"/>
      <c r="Q81" s="197"/>
      <c r="R81" s="197"/>
      <c r="S81" s="197"/>
    </row>
    <row r="82" spans="1:19" ht="30" customHeight="1" x14ac:dyDescent="0.2">
      <c r="A82" s="550"/>
      <c r="B82" s="908">
        <v>1</v>
      </c>
      <c r="C82" s="909" t="s">
        <v>128</v>
      </c>
      <c r="D82" s="1661" t="s">
        <v>1139</v>
      </c>
      <c r="E82" s="1662"/>
      <c r="F82" s="1663"/>
      <c r="G82" s="698">
        <f>+基礎データ貼付用シート!E1531+基礎データ貼付用シート!E1532</f>
        <v>0</v>
      </c>
      <c r="H82" s="699" t="s">
        <v>117</v>
      </c>
      <c r="I82" s="965">
        <v>0.10199999999999999</v>
      </c>
      <c r="J82" s="699" t="s">
        <v>119</v>
      </c>
      <c r="K82" s="701">
        <f t="shared" ref="K82:K113" si="4">ROUND(G82*I82,0)</f>
        <v>0</v>
      </c>
      <c r="L82" s="409" t="s">
        <v>274</v>
      </c>
      <c r="M82" s="550"/>
      <c r="N82" s="285"/>
      <c r="O82" s="196"/>
      <c r="P82" s="197"/>
      <c r="Q82" s="197"/>
      <c r="R82" s="197"/>
      <c r="S82" s="197"/>
    </row>
    <row r="83" spans="1:19" ht="19.5" customHeight="1" x14ac:dyDescent="0.2">
      <c r="A83" s="550"/>
      <c r="B83" s="873"/>
      <c r="C83" s="690"/>
      <c r="D83" s="1664" t="s">
        <v>1138</v>
      </c>
      <c r="E83" s="1665"/>
      <c r="F83" s="1666"/>
      <c r="G83" s="698">
        <f>+基礎データ貼付用シート!E1533</f>
        <v>0</v>
      </c>
      <c r="H83" s="699" t="s">
        <v>117</v>
      </c>
      <c r="I83" s="965">
        <v>6.8000000000000005E-2</v>
      </c>
      <c r="J83" s="699" t="s">
        <v>119</v>
      </c>
      <c r="K83" s="701">
        <f t="shared" si="4"/>
        <v>0</v>
      </c>
      <c r="L83" s="409" t="s">
        <v>273</v>
      </c>
      <c r="M83" s="550"/>
      <c r="N83" s="285"/>
      <c r="O83" s="196"/>
      <c r="P83" s="197"/>
      <c r="Q83" s="197"/>
      <c r="R83" s="197"/>
      <c r="S83" s="197"/>
    </row>
    <row r="84" spans="1:19" ht="19.5" customHeight="1" x14ac:dyDescent="0.2">
      <c r="A84" s="550"/>
      <c r="B84" s="908">
        <v>2</v>
      </c>
      <c r="C84" s="909" t="s">
        <v>127</v>
      </c>
      <c r="D84" s="1532"/>
      <c r="E84" s="1573"/>
      <c r="F84" s="1533"/>
      <c r="G84" s="698">
        <f>+基礎データ貼付用シート!E1534+基礎データ貼付用シート!E1535</f>
        <v>0</v>
      </c>
      <c r="H84" s="699" t="s">
        <v>117</v>
      </c>
      <c r="I84" s="965">
        <v>0.11600000000000001</v>
      </c>
      <c r="J84" s="699" t="s">
        <v>119</v>
      </c>
      <c r="K84" s="701">
        <f t="shared" si="4"/>
        <v>0</v>
      </c>
      <c r="L84" s="409" t="s">
        <v>272</v>
      </c>
      <c r="M84" s="550"/>
      <c r="N84" s="285"/>
      <c r="O84" s="196"/>
      <c r="P84" s="197"/>
      <c r="Q84" s="197"/>
      <c r="R84" s="197"/>
      <c r="S84" s="197"/>
    </row>
    <row r="85" spans="1:19" ht="19.5" customHeight="1" x14ac:dyDescent="0.2">
      <c r="A85" s="550"/>
      <c r="B85" s="908">
        <v>3</v>
      </c>
      <c r="C85" s="909" t="s">
        <v>126</v>
      </c>
      <c r="D85" s="1532"/>
      <c r="E85" s="1573"/>
      <c r="F85" s="1533"/>
      <c r="G85" s="698">
        <f>+基礎データ貼付用シート!E1536+基礎データ貼付用シート!E1537</f>
        <v>0</v>
      </c>
      <c r="H85" s="699" t="s">
        <v>117</v>
      </c>
      <c r="I85" s="965">
        <v>0.11799999999999999</v>
      </c>
      <c r="J85" s="699" t="s">
        <v>119</v>
      </c>
      <c r="K85" s="701">
        <f t="shared" si="4"/>
        <v>0</v>
      </c>
      <c r="L85" s="409" t="s">
        <v>271</v>
      </c>
      <c r="M85" s="550"/>
      <c r="N85" s="285"/>
      <c r="O85" s="196"/>
      <c r="P85" s="197"/>
      <c r="Q85" s="197"/>
      <c r="R85" s="197"/>
      <c r="S85" s="197"/>
    </row>
    <row r="86" spans="1:19" ht="19.5" customHeight="1" x14ac:dyDescent="0.2">
      <c r="A86" s="550"/>
      <c r="B86" s="908">
        <v>4</v>
      </c>
      <c r="C86" s="909" t="s">
        <v>125</v>
      </c>
      <c r="D86" s="1532"/>
      <c r="E86" s="1573"/>
      <c r="F86" s="1533"/>
      <c r="G86" s="698">
        <f>+基礎データ貼付用シート!E1538+基礎データ貼付用シート!E1539</f>
        <v>0</v>
      </c>
      <c r="H86" s="699" t="s">
        <v>117</v>
      </c>
      <c r="I86" s="965">
        <v>0.11700000000000001</v>
      </c>
      <c r="J86" s="699" t="s">
        <v>119</v>
      </c>
      <c r="K86" s="701">
        <f t="shared" si="4"/>
        <v>0</v>
      </c>
      <c r="L86" s="409" t="s">
        <v>269</v>
      </c>
      <c r="M86" s="550"/>
      <c r="N86" s="285"/>
      <c r="O86" s="196"/>
      <c r="P86" s="197"/>
      <c r="Q86" s="197"/>
      <c r="R86" s="197"/>
      <c r="S86" s="197"/>
    </row>
    <row r="87" spans="1:19" ht="19.5" customHeight="1" x14ac:dyDescent="0.2">
      <c r="A87" s="550"/>
      <c r="B87" s="908">
        <v>5</v>
      </c>
      <c r="C87" s="909" t="s">
        <v>124</v>
      </c>
      <c r="D87" s="1532"/>
      <c r="E87" s="1573"/>
      <c r="F87" s="1533"/>
      <c r="G87" s="698">
        <f>+基礎データ貼付用シート!E1540+基礎データ貼付用シート!E1541</f>
        <v>0</v>
      </c>
      <c r="H87" s="699" t="s">
        <v>117</v>
      </c>
      <c r="I87" s="965">
        <v>0.104</v>
      </c>
      <c r="J87" s="699" t="s">
        <v>119</v>
      </c>
      <c r="K87" s="701">
        <f t="shared" si="4"/>
        <v>0</v>
      </c>
      <c r="L87" s="409" t="s">
        <v>268</v>
      </c>
      <c r="M87" s="550"/>
      <c r="N87" s="285"/>
      <c r="O87" s="196"/>
      <c r="P87" s="197"/>
      <c r="Q87" s="197"/>
      <c r="R87" s="197"/>
      <c r="S87" s="197"/>
    </row>
    <row r="88" spans="1:19" ht="19.5" customHeight="1" x14ac:dyDescent="0.2">
      <c r="A88" s="550"/>
      <c r="B88" s="908">
        <v>6</v>
      </c>
      <c r="C88" s="909" t="s">
        <v>123</v>
      </c>
      <c r="D88" s="655" t="s">
        <v>534</v>
      </c>
      <c r="E88" s="910" t="s">
        <v>143</v>
      </c>
      <c r="F88" s="656"/>
      <c r="G88" s="638" t="b">
        <f>IF(総括表!$B$4=総括表!$Q$4,基礎データ貼付用シート!E1542+基礎データ貼付用シート!E1543)</f>
        <v>0</v>
      </c>
      <c r="H88" s="699" t="s">
        <v>117</v>
      </c>
      <c r="I88" s="965">
        <v>0.11700000000000001</v>
      </c>
      <c r="J88" s="699" t="s">
        <v>119</v>
      </c>
      <c r="K88" s="701">
        <f t="shared" si="4"/>
        <v>0</v>
      </c>
      <c r="L88" s="409" t="s">
        <v>270</v>
      </c>
      <c r="M88" s="550"/>
      <c r="N88" s="285"/>
      <c r="O88" s="196"/>
      <c r="P88" s="197"/>
      <c r="Q88" s="197"/>
      <c r="R88" s="197"/>
      <c r="S88" s="197"/>
    </row>
    <row r="89" spans="1:19" ht="19.5" customHeight="1" x14ac:dyDescent="0.2">
      <c r="A89" s="550"/>
      <c r="B89" s="873"/>
      <c r="C89" s="690"/>
      <c r="D89" s="655" t="s">
        <v>530</v>
      </c>
      <c r="E89" s="910" t="s">
        <v>142</v>
      </c>
      <c r="F89" s="656"/>
      <c r="G89" s="638" t="b">
        <f>IF(総括表!$B$4=総括表!$Q$5,基礎データ貼付用シート!E1542+基礎データ貼付用シート!E1543)</f>
        <v>0</v>
      </c>
      <c r="H89" s="699" t="s">
        <v>117</v>
      </c>
      <c r="I89" s="965">
        <v>0.10100000000000001</v>
      </c>
      <c r="J89" s="699" t="s">
        <v>119</v>
      </c>
      <c r="K89" s="701">
        <f t="shared" si="4"/>
        <v>0</v>
      </c>
      <c r="L89" s="409" t="s">
        <v>267</v>
      </c>
      <c r="M89" s="550"/>
      <c r="N89" s="285"/>
      <c r="O89" s="196"/>
      <c r="P89" s="197"/>
      <c r="Q89" s="197"/>
      <c r="R89" s="197"/>
      <c r="S89" s="197"/>
    </row>
    <row r="90" spans="1:19" ht="19.5" customHeight="1" x14ac:dyDescent="0.2">
      <c r="A90" s="550"/>
      <c r="B90" s="908">
        <v>7</v>
      </c>
      <c r="C90" s="909" t="s">
        <v>122</v>
      </c>
      <c r="D90" s="655" t="s">
        <v>534</v>
      </c>
      <c r="E90" s="910" t="s">
        <v>143</v>
      </c>
      <c r="F90" s="656"/>
      <c r="G90" s="638" t="b">
        <f>IF(総括表!$B$4=総括表!$Q$4,基礎データ貼付用シート!E1544+基礎データ貼付用シート!E1545)</f>
        <v>0</v>
      </c>
      <c r="H90" s="699" t="s">
        <v>117</v>
      </c>
      <c r="I90" s="965">
        <v>0.13900000000000001</v>
      </c>
      <c r="J90" s="699" t="s">
        <v>119</v>
      </c>
      <c r="K90" s="701">
        <f t="shared" si="4"/>
        <v>0</v>
      </c>
      <c r="L90" s="409" t="s">
        <v>266</v>
      </c>
      <c r="M90" s="550"/>
      <c r="N90" s="285"/>
      <c r="O90" s="196"/>
      <c r="P90" s="197"/>
      <c r="Q90" s="197"/>
      <c r="R90" s="197"/>
      <c r="S90" s="197"/>
    </row>
    <row r="91" spans="1:19" ht="19.5" customHeight="1" x14ac:dyDescent="0.2">
      <c r="A91" s="550"/>
      <c r="B91" s="873"/>
      <c r="C91" s="690"/>
      <c r="D91" s="655" t="s">
        <v>530</v>
      </c>
      <c r="E91" s="910" t="s">
        <v>142</v>
      </c>
      <c r="F91" s="656"/>
      <c r="G91" s="638" t="b">
        <f>IF(総括表!$B$4=総括表!$Q$5,基礎データ貼付用シート!E1544+基礎データ貼付用シート!E1545)</f>
        <v>0</v>
      </c>
      <c r="H91" s="699" t="s">
        <v>117</v>
      </c>
      <c r="I91" s="965">
        <v>0.10299999999999999</v>
      </c>
      <c r="J91" s="699" t="s">
        <v>119</v>
      </c>
      <c r="K91" s="966">
        <f t="shared" si="4"/>
        <v>0</v>
      </c>
      <c r="L91" s="409" t="s">
        <v>265</v>
      </c>
      <c r="M91" s="550"/>
      <c r="N91" s="285"/>
      <c r="O91" s="196"/>
      <c r="P91" s="197"/>
      <c r="Q91" s="197"/>
      <c r="R91" s="197"/>
      <c r="S91" s="197"/>
    </row>
    <row r="92" spans="1:19" ht="19.5" customHeight="1" x14ac:dyDescent="0.2">
      <c r="A92" s="550"/>
      <c r="B92" s="908">
        <v>8</v>
      </c>
      <c r="C92" s="909" t="s">
        <v>121</v>
      </c>
      <c r="D92" s="655" t="s">
        <v>534</v>
      </c>
      <c r="E92" s="910" t="s">
        <v>143</v>
      </c>
      <c r="F92" s="656"/>
      <c r="G92" s="638" t="b">
        <f>IF(総括表!$B$4=総括表!$Q$4,基礎データ貼付用シート!E1546+基礎データ貼付用シート!E1547)</f>
        <v>0</v>
      </c>
      <c r="H92" s="699" t="s">
        <v>117</v>
      </c>
      <c r="I92" s="965">
        <v>0.14699999999999999</v>
      </c>
      <c r="J92" s="699" t="s">
        <v>119</v>
      </c>
      <c r="K92" s="701">
        <f t="shared" si="4"/>
        <v>0</v>
      </c>
      <c r="L92" s="409" t="s">
        <v>264</v>
      </c>
      <c r="M92" s="550"/>
      <c r="N92" s="285"/>
      <c r="O92" s="196"/>
      <c r="P92" s="197"/>
      <c r="Q92" s="197"/>
      <c r="R92" s="197"/>
      <c r="S92" s="197"/>
    </row>
    <row r="93" spans="1:19" ht="19.5" customHeight="1" x14ac:dyDescent="0.2">
      <c r="A93" s="550"/>
      <c r="B93" s="873"/>
      <c r="C93" s="690"/>
      <c r="D93" s="655" t="s">
        <v>530</v>
      </c>
      <c r="E93" s="910" t="s">
        <v>142</v>
      </c>
      <c r="F93" s="656"/>
      <c r="G93" s="638" t="b">
        <f>IF(総括表!$B$4=総括表!$Q$5,基礎データ貼付用シート!E1546+基礎データ貼付用シート!E1547)</f>
        <v>0</v>
      </c>
      <c r="H93" s="699" t="s">
        <v>117</v>
      </c>
      <c r="I93" s="965">
        <v>0.11</v>
      </c>
      <c r="J93" s="699" t="s">
        <v>119</v>
      </c>
      <c r="K93" s="966">
        <f t="shared" si="4"/>
        <v>0</v>
      </c>
      <c r="L93" s="409" t="s">
        <v>263</v>
      </c>
      <c r="M93" s="550"/>
      <c r="N93" s="285"/>
      <c r="O93" s="196"/>
      <c r="P93" s="197"/>
      <c r="Q93" s="197"/>
      <c r="R93" s="197"/>
      <c r="S93" s="197"/>
    </row>
    <row r="94" spans="1:19" ht="19.5" customHeight="1" x14ac:dyDescent="0.2">
      <c r="A94" s="550"/>
      <c r="B94" s="908">
        <v>9</v>
      </c>
      <c r="C94" s="909" t="s">
        <v>120</v>
      </c>
      <c r="D94" s="655" t="s">
        <v>534</v>
      </c>
      <c r="E94" s="910" t="s">
        <v>143</v>
      </c>
      <c r="F94" s="656"/>
      <c r="G94" s="638" t="b">
        <f>IF(総括表!$B$4=総括表!$Q$4,基礎データ貼付用シート!E1548+基礎データ貼付用シート!E1549)</f>
        <v>0</v>
      </c>
      <c r="H94" s="699" t="s">
        <v>117</v>
      </c>
      <c r="I94" s="965">
        <v>0.152</v>
      </c>
      <c r="J94" s="699" t="s">
        <v>119</v>
      </c>
      <c r="K94" s="701">
        <f t="shared" si="4"/>
        <v>0</v>
      </c>
      <c r="L94" s="409" t="s">
        <v>262</v>
      </c>
      <c r="M94" s="550"/>
      <c r="N94" s="285"/>
      <c r="O94" s="196"/>
      <c r="P94" s="197"/>
      <c r="Q94" s="197"/>
      <c r="R94" s="197"/>
      <c r="S94" s="197"/>
    </row>
    <row r="95" spans="1:19" ht="19.5" customHeight="1" x14ac:dyDescent="0.2">
      <c r="A95" s="550"/>
      <c r="B95" s="873"/>
      <c r="C95" s="690"/>
      <c r="D95" s="655" t="s">
        <v>530</v>
      </c>
      <c r="E95" s="910" t="s">
        <v>142</v>
      </c>
      <c r="F95" s="656"/>
      <c r="G95" s="638" t="b">
        <f>IF(総括表!$B$4=総括表!$Q$5,基礎データ貼付用シート!E1548+基礎データ貼付用シート!E1549)</f>
        <v>0</v>
      </c>
      <c r="H95" s="699" t="s">
        <v>117</v>
      </c>
      <c r="I95" s="965">
        <v>0.13900000000000001</v>
      </c>
      <c r="J95" s="699" t="s">
        <v>119</v>
      </c>
      <c r="K95" s="966">
        <f t="shared" si="4"/>
        <v>0</v>
      </c>
      <c r="L95" s="409" t="s">
        <v>261</v>
      </c>
      <c r="M95" s="550"/>
      <c r="N95" s="285"/>
      <c r="O95" s="196"/>
      <c r="P95" s="197"/>
      <c r="Q95" s="197"/>
      <c r="R95" s="197"/>
      <c r="S95" s="197"/>
    </row>
    <row r="96" spans="1:19" ht="19.5" customHeight="1" x14ac:dyDescent="0.2">
      <c r="A96" s="550"/>
      <c r="B96" s="908">
        <v>10</v>
      </c>
      <c r="C96" s="909" t="s">
        <v>476</v>
      </c>
      <c r="D96" s="655" t="s">
        <v>534</v>
      </c>
      <c r="E96" s="910" t="s">
        <v>143</v>
      </c>
      <c r="F96" s="656"/>
      <c r="G96" s="638" t="b">
        <f>IF(総括表!$B$4=総括表!$Q$4,基礎データ貼付用シート!E1550+基礎データ貼付用シート!E1551)</f>
        <v>0</v>
      </c>
      <c r="H96" s="699" t="s">
        <v>117</v>
      </c>
      <c r="I96" s="965">
        <v>0.16300000000000001</v>
      </c>
      <c r="J96" s="699" t="s">
        <v>119</v>
      </c>
      <c r="K96" s="701">
        <f t="shared" si="4"/>
        <v>0</v>
      </c>
      <c r="L96" s="409" t="s">
        <v>260</v>
      </c>
      <c r="M96" s="550"/>
      <c r="N96" s="285"/>
      <c r="O96" s="196"/>
      <c r="P96" s="197"/>
      <c r="Q96" s="197"/>
      <c r="R96" s="197"/>
      <c r="S96" s="197"/>
    </row>
    <row r="97" spans="1:19" ht="19.5" customHeight="1" x14ac:dyDescent="0.2">
      <c r="A97" s="550"/>
      <c r="B97" s="873"/>
      <c r="C97" s="690"/>
      <c r="D97" s="655" t="s">
        <v>530</v>
      </c>
      <c r="E97" s="910" t="s">
        <v>142</v>
      </c>
      <c r="F97" s="656"/>
      <c r="G97" s="638" t="b">
        <f>IF(総括表!$B$4=総括表!$Q$5,基礎データ貼付用シート!E1550+基礎データ貼付用シート!E1551)</f>
        <v>0</v>
      </c>
      <c r="H97" s="699" t="s">
        <v>117</v>
      </c>
      <c r="I97" s="965">
        <v>0.153</v>
      </c>
      <c r="J97" s="699" t="s">
        <v>119</v>
      </c>
      <c r="K97" s="966">
        <f t="shared" si="4"/>
        <v>0</v>
      </c>
      <c r="L97" s="409" t="s">
        <v>259</v>
      </c>
      <c r="M97" s="550"/>
      <c r="N97" s="285"/>
      <c r="O97" s="196"/>
      <c r="P97" s="197"/>
      <c r="Q97" s="197"/>
      <c r="R97" s="197"/>
      <c r="S97" s="197"/>
    </row>
    <row r="98" spans="1:19" ht="19.5" customHeight="1" x14ac:dyDescent="0.2">
      <c r="A98" s="550"/>
      <c r="B98" s="908">
        <v>11</v>
      </c>
      <c r="C98" s="909" t="s">
        <v>513</v>
      </c>
      <c r="D98" s="655" t="s">
        <v>534</v>
      </c>
      <c r="E98" s="910" t="s">
        <v>143</v>
      </c>
      <c r="F98" s="656"/>
      <c r="G98" s="638" t="b">
        <f>IF(総括表!$B$4=総括表!$Q$4,基礎データ貼付用シート!E1552+基礎データ貼付用シート!E1553)</f>
        <v>0</v>
      </c>
      <c r="H98" s="699" t="s">
        <v>117</v>
      </c>
      <c r="I98" s="965">
        <v>0.17100000000000001</v>
      </c>
      <c r="J98" s="699" t="s">
        <v>119</v>
      </c>
      <c r="K98" s="701">
        <f t="shared" si="4"/>
        <v>0</v>
      </c>
      <c r="L98" s="409" t="s">
        <v>258</v>
      </c>
      <c r="M98" s="550"/>
      <c r="N98" s="285"/>
      <c r="O98" s="196"/>
      <c r="P98" s="197"/>
      <c r="Q98" s="197"/>
      <c r="R98" s="197"/>
      <c r="S98" s="197"/>
    </row>
    <row r="99" spans="1:19" ht="19.5" customHeight="1" x14ac:dyDescent="0.2">
      <c r="A99" s="550"/>
      <c r="B99" s="873"/>
      <c r="C99" s="690"/>
      <c r="D99" s="655" t="s">
        <v>530</v>
      </c>
      <c r="E99" s="910" t="s">
        <v>142</v>
      </c>
      <c r="F99" s="656"/>
      <c r="G99" s="638" t="b">
        <f>IF(総括表!$B$4=総括表!$Q$5,基礎データ貼付用シート!E1552+基礎データ貼付用シート!E1553)</f>
        <v>0</v>
      </c>
      <c r="H99" s="699" t="s">
        <v>117</v>
      </c>
      <c r="I99" s="965">
        <v>0.16200000000000001</v>
      </c>
      <c r="J99" s="699" t="s">
        <v>119</v>
      </c>
      <c r="K99" s="966">
        <f t="shared" si="4"/>
        <v>0</v>
      </c>
      <c r="L99" s="409" t="s">
        <v>257</v>
      </c>
      <c r="M99" s="550"/>
      <c r="N99" s="285"/>
      <c r="O99" s="196"/>
      <c r="P99" s="197"/>
      <c r="Q99" s="197"/>
      <c r="R99" s="197"/>
      <c r="S99" s="197"/>
    </row>
    <row r="100" spans="1:19" ht="19.5" customHeight="1" x14ac:dyDescent="0.2">
      <c r="A100" s="550"/>
      <c r="B100" s="908">
        <v>12</v>
      </c>
      <c r="C100" s="909" t="s">
        <v>894</v>
      </c>
      <c r="D100" s="655" t="s">
        <v>534</v>
      </c>
      <c r="E100" s="910" t="s">
        <v>143</v>
      </c>
      <c r="F100" s="656"/>
      <c r="G100" s="638" t="b">
        <f>IF(総括表!$B$4=総括表!$Q$4,基礎データ貼付用シート!E1554)</f>
        <v>0</v>
      </c>
      <c r="H100" s="699" t="s">
        <v>117</v>
      </c>
      <c r="I100" s="965">
        <v>0.28599999999999998</v>
      </c>
      <c r="J100" s="699" t="s">
        <v>119</v>
      </c>
      <c r="K100" s="701">
        <f t="shared" si="4"/>
        <v>0</v>
      </c>
      <c r="L100" s="409" t="s">
        <v>256</v>
      </c>
      <c r="M100" s="550"/>
      <c r="N100" s="285"/>
      <c r="O100" s="196"/>
      <c r="P100" s="197"/>
      <c r="Q100" s="197"/>
      <c r="R100" s="197"/>
      <c r="S100" s="197"/>
    </row>
    <row r="101" spans="1:19" ht="19.5" customHeight="1" x14ac:dyDescent="0.2">
      <c r="A101" s="550"/>
      <c r="B101" s="873"/>
      <c r="C101" s="690"/>
      <c r="D101" s="655" t="s">
        <v>1389</v>
      </c>
      <c r="E101" s="910" t="s">
        <v>142</v>
      </c>
      <c r="F101" s="656"/>
      <c r="G101" s="638" t="b">
        <f>IF(総括表!$B$4=総括表!$Q$5,基礎データ貼付用シート!E1554)</f>
        <v>0</v>
      </c>
      <c r="H101" s="699" t="s">
        <v>1390</v>
      </c>
      <c r="I101" s="965">
        <v>0.28599999999999998</v>
      </c>
      <c r="J101" s="699" t="s">
        <v>1391</v>
      </c>
      <c r="K101" s="966">
        <f t="shared" si="4"/>
        <v>0</v>
      </c>
      <c r="L101" s="409" t="s">
        <v>255</v>
      </c>
      <c r="M101" s="550"/>
      <c r="N101" s="285"/>
      <c r="O101" s="196"/>
      <c r="P101" s="197"/>
      <c r="Q101" s="197"/>
      <c r="R101" s="197"/>
      <c r="S101" s="197"/>
    </row>
    <row r="102" spans="1:19" ht="19.5" customHeight="1" x14ac:dyDescent="0.2">
      <c r="A102" s="550"/>
      <c r="B102" s="908">
        <v>13</v>
      </c>
      <c r="C102" s="909" t="s">
        <v>926</v>
      </c>
      <c r="D102" s="655" t="s">
        <v>1392</v>
      </c>
      <c r="E102" s="910" t="s">
        <v>143</v>
      </c>
      <c r="F102" s="656"/>
      <c r="G102" s="638" t="b">
        <f>IF(総括表!$B$4=総括表!$Q$4,基礎データ貼付用シート!E1555)</f>
        <v>0</v>
      </c>
      <c r="H102" s="699" t="s">
        <v>1390</v>
      </c>
      <c r="I102" s="965">
        <v>0.35699999999999998</v>
      </c>
      <c r="J102" s="699" t="s">
        <v>1391</v>
      </c>
      <c r="K102" s="701">
        <f t="shared" si="4"/>
        <v>0</v>
      </c>
      <c r="L102" s="409" t="s">
        <v>254</v>
      </c>
      <c r="M102" s="550"/>
      <c r="N102" s="285"/>
      <c r="P102" s="197"/>
    </row>
    <row r="103" spans="1:19" ht="19.5" customHeight="1" x14ac:dyDescent="0.2">
      <c r="A103" s="550"/>
      <c r="B103" s="873"/>
      <c r="C103" s="690"/>
      <c r="D103" s="655" t="s">
        <v>1389</v>
      </c>
      <c r="E103" s="910" t="s">
        <v>142</v>
      </c>
      <c r="F103" s="656"/>
      <c r="G103" s="638" t="b">
        <f>IF(総括表!$B$4=総括表!$Q$5,基礎データ貼付用シート!E1555)</f>
        <v>0</v>
      </c>
      <c r="H103" s="699" t="s">
        <v>1390</v>
      </c>
      <c r="I103" s="965">
        <v>0.35699999999999998</v>
      </c>
      <c r="J103" s="699" t="s">
        <v>1391</v>
      </c>
      <c r="K103" s="966">
        <f t="shared" si="4"/>
        <v>0</v>
      </c>
      <c r="L103" s="409" t="s">
        <v>253</v>
      </c>
      <c r="M103" s="550"/>
      <c r="N103" s="285"/>
      <c r="P103" s="197"/>
    </row>
    <row r="104" spans="1:19" ht="19.5" customHeight="1" x14ac:dyDescent="0.2">
      <c r="A104" s="550"/>
      <c r="B104" s="908">
        <v>14</v>
      </c>
      <c r="C104" s="909" t="s">
        <v>1082</v>
      </c>
      <c r="D104" s="655" t="s">
        <v>1392</v>
      </c>
      <c r="E104" s="910" t="s">
        <v>143</v>
      </c>
      <c r="F104" s="656"/>
      <c r="G104" s="638" t="b">
        <f>IF(総括表!$B$4=総括表!$Q$4,基礎データ貼付用シート!E1556)</f>
        <v>0</v>
      </c>
      <c r="H104" s="699" t="s">
        <v>1390</v>
      </c>
      <c r="I104" s="965">
        <v>0.42899999999999999</v>
      </c>
      <c r="J104" s="699" t="s">
        <v>1391</v>
      </c>
      <c r="K104" s="701">
        <f t="shared" si="4"/>
        <v>0</v>
      </c>
      <c r="L104" s="409" t="s">
        <v>322</v>
      </c>
      <c r="M104" s="550"/>
      <c r="N104" s="285"/>
      <c r="P104" s="197"/>
    </row>
    <row r="105" spans="1:19" ht="19.5" customHeight="1" x14ac:dyDescent="0.2">
      <c r="A105" s="550"/>
      <c r="B105" s="873"/>
      <c r="C105" s="690"/>
      <c r="D105" s="655" t="s">
        <v>1389</v>
      </c>
      <c r="E105" s="910" t="s">
        <v>142</v>
      </c>
      <c r="F105" s="656"/>
      <c r="G105" s="638" t="b">
        <f>IF(総括表!$B$4=総括表!$Q$5,基礎データ貼付用シート!E1556)</f>
        <v>0</v>
      </c>
      <c r="H105" s="699" t="s">
        <v>1390</v>
      </c>
      <c r="I105" s="965">
        <v>0.42899999999999999</v>
      </c>
      <c r="J105" s="699" t="s">
        <v>1391</v>
      </c>
      <c r="K105" s="966">
        <f t="shared" si="4"/>
        <v>0</v>
      </c>
      <c r="L105" s="409" t="s">
        <v>321</v>
      </c>
      <c r="M105" s="550"/>
      <c r="N105" s="285"/>
      <c r="P105" s="197"/>
    </row>
    <row r="106" spans="1:19" ht="19.5" customHeight="1" x14ac:dyDescent="0.2">
      <c r="A106" s="550"/>
      <c r="B106" s="404">
        <v>15</v>
      </c>
      <c r="C106" s="405" t="s">
        <v>1284</v>
      </c>
      <c r="D106" s="406" t="s">
        <v>534</v>
      </c>
      <c r="E106" s="763" t="s">
        <v>143</v>
      </c>
      <c r="F106" s="407"/>
      <c r="G106" s="638" t="b">
        <f>IF(総括表!$B$4=総括表!$Q$4,基礎データ貼付用シート!E1557)</f>
        <v>0</v>
      </c>
      <c r="H106" s="423" t="s">
        <v>117</v>
      </c>
      <c r="I106" s="614">
        <v>0.35699999999999998</v>
      </c>
      <c r="J106" s="423" t="s">
        <v>119</v>
      </c>
      <c r="K106" s="424">
        <f t="shared" ref="K106:K107" si="5">ROUND(G106*I106,0)</f>
        <v>0</v>
      </c>
      <c r="L106" s="409" t="s">
        <v>320</v>
      </c>
      <c r="M106" s="550"/>
      <c r="N106" s="285"/>
      <c r="P106" s="197"/>
    </row>
    <row r="107" spans="1:19" ht="19.5" customHeight="1" x14ac:dyDescent="0.2">
      <c r="A107" s="550"/>
      <c r="B107" s="873"/>
      <c r="C107" s="690"/>
      <c r="D107" s="406" t="s">
        <v>530</v>
      </c>
      <c r="E107" s="763" t="s">
        <v>142</v>
      </c>
      <c r="F107" s="407"/>
      <c r="G107" s="638" t="b">
        <f>IF(総括表!$B$4=総括表!$Q$5,基礎データ貼付用シート!E1557)</f>
        <v>0</v>
      </c>
      <c r="H107" s="423" t="s">
        <v>117</v>
      </c>
      <c r="I107" s="614">
        <v>0.35699999999999998</v>
      </c>
      <c r="J107" s="423" t="s">
        <v>119</v>
      </c>
      <c r="K107" s="789">
        <f t="shared" si="5"/>
        <v>0</v>
      </c>
      <c r="L107" s="409" t="s">
        <v>319</v>
      </c>
      <c r="M107" s="550"/>
      <c r="N107" s="285"/>
      <c r="P107" s="197"/>
    </row>
    <row r="108" spans="1:19" ht="19.5" customHeight="1" x14ac:dyDescent="0.2">
      <c r="A108" s="550"/>
      <c r="B108" s="404">
        <v>16</v>
      </c>
      <c r="C108" s="405" t="s">
        <v>5501</v>
      </c>
      <c r="D108" s="406" t="s">
        <v>534</v>
      </c>
      <c r="E108" s="763" t="s">
        <v>143</v>
      </c>
      <c r="F108" s="407"/>
      <c r="G108" s="638" t="b">
        <f>IF(総括表!$B$4=総括表!$Q$4,基礎データ貼付用シート!E1558)</f>
        <v>0</v>
      </c>
      <c r="H108" s="423" t="s">
        <v>117</v>
      </c>
      <c r="I108" s="614">
        <v>0.5</v>
      </c>
      <c r="J108" s="423" t="s">
        <v>119</v>
      </c>
      <c r="K108" s="424">
        <f t="shared" si="4"/>
        <v>0</v>
      </c>
      <c r="L108" s="409" t="s">
        <v>318</v>
      </c>
      <c r="M108" s="550"/>
      <c r="N108" s="285"/>
      <c r="P108" s="197"/>
    </row>
    <row r="109" spans="1:19" ht="19.5" customHeight="1" x14ac:dyDescent="0.2">
      <c r="A109" s="550"/>
      <c r="B109" s="873"/>
      <c r="C109" s="690"/>
      <c r="D109" s="406" t="s">
        <v>530</v>
      </c>
      <c r="E109" s="763" t="s">
        <v>142</v>
      </c>
      <c r="F109" s="407"/>
      <c r="G109" s="638" t="b">
        <f>IF(総括表!$B$4=総括表!$Q$5,基礎データ貼付用シート!E1558)</f>
        <v>0</v>
      </c>
      <c r="H109" s="423" t="s">
        <v>117</v>
      </c>
      <c r="I109" s="614">
        <v>0.5</v>
      </c>
      <c r="J109" s="423" t="s">
        <v>119</v>
      </c>
      <c r="K109" s="789">
        <f t="shared" si="4"/>
        <v>0</v>
      </c>
      <c r="L109" s="409" t="s">
        <v>317</v>
      </c>
      <c r="M109" s="550"/>
      <c r="N109" s="285"/>
      <c r="P109" s="197"/>
    </row>
    <row r="110" spans="1:19" ht="19.5" customHeight="1" x14ac:dyDescent="0.2">
      <c r="A110" s="550"/>
      <c r="B110" s="404">
        <v>17</v>
      </c>
      <c r="C110" s="405" t="s">
        <v>5802</v>
      </c>
      <c r="D110" s="406" t="s">
        <v>534</v>
      </c>
      <c r="E110" s="763" t="s">
        <v>143</v>
      </c>
      <c r="F110" s="407"/>
      <c r="G110" s="638" t="b">
        <f>IF(総括表!$B$4=総括表!$Q$4,基礎データ貼付用シート!E1559)</f>
        <v>0</v>
      </c>
      <c r="H110" s="423" t="s">
        <v>117</v>
      </c>
      <c r="I110" s="614">
        <v>0.5</v>
      </c>
      <c r="J110" s="423" t="s">
        <v>119</v>
      </c>
      <c r="K110" s="424">
        <f t="shared" si="4"/>
        <v>0</v>
      </c>
      <c r="L110" s="409" t="s">
        <v>316</v>
      </c>
      <c r="M110" s="550"/>
      <c r="N110" s="285"/>
      <c r="P110" s="197"/>
    </row>
    <row r="111" spans="1:19" ht="19.5" customHeight="1" x14ac:dyDescent="0.2">
      <c r="A111" s="550"/>
      <c r="B111" s="913"/>
      <c r="C111" s="690"/>
      <c r="D111" s="406" t="s">
        <v>530</v>
      </c>
      <c r="E111" s="763" t="s">
        <v>142</v>
      </c>
      <c r="F111" s="407"/>
      <c r="G111" s="638" t="b">
        <f>IF(総括表!$B$4=総括表!$Q$5,基礎データ貼付用シート!E1559)</f>
        <v>0</v>
      </c>
      <c r="H111" s="423" t="s">
        <v>117</v>
      </c>
      <c r="I111" s="614">
        <v>0.5</v>
      </c>
      <c r="J111" s="423" t="s">
        <v>119</v>
      </c>
      <c r="K111" s="789">
        <f t="shared" si="4"/>
        <v>0</v>
      </c>
      <c r="L111" s="409" t="s">
        <v>315</v>
      </c>
      <c r="M111" s="550"/>
      <c r="N111" s="285"/>
      <c r="P111" s="197"/>
    </row>
    <row r="112" spans="1:19" s="255" customFormat="1" ht="19.350000000000001" customHeight="1" x14ac:dyDescent="0.2">
      <c r="A112" s="550"/>
      <c r="B112" s="404">
        <v>18</v>
      </c>
      <c r="C112" s="405" t="s">
        <v>6495</v>
      </c>
      <c r="D112" s="406" t="s">
        <v>534</v>
      </c>
      <c r="E112" s="763" t="s">
        <v>143</v>
      </c>
      <c r="F112" s="407"/>
      <c r="G112" s="638" t="b">
        <f>IF(総括表!$B$4=総括表!$Q$4,基礎データ貼付用シート!E1560)</f>
        <v>0</v>
      </c>
      <c r="H112" s="791" t="s">
        <v>117</v>
      </c>
      <c r="I112" s="795">
        <v>0.55000000000000004</v>
      </c>
      <c r="J112" s="791" t="s">
        <v>119</v>
      </c>
      <c r="K112" s="792">
        <f t="shared" si="4"/>
        <v>0</v>
      </c>
      <c r="L112" s="409" t="s">
        <v>314</v>
      </c>
      <c r="M112" s="550"/>
      <c r="N112" s="285"/>
      <c r="O112" s="259"/>
      <c r="P112" s="260"/>
    </row>
    <row r="113" spans="1:25" s="255" customFormat="1" ht="19.350000000000001" customHeight="1" thickBot="1" x14ac:dyDescent="0.25">
      <c r="A113" s="550"/>
      <c r="B113" s="913"/>
      <c r="C113" s="690"/>
      <c r="D113" s="406" t="s">
        <v>530</v>
      </c>
      <c r="E113" s="763" t="s">
        <v>142</v>
      </c>
      <c r="F113" s="407"/>
      <c r="G113" s="638" t="b">
        <f>IF(総括表!$B$4=総括表!$Q$5,基礎データ貼付用シート!E1560)</f>
        <v>0</v>
      </c>
      <c r="H113" s="791" t="s">
        <v>117</v>
      </c>
      <c r="I113" s="795">
        <v>0.55000000000000004</v>
      </c>
      <c r="J113" s="791" t="s">
        <v>119</v>
      </c>
      <c r="K113" s="789">
        <f t="shared" si="4"/>
        <v>0</v>
      </c>
      <c r="L113" s="409" t="s">
        <v>313</v>
      </c>
      <c r="M113" s="550"/>
      <c r="N113" s="285"/>
      <c r="O113" s="259"/>
      <c r="P113" s="260"/>
    </row>
    <row r="114" spans="1:25" ht="19.5" customHeight="1" thickBot="1" x14ac:dyDescent="0.25">
      <c r="A114" s="550"/>
      <c r="B114" s="1530" t="s">
        <v>146</v>
      </c>
      <c r="C114" s="1531"/>
      <c r="D114" s="1532"/>
      <c r="E114" s="1573"/>
      <c r="F114" s="1533"/>
      <c r="G114" s="1087"/>
      <c r="H114" s="1111"/>
      <c r="I114" s="1351"/>
      <c r="J114" s="1352"/>
      <c r="K114" s="637">
        <f>SUM(K82:K113)</f>
        <v>0</v>
      </c>
      <c r="L114" s="409" t="s">
        <v>5803</v>
      </c>
      <c r="M114" s="964" t="s">
        <v>698</v>
      </c>
      <c r="N114" s="285"/>
    </row>
    <row r="115" spans="1:25" ht="19.5" customHeight="1" x14ac:dyDescent="0.2">
      <c r="A115" s="550"/>
      <c r="B115" s="414"/>
      <c r="C115" s="414"/>
      <c r="D115" s="414"/>
      <c r="E115" s="414"/>
      <c r="F115" s="414"/>
      <c r="G115" s="58"/>
      <c r="H115" s="414"/>
      <c r="I115" s="599"/>
      <c r="J115" s="414"/>
      <c r="K115" s="58"/>
      <c r="L115" s="409"/>
      <c r="M115" s="550"/>
      <c r="N115" s="285"/>
    </row>
    <row r="116" spans="1:25" ht="11.25" customHeight="1" x14ac:dyDescent="0.2">
      <c r="A116" s="550"/>
      <c r="B116" s="550"/>
      <c r="C116" s="550"/>
      <c r="D116" s="550"/>
      <c r="E116" s="550"/>
      <c r="F116" s="550"/>
      <c r="G116" s="620"/>
      <c r="H116" s="550"/>
      <c r="I116" s="554"/>
      <c r="J116" s="550"/>
      <c r="K116" s="770"/>
      <c r="L116" s="550"/>
      <c r="M116" s="550"/>
      <c r="N116" s="285"/>
    </row>
    <row r="117" spans="1:25" ht="19.5" customHeight="1" x14ac:dyDescent="0.2">
      <c r="A117" s="896" t="s">
        <v>1393</v>
      </c>
      <c r="B117" s="914" t="s">
        <v>333</v>
      </c>
      <c r="C117" s="550"/>
      <c r="D117" s="550"/>
      <c r="E117" s="550"/>
      <c r="F117" s="550"/>
      <c r="G117" s="620"/>
      <c r="H117" s="550"/>
      <c r="I117" s="554"/>
      <c r="J117" s="550"/>
      <c r="K117" s="770"/>
      <c r="L117" s="550"/>
      <c r="M117" s="550"/>
      <c r="N117" s="313"/>
      <c r="O117" s="196"/>
      <c r="P117" s="198"/>
      <c r="Q117" s="1637"/>
      <c r="R117" s="1637"/>
      <c r="S117" s="199"/>
      <c r="T117" s="1637"/>
      <c r="U117" s="1637"/>
      <c r="V117" s="199"/>
      <c r="W117" s="200"/>
      <c r="X117" s="201"/>
    </row>
    <row r="118" spans="1:25" ht="23.25" customHeight="1" x14ac:dyDescent="0.2">
      <c r="A118" s="895"/>
      <c r="B118" s="915"/>
      <c r="C118" s="550"/>
      <c r="D118" s="550"/>
      <c r="E118" s="550"/>
      <c r="F118" s="683"/>
      <c r="G118" s="620"/>
      <c r="H118" s="550"/>
      <c r="I118" s="554"/>
      <c r="J118" s="550"/>
      <c r="K118" s="770"/>
      <c r="L118" s="550"/>
      <c r="M118" s="550"/>
      <c r="N118" s="313"/>
      <c r="O118" s="196"/>
      <c r="P118" s="198"/>
      <c r="Q118" s="199"/>
      <c r="R118" s="199"/>
      <c r="S118" s="199"/>
      <c r="T118" s="199"/>
      <c r="U118" s="199"/>
      <c r="V118" s="199"/>
      <c r="W118" s="200"/>
      <c r="X118" s="201"/>
    </row>
    <row r="119" spans="1:25" ht="21.75" customHeight="1" thickBot="1" x14ac:dyDescent="0.25">
      <c r="A119" s="895"/>
      <c r="B119" s="1524" t="s">
        <v>7013</v>
      </c>
      <c r="C119" s="1524"/>
      <c r="D119" s="1524"/>
      <c r="E119" s="1524"/>
      <c r="F119" s="1524"/>
      <c r="G119" s="621"/>
      <c r="H119" s="536"/>
      <c r="I119" s="536" t="s">
        <v>160</v>
      </c>
      <c r="J119" s="536"/>
      <c r="K119" s="621"/>
      <c r="L119" s="536"/>
      <c r="M119" s="550"/>
      <c r="N119" s="285"/>
      <c r="O119" s="196"/>
      <c r="P119" s="198"/>
      <c r="Q119" s="198"/>
      <c r="R119" s="199"/>
      <c r="S119" s="199"/>
      <c r="T119" s="199"/>
      <c r="U119" s="199"/>
      <c r="V119" s="199"/>
      <c r="W119" s="199"/>
      <c r="X119" s="200"/>
      <c r="Y119" s="201"/>
    </row>
    <row r="120" spans="1:25" ht="19.5" customHeight="1" thickBot="1" x14ac:dyDescent="0.25">
      <c r="A120" s="895"/>
      <c r="B120" s="1524"/>
      <c r="C120" s="1524"/>
      <c r="D120" s="1524"/>
      <c r="E120" s="1524"/>
      <c r="F120" s="1524"/>
      <c r="G120" s="969">
        <f>○保健衛生費附表○!E32</f>
        <v>0</v>
      </c>
      <c r="H120" s="1356" t="s">
        <v>117</v>
      </c>
      <c r="I120" s="616">
        <v>0.6</v>
      </c>
      <c r="J120" s="1356" t="s">
        <v>4933</v>
      </c>
      <c r="K120" s="637">
        <f>ROUND(G120*I120,0)</f>
        <v>0</v>
      </c>
      <c r="L120" s="409" t="s">
        <v>4934</v>
      </c>
      <c r="M120" s="964" t="s">
        <v>4935</v>
      </c>
      <c r="N120" s="285"/>
      <c r="O120" s="196"/>
      <c r="P120" s="198"/>
      <c r="Q120" s="198"/>
      <c r="R120" s="199"/>
      <c r="S120" s="199"/>
      <c r="T120" s="199"/>
      <c r="U120" s="199"/>
      <c r="V120" s="199"/>
      <c r="W120" s="199"/>
      <c r="X120" s="200"/>
      <c r="Y120" s="201"/>
    </row>
    <row r="121" spans="1:25" ht="23.25" customHeight="1" x14ac:dyDescent="0.2">
      <c r="A121" s="895"/>
      <c r="B121" s="915"/>
      <c r="C121" s="550"/>
      <c r="D121" s="550"/>
      <c r="E121" s="550"/>
      <c r="F121" s="683"/>
      <c r="G121" s="620"/>
      <c r="H121" s="550"/>
      <c r="I121" s="554"/>
      <c r="J121" s="550"/>
      <c r="K121" s="622" t="s">
        <v>178</v>
      </c>
      <c r="L121" s="550"/>
      <c r="M121" s="550"/>
      <c r="N121" s="313"/>
      <c r="O121" s="196"/>
      <c r="P121" s="198"/>
      <c r="Q121" s="199"/>
      <c r="R121" s="199"/>
      <c r="S121" s="199"/>
      <c r="T121" s="199"/>
      <c r="U121" s="199"/>
      <c r="V121" s="199"/>
      <c r="W121" s="200"/>
      <c r="X121" s="201"/>
    </row>
    <row r="122" spans="1:25" ht="21" customHeight="1" thickBot="1" x14ac:dyDescent="0.25">
      <c r="A122" s="895"/>
      <c r="B122" s="1524" t="s">
        <v>7014</v>
      </c>
      <c r="C122" s="1524"/>
      <c r="D122" s="1524"/>
      <c r="E122" s="1524"/>
      <c r="F122" s="1524"/>
      <c r="G122" s="621"/>
      <c r="H122" s="536"/>
      <c r="I122" s="536" t="s">
        <v>160</v>
      </c>
      <c r="J122" s="536"/>
      <c r="K122" s="621"/>
      <c r="L122" s="536"/>
      <c r="M122" s="550"/>
      <c r="N122" s="285"/>
      <c r="O122" s="196"/>
      <c r="P122" s="198"/>
      <c r="Q122" s="198"/>
      <c r="R122" s="199"/>
      <c r="S122" s="199"/>
      <c r="T122" s="199"/>
      <c r="U122" s="199"/>
      <c r="V122" s="199"/>
      <c r="W122" s="199"/>
      <c r="X122" s="200"/>
      <c r="Y122" s="201"/>
    </row>
    <row r="123" spans="1:25" ht="19.5" customHeight="1" thickBot="1" x14ac:dyDescent="0.25">
      <c r="A123" s="895"/>
      <c r="B123" s="1524"/>
      <c r="C123" s="1524"/>
      <c r="D123" s="1524"/>
      <c r="E123" s="1524"/>
      <c r="F123" s="1524"/>
      <c r="G123" s="969">
        <f>○保健衛生費附表○!E41</f>
        <v>0</v>
      </c>
      <c r="H123" s="1356" t="s">
        <v>117</v>
      </c>
      <c r="I123" s="616">
        <v>0.45</v>
      </c>
      <c r="J123" s="1356" t="s">
        <v>4933</v>
      </c>
      <c r="K123" s="637">
        <f>ROUND(G123*I123,0)</f>
        <v>0</v>
      </c>
      <c r="L123" s="409" t="s">
        <v>4936</v>
      </c>
      <c r="M123" s="964" t="s">
        <v>4935</v>
      </c>
      <c r="N123" s="285"/>
      <c r="O123" s="196"/>
      <c r="P123" s="198"/>
      <c r="Q123" s="198"/>
      <c r="R123" s="199"/>
      <c r="S123" s="199"/>
      <c r="T123" s="199"/>
      <c r="U123" s="199"/>
      <c r="V123" s="199"/>
      <c r="W123" s="199"/>
      <c r="X123" s="200"/>
      <c r="Y123" s="201"/>
    </row>
    <row r="124" spans="1:25" ht="19.5" customHeight="1" x14ac:dyDescent="0.2">
      <c r="A124" s="550"/>
      <c r="B124" s="550"/>
      <c r="C124" s="550"/>
      <c r="D124" s="550"/>
      <c r="E124" s="550"/>
      <c r="F124" s="550"/>
      <c r="G124" s="58"/>
      <c r="H124" s="591"/>
      <c r="I124" s="593"/>
      <c r="J124" s="591"/>
      <c r="K124" s="622" t="s">
        <v>178</v>
      </c>
      <c r="L124" s="550"/>
      <c r="M124" s="550"/>
      <c r="N124" s="313"/>
      <c r="O124" s="202"/>
      <c r="P124" s="203"/>
      <c r="Q124" s="200"/>
      <c r="R124" s="200"/>
      <c r="S124" s="204"/>
      <c r="T124" s="1632"/>
      <c r="U124" s="1632"/>
      <c r="V124" s="205"/>
      <c r="W124" s="199"/>
      <c r="X124" s="201"/>
    </row>
    <row r="125" spans="1:25" ht="11.25" customHeight="1" x14ac:dyDescent="0.2">
      <c r="A125" s="550"/>
      <c r="B125" s="550"/>
      <c r="C125" s="550"/>
      <c r="D125" s="550"/>
      <c r="E125" s="550"/>
      <c r="F125" s="550"/>
      <c r="G125" s="58"/>
      <c r="H125" s="591"/>
      <c r="I125" s="593"/>
      <c r="J125" s="591"/>
      <c r="K125" s="622"/>
      <c r="L125" s="550"/>
      <c r="M125" s="550"/>
      <c r="N125" s="313"/>
      <c r="O125" s="202"/>
      <c r="P125" s="203"/>
      <c r="Q125" s="200"/>
      <c r="R125" s="200"/>
      <c r="S125" s="204"/>
      <c r="T125" s="200"/>
      <c r="U125" s="200"/>
      <c r="V125" s="205"/>
      <c r="W125" s="199"/>
      <c r="X125" s="201"/>
    </row>
    <row r="126" spans="1:25" ht="19.5" customHeight="1" x14ac:dyDescent="0.2">
      <c r="A126" s="896" t="s">
        <v>58</v>
      </c>
      <c r="B126" s="914" t="s">
        <v>333</v>
      </c>
      <c r="C126" s="550"/>
      <c r="D126" s="550"/>
      <c r="E126" s="550"/>
      <c r="F126" s="550"/>
      <c r="G126" s="620"/>
      <c r="H126" s="550"/>
      <c r="I126" s="554"/>
      <c r="J126" s="550"/>
      <c r="K126" s="770"/>
      <c r="L126" s="550"/>
      <c r="M126" s="550"/>
      <c r="N126" s="313"/>
      <c r="O126" s="196"/>
      <c r="P126" s="198"/>
      <c r="Q126" s="1637"/>
      <c r="R126" s="1637"/>
      <c r="S126" s="199"/>
      <c r="T126" s="1637"/>
      <c r="U126" s="1637"/>
      <c r="V126" s="199"/>
      <c r="W126" s="200"/>
      <c r="X126" s="201"/>
    </row>
    <row r="127" spans="1:25" ht="19.5" customHeight="1" x14ac:dyDescent="0.2">
      <c r="A127" s="895"/>
      <c r="B127" s="915"/>
      <c r="C127" s="550"/>
      <c r="D127" s="550"/>
      <c r="E127" s="550"/>
      <c r="F127" s="683"/>
      <c r="G127" s="620"/>
      <c r="H127" s="550"/>
      <c r="I127" s="554"/>
      <c r="J127" s="550"/>
      <c r="K127" s="770"/>
      <c r="L127" s="550"/>
      <c r="M127" s="550"/>
      <c r="N127" s="313"/>
      <c r="O127" s="196"/>
      <c r="P127" s="198"/>
      <c r="Q127" s="199"/>
      <c r="R127" s="199"/>
      <c r="S127" s="199"/>
      <c r="T127" s="199"/>
      <c r="U127" s="199"/>
      <c r="V127" s="199"/>
      <c r="W127" s="200"/>
      <c r="X127" s="201"/>
    </row>
    <row r="128" spans="1:25" ht="12.75" customHeight="1" x14ac:dyDescent="0.2">
      <c r="A128" s="550"/>
      <c r="B128" s="1643" t="s">
        <v>140</v>
      </c>
      <c r="C128" s="1643"/>
      <c r="D128" s="1655" t="s">
        <v>324</v>
      </c>
      <c r="E128" s="1655"/>
      <c r="F128" s="1655"/>
      <c r="G128" s="916" t="s">
        <v>323</v>
      </c>
      <c r="H128" s="917"/>
      <c r="I128" s="906" t="s">
        <v>137</v>
      </c>
      <c r="J128" s="905"/>
      <c r="K128" s="904" t="s">
        <v>89</v>
      </c>
      <c r="L128" s="550"/>
      <c r="M128" s="550"/>
      <c r="N128" s="313"/>
      <c r="O128" s="202"/>
      <c r="P128" s="203"/>
      <c r="Q128" s="200"/>
      <c r="R128" s="200"/>
      <c r="S128" s="204"/>
      <c r="T128" s="1632"/>
      <c r="U128" s="1632"/>
      <c r="V128" s="205"/>
      <c r="W128" s="199"/>
      <c r="X128" s="201"/>
    </row>
    <row r="129" spans="1:24" ht="12.75" customHeight="1" x14ac:dyDescent="0.2">
      <c r="A129" s="550"/>
      <c r="B129" s="566"/>
      <c r="C129" s="411"/>
      <c r="D129" s="779"/>
      <c r="E129" s="918"/>
      <c r="F129" s="919"/>
      <c r="G129" s="920"/>
      <c r="H129" s="782"/>
      <c r="I129" s="569"/>
      <c r="J129" s="568"/>
      <c r="K129" s="628" t="s">
        <v>1394</v>
      </c>
      <c r="L129" s="550"/>
      <c r="M129" s="550"/>
      <c r="N129" s="313" t="s">
        <v>1395</v>
      </c>
      <c r="O129" s="202" t="s">
        <v>1396</v>
      </c>
      <c r="P129" s="203"/>
      <c r="Q129" s="200"/>
      <c r="R129" s="200"/>
      <c r="S129" s="204"/>
      <c r="T129" s="200"/>
      <c r="U129" s="200"/>
      <c r="V129" s="205"/>
      <c r="W129" s="199"/>
      <c r="X129" s="201"/>
    </row>
    <row r="130" spans="1:24" ht="12.75" customHeight="1" x14ac:dyDescent="0.2">
      <c r="A130" s="550"/>
      <c r="B130" s="1617">
        <v>1</v>
      </c>
      <c r="C130" s="1589" t="s">
        <v>125</v>
      </c>
      <c r="D130" s="1636" t="s">
        <v>302</v>
      </c>
      <c r="E130" s="1654" t="s">
        <v>329</v>
      </c>
      <c r="F130" s="921" t="s">
        <v>326</v>
      </c>
      <c r="G130" s="970">
        <f>+基礎データ貼付用シート!E1230</f>
        <v>0</v>
      </c>
      <c r="H130" s="699" t="s">
        <v>117</v>
      </c>
      <c r="I130" s="971">
        <v>0.20899999999999999</v>
      </c>
      <c r="J130" s="972" t="s">
        <v>119</v>
      </c>
      <c r="K130" s="966">
        <f t="shared" ref="K130:K190" si="6">ROUND(G130*I130,0)</f>
        <v>0</v>
      </c>
      <c r="L130" s="409" t="str">
        <f t="shared" ref="L130:L190" si="7">$N$129&amp;N130&amp;O130&amp;$O$129</f>
        <v>(ｱ)</v>
      </c>
      <c r="M130" s="550"/>
      <c r="N130" s="313" t="s">
        <v>1397</v>
      </c>
      <c r="O130" s="202"/>
      <c r="P130" s="203"/>
      <c r="Q130" s="1637"/>
      <c r="R130" s="1637"/>
      <c r="S130" s="204"/>
      <c r="T130" s="1632"/>
      <c r="U130" s="1632"/>
      <c r="V130" s="206"/>
      <c r="W130" s="200"/>
      <c r="X130" s="201"/>
    </row>
    <row r="131" spans="1:24" ht="12.75" customHeight="1" x14ac:dyDescent="0.2">
      <c r="A131" s="550"/>
      <c r="B131" s="1617"/>
      <c r="C131" s="1589"/>
      <c r="D131" s="1636"/>
      <c r="E131" s="1654"/>
      <c r="F131" s="921" t="s">
        <v>325</v>
      </c>
      <c r="G131" s="970">
        <f>+基礎データ貼付用シート!E1231</f>
        <v>0</v>
      </c>
      <c r="H131" s="699" t="s">
        <v>1398</v>
      </c>
      <c r="I131" s="971">
        <v>0.312</v>
      </c>
      <c r="J131" s="699" t="s">
        <v>1399</v>
      </c>
      <c r="K131" s="966">
        <f t="shared" si="6"/>
        <v>0</v>
      </c>
      <c r="L131" s="409" t="str">
        <f t="shared" si="7"/>
        <v>(ｲ)</v>
      </c>
      <c r="M131" s="550"/>
      <c r="N131" s="313" t="s">
        <v>1400</v>
      </c>
      <c r="O131" s="202"/>
      <c r="P131" s="203"/>
      <c r="Q131" s="199"/>
      <c r="R131" s="199"/>
      <c r="S131" s="204"/>
      <c r="T131" s="200"/>
      <c r="U131" s="200"/>
      <c r="V131" s="206"/>
      <c r="W131" s="200"/>
      <c r="X131" s="201"/>
    </row>
    <row r="132" spans="1:24" ht="12.75" customHeight="1" x14ac:dyDescent="0.2">
      <c r="A132" s="550"/>
      <c r="B132" s="1617"/>
      <c r="C132" s="1589"/>
      <c r="D132" s="1636"/>
      <c r="E132" s="1654" t="s">
        <v>328</v>
      </c>
      <c r="F132" s="921" t="s">
        <v>326</v>
      </c>
      <c r="G132" s="970">
        <f>+基礎データ貼付用シート!E1232</f>
        <v>0</v>
      </c>
      <c r="H132" s="699" t="s">
        <v>1398</v>
      </c>
      <c r="I132" s="971">
        <v>0.156</v>
      </c>
      <c r="J132" s="972" t="s">
        <v>1399</v>
      </c>
      <c r="K132" s="966">
        <f t="shared" si="6"/>
        <v>0</v>
      </c>
      <c r="L132" s="409" t="str">
        <f t="shared" si="7"/>
        <v>(ｳ)</v>
      </c>
      <c r="M132" s="550"/>
      <c r="N132" s="313" t="s">
        <v>1401</v>
      </c>
      <c r="O132" s="202"/>
      <c r="P132" s="203"/>
      <c r="Q132" s="200"/>
      <c r="R132" s="200"/>
      <c r="S132" s="204"/>
      <c r="T132" s="1632"/>
      <c r="U132" s="1632"/>
      <c r="V132" s="205"/>
      <c r="W132" s="199"/>
      <c r="X132" s="201"/>
    </row>
    <row r="133" spans="1:24" ht="12.75" customHeight="1" x14ac:dyDescent="0.2">
      <c r="A133" s="550"/>
      <c r="B133" s="1617"/>
      <c r="C133" s="1589"/>
      <c r="D133" s="1636"/>
      <c r="E133" s="1654"/>
      <c r="F133" s="921" t="s">
        <v>325</v>
      </c>
      <c r="G133" s="970">
        <f>+基礎データ貼付用シート!E1233</f>
        <v>0</v>
      </c>
      <c r="H133" s="699" t="s">
        <v>1398</v>
      </c>
      <c r="I133" s="971">
        <v>0.23399999999999999</v>
      </c>
      <c r="J133" s="699" t="s">
        <v>1399</v>
      </c>
      <c r="K133" s="966">
        <f t="shared" si="6"/>
        <v>0</v>
      </c>
      <c r="L133" s="409" t="str">
        <f t="shared" si="7"/>
        <v>(ｴ)</v>
      </c>
      <c r="M133" s="550"/>
      <c r="N133" s="313" t="s">
        <v>1402</v>
      </c>
      <c r="O133" s="202"/>
      <c r="P133" s="203"/>
      <c r="Q133" s="200"/>
      <c r="R133" s="200"/>
      <c r="S133" s="204"/>
      <c r="T133" s="200"/>
      <c r="U133" s="200"/>
      <c r="V133" s="205"/>
      <c r="W133" s="199"/>
      <c r="X133" s="201"/>
    </row>
    <row r="134" spans="1:24" ht="12.75" customHeight="1" x14ac:dyDescent="0.2">
      <c r="A134" s="550"/>
      <c r="B134" s="1617"/>
      <c r="C134" s="1589"/>
      <c r="D134" s="1636"/>
      <c r="E134" s="1654" t="s">
        <v>327</v>
      </c>
      <c r="F134" s="921" t="s">
        <v>326</v>
      </c>
      <c r="G134" s="970">
        <f>+基礎データ貼付用シート!E1228</f>
        <v>0</v>
      </c>
      <c r="H134" s="699" t="s">
        <v>1403</v>
      </c>
      <c r="I134" s="971">
        <v>0.11700000000000001</v>
      </c>
      <c r="J134" s="972" t="s">
        <v>1404</v>
      </c>
      <c r="K134" s="966">
        <f t="shared" si="6"/>
        <v>0</v>
      </c>
      <c r="L134" s="409" t="str">
        <f t="shared" si="7"/>
        <v>(ｵ)</v>
      </c>
      <c r="M134" s="550"/>
      <c r="N134" s="313" t="s">
        <v>1405</v>
      </c>
      <c r="O134" s="202"/>
      <c r="P134" s="203"/>
      <c r="Q134" s="200"/>
      <c r="R134" s="200"/>
      <c r="S134" s="204"/>
      <c r="T134" s="1632"/>
      <c r="U134" s="1632"/>
      <c r="V134" s="205"/>
      <c r="W134" s="199"/>
      <c r="X134" s="201"/>
    </row>
    <row r="135" spans="1:24" ht="12.75" customHeight="1" x14ac:dyDescent="0.2">
      <c r="A135" s="550"/>
      <c r="B135" s="1617"/>
      <c r="C135" s="1589"/>
      <c r="D135" s="1636"/>
      <c r="E135" s="1654"/>
      <c r="F135" s="921" t="s">
        <v>325</v>
      </c>
      <c r="G135" s="970">
        <f>+基礎データ貼付用シート!E1229</f>
        <v>0</v>
      </c>
      <c r="H135" s="699" t="s">
        <v>1403</v>
      </c>
      <c r="I135" s="971">
        <v>0.23400000000000001</v>
      </c>
      <c r="J135" s="699" t="s">
        <v>1404</v>
      </c>
      <c r="K135" s="966">
        <f t="shared" si="6"/>
        <v>0</v>
      </c>
      <c r="L135" s="409" t="str">
        <f t="shared" si="7"/>
        <v>(ｶ)</v>
      </c>
      <c r="M135" s="550"/>
      <c r="N135" s="313" t="s">
        <v>1406</v>
      </c>
      <c r="O135" s="202"/>
      <c r="P135" s="203"/>
      <c r="Q135" s="200"/>
      <c r="R135" s="200"/>
      <c r="S135" s="204"/>
      <c r="T135" s="200"/>
      <c r="U135" s="200"/>
      <c r="V135" s="205"/>
      <c r="W135" s="199"/>
      <c r="X135" s="201"/>
    </row>
    <row r="136" spans="1:24" ht="12.75" customHeight="1" x14ac:dyDescent="0.2">
      <c r="A136" s="550"/>
      <c r="B136" s="1617">
        <v>2</v>
      </c>
      <c r="C136" s="1589" t="s">
        <v>124</v>
      </c>
      <c r="D136" s="1636" t="s">
        <v>302</v>
      </c>
      <c r="E136" s="1654" t="s">
        <v>329</v>
      </c>
      <c r="F136" s="921" t="s">
        <v>326</v>
      </c>
      <c r="G136" s="970">
        <f>+基礎データ貼付用シート!E1240</f>
        <v>0</v>
      </c>
      <c r="H136" s="699" t="s">
        <v>1403</v>
      </c>
      <c r="I136" s="971">
        <v>0.185</v>
      </c>
      <c r="J136" s="972" t="s">
        <v>1404</v>
      </c>
      <c r="K136" s="966">
        <f t="shared" si="6"/>
        <v>0</v>
      </c>
      <c r="L136" s="409" t="str">
        <f t="shared" si="7"/>
        <v>(ｷ)</v>
      </c>
      <c r="M136" s="550"/>
      <c r="N136" s="313" t="s">
        <v>1407</v>
      </c>
      <c r="O136" s="202"/>
      <c r="P136" s="203"/>
      <c r="Q136" s="1637"/>
      <c r="R136" s="1637"/>
      <c r="S136" s="204"/>
      <c r="T136" s="1632"/>
      <c r="U136" s="1632"/>
      <c r="V136" s="206"/>
      <c r="W136" s="200"/>
      <c r="X136" s="201"/>
    </row>
    <row r="137" spans="1:24" ht="12.75" customHeight="1" x14ac:dyDescent="0.2">
      <c r="A137" s="550"/>
      <c r="B137" s="1617"/>
      <c r="C137" s="1589"/>
      <c r="D137" s="1636"/>
      <c r="E137" s="1654"/>
      <c r="F137" s="921" t="s">
        <v>325</v>
      </c>
      <c r="G137" s="970">
        <f>+基礎データ貼付用シート!E1241</f>
        <v>0</v>
      </c>
      <c r="H137" s="699" t="s">
        <v>1403</v>
      </c>
      <c r="I137" s="971">
        <v>0.27600000000000002</v>
      </c>
      <c r="J137" s="699" t="s">
        <v>1404</v>
      </c>
      <c r="K137" s="966">
        <f t="shared" si="6"/>
        <v>0</v>
      </c>
      <c r="L137" s="409" t="str">
        <f t="shared" si="7"/>
        <v>(ｸ)</v>
      </c>
      <c r="M137" s="550"/>
      <c r="N137" s="313" t="s">
        <v>1408</v>
      </c>
      <c r="O137" s="202"/>
      <c r="P137" s="203"/>
      <c r="Q137" s="199"/>
      <c r="R137" s="199"/>
      <c r="S137" s="204"/>
      <c r="T137" s="200"/>
      <c r="U137" s="200"/>
      <c r="V137" s="206"/>
      <c r="W137" s="200"/>
      <c r="X137" s="201"/>
    </row>
    <row r="138" spans="1:24" ht="12.75" customHeight="1" x14ac:dyDescent="0.2">
      <c r="A138" s="550"/>
      <c r="B138" s="1617"/>
      <c r="C138" s="1589"/>
      <c r="D138" s="1636"/>
      <c r="E138" s="1654" t="s">
        <v>328</v>
      </c>
      <c r="F138" s="921" t="s">
        <v>326</v>
      </c>
      <c r="G138" s="970">
        <f>+基礎データ貼付用シート!E1242</f>
        <v>0</v>
      </c>
      <c r="H138" s="699" t="s">
        <v>1398</v>
      </c>
      <c r="I138" s="971">
        <v>0.13800000000000001</v>
      </c>
      <c r="J138" s="972" t="s">
        <v>1399</v>
      </c>
      <c r="K138" s="966">
        <f t="shared" si="6"/>
        <v>0</v>
      </c>
      <c r="L138" s="409" t="str">
        <f t="shared" si="7"/>
        <v>(ｹ)</v>
      </c>
      <c r="M138" s="550"/>
      <c r="N138" s="313" t="s">
        <v>1409</v>
      </c>
      <c r="O138" s="202"/>
      <c r="P138" s="203"/>
      <c r="Q138" s="200"/>
      <c r="R138" s="200"/>
      <c r="S138" s="204"/>
      <c r="T138" s="1632"/>
      <c r="U138" s="1632"/>
      <c r="V138" s="205"/>
      <c r="W138" s="199"/>
      <c r="X138" s="201"/>
    </row>
    <row r="139" spans="1:24" ht="12.75" customHeight="1" x14ac:dyDescent="0.2">
      <c r="A139" s="550"/>
      <c r="B139" s="1617"/>
      <c r="C139" s="1589"/>
      <c r="D139" s="1636"/>
      <c r="E139" s="1654"/>
      <c r="F139" s="921" t="s">
        <v>325</v>
      </c>
      <c r="G139" s="970">
        <f>+基礎データ貼付用シート!E1243</f>
        <v>0</v>
      </c>
      <c r="H139" s="699" t="s">
        <v>1403</v>
      </c>
      <c r="I139" s="971">
        <v>0.20700000000000002</v>
      </c>
      <c r="J139" s="699" t="s">
        <v>1404</v>
      </c>
      <c r="K139" s="966">
        <f t="shared" si="6"/>
        <v>0</v>
      </c>
      <c r="L139" s="409" t="str">
        <f t="shared" si="7"/>
        <v>(ｺ)</v>
      </c>
      <c r="M139" s="550"/>
      <c r="N139" s="313" t="s">
        <v>1410</v>
      </c>
      <c r="O139" s="202"/>
      <c r="P139" s="203"/>
      <c r="Q139" s="200"/>
      <c r="R139" s="200"/>
      <c r="S139" s="204"/>
      <c r="T139" s="200"/>
      <c r="U139" s="200"/>
      <c r="V139" s="205"/>
      <c r="W139" s="199"/>
      <c r="X139" s="201"/>
    </row>
    <row r="140" spans="1:24" ht="12.75" customHeight="1" x14ac:dyDescent="0.2">
      <c r="A140" s="550"/>
      <c r="B140" s="1617"/>
      <c r="C140" s="1589"/>
      <c r="D140" s="1636"/>
      <c r="E140" s="1654" t="s">
        <v>327</v>
      </c>
      <c r="F140" s="921" t="s">
        <v>326</v>
      </c>
      <c r="G140" s="970">
        <f>+基礎データ貼付用シート!E1238</f>
        <v>0</v>
      </c>
      <c r="H140" s="699" t="s">
        <v>1403</v>
      </c>
      <c r="I140" s="971">
        <v>0.104</v>
      </c>
      <c r="J140" s="972" t="s">
        <v>1404</v>
      </c>
      <c r="K140" s="966">
        <f t="shared" si="6"/>
        <v>0</v>
      </c>
      <c r="L140" s="409" t="str">
        <f t="shared" si="7"/>
        <v>(ｻ)</v>
      </c>
      <c r="M140" s="550"/>
      <c r="N140" s="313" t="s">
        <v>1411</v>
      </c>
      <c r="O140" s="202"/>
      <c r="P140" s="203"/>
      <c r="Q140" s="200"/>
      <c r="R140" s="200"/>
      <c r="S140" s="204"/>
      <c r="T140" s="1632"/>
      <c r="U140" s="1632"/>
      <c r="V140" s="205"/>
      <c r="W140" s="199"/>
      <c r="X140" s="201"/>
    </row>
    <row r="141" spans="1:24" ht="12.75" customHeight="1" x14ac:dyDescent="0.2">
      <c r="A141" s="550"/>
      <c r="B141" s="1617"/>
      <c r="C141" s="1589"/>
      <c r="D141" s="1636"/>
      <c r="E141" s="1654"/>
      <c r="F141" s="921" t="s">
        <v>325</v>
      </c>
      <c r="G141" s="970">
        <f>+基礎データ貼付用シート!E1239</f>
        <v>0</v>
      </c>
      <c r="H141" s="699" t="s">
        <v>1403</v>
      </c>
      <c r="I141" s="971">
        <v>0.20799999999999999</v>
      </c>
      <c r="J141" s="699" t="s">
        <v>1404</v>
      </c>
      <c r="K141" s="966">
        <f t="shared" si="6"/>
        <v>0</v>
      </c>
      <c r="L141" s="409" t="str">
        <f t="shared" si="7"/>
        <v>(ｼ)</v>
      </c>
      <c r="M141" s="550"/>
      <c r="N141" s="313" t="s">
        <v>1412</v>
      </c>
      <c r="O141" s="202"/>
      <c r="P141" s="203"/>
      <c r="Q141" s="200"/>
      <c r="R141" s="200"/>
      <c r="S141" s="204"/>
      <c r="T141" s="200"/>
      <c r="U141" s="200"/>
      <c r="V141" s="205"/>
      <c r="W141" s="199"/>
      <c r="X141" s="201"/>
    </row>
    <row r="142" spans="1:24" ht="12.75" customHeight="1" x14ac:dyDescent="0.2">
      <c r="A142" s="550"/>
      <c r="B142" s="1640">
        <v>3</v>
      </c>
      <c r="C142" s="1618" t="s">
        <v>7015</v>
      </c>
      <c r="D142" s="1643" t="s">
        <v>302</v>
      </c>
      <c r="E142" s="1644" t="s">
        <v>329</v>
      </c>
      <c r="F142" s="921" t="s">
        <v>326</v>
      </c>
      <c r="G142" s="638" t="b">
        <f>IF(総括表!$B$4=総括表!$Q$4,基礎データ貼付用シート!E1250)</f>
        <v>0</v>
      </c>
      <c r="H142" s="699" t="s">
        <v>1403</v>
      </c>
      <c r="I142" s="971">
        <v>0.20799999999999999</v>
      </c>
      <c r="J142" s="972" t="s">
        <v>1404</v>
      </c>
      <c r="K142" s="966">
        <f t="shared" si="6"/>
        <v>0</v>
      </c>
      <c r="L142" s="409" t="str">
        <f t="shared" si="7"/>
        <v>(ｽ)</v>
      </c>
      <c r="M142" s="550"/>
      <c r="N142" s="313" t="s">
        <v>1413</v>
      </c>
      <c r="O142" s="202"/>
      <c r="P142" s="203"/>
      <c r="Q142" s="1637"/>
      <c r="R142" s="1637"/>
      <c r="S142" s="204"/>
      <c r="T142" s="1632"/>
      <c r="U142" s="1632"/>
      <c r="V142" s="206"/>
      <c r="W142" s="200"/>
      <c r="X142" s="201"/>
    </row>
    <row r="143" spans="1:24" ht="12.75" customHeight="1" x14ac:dyDescent="0.2">
      <c r="A143" s="550"/>
      <c r="B143" s="1641"/>
      <c r="C143" s="1648"/>
      <c r="D143" s="1575"/>
      <c r="E143" s="1626"/>
      <c r="F143" s="921" t="s">
        <v>325</v>
      </c>
      <c r="G143" s="638" t="b">
        <f>IF(総括表!$B$4=総括表!$Q$4,基礎データ貼付用シート!E1251)</f>
        <v>0</v>
      </c>
      <c r="H143" s="699" t="s">
        <v>1403</v>
      </c>
      <c r="I143" s="971">
        <v>0.312</v>
      </c>
      <c r="J143" s="699" t="s">
        <v>1404</v>
      </c>
      <c r="K143" s="966">
        <f t="shared" si="6"/>
        <v>0</v>
      </c>
      <c r="L143" s="409" t="str">
        <f t="shared" si="7"/>
        <v>(ｾ)</v>
      </c>
      <c r="M143" s="550"/>
      <c r="N143" s="313" t="s">
        <v>1414</v>
      </c>
      <c r="O143" s="202"/>
      <c r="P143" s="203"/>
      <c r="Q143" s="199"/>
      <c r="R143" s="199"/>
      <c r="S143" s="204"/>
      <c r="T143" s="200"/>
      <c r="U143" s="200"/>
      <c r="V143" s="206"/>
      <c r="W143" s="200"/>
      <c r="X143" s="201"/>
    </row>
    <row r="144" spans="1:24" ht="12.75" customHeight="1" x14ac:dyDescent="0.2">
      <c r="A144" s="550"/>
      <c r="B144" s="1641"/>
      <c r="C144" s="1648"/>
      <c r="D144" s="1575"/>
      <c r="E144" s="1644" t="s">
        <v>328</v>
      </c>
      <c r="F144" s="921" t="s">
        <v>326</v>
      </c>
      <c r="G144" s="638" t="b">
        <f>IF(総括表!$B$4=総括表!$Q$4,基礎データ貼付用シート!E1252)</f>
        <v>0</v>
      </c>
      <c r="H144" s="699" t="s">
        <v>1403</v>
      </c>
      <c r="I144" s="971">
        <v>0.156</v>
      </c>
      <c r="J144" s="972" t="s">
        <v>1404</v>
      </c>
      <c r="K144" s="966">
        <f t="shared" si="6"/>
        <v>0</v>
      </c>
      <c r="L144" s="409" t="str">
        <f t="shared" si="7"/>
        <v>(ｿ)</v>
      </c>
      <c r="M144" s="550"/>
      <c r="N144" s="313" t="s">
        <v>1415</v>
      </c>
      <c r="O144" s="202"/>
      <c r="P144" s="203"/>
      <c r="Q144" s="200"/>
      <c r="R144" s="200"/>
      <c r="S144" s="204"/>
      <c r="T144" s="1632"/>
      <c r="U144" s="1632"/>
      <c r="V144" s="205"/>
      <c r="W144" s="199"/>
      <c r="X144" s="201"/>
    </row>
    <row r="145" spans="1:24" ht="12.75" customHeight="1" x14ac:dyDescent="0.2">
      <c r="A145" s="550"/>
      <c r="B145" s="1641"/>
      <c r="C145" s="1648"/>
      <c r="D145" s="1575"/>
      <c r="E145" s="1626"/>
      <c r="F145" s="921" t="s">
        <v>325</v>
      </c>
      <c r="G145" s="638" t="b">
        <f>IF(総括表!$B$4=総括表!$Q$4,基礎データ貼付用シート!E1253)</f>
        <v>0</v>
      </c>
      <c r="H145" s="699" t="s">
        <v>1403</v>
      </c>
      <c r="I145" s="971">
        <v>0.23399999999999999</v>
      </c>
      <c r="J145" s="699" t="s">
        <v>1404</v>
      </c>
      <c r="K145" s="966">
        <f t="shared" si="6"/>
        <v>0</v>
      </c>
      <c r="L145" s="409" t="str">
        <f t="shared" si="7"/>
        <v>(ﾀ)</v>
      </c>
      <c r="M145" s="550"/>
      <c r="N145" s="313" t="s">
        <v>1416</v>
      </c>
      <c r="O145" s="202"/>
      <c r="P145" s="203"/>
      <c r="Q145" s="200"/>
      <c r="R145" s="200"/>
      <c r="S145" s="204"/>
      <c r="T145" s="200"/>
      <c r="U145" s="200"/>
      <c r="V145" s="205"/>
      <c r="W145" s="199"/>
      <c r="X145" s="201"/>
    </row>
    <row r="146" spans="1:24" ht="12.75" customHeight="1" x14ac:dyDescent="0.2">
      <c r="A146" s="550"/>
      <c r="B146" s="1641"/>
      <c r="C146" s="1648"/>
      <c r="D146" s="1575"/>
      <c r="E146" s="1644" t="s">
        <v>327</v>
      </c>
      <c r="F146" s="921" t="s">
        <v>326</v>
      </c>
      <c r="G146" s="638" t="b">
        <f>IF(総括表!$B$4=総括表!$Q$4,基礎データ貼付用シート!E1248)</f>
        <v>0</v>
      </c>
      <c r="H146" s="699" t="s">
        <v>1403</v>
      </c>
      <c r="I146" s="971">
        <v>0.11700000000000001</v>
      </c>
      <c r="J146" s="972" t="s">
        <v>1404</v>
      </c>
      <c r="K146" s="966">
        <f t="shared" si="6"/>
        <v>0</v>
      </c>
      <c r="L146" s="409" t="str">
        <f t="shared" si="7"/>
        <v>(ﾁ)</v>
      </c>
      <c r="M146" s="550"/>
      <c r="N146" s="313" t="s">
        <v>1417</v>
      </c>
      <c r="O146" s="202"/>
      <c r="P146" s="203"/>
      <c r="Q146" s="200"/>
      <c r="R146" s="200"/>
      <c r="S146" s="204"/>
      <c r="T146" s="1632"/>
      <c r="U146" s="1632"/>
      <c r="V146" s="205"/>
      <c r="W146" s="199"/>
      <c r="X146" s="201"/>
    </row>
    <row r="147" spans="1:24" ht="12.75" customHeight="1" x14ac:dyDescent="0.2">
      <c r="A147" s="550"/>
      <c r="B147" s="1641"/>
      <c r="C147" s="1648"/>
      <c r="D147" s="1576"/>
      <c r="E147" s="1626"/>
      <c r="F147" s="921" t="s">
        <v>325</v>
      </c>
      <c r="G147" s="638" t="b">
        <f>IF(総括表!$B$4=総括表!$Q$4,基礎データ貼付用シート!E1249)</f>
        <v>0</v>
      </c>
      <c r="H147" s="699" t="s">
        <v>1403</v>
      </c>
      <c r="I147" s="971">
        <v>0.23400000000000001</v>
      </c>
      <c r="J147" s="699" t="s">
        <v>1404</v>
      </c>
      <c r="K147" s="966">
        <f t="shared" si="6"/>
        <v>0</v>
      </c>
      <c r="L147" s="409" t="str">
        <f t="shared" si="7"/>
        <v>(ﾂ)</v>
      </c>
      <c r="M147" s="550"/>
      <c r="N147" s="313" t="s">
        <v>1418</v>
      </c>
      <c r="O147" s="202"/>
      <c r="P147" s="203"/>
      <c r="Q147" s="200"/>
      <c r="R147" s="200"/>
      <c r="S147" s="204"/>
      <c r="T147" s="200"/>
      <c r="U147" s="200"/>
      <c r="V147" s="205"/>
      <c r="W147" s="199"/>
      <c r="X147" s="201"/>
    </row>
    <row r="148" spans="1:24" ht="12.75" customHeight="1" x14ac:dyDescent="0.2">
      <c r="A148" s="550"/>
      <c r="B148" s="1640">
        <v>4</v>
      </c>
      <c r="C148" s="1618" t="s">
        <v>7016</v>
      </c>
      <c r="D148" s="1643" t="s">
        <v>302</v>
      </c>
      <c r="E148" s="1644" t="s">
        <v>329</v>
      </c>
      <c r="F148" s="921" t="s">
        <v>326</v>
      </c>
      <c r="G148" s="638" t="b">
        <f>IF(総括表!$B$4=総括表!$Q$5,基礎データ貼付用シート!E1250)</f>
        <v>0</v>
      </c>
      <c r="H148" s="699" t="s">
        <v>1403</v>
      </c>
      <c r="I148" s="971">
        <v>0.18</v>
      </c>
      <c r="J148" s="972" t="s">
        <v>1404</v>
      </c>
      <c r="K148" s="966">
        <f t="shared" si="6"/>
        <v>0</v>
      </c>
      <c r="L148" s="409" t="str">
        <f t="shared" si="7"/>
        <v>(ﾃ)</v>
      </c>
      <c r="M148" s="550"/>
      <c r="N148" s="313" t="s">
        <v>1419</v>
      </c>
      <c r="O148" s="202"/>
      <c r="P148" s="203"/>
      <c r="Q148" s="1637"/>
      <c r="R148" s="1637"/>
      <c r="S148" s="204"/>
      <c r="T148" s="1632"/>
      <c r="U148" s="1632"/>
      <c r="V148" s="206"/>
      <c r="W148" s="200"/>
      <c r="X148" s="201"/>
    </row>
    <row r="149" spans="1:24" ht="12.75" customHeight="1" x14ac:dyDescent="0.2">
      <c r="A149" s="550"/>
      <c r="B149" s="1641"/>
      <c r="C149" s="1648"/>
      <c r="D149" s="1575"/>
      <c r="E149" s="1626"/>
      <c r="F149" s="921" t="s">
        <v>325</v>
      </c>
      <c r="G149" s="638" t="b">
        <f>IF(総括表!$B$4=総括表!$Q$5,基礎データ貼付用シート!E1251)</f>
        <v>0</v>
      </c>
      <c r="H149" s="699" t="s">
        <v>1403</v>
      </c>
      <c r="I149" s="971">
        <v>0.27</v>
      </c>
      <c r="J149" s="699" t="s">
        <v>1404</v>
      </c>
      <c r="K149" s="966">
        <f t="shared" si="6"/>
        <v>0</v>
      </c>
      <c r="L149" s="409" t="str">
        <f t="shared" si="7"/>
        <v>(ﾄ)</v>
      </c>
      <c r="M149" s="550"/>
      <c r="N149" s="313" t="s">
        <v>1420</v>
      </c>
      <c r="O149" s="202"/>
      <c r="P149" s="203"/>
      <c r="Q149" s="199"/>
      <c r="R149" s="199"/>
      <c r="S149" s="204"/>
      <c r="T149" s="200"/>
      <c r="U149" s="200"/>
      <c r="V149" s="206"/>
      <c r="W149" s="200"/>
      <c r="X149" s="201"/>
    </row>
    <row r="150" spans="1:24" ht="12.75" customHeight="1" x14ac:dyDescent="0.2">
      <c r="A150" s="550"/>
      <c r="B150" s="1641"/>
      <c r="C150" s="1648"/>
      <c r="D150" s="1575"/>
      <c r="E150" s="1644" t="s">
        <v>328</v>
      </c>
      <c r="F150" s="921" t="s">
        <v>326</v>
      </c>
      <c r="G150" s="638" t="b">
        <f>IF(総括表!$B$4=総括表!$Q$5,基礎データ貼付用シート!E1252)</f>
        <v>0</v>
      </c>
      <c r="H150" s="699" t="s">
        <v>1403</v>
      </c>
      <c r="I150" s="971">
        <v>0.13500000000000001</v>
      </c>
      <c r="J150" s="972" t="s">
        <v>1404</v>
      </c>
      <c r="K150" s="966">
        <f t="shared" si="6"/>
        <v>0</v>
      </c>
      <c r="L150" s="409" t="str">
        <f t="shared" si="7"/>
        <v>(ﾅ)</v>
      </c>
      <c r="M150" s="550"/>
      <c r="N150" s="313" t="s">
        <v>1421</v>
      </c>
      <c r="O150" s="202"/>
      <c r="P150" s="203"/>
      <c r="Q150" s="200"/>
      <c r="R150" s="200"/>
      <c r="S150" s="204"/>
      <c r="T150" s="1632"/>
      <c r="U150" s="1632"/>
      <c r="V150" s="205"/>
      <c r="W150" s="199"/>
      <c r="X150" s="201"/>
    </row>
    <row r="151" spans="1:24" ht="12.75" customHeight="1" x14ac:dyDescent="0.2">
      <c r="A151" s="550"/>
      <c r="B151" s="1641"/>
      <c r="C151" s="1648"/>
      <c r="D151" s="1575"/>
      <c r="E151" s="1626"/>
      <c r="F151" s="921" t="s">
        <v>325</v>
      </c>
      <c r="G151" s="638" t="b">
        <f>IF(総括表!$B$4=総括表!$Q$5,基礎データ貼付用シート!E1253)</f>
        <v>0</v>
      </c>
      <c r="H151" s="699" t="s">
        <v>1403</v>
      </c>
      <c r="I151" s="971">
        <v>0.20100000000000001</v>
      </c>
      <c r="J151" s="699" t="s">
        <v>1404</v>
      </c>
      <c r="K151" s="966">
        <f t="shared" si="6"/>
        <v>0</v>
      </c>
      <c r="L151" s="409" t="str">
        <f t="shared" si="7"/>
        <v>(ﾆ)</v>
      </c>
      <c r="M151" s="550"/>
      <c r="N151" s="313" t="s">
        <v>1422</v>
      </c>
      <c r="O151" s="202"/>
      <c r="P151" s="203"/>
      <c r="Q151" s="200"/>
      <c r="R151" s="200"/>
      <c r="S151" s="204"/>
      <c r="T151" s="200"/>
      <c r="U151" s="200"/>
      <c r="V151" s="205"/>
      <c r="W151" s="199"/>
      <c r="X151" s="201"/>
    </row>
    <row r="152" spans="1:24" ht="12.75" customHeight="1" x14ac:dyDescent="0.2">
      <c r="A152" s="550"/>
      <c r="B152" s="1641"/>
      <c r="C152" s="1648"/>
      <c r="D152" s="1575"/>
      <c r="E152" s="1644" t="s">
        <v>327</v>
      </c>
      <c r="F152" s="921" t="s">
        <v>326</v>
      </c>
      <c r="G152" s="638" t="b">
        <f>IF(総括表!$B$4=総括表!$Q$5,基礎データ貼付用シート!E1248)</f>
        <v>0</v>
      </c>
      <c r="H152" s="699" t="s">
        <v>1403</v>
      </c>
      <c r="I152" s="971">
        <v>0.10100000000000001</v>
      </c>
      <c r="J152" s="972" t="s">
        <v>1404</v>
      </c>
      <c r="K152" s="966">
        <f t="shared" si="6"/>
        <v>0</v>
      </c>
      <c r="L152" s="409" t="str">
        <f t="shared" si="7"/>
        <v>(ﾇ)</v>
      </c>
      <c r="M152" s="550"/>
      <c r="N152" s="313" t="s">
        <v>1423</v>
      </c>
      <c r="O152" s="202"/>
      <c r="P152" s="203"/>
      <c r="Q152" s="200"/>
      <c r="R152" s="200"/>
      <c r="S152" s="204"/>
      <c r="T152" s="1632"/>
      <c r="U152" s="1632"/>
      <c r="V152" s="205"/>
      <c r="W152" s="199"/>
      <c r="X152" s="201"/>
    </row>
    <row r="153" spans="1:24" ht="12.75" customHeight="1" x14ac:dyDescent="0.2">
      <c r="A153" s="550"/>
      <c r="B153" s="1642"/>
      <c r="C153" s="1648"/>
      <c r="D153" s="1576"/>
      <c r="E153" s="1626"/>
      <c r="F153" s="921" t="s">
        <v>325</v>
      </c>
      <c r="G153" s="638" t="b">
        <f>IF(総括表!$B$4=総括表!$Q$5,基礎データ貼付用シート!E1249)</f>
        <v>0</v>
      </c>
      <c r="H153" s="699" t="s">
        <v>1403</v>
      </c>
      <c r="I153" s="971">
        <v>0.20200000000000001</v>
      </c>
      <c r="J153" s="699" t="s">
        <v>1404</v>
      </c>
      <c r="K153" s="966">
        <f t="shared" si="6"/>
        <v>0</v>
      </c>
      <c r="L153" s="409" t="str">
        <f t="shared" si="7"/>
        <v>(ﾈ)</v>
      </c>
      <c r="M153" s="550"/>
      <c r="N153" s="313" t="s">
        <v>1424</v>
      </c>
      <c r="O153" s="202"/>
      <c r="P153" s="203"/>
      <c r="Q153" s="200"/>
      <c r="R153" s="200"/>
      <c r="S153" s="204"/>
      <c r="T153" s="200"/>
      <c r="U153" s="200"/>
      <c r="V153" s="205"/>
      <c r="W153" s="199"/>
      <c r="X153" s="201"/>
    </row>
    <row r="154" spans="1:24" ht="12.75" customHeight="1" x14ac:dyDescent="0.2">
      <c r="A154" s="550"/>
      <c r="B154" s="1640">
        <v>5</v>
      </c>
      <c r="C154" s="1618" t="s">
        <v>7017</v>
      </c>
      <c r="D154" s="1643" t="s">
        <v>302</v>
      </c>
      <c r="E154" s="1644" t="s">
        <v>329</v>
      </c>
      <c r="F154" s="921" t="s">
        <v>326</v>
      </c>
      <c r="G154" s="638" t="b">
        <f>IF(総括表!$B$4=総括表!$Q$4,基礎データ貼付用シート!E1261)</f>
        <v>0</v>
      </c>
      <c r="H154" s="699" t="s">
        <v>1403</v>
      </c>
      <c r="I154" s="971">
        <v>0.247</v>
      </c>
      <c r="J154" s="972" t="s">
        <v>1404</v>
      </c>
      <c r="K154" s="966">
        <f t="shared" si="6"/>
        <v>0</v>
      </c>
      <c r="L154" s="409" t="str">
        <f t="shared" si="7"/>
        <v>(ﾉ)</v>
      </c>
      <c r="M154" s="550"/>
      <c r="N154" s="313" t="s">
        <v>1425</v>
      </c>
      <c r="O154" s="202"/>
      <c r="P154" s="203"/>
      <c r="Q154" s="1637"/>
      <c r="R154" s="1637"/>
      <c r="S154" s="204"/>
      <c r="T154" s="1632"/>
      <c r="U154" s="1632"/>
      <c r="V154" s="206"/>
      <c r="W154" s="200"/>
      <c r="X154" s="201"/>
    </row>
    <row r="155" spans="1:24" ht="12.75" customHeight="1" x14ac:dyDescent="0.2">
      <c r="A155" s="550"/>
      <c r="B155" s="1672"/>
      <c r="C155" s="1673"/>
      <c r="D155" s="1575"/>
      <c r="E155" s="1626"/>
      <c r="F155" s="921" t="s">
        <v>325</v>
      </c>
      <c r="G155" s="638" t="b">
        <f>IF(総括表!$B$4=総括表!$Q$4,基礎データ貼付用シート!E1262)</f>
        <v>0</v>
      </c>
      <c r="H155" s="699" t="s">
        <v>1403</v>
      </c>
      <c r="I155" s="971">
        <v>0.372</v>
      </c>
      <c r="J155" s="699" t="s">
        <v>1404</v>
      </c>
      <c r="K155" s="966">
        <f t="shared" si="6"/>
        <v>0</v>
      </c>
      <c r="L155" s="409" t="str">
        <f t="shared" si="7"/>
        <v>(ﾊ)</v>
      </c>
      <c r="M155" s="550"/>
      <c r="N155" s="313" t="s">
        <v>1426</v>
      </c>
      <c r="O155" s="202"/>
      <c r="P155" s="203"/>
      <c r="Q155" s="199"/>
      <c r="R155" s="199"/>
      <c r="S155" s="204"/>
      <c r="T155" s="200"/>
      <c r="U155" s="200"/>
      <c r="V155" s="206"/>
      <c r="W155" s="200"/>
      <c r="X155" s="201"/>
    </row>
    <row r="156" spans="1:24" ht="12.75" customHeight="1" x14ac:dyDescent="0.2">
      <c r="A156" s="550"/>
      <c r="B156" s="1672"/>
      <c r="C156" s="1673"/>
      <c r="D156" s="1575"/>
      <c r="E156" s="1644" t="s">
        <v>328</v>
      </c>
      <c r="F156" s="921" t="s">
        <v>326</v>
      </c>
      <c r="G156" s="638" t="b">
        <f>IF(総括表!$B$4=総括表!$Q$4,基礎データ貼付用シート!E1263)</f>
        <v>0</v>
      </c>
      <c r="H156" s="699" t="s">
        <v>1403</v>
      </c>
      <c r="I156" s="971">
        <v>0.186</v>
      </c>
      <c r="J156" s="972" t="s">
        <v>1404</v>
      </c>
      <c r="K156" s="966">
        <f t="shared" si="6"/>
        <v>0</v>
      </c>
      <c r="L156" s="409" t="str">
        <f t="shared" si="7"/>
        <v>(ﾋ)</v>
      </c>
      <c r="M156" s="550"/>
      <c r="N156" s="313" t="s">
        <v>1427</v>
      </c>
      <c r="O156" s="202"/>
      <c r="P156" s="203"/>
      <c r="Q156" s="200"/>
      <c r="R156" s="200"/>
      <c r="S156" s="204"/>
      <c r="T156" s="1632"/>
      <c r="U156" s="1632"/>
      <c r="V156" s="205"/>
      <c r="W156" s="199"/>
      <c r="X156" s="201"/>
    </row>
    <row r="157" spans="1:24" ht="12.75" customHeight="1" x14ac:dyDescent="0.2">
      <c r="A157" s="550"/>
      <c r="B157" s="1672"/>
      <c r="C157" s="1673"/>
      <c r="D157" s="1575"/>
      <c r="E157" s="1626"/>
      <c r="F157" s="921" t="s">
        <v>325</v>
      </c>
      <c r="G157" s="638" t="b">
        <f>IF(総括表!$B$4=総括表!$Q$4,基礎データ貼付用シート!E1264)</f>
        <v>0</v>
      </c>
      <c r="H157" s="699" t="s">
        <v>1403</v>
      </c>
      <c r="I157" s="971">
        <v>0.27900000000000003</v>
      </c>
      <c r="J157" s="699" t="s">
        <v>1404</v>
      </c>
      <c r="K157" s="966">
        <f t="shared" si="6"/>
        <v>0</v>
      </c>
      <c r="L157" s="409" t="str">
        <f t="shared" si="7"/>
        <v>(ﾌ)</v>
      </c>
      <c r="M157" s="550"/>
      <c r="N157" s="313" t="s">
        <v>1428</v>
      </c>
      <c r="O157" s="202"/>
      <c r="P157" s="203"/>
      <c r="Q157" s="200"/>
      <c r="R157" s="200"/>
      <c r="S157" s="204"/>
      <c r="T157" s="200"/>
      <c r="U157" s="200"/>
      <c r="V157" s="205"/>
      <c r="W157" s="199"/>
      <c r="X157" s="201"/>
    </row>
    <row r="158" spans="1:24" ht="12.75" customHeight="1" x14ac:dyDescent="0.2">
      <c r="A158" s="550"/>
      <c r="B158" s="1672"/>
      <c r="C158" s="1673"/>
      <c r="D158" s="1575"/>
      <c r="E158" s="1644" t="s">
        <v>327</v>
      </c>
      <c r="F158" s="921" t="s">
        <v>326</v>
      </c>
      <c r="G158" s="638" t="b">
        <f>IF(総括表!$B$4=総括表!$Q$4,基礎データ貼付用シート!E1258)</f>
        <v>0</v>
      </c>
      <c r="H158" s="699" t="s">
        <v>1403</v>
      </c>
      <c r="I158" s="971">
        <v>0.13900000000000001</v>
      </c>
      <c r="J158" s="972" t="s">
        <v>1404</v>
      </c>
      <c r="K158" s="966">
        <f t="shared" si="6"/>
        <v>0</v>
      </c>
      <c r="L158" s="409" t="str">
        <f t="shared" si="7"/>
        <v>(ﾍ)</v>
      </c>
      <c r="M158" s="550"/>
      <c r="N158" s="313" t="s">
        <v>1429</v>
      </c>
      <c r="O158" s="202"/>
      <c r="P158" s="203"/>
      <c r="Q158" s="200"/>
      <c r="R158" s="200"/>
      <c r="S158" s="204"/>
      <c r="T158" s="1632"/>
      <c r="U158" s="1632"/>
      <c r="V158" s="205"/>
      <c r="W158" s="199"/>
      <c r="X158" s="201"/>
    </row>
    <row r="159" spans="1:24" ht="12.75" customHeight="1" x14ac:dyDescent="0.2">
      <c r="A159" s="550"/>
      <c r="B159" s="1672"/>
      <c r="C159" s="1673"/>
      <c r="D159" s="1575"/>
      <c r="E159" s="1626"/>
      <c r="F159" s="921" t="s">
        <v>325</v>
      </c>
      <c r="G159" s="638" t="b">
        <f>IF(総括表!$B$4=総括表!$Q$4,基礎データ貼付用シート!E1260)</f>
        <v>0</v>
      </c>
      <c r="H159" s="699" t="s">
        <v>1403</v>
      </c>
      <c r="I159" s="971">
        <v>0.27800000000000002</v>
      </c>
      <c r="J159" s="699" t="s">
        <v>1404</v>
      </c>
      <c r="K159" s="966">
        <f t="shared" si="6"/>
        <v>0</v>
      </c>
      <c r="L159" s="409" t="str">
        <f t="shared" si="7"/>
        <v>(ﾎ)</v>
      </c>
      <c r="M159" s="550"/>
      <c r="N159" s="313" t="s">
        <v>1430</v>
      </c>
      <c r="O159" s="202"/>
      <c r="P159" s="203"/>
      <c r="Q159" s="200"/>
      <c r="R159" s="200"/>
      <c r="S159" s="204"/>
      <c r="T159" s="200"/>
      <c r="U159" s="200"/>
      <c r="V159" s="205"/>
      <c r="W159" s="199"/>
      <c r="X159" s="201"/>
    </row>
    <row r="160" spans="1:24" ht="12.75" customHeight="1" x14ac:dyDescent="0.2">
      <c r="A160" s="550"/>
      <c r="B160" s="1640">
        <v>6</v>
      </c>
      <c r="C160" s="1618" t="s">
        <v>7018</v>
      </c>
      <c r="D160" s="1643" t="s">
        <v>302</v>
      </c>
      <c r="E160" s="1644" t="s">
        <v>329</v>
      </c>
      <c r="F160" s="921" t="s">
        <v>326</v>
      </c>
      <c r="G160" s="638" t="b">
        <f>IF(総括表!$B$4=総括表!$Q$5,基礎データ貼付用シート!E1261)</f>
        <v>0</v>
      </c>
      <c r="H160" s="699" t="s">
        <v>1403</v>
      </c>
      <c r="I160" s="971">
        <v>0.182</v>
      </c>
      <c r="J160" s="972" t="s">
        <v>1404</v>
      </c>
      <c r="K160" s="966">
        <f t="shared" si="6"/>
        <v>0</v>
      </c>
      <c r="L160" s="409" t="str">
        <f t="shared" si="7"/>
        <v>(ﾏ)</v>
      </c>
      <c r="M160" s="550"/>
      <c r="N160" s="313" t="s">
        <v>1431</v>
      </c>
      <c r="O160" s="202"/>
      <c r="P160" s="203"/>
      <c r="Q160" s="1637"/>
      <c r="R160" s="1637"/>
      <c r="S160" s="204"/>
      <c r="T160" s="1632"/>
      <c r="U160" s="1632"/>
      <c r="V160" s="206"/>
      <c r="W160" s="200"/>
      <c r="X160" s="201"/>
    </row>
    <row r="161" spans="1:24" ht="12.75" customHeight="1" x14ac:dyDescent="0.2">
      <c r="A161" s="550"/>
      <c r="B161" s="1641"/>
      <c r="C161" s="1619"/>
      <c r="D161" s="1575"/>
      <c r="E161" s="1626"/>
      <c r="F161" s="921" t="s">
        <v>325</v>
      </c>
      <c r="G161" s="638" t="b">
        <f>IF(総括表!$B$4=総括表!$Q$5,基礎データ貼付用シート!E1262)</f>
        <v>0</v>
      </c>
      <c r="H161" s="699" t="s">
        <v>1403</v>
      </c>
      <c r="I161" s="971">
        <v>0.27300000000000002</v>
      </c>
      <c r="J161" s="699" t="s">
        <v>1404</v>
      </c>
      <c r="K161" s="966">
        <f t="shared" si="6"/>
        <v>0</v>
      </c>
      <c r="L161" s="409" t="str">
        <f t="shared" si="7"/>
        <v>(ﾐ)</v>
      </c>
      <c r="M161" s="550"/>
      <c r="N161" s="313" t="s">
        <v>1432</v>
      </c>
      <c r="O161" s="202"/>
      <c r="P161" s="203"/>
      <c r="Q161" s="199"/>
      <c r="R161" s="199"/>
      <c r="S161" s="204"/>
      <c r="T161" s="200"/>
      <c r="U161" s="200"/>
      <c r="V161" s="206"/>
      <c r="W161" s="200"/>
      <c r="X161" s="201"/>
    </row>
    <row r="162" spans="1:24" ht="12.75" customHeight="1" x14ac:dyDescent="0.2">
      <c r="A162" s="550"/>
      <c r="B162" s="1641"/>
      <c r="C162" s="1619"/>
      <c r="D162" s="1575"/>
      <c r="E162" s="1644" t="s">
        <v>328</v>
      </c>
      <c r="F162" s="921" t="s">
        <v>326</v>
      </c>
      <c r="G162" s="638" t="b">
        <f>IF(総括表!$B$4=総括表!$Q$5,基礎データ貼付用シート!E1263)</f>
        <v>0</v>
      </c>
      <c r="H162" s="699" t="s">
        <v>1403</v>
      </c>
      <c r="I162" s="971">
        <v>0.13700000000000001</v>
      </c>
      <c r="J162" s="972" t="s">
        <v>1404</v>
      </c>
      <c r="K162" s="966">
        <f t="shared" si="6"/>
        <v>0</v>
      </c>
      <c r="L162" s="409" t="str">
        <f t="shared" si="7"/>
        <v>(ﾑ)</v>
      </c>
      <c r="M162" s="550"/>
      <c r="N162" s="313" t="s">
        <v>1433</v>
      </c>
      <c r="O162" s="202"/>
      <c r="P162" s="203"/>
      <c r="Q162" s="200"/>
      <c r="R162" s="200"/>
      <c r="S162" s="204"/>
      <c r="T162" s="1632"/>
      <c r="U162" s="1632"/>
      <c r="V162" s="205"/>
      <c r="W162" s="199"/>
      <c r="X162" s="201"/>
    </row>
    <row r="163" spans="1:24" ht="12.75" customHeight="1" x14ac:dyDescent="0.2">
      <c r="A163" s="550"/>
      <c r="B163" s="1641"/>
      <c r="C163" s="1619"/>
      <c r="D163" s="1575"/>
      <c r="E163" s="1626"/>
      <c r="F163" s="921" t="s">
        <v>325</v>
      </c>
      <c r="G163" s="638" t="b">
        <f>IF(総括表!$B$4=総括表!$Q$5,基礎データ貼付用シート!E1264)</f>
        <v>0</v>
      </c>
      <c r="H163" s="699" t="s">
        <v>1403</v>
      </c>
      <c r="I163" s="971">
        <v>0.20400000000000001</v>
      </c>
      <c r="J163" s="699" t="s">
        <v>1404</v>
      </c>
      <c r="K163" s="966">
        <f t="shared" si="6"/>
        <v>0</v>
      </c>
      <c r="L163" s="409" t="str">
        <f t="shared" si="7"/>
        <v>(ﾒ)</v>
      </c>
      <c r="M163" s="550"/>
      <c r="N163" s="313" t="s">
        <v>1434</v>
      </c>
      <c r="O163" s="202"/>
      <c r="P163" s="203"/>
      <c r="Q163" s="200"/>
      <c r="R163" s="200"/>
      <c r="S163" s="204"/>
      <c r="T163" s="200"/>
      <c r="U163" s="200"/>
      <c r="V163" s="205"/>
      <c r="W163" s="199"/>
      <c r="X163" s="201"/>
    </row>
    <row r="164" spans="1:24" ht="12.75" customHeight="1" x14ac:dyDescent="0.2">
      <c r="A164" s="550"/>
      <c r="B164" s="1641"/>
      <c r="C164" s="1619"/>
      <c r="D164" s="1575"/>
      <c r="E164" s="1644" t="s">
        <v>327</v>
      </c>
      <c r="F164" s="921" t="s">
        <v>326</v>
      </c>
      <c r="G164" s="638" t="b">
        <f>IF(総括表!$B$4=総括表!$Q$5,基礎データ貼付用シート!E1258)</f>
        <v>0</v>
      </c>
      <c r="H164" s="699" t="s">
        <v>1403</v>
      </c>
      <c r="I164" s="971">
        <v>0.10299999999999999</v>
      </c>
      <c r="J164" s="972" t="s">
        <v>1404</v>
      </c>
      <c r="K164" s="966">
        <f t="shared" si="6"/>
        <v>0</v>
      </c>
      <c r="L164" s="409" t="str">
        <f t="shared" si="7"/>
        <v>(ﾓ)</v>
      </c>
      <c r="M164" s="550"/>
      <c r="N164" s="313" t="s">
        <v>1435</v>
      </c>
      <c r="O164" s="202"/>
      <c r="P164" s="203"/>
      <c r="Q164" s="200"/>
      <c r="R164" s="200"/>
      <c r="S164" s="204"/>
      <c r="T164" s="1632"/>
      <c r="U164" s="1632"/>
      <c r="V164" s="205"/>
      <c r="W164" s="199"/>
      <c r="X164" s="201"/>
    </row>
    <row r="165" spans="1:24" ht="12.75" customHeight="1" x14ac:dyDescent="0.2">
      <c r="A165" s="550"/>
      <c r="B165" s="1641"/>
      <c r="C165" s="1619"/>
      <c r="D165" s="1575"/>
      <c r="E165" s="1626"/>
      <c r="F165" s="921" t="s">
        <v>325</v>
      </c>
      <c r="G165" s="638" t="b">
        <f>IF(総括表!$B$4=総括表!$Q$5,基礎データ貼付用シート!E1260)</f>
        <v>0</v>
      </c>
      <c r="H165" s="699" t="s">
        <v>1403</v>
      </c>
      <c r="I165" s="971">
        <v>0.20599999999999999</v>
      </c>
      <c r="J165" s="699" t="s">
        <v>1404</v>
      </c>
      <c r="K165" s="966">
        <f t="shared" si="6"/>
        <v>0</v>
      </c>
      <c r="L165" s="409" t="str">
        <f t="shared" si="7"/>
        <v>(ﾔ)</v>
      </c>
      <c r="M165" s="550"/>
      <c r="N165" s="313" t="s">
        <v>1436</v>
      </c>
      <c r="O165" s="202"/>
      <c r="P165" s="203"/>
      <c r="Q165" s="200"/>
      <c r="R165" s="200"/>
      <c r="S165" s="204"/>
      <c r="T165" s="200"/>
      <c r="U165" s="200"/>
      <c r="V165" s="205"/>
      <c r="W165" s="199"/>
      <c r="X165" s="201"/>
    </row>
    <row r="166" spans="1:24" ht="12.75" customHeight="1" x14ac:dyDescent="0.2">
      <c r="A166" s="550"/>
      <c r="B166" s="1642"/>
      <c r="C166" s="1609"/>
      <c r="D166" s="1576"/>
      <c r="E166" s="922" t="s">
        <v>330</v>
      </c>
      <c r="F166" s="921" t="s">
        <v>326</v>
      </c>
      <c r="G166" s="970">
        <f>+基礎データ貼付用シート!E1259</f>
        <v>0</v>
      </c>
      <c r="H166" s="699" t="s">
        <v>1403</v>
      </c>
      <c r="I166" s="971">
        <v>0.45600000000000002</v>
      </c>
      <c r="J166" s="972" t="s">
        <v>1404</v>
      </c>
      <c r="K166" s="966">
        <f t="shared" si="6"/>
        <v>0</v>
      </c>
      <c r="L166" s="409" t="str">
        <f t="shared" si="7"/>
        <v>(ﾕ)</v>
      </c>
      <c r="M166" s="550"/>
      <c r="N166" s="313" t="s">
        <v>1437</v>
      </c>
      <c r="O166" s="202"/>
      <c r="P166" s="203"/>
      <c r="Q166" s="200"/>
      <c r="R166" s="200"/>
      <c r="S166" s="204"/>
      <c r="T166" s="1632"/>
      <c r="U166" s="1632"/>
      <c r="V166" s="205"/>
      <c r="W166" s="199"/>
      <c r="X166" s="201"/>
    </row>
    <row r="167" spans="1:24" ht="12.75" customHeight="1" x14ac:dyDescent="0.2">
      <c r="A167" s="550"/>
      <c r="B167" s="1640">
        <v>7</v>
      </c>
      <c r="C167" s="1618" t="s">
        <v>7019</v>
      </c>
      <c r="D167" s="1643" t="s">
        <v>302</v>
      </c>
      <c r="E167" s="1644" t="s">
        <v>329</v>
      </c>
      <c r="F167" s="921" t="s">
        <v>326</v>
      </c>
      <c r="G167" s="638" t="b">
        <f>IF(総括表!$B$4=総括表!$Q$4,基礎データ貼付用シート!E1271)</f>
        <v>0</v>
      </c>
      <c r="H167" s="699" t="s">
        <v>1438</v>
      </c>
      <c r="I167" s="971">
        <v>0.26200000000000001</v>
      </c>
      <c r="J167" s="972" t="s">
        <v>1439</v>
      </c>
      <c r="K167" s="966">
        <f t="shared" si="6"/>
        <v>0</v>
      </c>
      <c r="L167" s="409" t="str">
        <f t="shared" si="7"/>
        <v>(ﾖ)</v>
      </c>
      <c r="M167" s="923"/>
      <c r="N167" s="313" t="s">
        <v>1440</v>
      </c>
      <c r="O167" s="202"/>
      <c r="P167" s="203"/>
      <c r="Q167" s="1637"/>
      <c r="R167" s="1637"/>
      <c r="S167" s="204"/>
      <c r="T167" s="1632"/>
      <c r="U167" s="1632"/>
      <c r="V167" s="206"/>
      <c r="W167" s="200"/>
      <c r="X167" s="201"/>
    </row>
    <row r="168" spans="1:24" ht="12.75" customHeight="1" x14ac:dyDescent="0.2">
      <c r="A168" s="550"/>
      <c r="B168" s="1641"/>
      <c r="C168" s="1648"/>
      <c r="D168" s="1575"/>
      <c r="E168" s="1626"/>
      <c r="F168" s="921" t="s">
        <v>325</v>
      </c>
      <c r="G168" s="638" t="b">
        <f>IF(総括表!$B$4=総括表!$Q$4,基礎データ貼付用シート!E1272)</f>
        <v>0</v>
      </c>
      <c r="H168" s="699" t="s">
        <v>1438</v>
      </c>
      <c r="I168" s="971">
        <v>0.39300000000000002</v>
      </c>
      <c r="J168" s="699" t="s">
        <v>1439</v>
      </c>
      <c r="K168" s="966">
        <f t="shared" si="6"/>
        <v>0</v>
      </c>
      <c r="L168" s="409" t="str">
        <f t="shared" si="7"/>
        <v>(ﾗ)</v>
      </c>
      <c r="M168" s="923"/>
      <c r="N168" s="313" t="s">
        <v>1441</v>
      </c>
      <c r="O168" s="202"/>
      <c r="P168" s="203"/>
      <c r="Q168" s="199"/>
      <c r="R168" s="199"/>
      <c r="S168" s="204"/>
      <c r="T168" s="200"/>
      <c r="U168" s="200"/>
      <c r="V168" s="206"/>
      <c r="W168" s="200"/>
      <c r="X168" s="201"/>
    </row>
    <row r="169" spans="1:24" ht="12.75" customHeight="1" x14ac:dyDescent="0.2">
      <c r="A169" s="550"/>
      <c r="B169" s="1641"/>
      <c r="C169" s="1648"/>
      <c r="D169" s="1575"/>
      <c r="E169" s="1644" t="s">
        <v>328</v>
      </c>
      <c r="F169" s="921" t="s">
        <v>326</v>
      </c>
      <c r="G169" s="638" t="b">
        <f>IF(総括表!$B$4=総括表!$Q$4,基礎データ貼付用シート!E1273)</f>
        <v>0</v>
      </c>
      <c r="H169" s="699" t="s">
        <v>1438</v>
      </c>
      <c r="I169" s="971">
        <v>0.19600000000000001</v>
      </c>
      <c r="J169" s="972" t="s">
        <v>1439</v>
      </c>
      <c r="K169" s="966">
        <f t="shared" si="6"/>
        <v>0</v>
      </c>
      <c r="L169" s="409" t="str">
        <f t="shared" si="7"/>
        <v>(ﾘ)</v>
      </c>
      <c r="M169" s="923"/>
      <c r="N169" s="313" t="s">
        <v>1442</v>
      </c>
      <c r="O169" s="202"/>
      <c r="P169" s="203"/>
      <c r="Q169" s="200"/>
      <c r="R169" s="200"/>
      <c r="S169" s="204"/>
      <c r="T169" s="1632"/>
      <c r="U169" s="1632"/>
      <c r="V169" s="205"/>
      <c r="W169" s="199"/>
      <c r="X169" s="201"/>
    </row>
    <row r="170" spans="1:24" ht="12.75" customHeight="1" x14ac:dyDescent="0.2">
      <c r="A170" s="550"/>
      <c r="B170" s="1641"/>
      <c r="C170" s="1648"/>
      <c r="D170" s="1575"/>
      <c r="E170" s="1626"/>
      <c r="F170" s="921" t="s">
        <v>325</v>
      </c>
      <c r="G170" s="638" t="b">
        <f>IF(総括表!$B$4=総括表!$Q$4,基礎データ貼付用シート!E1274)</f>
        <v>0</v>
      </c>
      <c r="H170" s="699" t="s">
        <v>1438</v>
      </c>
      <c r="I170" s="971">
        <v>0.29400000000000004</v>
      </c>
      <c r="J170" s="699" t="s">
        <v>1439</v>
      </c>
      <c r="K170" s="966">
        <f t="shared" si="6"/>
        <v>0</v>
      </c>
      <c r="L170" s="409" t="str">
        <f t="shared" si="7"/>
        <v>(ﾙ)</v>
      </c>
      <c r="M170" s="923"/>
      <c r="N170" s="313" t="s">
        <v>1443</v>
      </c>
      <c r="O170" s="202"/>
      <c r="P170" s="203"/>
      <c r="Q170" s="200"/>
      <c r="R170" s="200"/>
      <c r="S170" s="204"/>
      <c r="T170" s="200"/>
      <c r="U170" s="200"/>
      <c r="V170" s="205"/>
      <c r="W170" s="199"/>
      <c r="X170" s="201"/>
    </row>
    <row r="171" spans="1:24" ht="12.75" customHeight="1" x14ac:dyDescent="0.2">
      <c r="A171" s="550"/>
      <c r="B171" s="1641"/>
      <c r="C171" s="1648"/>
      <c r="D171" s="1575"/>
      <c r="E171" s="1644" t="s">
        <v>327</v>
      </c>
      <c r="F171" s="921" t="s">
        <v>326</v>
      </c>
      <c r="G171" s="638" t="b">
        <f>IF(総括表!$B$4=総括表!$Q$4,基礎データ貼付用シート!E1269)</f>
        <v>0</v>
      </c>
      <c r="H171" s="699" t="s">
        <v>1438</v>
      </c>
      <c r="I171" s="971">
        <v>0.14699999999999999</v>
      </c>
      <c r="J171" s="972" t="s">
        <v>1439</v>
      </c>
      <c r="K171" s="966">
        <f t="shared" si="6"/>
        <v>0</v>
      </c>
      <c r="L171" s="409" t="str">
        <f t="shared" si="7"/>
        <v>(ﾚ)</v>
      </c>
      <c r="M171" s="923"/>
      <c r="N171" s="313" t="s">
        <v>1444</v>
      </c>
      <c r="O171" s="202"/>
      <c r="P171" s="203"/>
      <c r="Q171" s="200"/>
      <c r="R171" s="200"/>
      <c r="S171" s="204"/>
      <c r="T171" s="1632"/>
      <c r="U171" s="1632"/>
      <c r="V171" s="205"/>
      <c r="W171" s="199"/>
      <c r="X171" s="201"/>
    </row>
    <row r="172" spans="1:24" ht="12.75" customHeight="1" x14ac:dyDescent="0.2">
      <c r="A172" s="550"/>
      <c r="B172" s="1641"/>
      <c r="C172" s="1648"/>
      <c r="D172" s="1575"/>
      <c r="E172" s="1626"/>
      <c r="F172" s="921" t="s">
        <v>325</v>
      </c>
      <c r="G172" s="638" t="b">
        <f>IF(総括表!$B$4=総括表!$Q$4,基礎データ貼付用シート!E1270)</f>
        <v>0</v>
      </c>
      <c r="H172" s="699" t="s">
        <v>1438</v>
      </c>
      <c r="I172" s="971">
        <v>0.29399999999999998</v>
      </c>
      <c r="J172" s="699" t="s">
        <v>1439</v>
      </c>
      <c r="K172" s="966">
        <f t="shared" si="6"/>
        <v>0</v>
      </c>
      <c r="L172" s="409" t="str">
        <f t="shared" si="7"/>
        <v>(ﾛ)</v>
      </c>
      <c r="M172" s="550"/>
      <c r="N172" s="313" t="s">
        <v>1445</v>
      </c>
      <c r="O172" s="202"/>
      <c r="P172" s="203"/>
      <c r="Q172" s="200"/>
      <c r="R172" s="200"/>
      <c r="S172" s="204"/>
      <c r="T172" s="200"/>
      <c r="U172" s="200"/>
      <c r="V172" s="205"/>
      <c r="W172" s="199"/>
      <c r="X172" s="201"/>
    </row>
    <row r="173" spans="1:24" ht="12.75" customHeight="1" x14ac:dyDescent="0.2">
      <c r="A173" s="550"/>
      <c r="B173" s="1640">
        <v>8</v>
      </c>
      <c r="C173" s="1618" t="s">
        <v>7020</v>
      </c>
      <c r="D173" s="1643" t="s">
        <v>302</v>
      </c>
      <c r="E173" s="1644" t="s">
        <v>329</v>
      </c>
      <c r="F173" s="921" t="s">
        <v>326</v>
      </c>
      <c r="G173" s="638" t="b">
        <f>IF(総括表!$B$4=総括表!$Q$5,基礎データ貼付用シート!E1271)</f>
        <v>0</v>
      </c>
      <c r="H173" s="699" t="s">
        <v>1438</v>
      </c>
      <c r="I173" s="971">
        <v>0.19500000000000001</v>
      </c>
      <c r="J173" s="972" t="s">
        <v>1439</v>
      </c>
      <c r="K173" s="966">
        <f t="shared" si="6"/>
        <v>0</v>
      </c>
      <c r="L173" s="409" t="str">
        <f t="shared" si="7"/>
        <v>(ﾜ)</v>
      </c>
      <c r="M173" s="923"/>
      <c r="N173" s="313" t="s">
        <v>1446</v>
      </c>
      <c r="O173" s="202"/>
      <c r="P173" s="203"/>
      <c r="Q173" s="1637"/>
      <c r="R173" s="1637"/>
      <c r="S173" s="204"/>
      <c r="T173" s="1632"/>
      <c r="U173" s="1632"/>
      <c r="V173" s="206"/>
      <c r="W173" s="200"/>
      <c r="X173" s="201"/>
    </row>
    <row r="174" spans="1:24" ht="12.75" customHeight="1" x14ac:dyDescent="0.2">
      <c r="A174" s="550"/>
      <c r="B174" s="1641"/>
      <c r="C174" s="1648"/>
      <c r="D174" s="1575"/>
      <c r="E174" s="1626"/>
      <c r="F174" s="921" t="s">
        <v>325</v>
      </c>
      <c r="G174" s="638" t="b">
        <f>IF(総括表!$B$4=総括表!$Q$5,基礎データ貼付用シート!E1272)</f>
        <v>0</v>
      </c>
      <c r="H174" s="699" t="s">
        <v>1438</v>
      </c>
      <c r="I174" s="971">
        <v>0.29400000000000004</v>
      </c>
      <c r="J174" s="699" t="s">
        <v>1439</v>
      </c>
      <c r="K174" s="966">
        <f t="shared" si="6"/>
        <v>0</v>
      </c>
      <c r="L174" s="409" t="str">
        <f t="shared" si="7"/>
        <v>(ｦ)</v>
      </c>
      <c r="M174" s="923"/>
      <c r="N174" s="313" t="s">
        <v>1447</v>
      </c>
      <c r="O174" s="202"/>
      <c r="P174" s="203"/>
      <c r="Q174" s="199"/>
      <c r="R174" s="199"/>
      <c r="S174" s="204"/>
      <c r="T174" s="200"/>
      <c r="U174" s="200"/>
      <c r="V174" s="206"/>
      <c r="W174" s="200"/>
      <c r="X174" s="201"/>
    </row>
    <row r="175" spans="1:24" ht="12.75" customHeight="1" x14ac:dyDescent="0.2">
      <c r="A175" s="550"/>
      <c r="B175" s="1641"/>
      <c r="C175" s="1648"/>
      <c r="D175" s="1575"/>
      <c r="E175" s="1644" t="s">
        <v>328</v>
      </c>
      <c r="F175" s="921" t="s">
        <v>326</v>
      </c>
      <c r="G175" s="638" t="b">
        <f>IF(総括表!$B$4=総括表!$Q$5,基礎データ貼付用シート!E1273)</f>
        <v>0</v>
      </c>
      <c r="H175" s="699" t="s">
        <v>1438</v>
      </c>
      <c r="I175" s="971">
        <v>0.14599999999999999</v>
      </c>
      <c r="J175" s="972" t="s">
        <v>1439</v>
      </c>
      <c r="K175" s="966">
        <f t="shared" si="6"/>
        <v>0</v>
      </c>
      <c r="L175" s="409" t="str">
        <f t="shared" si="7"/>
        <v>(ﾝ)</v>
      </c>
      <c r="M175" s="923"/>
      <c r="N175" s="313" t="s">
        <v>1448</v>
      </c>
      <c r="O175" s="202"/>
      <c r="P175" s="203"/>
      <c r="Q175" s="200"/>
      <c r="R175" s="200"/>
      <c r="S175" s="204"/>
      <c r="T175" s="1632"/>
      <c r="U175" s="1632"/>
      <c r="V175" s="205"/>
      <c r="W175" s="199"/>
      <c r="X175" s="201"/>
    </row>
    <row r="176" spans="1:24" ht="12.75" customHeight="1" x14ac:dyDescent="0.2">
      <c r="A176" s="550"/>
      <c r="B176" s="1641"/>
      <c r="C176" s="1648"/>
      <c r="D176" s="1575"/>
      <c r="E176" s="1626"/>
      <c r="F176" s="921" t="s">
        <v>325</v>
      </c>
      <c r="G176" s="638" t="b">
        <f>IF(総括表!$B$4=総括表!$Q$5,基礎データ貼付用シート!E1274)</f>
        <v>0</v>
      </c>
      <c r="H176" s="699" t="s">
        <v>1438</v>
      </c>
      <c r="I176" s="971">
        <v>0.21899999999999997</v>
      </c>
      <c r="J176" s="699" t="s">
        <v>1439</v>
      </c>
      <c r="K176" s="966">
        <f t="shared" si="6"/>
        <v>0</v>
      </c>
      <c r="L176" s="409" t="str">
        <f t="shared" si="7"/>
        <v>(ｱｱ)</v>
      </c>
      <c r="M176" s="923"/>
      <c r="N176" s="313" t="s">
        <v>1449</v>
      </c>
      <c r="O176" s="196" t="s">
        <v>1449</v>
      </c>
      <c r="P176" s="203"/>
      <c r="Q176" s="200"/>
      <c r="R176" s="200"/>
      <c r="S176" s="204"/>
      <c r="T176" s="200"/>
      <c r="U176" s="200"/>
      <c r="V176" s="205"/>
      <c r="W176" s="199"/>
      <c r="X176" s="201"/>
    </row>
    <row r="177" spans="1:24" ht="12.75" customHeight="1" x14ac:dyDescent="0.2">
      <c r="A177" s="550"/>
      <c r="B177" s="1641"/>
      <c r="C177" s="1648"/>
      <c r="D177" s="1575"/>
      <c r="E177" s="1644" t="s">
        <v>327</v>
      </c>
      <c r="F177" s="921" t="s">
        <v>326</v>
      </c>
      <c r="G177" s="638" t="b">
        <f>IF(総括表!$B$4=総括表!$Q$5,基礎データ貼付用シート!E1269)</f>
        <v>0</v>
      </c>
      <c r="H177" s="699" t="s">
        <v>1403</v>
      </c>
      <c r="I177" s="971">
        <v>0.11</v>
      </c>
      <c r="J177" s="972" t="s">
        <v>1404</v>
      </c>
      <c r="K177" s="966">
        <f t="shared" si="6"/>
        <v>0</v>
      </c>
      <c r="L177" s="409" t="str">
        <f t="shared" si="7"/>
        <v>(ｱｲ)</v>
      </c>
      <c r="M177" s="923"/>
      <c r="N177" s="313" t="s">
        <v>1449</v>
      </c>
      <c r="O177" s="196" t="s">
        <v>1450</v>
      </c>
      <c r="P177" s="203"/>
      <c r="Q177" s="200"/>
      <c r="R177" s="200"/>
      <c r="S177" s="204"/>
      <c r="T177" s="1632"/>
      <c r="U177" s="1632"/>
      <c r="V177" s="205"/>
      <c r="W177" s="199"/>
      <c r="X177" s="201"/>
    </row>
    <row r="178" spans="1:24" ht="12.75" customHeight="1" x14ac:dyDescent="0.2">
      <c r="A178" s="550"/>
      <c r="B178" s="1641"/>
      <c r="C178" s="1648"/>
      <c r="D178" s="1576"/>
      <c r="E178" s="1626"/>
      <c r="F178" s="921" t="s">
        <v>325</v>
      </c>
      <c r="G178" s="638" t="b">
        <f>IF(総括表!$B$4=総括表!$Q$5,基礎データ貼付用シート!E1270)</f>
        <v>0</v>
      </c>
      <c r="H178" s="699" t="s">
        <v>1403</v>
      </c>
      <c r="I178" s="971">
        <v>0.22</v>
      </c>
      <c r="J178" s="699" t="s">
        <v>1404</v>
      </c>
      <c r="K178" s="966">
        <f t="shared" si="6"/>
        <v>0</v>
      </c>
      <c r="L178" s="409" t="str">
        <f t="shared" si="7"/>
        <v>(ｱｳ)</v>
      </c>
      <c r="M178" s="924"/>
      <c r="N178" s="313" t="s">
        <v>1449</v>
      </c>
      <c r="O178" s="196" t="s">
        <v>1451</v>
      </c>
      <c r="P178" s="203"/>
      <c r="Q178" s="200"/>
      <c r="R178" s="200"/>
      <c r="S178" s="204"/>
      <c r="T178" s="200"/>
      <c r="U178" s="200"/>
      <c r="V178" s="205"/>
      <c r="W178" s="199"/>
      <c r="X178" s="201"/>
    </row>
    <row r="179" spans="1:24" ht="12.75" customHeight="1" x14ac:dyDescent="0.2">
      <c r="A179" s="550"/>
      <c r="B179" s="1640">
        <v>9</v>
      </c>
      <c r="C179" s="1618" t="s">
        <v>7021</v>
      </c>
      <c r="D179" s="1643" t="s">
        <v>302</v>
      </c>
      <c r="E179" s="1644" t="s">
        <v>329</v>
      </c>
      <c r="F179" s="921" t="s">
        <v>326</v>
      </c>
      <c r="G179" s="638" t="b">
        <f>IF(総括表!$B$4=総括表!$Q$4,基礎データ貼付用シート!E1281)</f>
        <v>0</v>
      </c>
      <c r="H179" s="699" t="s">
        <v>1403</v>
      </c>
      <c r="I179" s="971">
        <v>0.27100000000000002</v>
      </c>
      <c r="J179" s="972" t="s">
        <v>1404</v>
      </c>
      <c r="K179" s="966">
        <f t="shared" si="6"/>
        <v>0</v>
      </c>
      <c r="L179" s="409" t="str">
        <f t="shared" si="7"/>
        <v>(ｱｴ)</v>
      </c>
      <c r="M179" s="550"/>
      <c r="N179" s="313" t="s">
        <v>1449</v>
      </c>
      <c r="O179" s="196" t="s">
        <v>1402</v>
      </c>
      <c r="P179" s="203"/>
      <c r="Q179" s="1637"/>
      <c r="R179" s="1637"/>
      <c r="S179" s="204"/>
      <c r="T179" s="1632"/>
      <c r="U179" s="1632"/>
      <c r="V179" s="206"/>
      <c r="W179" s="200"/>
      <c r="X179" s="201"/>
    </row>
    <row r="180" spans="1:24" ht="12.75" customHeight="1" x14ac:dyDescent="0.2">
      <c r="A180" s="550"/>
      <c r="B180" s="1641"/>
      <c r="C180" s="1648"/>
      <c r="D180" s="1575"/>
      <c r="E180" s="1626"/>
      <c r="F180" s="921" t="s">
        <v>325</v>
      </c>
      <c r="G180" s="638" t="b">
        <f>IF(総括表!$B$4=総括表!$Q$4,基礎データ貼付用シート!E1282)</f>
        <v>0</v>
      </c>
      <c r="H180" s="699" t="s">
        <v>1403</v>
      </c>
      <c r="I180" s="971">
        <v>0.40500000000000003</v>
      </c>
      <c r="J180" s="699" t="s">
        <v>1404</v>
      </c>
      <c r="K180" s="966">
        <f t="shared" si="6"/>
        <v>0</v>
      </c>
      <c r="L180" s="409" t="str">
        <f t="shared" si="7"/>
        <v>(ｱｵ)</v>
      </c>
      <c r="M180" s="550"/>
      <c r="N180" s="313" t="s">
        <v>1449</v>
      </c>
      <c r="O180" s="196" t="s">
        <v>1405</v>
      </c>
      <c r="P180" s="203"/>
      <c r="Q180" s="199"/>
      <c r="R180" s="199"/>
      <c r="S180" s="204"/>
      <c r="T180" s="200"/>
      <c r="U180" s="200"/>
      <c r="V180" s="206"/>
      <c r="W180" s="200"/>
      <c r="X180" s="201"/>
    </row>
    <row r="181" spans="1:24" ht="12.75" customHeight="1" x14ac:dyDescent="0.2">
      <c r="A181" s="550"/>
      <c r="B181" s="1641"/>
      <c r="C181" s="1648"/>
      <c r="D181" s="1575"/>
      <c r="E181" s="1644" t="s">
        <v>328</v>
      </c>
      <c r="F181" s="921" t="s">
        <v>326</v>
      </c>
      <c r="G181" s="638" t="b">
        <f>IF(総括表!$B$4=総括表!$Q$4,基礎データ貼付用シート!E1283)</f>
        <v>0</v>
      </c>
      <c r="H181" s="699" t="s">
        <v>1403</v>
      </c>
      <c r="I181" s="971">
        <v>0.20300000000000001</v>
      </c>
      <c r="J181" s="972" t="s">
        <v>1404</v>
      </c>
      <c r="K181" s="966">
        <f t="shared" si="6"/>
        <v>0</v>
      </c>
      <c r="L181" s="409" t="str">
        <f t="shared" si="7"/>
        <v>(ｱｶ)</v>
      </c>
      <c r="M181" s="550"/>
      <c r="N181" s="313" t="s">
        <v>1449</v>
      </c>
      <c r="O181" s="196" t="s">
        <v>1406</v>
      </c>
      <c r="P181" s="203"/>
      <c r="Q181" s="200"/>
      <c r="R181" s="200"/>
      <c r="S181" s="204"/>
      <c r="T181" s="1632"/>
      <c r="U181" s="1632"/>
      <c r="V181" s="205"/>
      <c r="W181" s="199"/>
      <c r="X181" s="201"/>
    </row>
    <row r="182" spans="1:24" ht="12.75" customHeight="1" x14ac:dyDescent="0.2">
      <c r="A182" s="550"/>
      <c r="B182" s="1641"/>
      <c r="C182" s="1648"/>
      <c r="D182" s="1575"/>
      <c r="E182" s="1626"/>
      <c r="F182" s="921" t="s">
        <v>325</v>
      </c>
      <c r="G182" s="638" t="b">
        <f>IF(総括表!$B$4=総括表!$Q$4,基礎データ貼付用シート!E1284)</f>
        <v>0</v>
      </c>
      <c r="H182" s="699" t="s">
        <v>1403</v>
      </c>
      <c r="I182" s="971">
        <v>0.30300000000000005</v>
      </c>
      <c r="J182" s="699" t="s">
        <v>1404</v>
      </c>
      <c r="K182" s="966">
        <f t="shared" si="6"/>
        <v>0</v>
      </c>
      <c r="L182" s="409" t="str">
        <f t="shared" si="7"/>
        <v>(ｱｷ)</v>
      </c>
      <c r="M182" s="550"/>
      <c r="N182" s="313" t="s">
        <v>1449</v>
      </c>
      <c r="O182" s="196" t="s">
        <v>1407</v>
      </c>
      <c r="P182" s="203"/>
      <c r="Q182" s="200"/>
      <c r="R182" s="200"/>
      <c r="S182" s="204"/>
      <c r="T182" s="200"/>
      <c r="U182" s="200"/>
      <c r="V182" s="205"/>
      <c r="W182" s="199"/>
      <c r="X182" s="201"/>
    </row>
    <row r="183" spans="1:24" ht="12.75" customHeight="1" x14ac:dyDescent="0.2">
      <c r="A183" s="550"/>
      <c r="B183" s="1641"/>
      <c r="C183" s="1648"/>
      <c r="D183" s="1575"/>
      <c r="E183" s="1644" t="s">
        <v>327</v>
      </c>
      <c r="F183" s="921" t="s">
        <v>326</v>
      </c>
      <c r="G183" s="638" t="b">
        <f>IF(総括表!$B$4=総括表!$Q$4,基礎データ貼付用シート!E1279)</f>
        <v>0</v>
      </c>
      <c r="H183" s="699" t="s">
        <v>1403</v>
      </c>
      <c r="I183" s="971">
        <v>0.152</v>
      </c>
      <c r="J183" s="972" t="s">
        <v>1404</v>
      </c>
      <c r="K183" s="966">
        <f t="shared" si="6"/>
        <v>0</v>
      </c>
      <c r="L183" s="409" t="str">
        <f t="shared" si="7"/>
        <v>(ｱｸ)</v>
      </c>
      <c r="M183" s="550"/>
      <c r="N183" s="313" t="s">
        <v>1449</v>
      </c>
      <c r="O183" s="196" t="s">
        <v>1452</v>
      </c>
      <c r="P183" s="203"/>
      <c r="Q183" s="200"/>
      <c r="R183" s="200"/>
      <c r="S183" s="204"/>
      <c r="T183" s="1632"/>
      <c r="U183" s="1632"/>
      <c r="V183" s="205"/>
      <c r="W183" s="199"/>
      <c r="X183" s="201"/>
    </row>
    <row r="184" spans="1:24" ht="12.75" customHeight="1" x14ac:dyDescent="0.2">
      <c r="A184" s="550"/>
      <c r="B184" s="1642"/>
      <c r="C184" s="1557"/>
      <c r="D184" s="1576"/>
      <c r="E184" s="1626"/>
      <c r="F184" s="921" t="s">
        <v>325</v>
      </c>
      <c r="G184" s="638" t="b">
        <f>IF(総括表!$B$4=総括表!$Q$4,基礎データ貼付用シート!E1280)</f>
        <v>0</v>
      </c>
      <c r="H184" s="699" t="s">
        <v>1403</v>
      </c>
      <c r="I184" s="971">
        <v>0.30399999999999999</v>
      </c>
      <c r="J184" s="699" t="s">
        <v>1404</v>
      </c>
      <c r="K184" s="966">
        <f t="shared" si="6"/>
        <v>0</v>
      </c>
      <c r="L184" s="409" t="str">
        <f t="shared" si="7"/>
        <v>(ｱｹ)</v>
      </c>
      <c r="M184" s="924"/>
      <c r="N184" s="313" t="s">
        <v>1449</v>
      </c>
      <c r="O184" s="196" t="s">
        <v>1409</v>
      </c>
      <c r="P184" s="203"/>
      <c r="Q184" s="200"/>
      <c r="R184" s="200"/>
      <c r="S184" s="204"/>
      <c r="T184" s="200"/>
      <c r="U184" s="200"/>
      <c r="V184" s="205"/>
      <c r="W184" s="199"/>
      <c r="X184" s="201"/>
    </row>
    <row r="185" spans="1:24" ht="12.75" customHeight="1" x14ac:dyDescent="0.2">
      <c r="A185" s="550"/>
      <c r="B185" s="1634">
        <v>10</v>
      </c>
      <c r="C185" s="1618" t="s">
        <v>7022</v>
      </c>
      <c r="D185" s="1643" t="s">
        <v>302</v>
      </c>
      <c r="E185" s="1644" t="s">
        <v>329</v>
      </c>
      <c r="F185" s="921" t="s">
        <v>326</v>
      </c>
      <c r="G185" s="638" t="b">
        <f>IF(総括表!$B$4=総括表!$Q$5,基礎データ貼付用シート!E1281)</f>
        <v>0</v>
      </c>
      <c r="H185" s="699" t="s">
        <v>1403</v>
      </c>
      <c r="I185" s="971">
        <v>0.248</v>
      </c>
      <c r="J185" s="972" t="s">
        <v>1404</v>
      </c>
      <c r="K185" s="966">
        <f t="shared" si="6"/>
        <v>0</v>
      </c>
      <c r="L185" s="409" t="str">
        <f t="shared" si="7"/>
        <v>(ｱｺ)</v>
      </c>
      <c r="M185" s="923"/>
      <c r="N185" s="313" t="s">
        <v>1449</v>
      </c>
      <c r="O185" s="196" t="s">
        <v>1410</v>
      </c>
      <c r="P185" s="203"/>
      <c r="Q185" s="1637"/>
      <c r="R185" s="1637"/>
      <c r="S185" s="204"/>
      <c r="T185" s="1632"/>
      <c r="U185" s="1632"/>
      <c r="V185" s="206"/>
      <c r="W185" s="200"/>
      <c r="X185" s="201"/>
    </row>
    <row r="186" spans="1:24" ht="12.75" customHeight="1" x14ac:dyDescent="0.2">
      <c r="A186" s="550"/>
      <c r="B186" s="1633"/>
      <c r="C186" s="1648"/>
      <c r="D186" s="1575"/>
      <c r="E186" s="1626"/>
      <c r="F186" s="921" t="s">
        <v>325</v>
      </c>
      <c r="G186" s="638" t="b">
        <f>IF(総括表!$B$4=総括表!$Q$5,基礎データ貼付用シート!E1282)</f>
        <v>0</v>
      </c>
      <c r="H186" s="699" t="s">
        <v>1403</v>
      </c>
      <c r="I186" s="971">
        <v>0.372</v>
      </c>
      <c r="J186" s="699" t="s">
        <v>1404</v>
      </c>
      <c r="K186" s="966">
        <f t="shared" si="6"/>
        <v>0</v>
      </c>
      <c r="L186" s="409" t="str">
        <f t="shared" si="7"/>
        <v>(ｱｻ)</v>
      </c>
      <c r="M186" s="923"/>
      <c r="N186" s="313" t="s">
        <v>1397</v>
      </c>
      <c r="O186" s="196" t="s">
        <v>1453</v>
      </c>
      <c r="P186" s="203"/>
      <c r="Q186" s="199"/>
      <c r="R186" s="199"/>
      <c r="S186" s="204"/>
      <c r="T186" s="200"/>
      <c r="U186" s="200"/>
      <c r="V186" s="206"/>
      <c r="W186" s="200"/>
      <c r="X186" s="201"/>
    </row>
    <row r="187" spans="1:24" ht="12.75" customHeight="1" x14ac:dyDescent="0.2">
      <c r="A187" s="550"/>
      <c r="B187" s="1633"/>
      <c r="C187" s="1648"/>
      <c r="D187" s="1575"/>
      <c r="E187" s="1644" t="s">
        <v>328</v>
      </c>
      <c r="F187" s="921" t="s">
        <v>326</v>
      </c>
      <c r="G187" s="638" t="b">
        <f>IF(総括表!$B$4=総括表!$Q$5,基礎データ貼付用シート!E1283)</f>
        <v>0</v>
      </c>
      <c r="H187" s="699" t="s">
        <v>1398</v>
      </c>
      <c r="I187" s="971">
        <v>0.186</v>
      </c>
      <c r="J187" s="972" t="s">
        <v>1399</v>
      </c>
      <c r="K187" s="966">
        <f t="shared" si="6"/>
        <v>0</v>
      </c>
      <c r="L187" s="409" t="str">
        <f t="shared" si="7"/>
        <v>(ｱｼ)</v>
      </c>
      <c r="M187" s="923"/>
      <c r="N187" s="313" t="s">
        <v>1449</v>
      </c>
      <c r="O187" s="196" t="s">
        <v>1412</v>
      </c>
      <c r="P187" s="203"/>
      <c r="Q187" s="200"/>
      <c r="R187" s="200"/>
      <c r="S187" s="204"/>
      <c r="T187" s="1632"/>
      <c r="U187" s="1632"/>
      <c r="V187" s="205"/>
      <c r="W187" s="199"/>
      <c r="X187" s="201"/>
    </row>
    <row r="188" spans="1:24" ht="12.75" customHeight="1" x14ac:dyDescent="0.2">
      <c r="A188" s="550"/>
      <c r="B188" s="1633"/>
      <c r="C188" s="1648"/>
      <c r="D188" s="1575"/>
      <c r="E188" s="1626"/>
      <c r="F188" s="921" t="s">
        <v>325</v>
      </c>
      <c r="G188" s="638" t="b">
        <f>IF(総括表!$B$4=総括表!$Q$5,基礎データ貼付用シート!E1284)</f>
        <v>0</v>
      </c>
      <c r="H188" s="699" t="s">
        <v>1403</v>
      </c>
      <c r="I188" s="971">
        <v>0.27900000000000003</v>
      </c>
      <c r="J188" s="699" t="s">
        <v>1404</v>
      </c>
      <c r="K188" s="966">
        <f t="shared" si="6"/>
        <v>0</v>
      </c>
      <c r="L188" s="409" t="str">
        <f t="shared" si="7"/>
        <v>(ｱｽ)</v>
      </c>
      <c r="M188" s="923"/>
      <c r="N188" s="313" t="s">
        <v>1449</v>
      </c>
      <c r="O188" s="196" t="s">
        <v>1413</v>
      </c>
      <c r="P188" s="203"/>
      <c r="Q188" s="200"/>
      <c r="R188" s="200"/>
      <c r="S188" s="204"/>
      <c r="T188" s="200"/>
      <c r="U188" s="200"/>
      <c r="V188" s="205"/>
      <c r="W188" s="199"/>
      <c r="X188" s="201"/>
    </row>
    <row r="189" spans="1:24" ht="14.4" x14ac:dyDescent="0.2">
      <c r="A189" s="550"/>
      <c r="B189" s="1633"/>
      <c r="C189" s="1648"/>
      <c r="D189" s="1575"/>
      <c r="E189" s="1644" t="s">
        <v>327</v>
      </c>
      <c r="F189" s="921" t="s">
        <v>326</v>
      </c>
      <c r="G189" s="638" t="b">
        <f>IF(総括表!$B$4=総括表!$Q$5,基礎データ貼付用シート!E1279)</f>
        <v>0</v>
      </c>
      <c r="H189" s="699" t="s">
        <v>1403</v>
      </c>
      <c r="I189" s="971">
        <v>0.13900000000000001</v>
      </c>
      <c r="J189" s="972" t="s">
        <v>1404</v>
      </c>
      <c r="K189" s="966">
        <f t="shared" si="6"/>
        <v>0</v>
      </c>
      <c r="L189" s="409" t="str">
        <f t="shared" si="7"/>
        <v>(ｱｾ)</v>
      </c>
      <c r="M189" s="923"/>
      <c r="N189" s="313" t="s">
        <v>1397</v>
      </c>
      <c r="O189" s="196" t="s">
        <v>1454</v>
      </c>
      <c r="P189" s="203"/>
      <c r="Q189" s="200"/>
      <c r="R189" s="200"/>
      <c r="S189" s="204"/>
      <c r="T189" s="1632"/>
      <c r="U189" s="1632"/>
      <c r="V189" s="205"/>
      <c r="W189" s="199"/>
      <c r="X189" s="201"/>
    </row>
    <row r="190" spans="1:24" ht="14.4" x14ac:dyDescent="0.2">
      <c r="A190" s="550"/>
      <c r="B190" s="1607"/>
      <c r="C190" s="1557"/>
      <c r="D190" s="1576"/>
      <c r="E190" s="1626"/>
      <c r="F190" s="921" t="s">
        <v>325</v>
      </c>
      <c r="G190" s="638" t="b">
        <f>IF(総括表!$B$4=総括表!$Q$5,基礎データ貼付用シート!E1280)</f>
        <v>0</v>
      </c>
      <c r="H190" s="699" t="s">
        <v>1398</v>
      </c>
      <c r="I190" s="971">
        <v>0.27800000000000002</v>
      </c>
      <c r="J190" s="699" t="s">
        <v>1399</v>
      </c>
      <c r="K190" s="966">
        <f t="shared" si="6"/>
        <v>0</v>
      </c>
      <c r="L190" s="409" t="str">
        <f t="shared" si="7"/>
        <v>(ｱｿ)</v>
      </c>
      <c r="M190" s="923"/>
      <c r="N190" s="313" t="s">
        <v>1130</v>
      </c>
      <c r="O190" s="196" t="s">
        <v>1137</v>
      </c>
      <c r="P190" s="203"/>
      <c r="Q190" s="200"/>
      <c r="R190" s="200"/>
      <c r="S190" s="204"/>
      <c r="T190" s="200"/>
      <c r="U190" s="200"/>
      <c r="V190" s="205"/>
      <c r="W190" s="199"/>
      <c r="X190" s="201"/>
    </row>
    <row r="191" spans="1:24" ht="23.25" customHeight="1" x14ac:dyDescent="0.2">
      <c r="A191" s="550"/>
      <c r="B191" s="881"/>
      <c r="C191" s="414"/>
      <c r="D191" s="414"/>
      <c r="E191" s="925"/>
      <c r="F191" s="926"/>
      <c r="G191" s="58"/>
      <c r="H191" s="591"/>
      <c r="I191" s="593"/>
      <c r="J191" s="591"/>
      <c r="K191" s="316"/>
      <c r="L191" s="550"/>
      <c r="M191" s="923"/>
      <c r="N191" s="313"/>
      <c r="P191" s="203"/>
      <c r="Q191" s="200"/>
      <c r="R191" s="200"/>
      <c r="S191" s="204"/>
      <c r="T191" s="200"/>
      <c r="U191" s="200"/>
      <c r="V191" s="205"/>
      <c r="W191" s="199"/>
      <c r="X191" s="201"/>
    </row>
    <row r="192" spans="1:24" ht="12.75" customHeight="1" x14ac:dyDescent="0.2">
      <c r="A192" s="550"/>
      <c r="B192" s="881"/>
      <c r="C192" s="414"/>
      <c r="D192" s="414"/>
      <c r="E192" s="925"/>
      <c r="F192" s="926"/>
      <c r="G192" s="58"/>
      <c r="H192" s="591"/>
      <c r="I192" s="593"/>
      <c r="J192" s="591"/>
      <c r="K192" s="58"/>
      <c r="L192" s="550"/>
      <c r="M192" s="923"/>
      <c r="N192" s="313"/>
      <c r="P192" s="203"/>
      <c r="Q192" s="200"/>
      <c r="R192" s="200"/>
      <c r="S192" s="204"/>
      <c r="T192" s="200"/>
      <c r="U192" s="200"/>
      <c r="V192" s="205"/>
      <c r="W192" s="199"/>
      <c r="X192" s="201"/>
    </row>
    <row r="193" spans="1:24" ht="12.75" customHeight="1" x14ac:dyDescent="0.2">
      <c r="A193" s="896" t="s">
        <v>58</v>
      </c>
      <c r="B193" s="914" t="s">
        <v>811</v>
      </c>
      <c r="C193" s="550"/>
      <c r="D193" s="550"/>
      <c r="E193" s="550"/>
      <c r="F193" s="927"/>
      <c r="G193" s="928"/>
      <c r="H193" s="929"/>
      <c r="I193" s="930"/>
      <c r="J193" s="929"/>
      <c r="K193" s="928"/>
      <c r="L193" s="409"/>
      <c r="M193" s="924"/>
      <c r="N193" s="313"/>
      <c r="P193" s="203"/>
      <c r="Q193" s="200"/>
      <c r="R193" s="200"/>
      <c r="S193" s="204"/>
      <c r="T193" s="200"/>
      <c r="U193" s="200"/>
      <c r="V193" s="205"/>
      <c r="W193" s="199"/>
      <c r="X193" s="201"/>
    </row>
    <row r="194" spans="1:24" ht="12.75" customHeight="1" x14ac:dyDescent="0.2">
      <c r="A194" s="550"/>
      <c r="B194" s="1640">
        <v>11</v>
      </c>
      <c r="C194" s="1618" t="s">
        <v>7023</v>
      </c>
      <c r="D194" s="1643" t="s">
        <v>302</v>
      </c>
      <c r="E194" s="1644" t="s">
        <v>329</v>
      </c>
      <c r="F194" s="921" t="s">
        <v>326</v>
      </c>
      <c r="G194" s="638" t="b">
        <f>IF(総括表!$B$4=総括表!$Q$4,基礎データ貼付用シート!E1292)</f>
        <v>0</v>
      </c>
      <c r="H194" s="699" t="s">
        <v>117</v>
      </c>
      <c r="I194" s="971">
        <v>0.28999999999999998</v>
      </c>
      <c r="J194" s="972" t="s">
        <v>119</v>
      </c>
      <c r="K194" s="966">
        <f t="shared" ref="K194:K235" si="8">ROUND(G194*I194,0)</f>
        <v>0</v>
      </c>
      <c r="L194" s="409" t="str">
        <f t="shared" ref="L194:L214" si="9">$N$129&amp;N194&amp;O194&amp;$O$129</f>
        <v>(ｱﾀ)</v>
      </c>
      <c r="M194" s="923"/>
      <c r="N194" s="313" t="s">
        <v>1130</v>
      </c>
      <c r="O194" s="196" t="s">
        <v>1136</v>
      </c>
      <c r="P194" s="203"/>
      <c r="Q194" s="1637"/>
      <c r="R194" s="1637"/>
      <c r="S194" s="204"/>
      <c r="T194" s="1632"/>
      <c r="U194" s="1632"/>
      <c r="V194" s="206"/>
      <c r="W194" s="200"/>
      <c r="X194" s="201"/>
    </row>
    <row r="195" spans="1:24" ht="12.75" customHeight="1" x14ac:dyDescent="0.2">
      <c r="A195" s="550"/>
      <c r="B195" s="1641"/>
      <c r="C195" s="1648"/>
      <c r="D195" s="1575"/>
      <c r="E195" s="1626"/>
      <c r="F195" s="921" t="s">
        <v>325</v>
      </c>
      <c r="G195" s="638" t="b">
        <f>IF(総括表!$B$4=総括表!$Q$4,基礎データ貼付用シート!E1293)</f>
        <v>0</v>
      </c>
      <c r="H195" s="699" t="s">
        <v>117</v>
      </c>
      <c r="I195" s="971">
        <v>0.43499999999999994</v>
      </c>
      <c r="J195" s="699" t="s">
        <v>119</v>
      </c>
      <c r="K195" s="966">
        <f t="shared" si="8"/>
        <v>0</v>
      </c>
      <c r="L195" s="409" t="str">
        <f t="shared" si="9"/>
        <v>(ｱﾁ)</v>
      </c>
      <c r="M195" s="923"/>
      <c r="N195" s="313" t="s">
        <v>1130</v>
      </c>
      <c r="O195" s="196" t="s">
        <v>1135</v>
      </c>
      <c r="P195" s="203"/>
      <c r="Q195" s="199"/>
      <c r="R195" s="199"/>
      <c r="S195" s="204"/>
      <c r="T195" s="200"/>
      <c r="U195" s="200"/>
      <c r="V195" s="206"/>
      <c r="W195" s="200"/>
      <c r="X195" s="201"/>
    </row>
    <row r="196" spans="1:24" ht="12.75" customHeight="1" x14ac:dyDescent="0.2">
      <c r="A196" s="550"/>
      <c r="B196" s="1641"/>
      <c r="C196" s="1648"/>
      <c r="D196" s="1575"/>
      <c r="E196" s="1644" t="s">
        <v>328</v>
      </c>
      <c r="F196" s="921" t="s">
        <v>326</v>
      </c>
      <c r="G196" s="638" t="b">
        <f>IF(総括表!$B$4=総括表!$Q$4,基礎データ貼付用シート!E1294)</f>
        <v>0</v>
      </c>
      <c r="H196" s="699" t="s">
        <v>117</v>
      </c>
      <c r="I196" s="971">
        <v>0.218</v>
      </c>
      <c r="J196" s="972" t="s">
        <v>119</v>
      </c>
      <c r="K196" s="966">
        <f t="shared" si="8"/>
        <v>0</v>
      </c>
      <c r="L196" s="409" t="str">
        <f t="shared" si="9"/>
        <v>(ｱﾂ)</v>
      </c>
      <c r="M196" s="923"/>
      <c r="N196" s="313" t="s">
        <v>1130</v>
      </c>
      <c r="O196" s="196" t="s">
        <v>1134</v>
      </c>
      <c r="P196" s="203"/>
      <c r="Q196" s="200"/>
      <c r="R196" s="200"/>
      <c r="S196" s="204"/>
      <c r="T196" s="1632"/>
      <c r="U196" s="1632"/>
      <c r="V196" s="205"/>
      <c r="W196" s="199"/>
      <c r="X196" s="201"/>
    </row>
    <row r="197" spans="1:24" ht="12.75" customHeight="1" x14ac:dyDescent="0.2">
      <c r="A197" s="550"/>
      <c r="B197" s="1641"/>
      <c r="C197" s="1648"/>
      <c r="D197" s="1575"/>
      <c r="E197" s="1626"/>
      <c r="F197" s="921" t="s">
        <v>325</v>
      </c>
      <c r="G197" s="638" t="b">
        <f>IF(総括表!$B$4=総括表!$Q$4,基礎データ貼付用シート!E1295)</f>
        <v>0</v>
      </c>
      <c r="H197" s="699" t="s">
        <v>117</v>
      </c>
      <c r="I197" s="971">
        <v>0.32700000000000001</v>
      </c>
      <c r="J197" s="699" t="s">
        <v>119</v>
      </c>
      <c r="K197" s="966">
        <f t="shared" si="8"/>
        <v>0</v>
      </c>
      <c r="L197" s="409" t="str">
        <f t="shared" si="9"/>
        <v>(ｱﾃ)</v>
      </c>
      <c r="M197" s="923"/>
      <c r="N197" s="313" t="s">
        <v>1130</v>
      </c>
      <c r="O197" s="196" t="s">
        <v>1133</v>
      </c>
      <c r="P197" s="203"/>
      <c r="Q197" s="200"/>
      <c r="R197" s="200"/>
      <c r="S197" s="204"/>
      <c r="T197" s="200"/>
      <c r="U197" s="200"/>
      <c r="V197" s="205"/>
      <c r="W197" s="199"/>
      <c r="X197" s="201"/>
    </row>
    <row r="198" spans="1:24" ht="12.75" customHeight="1" x14ac:dyDescent="0.2">
      <c r="A198" s="550"/>
      <c r="B198" s="1641"/>
      <c r="C198" s="1648"/>
      <c r="D198" s="1575"/>
      <c r="E198" s="1644" t="s">
        <v>327</v>
      </c>
      <c r="F198" s="921" t="s">
        <v>326</v>
      </c>
      <c r="G198" s="638" t="b">
        <f>IF(総括表!$B$4=総括表!$Q$4,基礎データ貼付用シート!E1289)</f>
        <v>0</v>
      </c>
      <c r="H198" s="699" t="s">
        <v>117</v>
      </c>
      <c r="I198" s="971">
        <v>0.16300000000000001</v>
      </c>
      <c r="J198" s="972" t="s">
        <v>119</v>
      </c>
      <c r="K198" s="966">
        <f t="shared" si="8"/>
        <v>0</v>
      </c>
      <c r="L198" s="409" t="str">
        <f t="shared" si="9"/>
        <v>(ｱﾄ)</v>
      </c>
      <c r="M198" s="923"/>
      <c r="N198" s="313" t="s">
        <v>1130</v>
      </c>
      <c r="O198" s="196" t="s">
        <v>1132</v>
      </c>
      <c r="P198" s="203"/>
      <c r="Q198" s="200"/>
      <c r="R198" s="200"/>
      <c r="S198" s="204"/>
      <c r="T198" s="1632"/>
      <c r="U198" s="1632"/>
      <c r="V198" s="205"/>
      <c r="W198" s="199"/>
      <c r="X198" s="201"/>
    </row>
    <row r="199" spans="1:24" ht="12.75" customHeight="1" x14ac:dyDescent="0.2">
      <c r="A199" s="550"/>
      <c r="B199" s="1641"/>
      <c r="C199" s="1648"/>
      <c r="D199" s="1575"/>
      <c r="E199" s="1645"/>
      <c r="F199" s="931" t="s">
        <v>520</v>
      </c>
      <c r="G199" s="638" t="b">
        <f>IF(総括表!$B$4=総括表!$Q$4,基礎データ貼付用シート!E1290)</f>
        <v>0</v>
      </c>
      <c r="H199" s="699" t="s">
        <v>117</v>
      </c>
      <c r="I199" s="971">
        <v>0.32600000000000001</v>
      </c>
      <c r="J199" s="972" t="s">
        <v>119</v>
      </c>
      <c r="K199" s="966">
        <f t="shared" si="8"/>
        <v>0</v>
      </c>
      <c r="L199" s="409" t="str">
        <f t="shared" si="9"/>
        <v>(ｱﾅ)</v>
      </c>
      <c r="M199" s="923"/>
      <c r="N199" s="313" t="s">
        <v>1130</v>
      </c>
      <c r="O199" s="196" t="s">
        <v>1131</v>
      </c>
      <c r="P199" s="203"/>
      <c r="Q199" s="200"/>
      <c r="R199" s="200"/>
      <c r="S199" s="204"/>
      <c r="T199" s="200"/>
      <c r="U199" s="200"/>
      <c r="V199" s="205"/>
      <c r="W199" s="199"/>
      <c r="X199" s="201"/>
    </row>
    <row r="200" spans="1:24" ht="12.75" customHeight="1" x14ac:dyDescent="0.2">
      <c r="A200" s="550"/>
      <c r="B200" s="1641"/>
      <c r="C200" s="1648"/>
      <c r="D200" s="1575"/>
      <c r="E200" s="1626"/>
      <c r="F200" s="931" t="s">
        <v>521</v>
      </c>
      <c r="G200" s="638" t="b">
        <f>IF(総括表!$B$4=総括表!$Q$4,基礎データ貼付用シート!E1291)</f>
        <v>0</v>
      </c>
      <c r="H200" s="699" t="s">
        <v>117</v>
      </c>
      <c r="I200" s="971">
        <v>0.4</v>
      </c>
      <c r="J200" s="699" t="s">
        <v>119</v>
      </c>
      <c r="K200" s="966">
        <f t="shared" si="8"/>
        <v>0</v>
      </c>
      <c r="L200" s="409" t="str">
        <f t="shared" si="9"/>
        <v>(ｱﾆ)</v>
      </c>
      <c r="M200" s="923"/>
      <c r="N200" s="313" t="s">
        <v>1455</v>
      </c>
      <c r="O200" s="196" t="s">
        <v>1456</v>
      </c>
      <c r="P200" s="203"/>
      <c r="Q200" s="200"/>
      <c r="R200" s="200"/>
      <c r="S200" s="204"/>
      <c r="T200" s="200"/>
      <c r="U200" s="200"/>
      <c r="V200" s="205"/>
      <c r="W200" s="199"/>
      <c r="X200" s="201"/>
    </row>
    <row r="201" spans="1:24" ht="12.75" customHeight="1" x14ac:dyDescent="0.2">
      <c r="A201" s="550"/>
      <c r="B201" s="1634">
        <v>12</v>
      </c>
      <c r="C201" s="1618" t="s">
        <v>7024</v>
      </c>
      <c r="D201" s="1643" t="s">
        <v>302</v>
      </c>
      <c r="E201" s="1644" t="s">
        <v>329</v>
      </c>
      <c r="F201" s="921" t="s">
        <v>326</v>
      </c>
      <c r="G201" s="638" t="b">
        <f>IF(総括表!$B$4=総括表!$Q$5,基礎データ貼付用シート!E1292)</f>
        <v>0</v>
      </c>
      <c r="H201" s="699" t="s">
        <v>1457</v>
      </c>
      <c r="I201" s="971">
        <v>0.27200000000000002</v>
      </c>
      <c r="J201" s="972" t="s">
        <v>1458</v>
      </c>
      <c r="K201" s="966">
        <f t="shared" si="8"/>
        <v>0</v>
      </c>
      <c r="L201" s="409" t="str">
        <f t="shared" si="9"/>
        <v>(ｱﾇ)</v>
      </c>
      <c r="M201" s="923"/>
      <c r="N201" s="313" t="s">
        <v>1455</v>
      </c>
      <c r="O201" s="196" t="s">
        <v>832</v>
      </c>
      <c r="P201" s="203"/>
      <c r="Q201" s="1637"/>
      <c r="R201" s="1637"/>
      <c r="S201" s="204"/>
      <c r="T201" s="1632"/>
      <c r="U201" s="1632"/>
      <c r="V201" s="206"/>
      <c r="W201" s="200"/>
      <c r="X201" s="201"/>
    </row>
    <row r="202" spans="1:24" ht="12.75" customHeight="1" x14ac:dyDescent="0.2">
      <c r="A202" s="550"/>
      <c r="B202" s="1633"/>
      <c r="C202" s="1648"/>
      <c r="D202" s="1575"/>
      <c r="E202" s="1626"/>
      <c r="F202" s="921" t="s">
        <v>325</v>
      </c>
      <c r="G202" s="638" t="b">
        <f>IF(総括表!$B$4=総括表!$Q$5,基礎データ貼付用シート!E1293)</f>
        <v>0</v>
      </c>
      <c r="H202" s="699" t="s">
        <v>1457</v>
      </c>
      <c r="I202" s="971">
        <v>0.40800000000000003</v>
      </c>
      <c r="J202" s="699" t="s">
        <v>1458</v>
      </c>
      <c r="K202" s="966">
        <f t="shared" si="8"/>
        <v>0</v>
      </c>
      <c r="L202" s="409" t="str">
        <f t="shared" si="9"/>
        <v>(ｱﾈ)</v>
      </c>
      <c r="M202" s="923"/>
      <c r="N202" s="313" t="s">
        <v>1455</v>
      </c>
      <c r="O202" s="196" t="s">
        <v>833</v>
      </c>
      <c r="P202" s="203"/>
      <c r="Q202" s="199"/>
      <c r="R202" s="199"/>
      <c r="S202" s="204"/>
      <c r="T202" s="200"/>
      <c r="U202" s="200"/>
      <c r="V202" s="206"/>
      <c r="W202" s="200"/>
      <c r="X202" s="201"/>
    </row>
    <row r="203" spans="1:24" ht="12.75" customHeight="1" x14ac:dyDescent="0.2">
      <c r="A203" s="550"/>
      <c r="B203" s="1633"/>
      <c r="C203" s="1648"/>
      <c r="D203" s="1575"/>
      <c r="E203" s="1644" t="s">
        <v>328</v>
      </c>
      <c r="F203" s="921" t="s">
        <v>326</v>
      </c>
      <c r="G203" s="638" t="b">
        <f>IF(総括表!$B$4=総括表!$Q$5,基礎データ貼付用シート!E1294)</f>
        <v>0</v>
      </c>
      <c r="H203" s="699" t="s">
        <v>1457</v>
      </c>
      <c r="I203" s="971">
        <v>0.20399999999999999</v>
      </c>
      <c r="J203" s="972" t="s">
        <v>1458</v>
      </c>
      <c r="K203" s="966">
        <f t="shared" si="8"/>
        <v>0</v>
      </c>
      <c r="L203" s="409" t="str">
        <f t="shared" si="9"/>
        <v>(ｱﾉ)</v>
      </c>
      <c r="M203" s="923"/>
      <c r="N203" s="313" t="s">
        <v>1455</v>
      </c>
      <c r="O203" s="196" t="s">
        <v>834</v>
      </c>
      <c r="P203" s="203"/>
      <c r="Q203" s="200"/>
      <c r="R203" s="200"/>
      <c r="S203" s="204"/>
      <c r="T203" s="1632"/>
      <c r="U203" s="1632"/>
      <c r="V203" s="205"/>
      <c r="W203" s="199"/>
      <c r="X203" s="201"/>
    </row>
    <row r="204" spans="1:24" ht="12.75" customHeight="1" x14ac:dyDescent="0.2">
      <c r="A204" s="550"/>
      <c r="B204" s="1633"/>
      <c r="C204" s="1648"/>
      <c r="D204" s="1575"/>
      <c r="E204" s="1626"/>
      <c r="F204" s="921" t="s">
        <v>325</v>
      </c>
      <c r="G204" s="638" t="b">
        <f>IF(総括表!$B$4=総括表!$Q$5,基礎データ貼付用シート!E1295)</f>
        <v>0</v>
      </c>
      <c r="H204" s="699" t="s">
        <v>1457</v>
      </c>
      <c r="I204" s="971">
        <v>0.30599999999999999</v>
      </c>
      <c r="J204" s="699" t="s">
        <v>1458</v>
      </c>
      <c r="K204" s="966">
        <f t="shared" si="8"/>
        <v>0</v>
      </c>
      <c r="L204" s="409" t="str">
        <f t="shared" si="9"/>
        <v>(ｱﾊ)</v>
      </c>
      <c r="M204" s="923"/>
      <c r="N204" s="313" t="s">
        <v>1455</v>
      </c>
      <c r="O204" s="196" t="s">
        <v>835</v>
      </c>
      <c r="P204" s="203"/>
      <c r="Q204" s="200"/>
      <c r="R204" s="200"/>
      <c r="S204" s="204"/>
      <c r="T204" s="200"/>
      <c r="U204" s="200"/>
      <c r="V204" s="205"/>
      <c r="W204" s="199"/>
      <c r="X204" s="201"/>
    </row>
    <row r="205" spans="1:24" ht="12.75" customHeight="1" x14ac:dyDescent="0.2">
      <c r="A205" s="550"/>
      <c r="B205" s="1633"/>
      <c r="C205" s="1648"/>
      <c r="D205" s="1575"/>
      <c r="E205" s="1644" t="s">
        <v>327</v>
      </c>
      <c r="F205" s="921" t="s">
        <v>326</v>
      </c>
      <c r="G205" s="638" t="b">
        <f>IF(総括表!$B$4=総括表!$Q$5,基礎データ貼付用シート!E1289)</f>
        <v>0</v>
      </c>
      <c r="H205" s="699" t="s">
        <v>1457</v>
      </c>
      <c r="I205" s="971">
        <v>0.153</v>
      </c>
      <c r="J205" s="972" t="s">
        <v>1458</v>
      </c>
      <c r="K205" s="966">
        <f t="shared" si="8"/>
        <v>0</v>
      </c>
      <c r="L205" s="409" t="str">
        <f t="shared" si="9"/>
        <v>(ｱﾋ)</v>
      </c>
      <c r="M205" s="923"/>
      <c r="N205" s="313" t="s">
        <v>1455</v>
      </c>
      <c r="O205" s="196" t="s">
        <v>836</v>
      </c>
      <c r="P205" s="203"/>
      <c r="Q205" s="200"/>
      <c r="R205" s="200"/>
      <c r="S205" s="204"/>
      <c r="T205" s="1632"/>
      <c r="U205" s="1632"/>
      <c r="V205" s="205"/>
      <c r="W205" s="199"/>
      <c r="X205" s="201"/>
    </row>
    <row r="206" spans="1:24" ht="12.75" customHeight="1" x14ac:dyDescent="0.2">
      <c r="A206" s="550"/>
      <c r="B206" s="1633"/>
      <c r="C206" s="1648"/>
      <c r="D206" s="1575"/>
      <c r="E206" s="1645"/>
      <c r="F206" s="931" t="s">
        <v>520</v>
      </c>
      <c r="G206" s="638" t="b">
        <f>IF(総括表!$B$4=総括表!$Q$5,基礎データ貼付用シート!E1290)</f>
        <v>0</v>
      </c>
      <c r="H206" s="699" t="s">
        <v>1457</v>
      </c>
      <c r="I206" s="971">
        <v>0.30599999999999999</v>
      </c>
      <c r="J206" s="972" t="s">
        <v>1458</v>
      </c>
      <c r="K206" s="966">
        <f t="shared" si="8"/>
        <v>0</v>
      </c>
      <c r="L206" s="409" t="str">
        <f t="shared" si="9"/>
        <v>(ｱﾌ)</v>
      </c>
      <c r="M206" s="923"/>
      <c r="N206" s="313" t="s">
        <v>1455</v>
      </c>
      <c r="O206" s="196" t="s">
        <v>837</v>
      </c>
      <c r="P206" s="203"/>
      <c r="Q206" s="200"/>
      <c r="R206" s="200"/>
      <c r="S206" s="204"/>
      <c r="T206" s="200"/>
      <c r="U206" s="200"/>
      <c r="V206" s="205"/>
      <c r="W206" s="199"/>
      <c r="X206" s="201"/>
    </row>
    <row r="207" spans="1:24" ht="12.75" customHeight="1" x14ac:dyDescent="0.2">
      <c r="A207" s="550"/>
      <c r="B207" s="1633"/>
      <c r="C207" s="1648"/>
      <c r="D207" s="1576"/>
      <c r="E207" s="1626"/>
      <c r="F207" s="931" t="s">
        <v>521</v>
      </c>
      <c r="G207" s="638" t="b">
        <f>IF(総括表!$B$4=総括表!$Q$5,基礎データ貼付用シート!E1291)</f>
        <v>0</v>
      </c>
      <c r="H207" s="699" t="s">
        <v>1457</v>
      </c>
      <c r="I207" s="971">
        <v>0.374</v>
      </c>
      <c r="J207" s="699" t="s">
        <v>1458</v>
      </c>
      <c r="K207" s="966">
        <f t="shared" si="8"/>
        <v>0</v>
      </c>
      <c r="L207" s="409" t="str">
        <f t="shared" si="9"/>
        <v>(ｱﾍ)</v>
      </c>
      <c r="M207" s="923"/>
      <c r="N207" s="313" t="s">
        <v>1130</v>
      </c>
      <c r="O207" s="196" t="s">
        <v>838</v>
      </c>
      <c r="P207" s="203"/>
      <c r="Q207" s="200"/>
      <c r="R207" s="200"/>
      <c r="S207" s="204"/>
      <c r="T207" s="200"/>
      <c r="U207" s="200"/>
      <c r="V207" s="205"/>
      <c r="W207" s="199"/>
      <c r="X207" s="201"/>
    </row>
    <row r="208" spans="1:24" ht="12.75" customHeight="1" x14ac:dyDescent="0.2">
      <c r="A208" s="550"/>
      <c r="B208" s="1640">
        <v>13</v>
      </c>
      <c r="C208" s="1618" t="s">
        <v>7025</v>
      </c>
      <c r="D208" s="1643" t="s">
        <v>302</v>
      </c>
      <c r="E208" s="1644" t="s">
        <v>329</v>
      </c>
      <c r="F208" s="921" t="s">
        <v>326</v>
      </c>
      <c r="G208" s="638" t="b">
        <f>IF(総括表!$B$4=総括表!$Q$4,基礎データ貼付用シート!E1303)</f>
        <v>0</v>
      </c>
      <c r="H208" s="699" t="s">
        <v>117</v>
      </c>
      <c r="I208" s="971">
        <v>0.30399999999999999</v>
      </c>
      <c r="J208" s="972" t="s">
        <v>119</v>
      </c>
      <c r="K208" s="966">
        <f t="shared" si="8"/>
        <v>0</v>
      </c>
      <c r="L208" s="409" t="str">
        <f t="shared" si="9"/>
        <v>(ｱﾎ)</v>
      </c>
      <c r="M208" s="923"/>
      <c r="N208" s="313" t="s">
        <v>1130</v>
      </c>
      <c r="O208" s="196" t="s">
        <v>839</v>
      </c>
      <c r="P208" s="203"/>
      <c r="Q208" s="1637"/>
      <c r="R208" s="1637"/>
      <c r="S208" s="204"/>
      <c r="T208" s="1632"/>
      <c r="U208" s="1632"/>
      <c r="V208" s="206"/>
      <c r="W208" s="200"/>
      <c r="X208" s="201"/>
    </row>
    <row r="209" spans="1:24" ht="12.75" customHeight="1" x14ac:dyDescent="0.2">
      <c r="A209" s="550"/>
      <c r="B209" s="1641"/>
      <c r="C209" s="1648"/>
      <c r="D209" s="1575"/>
      <c r="E209" s="1626"/>
      <c r="F209" s="921" t="s">
        <v>325</v>
      </c>
      <c r="G209" s="638" t="b">
        <f>IF(総括表!$B$4=総括表!$Q$4,基礎データ貼付用シート!E1304)</f>
        <v>0</v>
      </c>
      <c r="H209" s="699" t="s">
        <v>117</v>
      </c>
      <c r="I209" s="971">
        <v>0.45599999999999996</v>
      </c>
      <c r="J209" s="699" t="s">
        <v>119</v>
      </c>
      <c r="K209" s="966">
        <f t="shared" si="8"/>
        <v>0</v>
      </c>
      <c r="L209" s="409" t="str">
        <f t="shared" si="9"/>
        <v>(ｱﾏ)</v>
      </c>
      <c r="M209" s="923"/>
      <c r="N209" s="313" t="s">
        <v>1130</v>
      </c>
      <c r="O209" s="196" t="s">
        <v>840</v>
      </c>
      <c r="P209" s="203"/>
      <c r="Q209" s="199"/>
      <c r="R209" s="199"/>
      <c r="S209" s="204"/>
      <c r="T209" s="200"/>
      <c r="U209" s="200"/>
      <c r="V209" s="206"/>
      <c r="W209" s="200"/>
      <c r="X209" s="201"/>
    </row>
    <row r="210" spans="1:24" ht="12.75" customHeight="1" x14ac:dyDescent="0.2">
      <c r="A210" s="550"/>
      <c r="B210" s="1641"/>
      <c r="C210" s="1648"/>
      <c r="D210" s="1575"/>
      <c r="E210" s="1644" t="s">
        <v>328</v>
      </c>
      <c r="F210" s="921" t="s">
        <v>326</v>
      </c>
      <c r="G210" s="638" t="b">
        <f>IF(総括表!$B$4=総括表!$Q$4,基礎データ貼付用シート!E1305)</f>
        <v>0</v>
      </c>
      <c r="H210" s="699" t="s">
        <v>117</v>
      </c>
      <c r="I210" s="971">
        <v>0.22800000000000001</v>
      </c>
      <c r="J210" s="972" t="s">
        <v>119</v>
      </c>
      <c r="K210" s="966">
        <f t="shared" si="8"/>
        <v>0</v>
      </c>
      <c r="L210" s="409" t="str">
        <f t="shared" si="9"/>
        <v>(ｱﾐ)</v>
      </c>
      <c r="M210" s="923"/>
      <c r="N210" s="313" t="s">
        <v>1130</v>
      </c>
      <c r="O210" s="196" t="s">
        <v>841</v>
      </c>
      <c r="P210" s="203"/>
      <c r="Q210" s="200"/>
      <c r="R210" s="200"/>
      <c r="S210" s="204"/>
      <c r="T210" s="1632"/>
      <c r="U210" s="1632"/>
      <c r="V210" s="205"/>
      <c r="W210" s="199"/>
      <c r="X210" s="201"/>
    </row>
    <row r="211" spans="1:24" ht="12.75" customHeight="1" x14ac:dyDescent="0.2">
      <c r="A211" s="550"/>
      <c r="B211" s="1641"/>
      <c r="C211" s="1648"/>
      <c r="D211" s="1575"/>
      <c r="E211" s="1626"/>
      <c r="F211" s="921" t="s">
        <v>325</v>
      </c>
      <c r="G211" s="638" t="b">
        <f>IF(総括表!$B$4=総括表!$Q$4,基礎データ貼付用シート!E1306)</f>
        <v>0</v>
      </c>
      <c r="H211" s="699" t="s">
        <v>117</v>
      </c>
      <c r="I211" s="971">
        <v>0.34200000000000003</v>
      </c>
      <c r="J211" s="699" t="s">
        <v>119</v>
      </c>
      <c r="K211" s="966">
        <f t="shared" si="8"/>
        <v>0</v>
      </c>
      <c r="L211" s="409" t="str">
        <f t="shared" si="9"/>
        <v>(ｱﾑ)</v>
      </c>
      <c r="M211" s="923"/>
      <c r="N211" s="313" t="s">
        <v>1130</v>
      </c>
      <c r="O211" s="196" t="s">
        <v>842</v>
      </c>
      <c r="P211" s="203"/>
      <c r="Q211" s="200"/>
      <c r="R211" s="200"/>
      <c r="S211" s="204"/>
      <c r="T211" s="200"/>
      <c r="U211" s="200"/>
      <c r="V211" s="205"/>
      <c r="W211" s="199"/>
      <c r="X211" s="201"/>
    </row>
    <row r="212" spans="1:24" ht="12.75" customHeight="1" x14ac:dyDescent="0.2">
      <c r="A212" s="550"/>
      <c r="B212" s="1641"/>
      <c r="C212" s="1648"/>
      <c r="D212" s="1575"/>
      <c r="E212" s="1644" t="s">
        <v>327</v>
      </c>
      <c r="F212" s="921" t="s">
        <v>326</v>
      </c>
      <c r="G212" s="638" t="b">
        <f>IF(総括表!$B$4=総括表!$Q$4,基礎データ貼付用シート!E1300)</f>
        <v>0</v>
      </c>
      <c r="H212" s="699" t="s">
        <v>117</v>
      </c>
      <c r="I212" s="971">
        <v>0.17100000000000001</v>
      </c>
      <c r="J212" s="972" t="s">
        <v>119</v>
      </c>
      <c r="K212" s="966">
        <f t="shared" si="8"/>
        <v>0</v>
      </c>
      <c r="L212" s="409" t="str">
        <f t="shared" si="9"/>
        <v>(ｱﾒ)</v>
      </c>
      <c r="M212" s="923"/>
      <c r="N212" s="313" t="s">
        <v>1459</v>
      </c>
      <c r="O212" s="196" t="s">
        <v>843</v>
      </c>
      <c r="P212" s="203"/>
      <c r="Q212" s="200"/>
      <c r="R212" s="200"/>
      <c r="S212" s="204"/>
      <c r="T212" s="1632"/>
      <c r="U212" s="1632"/>
      <c r="V212" s="205"/>
      <c r="W212" s="199"/>
      <c r="X212" s="201"/>
    </row>
    <row r="213" spans="1:24" ht="12.75" customHeight="1" x14ac:dyDescent="0.2">
      <c r="A213" s="550"/>
      <c r="B213" s="1641"/>
      <c r="C213" s="1648"/>
      <c r="D213" s="1575"/>
      <c r="E213" s="1645"/>
      <c r="F213" s="931" t="s">
        <v>520</v>
      </c>
      <c r="G213" s="638" t="b">
        <f>IF(総括表!$B$4=総括表!$Q$4,基礎データ貼付用シート!E1301)</f>
        <v>0</v>
      </c>
      <c r="H213" s="699" t="s">
        <v>1460</v>
      </c>
      <c r="I213" s="971">
        <v>0.34200000000000003</v>
      </c>
      <c r="J213" s="972" t="s">
        <v>1461</v>
      </c>
      <c r="K213" s="966">
        <f t="shared" si="8"/>
        <v>0</v>
      </c>
      <c r="L213" s="409" t="str">
        <f t="shared" si="9"/>
        <v>(ｱﾓ)</v>
      </c>
      <c r="M213" s="923"/>
      <c r="N213" s="313" t="s">
        <v>1459</v>
      </c>
      <c r="O213" s="196" t="s">
        <v>844</v>
      </c>
      <c r="P213" s="203"/>
      <c r="Q213" s="200"/>
      <c r="R213" s="200"/>
      <c r="S213" s="204"/>
      <c r="T213" s="200"/>
      <c r="U213" s="200"/>
      <c r="V213" s="205"/>
      <c r="W213" s="199"/>
      <c r="X213" s="201"/>
    </row>
    <row r="214" spans="1:24" ht="12.75" customHeight="1" x14ac:dyDescent="0.2">
      <c r="A214" s="550"/>
      <c r="B214" s="1641"/>
      <c r="C214" s="1648"/>
      <c r="D214" s="1575"/>
      <c r="E214" s="1626"/>
      <c r="F214" s="931" t="s">
        <v>521</v>
      </c>
      <c r="G214" s="638" t="b">
        <f>IF(総括表!$B$4=総括表!$Q$4,基礎データ貼付用シート!E1302)</f>
        <v>0</v>
      </c>
      <c r="H214" s="699" t="s">
        <v>1460</v>
      </c>
      <c r="I214" s="971">
        <v>0.41799999999999998</v>
      </c>
      <c r="J214" s="699" t="s">
        <v>1461</v>
      </c>
      <c r="K214" s="966">
        <f t="shared" si="8"/>
        <v>0</v>
      </c>
      <c r="L214" s="409" t="str">
        <f t="shared" si="9"/>
        <v>(ｱﾔ)</v>
      </c>
      <c r="M214" s="923"/>
      <c r="N214" s="313" t="s">
        <v>1455</v>
      </c>
      <c r="O214" s="196" t="s">
        <v>845</v>
      </c>
      <c r="P214" s="203"/>
      <c r="Q214" s="200"/>
      <c r="R214" s="200"/>
      <c r="S214" s="204"/>
      <c r="T214" s="200"/>
      <c r="U214" s="200"/>
      <c r="V214" s="205"/>
      <c r="W214" s="199"/>
      <c r="X214" s="201"/>
    </row>
    <row r="215" spans="1:24" ht="12.75" customHeight="1" x14ac:dyDescent="0.2">
      <c r="A215" s="550"/>
      <c r="B215" s="1634">
        <v>14</v>
      </c>
      <c r="C215" s="1618" t="s">
        <v>7026</v>
      </c>
      <c r="D215" s="1643" t="s">
        <v>302</v>
      </c>
      <c r="E215" s="1644" t="s">
        <v>329</v>
      </c>
      <c r="F215" s="921" t="s">
        <v>326</v>
      </c>
      <c r="G215" s="638" t="b">
        <f>IF(総括表!$B$4=総括表!$Q$5,基礎データ貼付用シート!E1303)</f>
        <v>0</v>
      </c>
      <c r="H215" s="699" t="s">
        <v>1457</v>
      </c>
      <c r="I215" s="971">
        <v>0.28699999999999998</v>
      </c>
      <c r="J215" s="972" t="s">
        <v>1458</v>
      </c>
      <c r="K215" s="966">
        <f t="shared" si="8"/>
        <v>0</v>
      </c>
      <c r="L215" s="409" t="str">
        <f t="shared" ref="L215:L228" si="10">$N$129&amp;N215&amp;O222&amp;$O$129</f>
        <v>(ｱﾜ)</v>
      </c>
      <c r="M215" s="923"/>
      <c r="N215" s="313" t="s">
        <v>1455</v>
      </c>
      <c r="O215" s="196" t="s">
        <v>846</v>
      </c>
      <c r="P215" s="203"/>
      <c r="Q215" s="1637"/>
      <c r="R215" s="1637"/>
      <c r="S215" s="204"/>
      <c r="T215" s="1632"/>
      <c r="U215" s="1632"/>
      <c r="V215" s="206"/>
      <c r="W215" s="200"/>
      <c r="X215" s="201"/>
    </row>
    <row r="216" spans="1:24" ht="12.75" customHeight="1" x14ac:dyDescent="0.2">
      <c r="A216" s="550"/>
      <c r="B216" s="1633"/>
      <c r="C216" s="1648"/>
      <c r="D216" s="1575"/>
      <c r="E216" s="1626"/>
      <c r="F216" s="921" t="s">
        <v>325</v>
      </c>
      <c r="G216" s="638" t="b">
        <f>IF(総括表!$B$4=総括表!$Q$5,基礎データ貼付用シート!E1304)</f>
        <v>0</v>
      </c>
      <c r="H216" s="699" t="s">
        <v>1457</v>
      </c>
      <c r="I216" s="971">
        <v>0.43199999999999994</v>
      </c>
      <c r="J216" s="699" t="s">
        <v>1458</v>
      </c>
      <c r="K216" s="966">
        <f t="shared" si="8"/>
        <v>0</v>
      </c>
      <c r="L216" s="409" t="str">
        <f t="shared" si="10"/>
        <v>(ｱｦ)</v>
      </c>
      <c r="M216" s="923"/>
      <c r="N216" s="313" t="s">
        <v>1455</v>
      </c>
      <c r="O216" s="196" t="s">
        <v>847</v>
      </c>
      <c r="P216" s="203"/>
      <c r="Q216" s="199"/>
      <c r="R216" s="199"/>
      <c r="S216" s="204"/>
      <c r="T216" s="200"/>
      <c r="U216" s="200"/>
      <c r="V216" s="206"/>
      <c r="W216" s="200"/>
      <c r="X216" s="201"/>
    </row>
    <row r="217" spans="1:24" ht="12.75" customHeight="1" x14ac:dyDescent="0.2">
      <c r="A217" s="550"/>
      <c r="B217" s="1633"/>
      <c r="C217" s="1648"/>
      <c r="D217" s="1575"/>
      <c r="E217" s="1644" t="s">
        <v>328</v>
      </c>
      <c r="F217" s="921" t="s">
        <v>326</v>
      </c>
      <c r="G217" s="638" t="b">
        <f>IF(総括表!$B$4=総括表!$Q$5,基礎データ貼付用シート!E1305)</f>
        <v>0</v>
      </c>
      <c r="H217" s="699" t="s">
        <v>1457</v>
      </c>
      <c r="I217" s="971">
        <v>0.216</v>
      </c>
      <c r="J217" s="972" t="s">
        <v>1458</v>
      </c>
      <c r="K217" s="966">
        <f t="shared" si="8"/>
        <v>0</v>
      </c>
      <c r="L217" s="409" t="str">
        <f t="shared" si="10"/>
        <v>(ｱﾝ)</v>
      </c>
      <c r="M217" s="923"/>
      <c r="N217" s="313" t="s">
        <v>1455</v>
      </c>
      <c r="O217" s="196" t="s">
        <v>848</v>
      </c>
      <c r="P217" s="203"/>
      <c r="Q217" s="200"/>
      <c r="R217" s="200"/>
      <c r="S217" s="204"/>
      <c r="T217" s="1632"/>
      <c r="U217" s="1632"/>
      <c r="V217" s="205"/>
      <c r="W217" s="199"/>
      <c r="X217" s="201"/>
    </row>
    <row r="218" spans="1:24" ht="12.75" customHeight="1" x14ac:dyDescent="0.2">
      <c r="A218" s="550"/>
      <c r="B218" s="1633"/>
      <c r="C218" s="1648"/>
      <c r="D218" s="1575"/>
      <c r="E218" s="1626"/>
      <c r="F218" s="921" t="s">
        <v>325</v>
      </c>
      <c r="G218" s="638" t="b">
        <f>IF(総括表!$B$4=総括表!$Q$5,基礎データ貼付用シート!E1306)</f>
        <v>0</v>
      </c>
      <c r="H218" s="699" t="s">
        <v>1457</v>
      </c>
      <c r="I218" s="971">
        <v>0.32400000000000001</v>
      </c>
      <c r="J218" s="699" t="s">
        <v>1458</v>
      </c>
      <c r="K218" s="966">
        <f t="shared" si="8"/>
        <v>0</v>
      </c>
      <c r="L218" s="409" t="str">
        <f t="shared" si="10"/>
        <v>(ｱｱ)</v>
      </c>
      <c r="M218" s="923"/>
      <c r="N218" s="313" t="s">
        <v>1455</v>
      </c>
      <c r="O218" s="196" t="s">
        <v>849</v>
      </c>
      <c r="P218" s="203"/>
      <c r="Q218" s="200"/>
      <c r="R218" s="200"/>
      <c r="S218" s="204"/>
      <c r="T218" s="200"/>
      <c r="U218" s="200"/>
      <c r="V218" s="205"/>
      <c r="W218" s="199"/>
      <c r="X218" s="201"/>
    </row>
    <row r="219" spans="1:24" ht="12.75" customHeight="1" x14ac:dyDescent="0.2">
      <c r="A219" s="550"/>
      <c r="B219" s="1633"/>
      <c r="C219" s="1648"/>
      <c r="D219" s="1575"/>
      <c r="E219" s="1644" t="s">
        <v>327</v>
      </c>
      <c r="F219" s="921" t="s">
        <v>326</v>
      </c>
      <c r="G219" s="638" t="b">
        <f>IF(総括表!$B$4=総括表!$Q$5,基礎データ貼付用シート!E1300)</f>
        <v>0</v>
      </c>
      <c r="H219" s="699" t="s">
        <v>1457</v>
      </c>
      <c r="I219" s="971">
        <v>0.16200000000000001</v>
      </c>
      <c r="J219" s="972" t="s">
        <v>1458</v>
      </c>
      <c r="K219" s="966">
        <f t="shared" si="8"/>
        <v>0</v>
      </c>
      <c r="L219" s="409" t="str">
        <f t="shared" si="10"/>
        <v>(ｱｲ)</v>
      </c>
      <c r="M219" s="923"/>
      <c r="N219" s="313" t="s">
        <v>1455</v>
      </c>
      <c r="O219" s="196" t="s">
        <v>850</v>
      </c>
      <c r="P219" s="203"/>
      <c r="Q219" s="200"/>
      <c r="R219" s="200"/>
      <c r="S219" s="204"/>
      <c r="T219" s="1632"/>
      <c r="U219" s="1632"/>
      <c r="V219" s="205"/>
      <c r="W219" s="199"/>
      <c r="X219" s="201"/>
    </row>
    <row r="220" spans="1:24" ht="12.75" customHeight="1" x14ac:dyDescent="0.2">
      <c r="A220" s="550"/>
      <c r="B220" s="1633"/>
      <c r="C220" s="1648"/>
      <c r="D220" s="1575"/>
      <c r="E220" s="1645"/>
      <c r="F220" s="931" t="s">
        <v>520</v>
      </c>
      <c r="G220" s="638" t="b">
        <f>IF(総括表!$B$4=総括表!$Q$5,基礎データ貼付用シート!E1301)</f>
        <v>0</v>
      </c>
      <c r="H220" s="699" t="s">
        <v>1457</v>
      </c>
      <c r="I220" s="971">
        <v>0.32400000000000001</v>
      </c>
      <c r="J220" s="699" t="s">
        <v>1458</v>
      </c>
      <c r="K220" s="966">
        <f t="shared" si="8"/>
        <v>0</v>
      </c>
      <c r="L220" s="409" t="str">
        <f t="shared" si="10"/>
        <v>(ｱｳ)</v>
      </c>
      <c r="M220" s="923"/>
      <c r="N220" s="313" t="s">
        <v>1455</v>
      </c>
      <c r="O220" s="196" t="s">
        <v>851</v>
      </c>
      <c r="P220" s="203"/>
      <c r="Q220" s="200"/>
      <c r="R220" s="200"/>
      <c r="S220" s="204"/>
      <c r="T220" s="200"/>
      <c r="U220" s="200"/>
      <c r="V220" s="205"/>
      <c r="W220" s="199"/>
      <c r="X220" s="201"/>
    </row>
    <row r="221" spans="1:24" ht="12.75" customHeight="1" x14ac:dyDescent="0.2">
      <c r="A221" s="550"/>
      <c r="B221" s="1633"/>
      <c r="C221" s="1648"/>
      <c r="D221" s="1576"/>
      <c r="E221" s="1626"/>
      <c r="F221" s="931" t="s">
        <v>521</v>
      </c>
      <c r="G221" s="638" t="b">
        <f>IF(総括表!$B$4=総括表!$Q$5,基礎データ貼付用シート!E1302)</f>
        <v>0</v>
      </c>
      <c r="H221" s="699" t="s">
        <v>1457</v>
      </c>
      <c r="I221" s="971">
        <v>0.39600000000000002</v>
      </c>
      <c r="J221" s="699" t="s">
        <v>1458</v>
      </c>
      <c r="K221" s="966">
        <f t="shared" si="8"/>
        <v>0</v>
      </c>
      <c r="L221" s="409" t="str">
        <f t="shared" si="10"/>
        <v>(ｱｴ)</v>
      </c>
      <c r="M221" s="923"/>
      <c r="N221" s="313" t="s">
        <v>1455</v>
      </c>
      <c r="O221" s="196" t="s">
        <v>852</v>
      </c>
      <c r="P221" s="203"/>
      <c r="Q221" s="200"/>
      <c r="R221" s="200"/>
      <c r="S221" s="204"/>
      <c r="T221" s="200"/>
      <c r="U221" s="200"/>
      <c r="V221" s="205"/>
      <c r="W221" s="199"/>
      <c r="X221" s="201"/>
    </row>
    <row r="222" spans="1:24" ht="12.75" customHeight="1" x14ac:dyDescent="0.2">
      <c r="A222" s="550"/>
      <c r="B222" s="1640">
        <v>15</v>
      </c>
      <c r="C222" s="1618" t="s">
        <v>7027</v>
      </c>
      <c r="D222" s="1643" t="s">
        <v>302</v>
      </c>
      <c r="E222" s="1644" t="s">
        <v>329</v>
      </c>
      <c r="F222" s="921" t="s">
        <v>326</v>
      </c>
      <c r="G222" s="638" t="b">
        <f>IF(総括表!$B$4=総括表!$Q$4,基礎データ貼付用シート!E1314)</f>
        <v>0</v>
      </c>
      <c r="H222" s="699" t="s">
        <v>1457</v>
      </c>
      <c r="I222" s="971">
        <v>0.318</v>
      </c>
      <c r="J222" s="972" t="s">
        <v>1458</v>
      </c>
      <c r="K222" s="966">
        <f t="shared" si="8"/>
        <v>0</v>
      </c>
      <c r="L222" s="409" t="str">
        <f t="shared" si="10"/>
        <v>(ｱｵ)</v>
      </c>
      <c r="M222" s="923"/>
      <c r="N222" s="313" t="s">
        <v>1455</v>
      </c>
      <c r="O222" s="196" t="s">
        <v>853</v>
      </c>
      <c r="P222" s="203"/>
      <c r="Q222" s="1637"/>
      <c r="R222" s="1637"/>
      <c r="S222" s="204"/>
      <c r="T222" s="1632"/>
      <c r="U222" s="1632"/>
      <c r="V222" s="206"/>
      <c r="W222" s="200"/>
      <c r="X222" s="201"/>
    </row>
    <row r="223" spans="1:24" ht="12.75" customHeight="1" x14ac:dyDescent="0.2">
      <c r="A223" s="550"/>
      <c r="B223" s="1641"/>
      <c r="C223" s="1648"/>
      <c r="D223" s="1575"/>
      <c r="E223" s="1626"/>
      <c r="F223" s="921" t="s">
        <v>325</v>
      </c>
      <c r="G223" s="638" t="b">
        <f>IF(総括表!$B$4=総括表!$Q$4,基礎データ貼付用シート!E1315)</f>
        <v>0</v>
      </c>
      <c r="H223" s="699" t="s">
        <v>1457</v>
      </c>
      <c r="I223" s="971">
        <v>0.47699999999999998</v>
      </c>
      <c r="J223" s="699" t="s">
        <v>1458</v>
      </c>
      <c r="K223" s="966">
        <f t="shared" si="8"/>
        <v>0</v>
      </c>
      <c r="L223" s="409" t="str">
        <f t="shared" si="10"/>
        <v>(ｱｶ)</v>
      </c>
      <c r="M223" s="923"/>
      <c r="N223" s="313" t="s">
        <v>1455</v>
      </c>
      <c r="O223" s="196" t="s">
        <v>854</v>
      </c>
      <c r="P223" s="203"/>
      <c r="Q223" s="199"/>
      <c r="R223" s="199"/>
      <c r="S223" s="204"/>
      <c r="T223" s="200"/>
      <c r="U223" s="200"/>
      <c r="V223" s="206"/>
      <c r="W223" s="200"/>
      <c r="X223" s="201"/>
    </row>
    <row r="224" spans="1:24" ht="12.75" customHeight="1" x14ac:dyDescent="0.2">
      <c r="A224" s="550"/>
      <c r="B224" s="1641"/>
      <c r="C224" s="1648"/>
      <c r="D224" s="1575"/>
      <c r="E224" s="1644" t="s">
        <v>328</v>
      </c>
      <c r="F224" s="921" t="s">
        <v>326</v>
      </c>
      <c r="G224" s="638" t="b">
        <f>IF(総括表!$B$4=総括表!$Q$4,基礎データ貼付用シート!E1316)</f>
        <v>0</v>
      </c>
      <c r="H224" s="699" t="s">
        <v>1457</v>
      </c>
      <c r="I224" s="971">
        <v>0.23799999999999999</v>
      </c>
      <c r="J224" s="972" t="s">
        <v>1458</v>
      </c>
      <c r="K224" s="966">
        <f t="shared" si="8"/>
        <v>0</v>
      </c>
      <c r="L224" s="409" t="str">
        <f t="shared" si="10"/>
        <v>(ｱｷ)</v>
      </c>
      <c r="M224" s="923"/>
      <c r="N224" s="313" t="s">
        <v>1455</v>
      </c>
      <c r="O224" s="196" t="s">
        <v>855</v>
      </c>
      <c r="P224" s="203"/>
      <c r="Q224" s="200"/>
      <c r="R224" s="200"/>
      <c r="S224" s="204"/>
      <c r="T224" s="1632"/>
      <c r="U224" s="1632"/>
      <c r="V224" s="205"/>
      <c r="W224" s="199"/>
      <c r="X224" s="201"/>
    </row>
    <row r="225" spans="1:24" ht="12.75" customHeight="1" x14ac:dyDescent="0.2">
      <c r="A225" s="550"/>
      <c r="B225" s="1641"/>
      <c r="C225" s="1648"/>
      <c r="D225" s="1575"/>
      <c r="E225" s="1626"/>
      <c r="F225" s="921" t="s">
        <v>325</v>
      </c>
      <c r="G225" s="638" t="b">
        <f>IF(総括表!$B$4=総括表!$Q$4,基礎データ貼付用シート!E1317)</f>
        <v>0</v>
      </c>
      <c r="H225" s="699" t="s">
        <v>1457</v>
      </c>
      <c r="I225" s="971">
        <v>0.35699999999999998</v>
      </c>
      <c r="J225" s="699" t="s">
        <v>1458</v>
      </c>
      <c r="K225" s="966">
        <f t="shared" si="8"/>
        <v>0</v>
      </c>
      <c r="L225" s="409" t="str">
        <f t="shared" si="10"/>
        <v>(ｲｸ)</v>
      </c>
      <c r="M225" s="923"/>
      <c r="N225" s="285" t="s">
        <v>1462</v>
      </c>
      <c r="O225" s="196" t="s">
        <v>856</v>
      </c>
      <c r="P225" s="203"/>
      <c r="Q225" s="200"/>
      <c r="R225" s="200"/>
      <c r="S225" s="204"/>
      <c r="T225" s="200"/>
      <c r="U225" s="200"/>
      <c r="V225" s="205"/>
      <c r="W225" s="199"/>
      <c r="X225" s="201"/>
    </row>
    <row r="226" spans="1:24" ht="12.75" customHeight="1" x14ac:dyDescent="0.2">
      <c r="A226" s="550"/>
      <c r="B226" s="1641"/>
      <c r="C226" s="1648"/>
      <c r="D226" s="1575"/>
      <c r="E226" s="1644" t="s">
        <v>327</v>
      </c>
      <c r="F226" s="921" t="s">
        <v>326</v>
      </c>
      <c r="G226" s="638" t="b">
        <f>IF(総括表!$B$4=総括表!$Q$4,基礎データ貼付用シート!E1311)</f>
        <v>0</v>
      </c>
      <c r="H226" s="699" t="s">
        <v>1457</v>
      </c>
      <c r="I226" s="971">
        <v>0.17899999999999999</v>
      </c>
      <c r="J226" s="972" t="s">
        <v>1458</v>
      </c>
      <c r="K226" s="966">
        <f t="shared" si="8"/>
        <v>0</v>
      </c>
      <c r="L226" s="409" t="str">
        <f t="shared" si="10"/>
        <v>(ｲｹ)</v>
      </c>
      <c r="M226" s="923"/>
      <c r="N226" s="285" t="s">
        <v>1462</v>
      </c>
      <c r="O226" s="196" t="s">
        <v>857</v>
      </c>
      <c r="P226" s="203"/>
      <c r="Q226" s="200"/>
      <c r="R226" s="200"/>
      <c r="S226" s="204"/>
      <c r="T226" s="1632"/>
      <c r="U226" s="1632"/>
      <c r="V226" s="205"/>
      <c r="W226" s="199"/>
      <c r="X226" s="201"/>
    </row>
    <row r="227" spans="1:24" ht="12.75" customHeight="1" x14ac:dyDescent="0.2">
      <c r="A227" s="550"/>
      <c r="B227" s="1641"/>
      <c r="C227" s="1648"/>
      <c r="D227" s="1575"/>
      <c r="E227" s="1645"/>
      <c r="F227" s="931" t="s">
        <v>520</v>
      </c>
      <c r="G227" s="638" t="b">
        <f>IF(総括表!$B$4=総括表!$Q$4,基礎データ貼付用シート!E1312)</f>
        <v>0</v>
      </c>
      <c r="H227" s="699" t="s">
        <v>1457</v>
      </c>
      <c r="I227" s="971">
        <v>0.35799999999999998</v>
      </c>
      <c r="J227" s="699" t="s">
        <v>1458</v>
      </c>
      <c r="K227" s="966">
        <f t="shared" si="8"/>
        <v>0</v>
      </c>
      <c r="L227" s="409" t="str">
        <f t="shared" si="10"/>
        <v>(ｲｺ)</v>
      </c>
      <c r="M227" s="923"/>
      <c r="N227" s="285" t="s">
        <v>1462</v>
      </c>
      <c r="O227" s="196" t="s">
        <v>858</v>
      </c>
      <c r="P227" s="203"/>
      <c r="Q227" s="200"/>
      <c r="R227" s="200"/>
      <c r="S227" s="204"/>
      <c r="T227" s="200"/>
      <c r="U227" s="200"/>
      <c r="V227" s="205"/>
      <c r="W227" s="199"/>
      <c r="X227" s="201"/>
    </row>
    <row r="228" spans="1:24" ht="12.75" customHeight="1" x14ac:dyDescent="0.2">
      <c r="A228" s="550"/>
      <c r="B228" s="1641"/>
      <c r="C228" s="1648"/>
      <c r="D228" s="1575"/>
      <c r="E228" s="1626"/>
      <c r="F228" s="931" t="s">
        <v>521</v>
      </c>
      <c r="G228" s="638" t="b">
        <f>IF(総括表!$B$4=総括表!$Q$4,基礎データ貼付用シート!E1313)</f>
        <v>0</v>
      </c>
      <c r="H228" s="699" t="s">
        <v>1457</v>
      </c>
      <c r="I228" s="971">
        <v>0.436</v>
      </c>
      <c r="J228" s="699" t="s">
        <v>1458</v>
      </c>
      <c r="K228" s="966">
        <f t="shared" si="8"/>
        <v>0</v>
      </c>
      <c r="L228" s="409" t="str">
        <f t="shared" si="10"/>
        <v>(ｲｻ)</v>
      </c>
      <c r="M228" s="923"/>
      <c r="N228" s="285" t="s">
        <v>1462</v>
      </c>
      <c r="O228" s="196" t="s">
        <v>859</v>
      </c>
      <c r="P228" s="203"/>
      <c r="Q228" s="200"/>
      <c r="R228" s="200"/>
      <c r="S228" s="204"/>
      <c r="T228" s="200"/>
      <c r="U228" s="200"/>
      <c r="V228" s="205"/>
      <c r="W228" s="199"/>
      <c r="X228" s="201"/>
    </row>
    <row r="229" spans="1:24" ht="12.75" customHeight="1" x14ac:dyDescent="0.2">
      <c r="A229" s="550"/>
      <c r="B229" s="1634">
        <v>16</v>
      </c>
      <c r="C229" s="1618" t="s">
        <v>7028</v>
      </c>
      <c r="D229" s="1643" t="s">
        <v>302</v>
      </c>
      <c r="E229" s="1644" t="s">
        <v>329</v>
      </c>
      <c r="F229" s="921" t="s">
        <v>326</v>
      </c>
      <c r="G229" s="638" t="b">
        <f>IF(総括表!$B$4=総括表!$Q$5,基礎データ貼付用シート!E1314)</f>
        <v>0</v>
      </c>
      <c r="H229" s="699" t="s">
        <v>1457</v>
      </c>
      <c r="I229" s="971">
        <v>0.30299999999999999</v>
      </c>
      <c r="J229" s="972" t="s">
        <v>1458</v>
      </c>
      <c r="K229" s="966">
        <f t="shared" si="8"/>
        <v>0</v>
      </c>
      <c r="L229" s="409" t="str">
        <f t="shared" ref="L229:L235" si="11">$N$129&amp;N229&amp;O229&amp;$O$129</f>
        <v>(ｲｵ)</v>
      </c>
      <c r="M229" s="923"/>
      <c r="N229" s="285" t="s">
        <v>1462</v>
      </c>
      <c r="O229" s="196" t="s">
        <v>860</v>
      </c>
      <c r="P229" s="203"/>
      <c r="Q229" s="1637"/>
      <c r="R229" s="1637"/>
      <c r="S229" s="204"/>
      <c r="T229" s="1632"/>
      <c r="U229" s="1632"/>
      <c r="V229" s="206"/>
      <c r="W229" s="200"/>
      <c r="X229" s="201"/>
    </row>
    <row r="230" spans="1:24" ht="12.75" customHeight="1" x14ac:dyDescent="0.2">
      <c r="A230" s="550"/>
      <c r="B230" s="1633"/>
      <c r="C230" s="1648"/>
      <c r="D230" s="1575"/>
      <c r="E230" s="1626"/>
      <c r="F230" s="921" t="s">
        <v>325</v>
      </c>
      <c r="G230" s="638" t="b">
        <f>IF(総括表!$B$4=総括表!$Q$5,基礎データ貼付用シート!E1315)</f>
        <v>0</v>
      </c>
      <c r="H230" s="699" t="s">
        <v>1457</v>
      </c>
      <c r="I230" s="971">
        <v>0.45299999999999996</v>
      </c>
      <c r="J230" s="699" t="s">
        <v>1458</v>
      </c>
      <c r="K230" s="966">
        <f t="shared" si="8"/>
        <v>0</v>
      </c>
      <c r="L230" s="409" t="str">
        <f t="shared" si="11"/>
        <v>(ｲｶ)</v>
      </c>
      <c r="M230" s="923"/>
      <c r="N230" s="285" t="s">
        <v>1462</v>
      </c>
      <c r="O230" s="196" t="s">
        <v>861</v>
      </c>
      <c r="P230" s="203"/>
      <c r="Q230" s="199"/>
      <c r="R230" s="199"/>
      <c r="S230" s="204"/>
      <c r="T230" s="200"/>
      <c r="U230" s="200"/>
      <c r="V230" s="206"/>
      <c r="W230" s="200"/>
      <c r="X230" s="201"/>
    </row>
    <row r="231" spans="1:24" ht="12.75" customHeight="1" x14ac:dyDescent="0.2">
      <c r="A231" s="550"/>
      <c r="B231" s="1633"/>
      <c r="C231" s="1648"/>
      <c r="D231" s="1575"/>
      <c r="E231" s="1644" t="s">
        <v>328</v>
      </c>
      <c r="F231" s="921" t="s">
        <v>326</v>
      </c>
      <c r="G231" s="638" t="b">
        <f>IF(総括表!$B$4=総括表!$Q$5,基礎データ貼付用シート!E1316)</f>
        <v>0</v>
      </c>
      <c r="H231" s="699" t="s">
        <v>1457</v>
      </c>
      <c r="I231" s="971">
        <v>0.22700000000000001</v>
      </c>
      <c r="J231" s="972" t="s">
        <v>1458</v>
      </c>
      <c r="K231" s="966">
        <f t="shared" si="8"/>
        <v>0</v>
      </c>
      <c r="L231" s="409" t="str">
        <f t="shared" si="11"/>
        <v>(ｲｷ)</v>
      </c>
      <c r="M231" s="923"/>
      <c r="N231" s="285" t="s">
        <v>1462</v>
      </c>
      <c r="O231" s="196" t="s">
        <v>862</v>
      </c>
      <c r="P231" s="203"/>
      <c r="Q231" s="200"/>
      <c r="R231" s="200"/>
      <c r="S231" s="204"/>
      <c r="T231" s="1632"/>
      <c r="U231" s="1632"/>
      <c r="V231" s="205"/>
      <c r="W231" s="199"/>
      <c r="X231" s="201"/>
    </row>
    <row r="232" spans="1:24" ht="12.75" customHeight="1" x14ac:dyDescent="0.2">
      <c r="A232" s="550"/>
      <c r="B232" s="1633"/>
      <c r="C232" s="1648"/>
      <c r="D232" s="1575"/>
      <c r="E232" s="1626"/>
      <c r="F232" s="921" t="s">
        <v>325</v>
      </c>
      <c r="G232" s="638" t="b">
        <f>IF(総括表!$B$4=総括表!$Q$5,基礎データ貼付用シート!E1317)</f>
        <v>0</v>
      </c>
      <c r="H232" s="699" t="s">
        <v>1457</v>
      </c>
      <c r="I232" s="971">
        <v>0.34200000000000003</v>
      </c>
      <c r="J232" s="699" t="s">
        <v>1458</v>
      </c>
      <c r="K232" s="966">
        <f t="shared" si="8"/>
        <v>0</v>
      </c>
      <c r="L232" s="409" t="str">
        <f t="shared" si="11"/>
        <v>(ｲｸ)</v>
      </c>
      <c r="M232" s="923"/>
      <c r="N232" s="285" t="s">
        <v>1462</v>
      </c>
      <c r="O232" s="196" t="s">
        <v>863</v>
      </c>
      <c r="P232" s="203"/>
      <c r="Q232" s="200"/>
      <c r="R232" s="200"/>
      <c r="S232" s="204"/>
      <c r="T232" s="200"/>
      <c r="U232" s="200"/>
      <c r="V232" s="205"/>
      <c r="W232" s="199"/>
      <c r="X232" s="201"/>
    </row>
    <row r="233" spans="1:24" ht="12.75" customHeight="1" x14ac:dyDescent="0.2">
      <c r="A233" s="550"/>
      <c r="B233" s="1633"/>
      <c r="C233" s="1648"/>
      <c r="D233" s="1575"/>
      <c r="E233" s="1644" t="s">
        <v>327</v>
      </c>
      <c r="F233" s="921" t="s">
        <v>326</v>
      </c>
      <c r="G233" s="638" t="b">
        <f>IF(総括表!$B$4=総括表!$Q$5,基礎データ貼付用シート!E1311)</f>
        <v>0</v>
      </c>
      <c r="H233" s="699" t="s">
        <v>1457</v>
      </c>
      <c r="I233" s="971">
        <v>0.17</v>
      </c>
      <c r="J233" s="972" t="s">
        <v>1458</v>
      </c>
      <c r="K233" s="966">
        <f t="shared" si="8"/>
        <v>0</v>
      </c>
      <c r="L233" s="409" t="str">
        <f t="shared" si="11"/>
        <v>(ｲｹ)</v>
      </c>
      <c r="M233" s="923"/>
      <c r="N233" s="285" t="s">
        <v>1462</v>
      </c>
      <c r="O233" s="196" t="s">
        <v>864</v>
      </c>
      <c r="P233" s="203"/>
      <c r="Q233" s="200"/>
      <c r="R233" s="200"/>
      <c r="S233" s="204"/>
      <c r="T233" s="1632"/>
      <c r="U233" s="1632"/>
      <c r="V233" s="205"/>
      <c r="W233" s="199"/>
      <c r="X233" s="201"/>
    </row>
    <row r="234" spans="1:24" ht="12.75" customHeight="1" x14ac:dyDescent="0.2">
      <c r="A234" s="550"/>
      <c r="B234" s="1633"/>
      <c r="C234" s="1648"/>
      <c r="D234" s="1575"/>
      <c r="E234" s="1645"/>
      <c r="F234" s="931" t="s">
        <v>520</v>
      </c>
      <c r="G234" s="638" t="b">
        <f>IF(総括表!$B$4=総括表!$Q$5,基礎データ貼付用シート!E1312)</f>
        <v>0</v>
      </c>
      <c r="H234" s="699" t="s">
        <v>1457</v>
      </c>
      <c r="I234" s="971">
        <v>0.34</v>
      </c>
      <c r="J234" s="699" t="s">
        <v>1458</v>
      </c>
      <c r="K234" s="966">
        <f t="shared" si="8"/>
        <v>0</v>
      </c>
      <c r="L234" s="409" t="str">
        <f t="shared" si="11"/>
        <v>(ｲｺ)</v>
      </c>
      <c r="M234" s="923"/>
      <c r="N234" s="285" t="s">
        <v>1462</v>
      </c>
      <c r="O234" s="196" t="s">
        <v>865</v>
      </c>
      <c r="P234" s="203"/>
      <c r="Q234" s="200"/>
      <c r="R234" s="200"/>
      <c r="S234" s="204"/>
      <c r="T234" s="200"/>
      <c r="U234" s="200"/>
      <c r="V234" s="205"/>
      <c r="W234" s="199"/>
      <c r="X234" s="201"/>
    </row>
    <row r="235" spans="1:24" ht="12.75" customHeight="1" x14ac:dyDescent="0.2">
      <c r="A235" s="550"/>
      <c r="B235" s="1607"/>
      <c r="C235" s="1557"/>
      <c r="D235" s="1576"/>
      <c r="E235" s="1626"/>
      <c r="F235" s="931" t="s">
        <v>521</v>
      </c>
      <c r="G235" s="638" t="b">
        <f>IF(総括表!$B$4=総括表!$Q$5,基礎データ貼付用シート!E1313)</f>
        <v>0</v>
      </c>
      <c r="H235" s="699" t="s">
        <v>1457</v>
      </c>
      <c r="I235" s="971">
        <v>0.41599999999999998</v>
      </c>
      <c r="J235" s="699" t="s">
        <v>1458</v>
      </c>
      <c r="K235" s="966">
        <f t="shared" si="8"/>
        <v>0</v>
      </c>
      <c r="L235" s="409" t="str">
        <f t="shared" si="11"/>
        <v>(ｲｻ)</v>
      </c>
      <c r="M235" s="923"/>
      <c r="N235" s="285" t="s">
        <v>1462</v>
      </c>
      <c r="O235" s="196" t="s">
        <v>866</v>
      </c>
      <c r="P235" s="203"/>
      <c r="Q235" s="200"/>
      <c r="R235" s="200"/>
      <c r="S235" s="204"/>
      <c r="T235" s="200"/>
      <c r="U235" s="200"/>
      <c r="V235" s="205"/>
      <c r="W235" s="199"/>
      <c r="X235" s="201"/>
    </row>
    <row r="236" spans="1:24" ht="23.25" customHeight="1" x14ac:dyDescent="0.2">
      <c r="A236" s="550"/>
      <c r="B236" s="881"/>
      <c r="C236" s="414"/>
      <c r="D236" s="414"/>
      <c r="E236" s="925"/>
      <c r="F236" s="926"/>
      <c r="G236" s="316"/>
      <c r="H236" s="932"/>
      <c r="I236" s="933"/>
      <c r="J236" s="932"/>
      <c r="K236" s="316"/>
      <c r="L236" s="923"/>
      <c r="M236" s="923"/>
      <c r="N236" s="49"/>
      <c r="O236" s="163"/>
      <c r="P236" s="203"/>
      <c r="Q236" s="200"/>
      <c r="R236" s="200"/>
      <c r="S236" s="204"/>
      <c r="T236" s="200"/>
      <c r="U236" s="200"/>
      <c r="V236" s="205"/>
      <c r="W236" s="199"/>
      <c r="X236" s="201"/>
    </row>
    <row r="237" spans="1:24" ht="12.75" customHeight="1" x14ac:dyDescent="0.2">
      <c r="A237" s="550"/>
      <c r="B237" s="881"/>
      <c r="C237" s="414"/>
      <c r="D237" s="414"/>
      <c r="E237" s="925"/>
      <c r="F237" s="926"/>
      <c r="G237" s="58"/>
      <c r="H237" s="591"/>
      <c r="I237" s="593"/>
      <c r="J237" s="591"/>
      <c r="K237" s="58"/>
      <c r="L237" s="923"/>
      <c r="M237" s="923"/>
      <c r="N237" s="49"/>
      <c r="O237" s="163"/>
      <c r="P237" s="203"/>
      <c r="Q237" s="200"/>
      <c r="R237" s="200"/>
      <c r="S237" s="204"/>
      <c r="T237" s="200"/>
      <c r="U237" s="200"/>
      <c r="V237" s="205"/>
      <c r="W237" s="199"/>
      <c r="X237" s="201"/>
    </row>
    <row r="238" spans="1:24" ht="12.75" customHeight="1" x14ac:dyDescent="0.2">
      <c r="A238" s="896" t="s">
        <v>1463</v>
      </c>
      <c r="B238" s="914" t="s">
        <v>812</v>
      </c>
      <c r="C238" s="550"/>
      <c r="D238" s="550"/>
      <c r="E238" s="550"/>
      <c r="F238" s="927"/>
      <c r="G238" s="928"/>
      <c r="H238" s="929"/>
      <c r="I238" s="930"/>
      <c r="J238" s="929"/>
      <c r="K238" s="928"/>
      <c r="L238" s="923"/>
      <c r="M238" s="923"/>
      <c r="N238" s="49"/>
      <c r="O238" s="163"/>
      <c r="P238" s="203"/>
      <c r="Q238" s="200"/>
      <c r="R238" s="200"/>
      <c r="S238" s="204"/>
      <c r="T238" s="200"/>
      <c r="U238" s="200"/>
      <c r="V238" s="205"/>
      <c r="W238" s="199"/>
      <c r="X238" s="201"/>
    </row>
    <row r="239" spans="1:24" ht="12.75" customHeight="1" x14ac:dyDescent="0.2">
      <c r="A239" s="550"/>
      <c r="B239" s="1640">
        <v>17</v>
      </c>
      <c r="C239" s="1618" t="s">
        <v>7029</v>
      </c>
      <c r="D239" s="1643" t="s">
        <v>302</v>
      </c>
      <c r="E239" s="1644" t="s">
        <v>329</v>
      </c>
      <c r="F239" s="921" t="s">
        <v>326</v>
      </c>
      <c r="G239" s="638" t="b">
        <f>IF(総括表!$B$4=総括表!$Q$4,基礎データ貼付用シート!E1325)</f>
        <v>0</v>
      </c>
      <c r="H239" s="699" t="s">
        <v>1457</v>
      </c>
      <c r="I239" s="971">
        <v>0.33</v>
      </c>
      <c r="J239" s="972" t="s">
        <v>1458</v>
      </c>
      <c r="K239" s="966">
        <f t="shared" ref="K239:K290" si="12">ROUND(G239*I239,0)</f>
        <v>0</v>
      </c>
      <c r="L239" s="409" t="str">
        <f t="shared" ref="L239:L290" si="13">$N$129&amp;N239&amp;O239&amp;$O$129</f>
        <v>(ｲｼ)</v>
      </c>
      <c r="M239" s="923"/>
      <c r="N239" s="285" t="s">
        <v>857</v>
      </c>
      <c r="O239" s="196" t="s">
        <v>867</v>
      </c>
      <c r="P239" s="203"/>
      <c r="Q239" s="1637"/>
      <c r="R239" s="1637"/>
      <c r="S239" s="204"/>
      <c r="T239" s="1632"/>
      <c r="U239" s="1632"/>
      <c r="V239" s="206"/>
      <c r="W239" s="200"/>
      <c r="X239" s="201"/>
    </row>
    <row r="240" spans="1:24" ht="12.75" customHeight="1" x14ac:dyDescent="0.2">
      <c r="A240" s="550"/>
      <c r="B240" s="1641"/>
      <c r="C240" s="1648"/>
      <c r="D240" s="1575"/>
      <c r="E240" s="1626"/>
      <c r="F240" s="921" t="s">
        <v>325</v>
      </c>
      <c r="G240" s="638" t="b">
        <f>IF(総括表!$B$4=総括表!$Q$4,基礎データ貼付用シート!E1326)</f>
        <v>0</v>
      </c>
      <c r="H240" s="699" t="s">
        <v>1457</v>
      </c>
      <c r="I240" s="971">
        <v>0.495</v>
      </c>
      <c r="J240" s="699" t="s">
        <v>1458</v>
      </c>
      <c r="K240" s="966">
        <f t="shared" si="12"/>
        <v>0</v>
      </c>
      <c r="L240" s="409" t="str">
        <f t="shared" si="13"/>
        <v>(ｲｽ)</v>
      </c>
      <c r="M240" s="923"/>
      <c r="N240" s="285" t="s">
        <v>857</v>
      </c>
      <c r="O240" s="196" t="s">
        <v>868</v>
      </c>
      <c r="P240" s="203"/>
      <c r="Q240" s="199"/>
      <c r="R240" s="199"/>
      <c r="S240" s="204"/>
      <c r="T240" s="200"/>
      <c r="U240" s="200"/>
      <c r="V240" s="206"/>
      <c r="W240" s="200"/>
      <c r="X240" s="201"/>
    </row>
    <row r="241" spans="1:24" ht="12.75" customHeight="1" x14ac:dyDescent="0.2">
      <c r="A241" s="550"/>
      <c r="B241" s="1641"/>
      <c r="C241" s="1648"/>
      <c r="D241" s="1575"/>
      <c r="E241" s="1644" t="s">
        <v>328</v>
      </c>
      <c r="F241" s="921" t="s">
        <v>326</v>
      </c>
      <c r="G241" s="638" t="b">
        <f>IF(総括表!$B$4=総括表!$Q$4,基礎データ貼付用シート!E1327)</f>
        <v>0</v>
      </c>
      <c r="H241" s="699" t="s">
        <v>1457</v>
      </c>
      <c r="I241" s="971">
        <v>0.248</v>
      </c>
      <c r="J241" s="972" t="s">
        <v>1458</v>
      </c>
      <c r="K241" s="966">
        <f t="shared" si="12"/>
        <v>0</v>
      </c>
      <c r="L241" s="409" t="str">
        <f t="shared" si="13"/>
        <v>(ｲｾ)</v>
      </c>
      <c r="M241" s="923"/>
      <c r="N241" s="285" t="s">
        <v>857</v>
      </c>
      <c r="O241" s="196" t="s">
        <v>869</v>
      </c>
      <c r="P241" s="203"/>
      <c r="Q241" s="200"/>
      <c r="R241" s="200"/>
      <c r="S241" s="204"/>
      <c r="T241" s="1632"/>
      <c r="U241" s="1632"/>
      <c r="V241" s="205"/>
      <c r="W241" s="199"/>
      <c r="X241" s="201"/>
    </row>
    <row r="242" spans="1:24" ht="12.75" customHeight="1" x14ac:dyDescent="0.2">
      <c r="A242" s="550"/>
      <c r="B242" s="1641"/>
      <c r="C242" s="1648"/>
      <c r="D242" s="1575"/>
      <c r="E242" s="1626"/>
      <c r="F242" s="921" t="s">
        <v>325</v>
      </c>
      <c r="G242" s="638" t="b">
        <f>IF(総括表!$B$4=総括表!$Q$4,基礎データ貼付用シート!E1328)</f>
        <v>0</v>
      </c>
      <c r="H242" s="699" t="s">
        <v>1457</v>
      </c>
      <c r="I242" s="971">
        <v>0.372</v>
      </c>
      <c r="J242" s="699" t="s">
        <v>1458</v>
      </c>
      <c r="K242" s="966">
        <f t="shared" si="12"/>
        <v>0</v>
      </c>
      <c r="L242" s="409" t="str">
        <f t="shared" si="13"/>
        <v>(ｲｿ)</v>
      </c>
      <c r="M242" s="923"/>
      <c r="N242" s="285" t="s">
        <v>857</v>
      </c>
      <c r="O242" s="196" t="s">
        <v>870</v>
      </c>
      <c r="P242" s="203"/>
      <c r="Q242" s="200"/>
      <c r="R242" s="200"/>
      <c r="S242" s="204"/>
      <c r="T242" s="200"/>
      <c r="U242" s="200"/>
      <c r="V242" s="205"/>
      <c r="W242" s="199"/>
      <c r="X242" s="201"/>
    </row>
    <row r="243" spans="1:24" ht="12.75" customHeight="1" x14ac:dyDescent="0.2">
      <c r="A243" s="550"/>
      <c r="B243" s="1641"/>
      <c r="C243" s="1648"/>
      <c r="D243" s="1575"/>
      <c r="E243" s="1644" t="s">
        <v>327</v>
      </c>
      <c r="F243" s="921" t="s">
        <v>326</v>
      </c>
      <c r="G243" s="638" t="b">
        <f>IF(総括表!$B$4=総括表!$Q$4,基礎データ貼付用シート!E1322)</f>
        <v>0</v>
      </c>
      <c r="H243" s="699" t="s">
        <v>1457</v>
      </c>
      <c r="I243" s="971">
        <v>0.186</v>
      </c>
      <c r="J243" s="972" t="s">
        <v>1458</v>
      </c>
      <c r="K243" s="966">
        <f t="shared" si="12"/>
        <v>0</v>
      </c>
      <c r="L243" s="409" t="str">
        <f t="shared" si="13"/>
        <v>(ｲﾀ)</v>
      </c>
      <c r="M243" s="923"/>
      <c r="N243" s="285" t="s">
        <v>857</v>
      </c>
      <c r="O243" s="196" t="s">
        <v>871</v>
      </c>
      <c r="P243" s="203"/>
      <c r="Q243" s="200"/>
      <c r="R243" s="200"/>
      <c r="S243" s="204"/>
      <c r="T243" s="1632"/>
      <c r="U243" s="1632"/>
      <c r="V243" s="205"/>
      <c r="W243" s="199"/>
      <c r="X243" s="201"/>
    </row>
    <row r="244" spans="1:24" ht="12.75" customHeight="1" x14ac:dyDescent="0.2">
      <c r="A244" s="550"/>
      <c r="B244" s="1641"/>
      <c r="C244" s="1648"/>
      <c r="D244" s="1575"/>
      <c r="E244" s="1645"/>
      <c r="F244" s="931" t="s">
        <v>520</v>
      </c>
      <c r="G244" s="638" t="b">
        <f>IF(総括表!$B$4=総括表!$Q$4,基礎データ貼付用シート!E1323)</f>
        <v>0</v>
      </c>
      <c r="H244" s="699" t="s">
        <v>1457</v>
      </c>
      <c r="I244" s="971">
        <v>0.372</v>
      </c>
      <c r="J244" s="699" t="s">
        <v>1458</v>
      </c>
      <c r="K244" s="966">
        <f t="shared" si="12"/>
        <v>0</v>
      </c>
      <c r="L244" s="409" t="str">
        <f t="shared" si="13"/>
        <v>(ｲﾁ)</v>
      </c>
      <c r="M244" s="923"/>
      <c r="N244" s="285" t="s">
        <v>857</v>
      </c>
      <c r="O244" s="196" t="s">
        <v>872</v>
      </c>
      <c r="P244" s="203"/>
      <c r="Q244" s="200"/>
      <c r="R244" s="200"/>
      <c r="S244" s="204"/>
      <c r="T244" s="200"/>
      <c r="U244" s="200"/>
      <c r="V244" s="205"/>
      <c r="W244" s="199"/>
      <c r="X244" s="201"/>
    </row>
    <row r="245" spans="1:24" ht="12.75" customHeight="1" x14ac:dyDescent="0.2">
      <c r="A245" s="550"/>
      <c r="B245" s="1641"/>
      <c r="C245" s="1648"/>
      <c r="D245" s="1575"/>
      <c r="E245" s="1626"/>
      <c r="F245" s="931" t="s">
        <v>521</v>
      </c>
      <c r="G245" s="638" t="b">
        <f>IF(総括表!$B$4=総括表!$Q$4,基礎データ貼付用シート!E1324)</f>
        <v>0</v>
      </c>
      <c r="H245" s="699" t="s">
        <v>1457</v>
      </c>
      <c r="I245" s="971">
        <v>0.45400000000000001</v>
      </c>
      <c r="J245" s="699" t="s">
        <v>1458</v>
      </c>
      <c r="K245" s="966">
        <f t="shared" si="12"/>
        <v>0</v>
      </c>
      <c r="L245" s="409" t="str">
        <f t="shared" si="13"/>
        <v>(ｲﾂ)</v>
      </c>
      <c r="M245" s="923"/>
      <c r="N245" s="285" t="s">
        <v>857</v>
      </c>
      <c r="O245" s="196" t="s">
        <v>873</v>
      </c>
      <c r="P245" s="203"/>
      <c r="Q245" s="200"/>
      <c r="R245" s="200"/>
      <c r="S245" s="204"/>
      <c r="T245" s="200"/>
      <c r="U245" s="200"/>
      <c r="V245" s="205"/>
      <c r="W245" s="199"/>
      <c r="X245" s="201"/>
    </row>
    <row r="246" spans="1:24" ht="12.75" customHeight="1" x14ac:dyDescent="0.2">
      <c r="A246" s="550"/>
      <c r="B246" s="1634">
        <v>18</v>
      </c>
      <c r="C246" s="1618" t="s">
        <v>7030</v>
      </c>
      <c r="D246" s="1643" t="s">
        <v>302</v>
      </c>
      <c r="E246" s="1644" t="s">
        <v>329</v>
      </c>
      <c r="F246" s="921" t="s">
        <v>326</v>
      </c>
      <c r="G246" s="638" t="b">
        <f>IF(総括表!$B$4=総括表!$Q$5,基礎データ貼付用シート!E1325)</f>
        <v>0</v>
      </c>
      <c r="H246" s="699" t="s">
        <v>1457</v>
      </c>
      <c r="I246" s="971">
        <v>0.317</v>
      </c>
      <c r="J246" s="972" t="s">
        <v>1458</v>
      </c>
      <c r="K246" s="966">
        <f t="shared" si="12"/>
        <v>0</v>
      </c>
      <c r="L246" s="409" t="str">
        <f t="shared" si="13"/>
        <v>(ｲﾃ)</v>
      </c>
      <c r="M246" s="923"/>
      <c r="N246" s="285" t="s">
        <v>857</v>
      </c>
      <c r="O246" s="196" t="s">
        <v>874</v>
      </c>
      <c r="P246" s="203"/>
      <c r="Q246" s="1637"/>
      <c r="R246" s="1637"/>
      <c r="S246" s="204"/>
      <c r="T246" s="1632"/>
      <c r="U246" s="1632"/>
      <c r="V246" s="206"/>
      <c r="W246" s="200"/>
      <c r="X246" s="201"/>
    </row>
    <row r="247" spans="1:24" ht="12.75" customHeight="1" x14ac:dyDescent="0.2">
      <c r="A247" s="550"/>
      <c r="B247" s="1633"/>
      <c r="C247" s="1648"/>
      <c r="D247" s="1575"/>
      <c r="E247" s="1626"/>
      <c r="F247" s="921" t="s">
        <v>325</v>
      </c>
      <c r="G247" s="638" t="b">
        <f>IF(総括表!$B$4=総括表!$Q$5,基礎データ貼付用シート!E1326)</f>
        <v>0</v>
      </c>
      <c r="H247" s="699" t="s">
        <v>1457</v>
      </c>
      <c r="I247" s="971">
        <v>0.47399999999999998</v>
      </c>
      <c r="J247" s="699" t="s">
        <v>1458</v>
      </c>
      <c r="K247" s="966">
        <f t="shared" si="12"/>
        <v>0</v>
      </c>
      <c r="L247" s="409" t="str">
        <f t="shared" si="13"/>
        <v>(ｲﾄ)</v>
      </c>
      <c r="M247" s="923"/>
      <c r="N247" s="285" t="s">
        <v>857</v>
      </c>
      <c r="O247" s="196" t="s">
        <v>875</v>
      </c>
      <c r="P247" s="203"/>
      <c r="Q247" s="199"/>
      <c r="R247" s="199"/>
      <c r="S247" s="204"/>
      <c r="T247" s="200"/>
      <c r="U247" s="200"/>
      <c r="V247" s="206"/>
      <c r="W247" s="200"/>
      <c r="X247" s="201"/>
    </row>
    <row r="248" spans="1:24" ht="12.75" customHeight="1" x14ac:dyDescent="0.2">
      <c r="A248" s="550"/>
      <c r="B248" s="1633"/>
      <c r="C248" s="1648"/>
      <c r="D248" s="1575"/>
      <c r="E248" s="1644" t="s">
        <v>328</v>
      </c>
      <c r="F248" s="921" t="s">
        <v>326</v>
      </c>
      <c r="G248" s="638" t="b">
        <f>IF(総括表!$B$4=総括表!$Q$5,基礎データ貼付用シート!E1327)</f>
        <v>0</v>
      </c>
      <c r="H248" s="699" t="s">
        <v>1457</v>
      </c>
      <c r="I248" s="971">
        <v>0.23799999999999999</v>
      </c>
      <c r="J248" s="972" t="s">
        <v>1458</v>
      </c>
      <c r="K248" s="966">
        <f t="shared" si="12"/>
        <v>0</v>
      </c>
      <c r="L248" s="409" t="str">
        <f t="shared" si="13"/>
        <v>(ｲﾅ)</v>
      </c>
      <c r="M248" s="923"/>
      <c r="N248" s="285" t="s">
        <v>857</v>
      </c>
      <c r="O248" s="196" t="s">
        <v>876</v>
      </c>
      <c r="P248" s="203"/>
      <c r="Q248" s="200"/>
      <c r="R248" s="200"/>
      <c r="S248" s="204"/>
      <c r="T248" s="1632"/>
      <c r="U248" s="1632"/>
      <c r="V248" s="205"/>
      <c r="W248" s="199"/>
      <c r="X248" s="201"/>
    </row>
    <row r="249" spans="1:24" ht="12.75" customHeight="1" x14ac:dyDescent="0.2">
      <c r="A249" s="550"/>
      <c r="B249" s="1633"/>
      <c r="C249" s="1648"/>
      <c r="D249" s="1575"/>
      <c r="E249" s="1626"/>
      <c r="F249" s="921" t="s">
        <v>325</v>
      </c>
      <c r="G249" s="638" t="b">
        <f>IF(総括表!$B$4=総括表!$Q$5,基礎データ貼付用シート!E1328)</f>
        <v>0</v>
      </c>
      <c r="H249" s="699" t="s">
        <v>1457</v>
      </c>
      <c r="I249" s="971">
        <v>0.35699999999999998</v>
      </c>
      <c r="J249" s="699" t="s">
        <v>1458</v>
      </c>
      <c r="K249" s="966">
        <f t="shared" si="12"/>
        <v>0</v>
      </c>
      <c r="L249" s="409" t="str">
        <f t="shared" si="13"/>
        <v>(ｲﾆ)</v>
      </c>
      <c r="M249" s="923"/>
      <c r="N249" s="285" t="s">
        <v>857</v>
      </c>
      <c r="O249" s="196" t="s">
        <v>877</v>
      </c>
      <c r="P249" s="203"/>
      <c r="Q249" s="200"/>
      <c r="R249" s="200"/>
      <c r="S249" s="204"/>
      <c r="T249" s="200"/>
      <c r="U249" s="200"/>
      <c r="V249" s="205"/>
      <c r="W249" s="199"/>
      <c r="X249" s="201"/>
    </row>
    <row r="250" spans="1:24" ht="12.75" customHeight="1" x14ac:dyDescent="0.2">
      <c r="A250" s="550"/>
      <c r="B250" s="1633"/>
      <c r="C250" s="1648"/>
      <c r="D250" s="1575"/>
      <c r="E250" s="1644" t="s">
        <v>327</v>
      </c>
      <c r="F250" s="921" t="s">
        <v>326</v>
      </c>
      <c r="G250" s="638" t="b">
        <f>IF(総括表!$B$4=総括表!$Q$5,基礎データ貼付用シート!E1322)</f>
        <v>0</v>
      </c>
      <c r="H250" s="699" t="s">
        <v>1457</v>
      </c>
      <c r="I250" s="971">
        <v>0.17799999999999999</v>
      </c>
      <c r="J250" s="972" t="s">
        <v>1458</v>
      </c>
      <c r="K250" s="966">
        <f t="shared" si="12"/>
        <v>0</v>
      </c>
      <c r="L250" s="409" t="str">
        <f t="shared" si="13"/>
        <v>(ｲﾇ)</v>
      </c>
      <c r="M250" s="923"/>
      <c r="N250" s="285" t="s">
        <v>857</v>
      </c>
      <c r="O250" s="196" t="s">
        <v>832</v>
      </c>
      <c r="P250" s="203"/>
      <c r="Q250" s="200"/>
      <c r="R250" s="200"/>
      <c r="S250" s="204"/>
      <c r="T250" s="1632"/>
      <c r="U250" s="1632"/>
      <c r="V250" s="205"/>
      <c r="W250" s="199"/>
      <c r="X250" s="201"/>
    </row>
    <row r="251" spans="1:24" ht="12.75" customHeight="1" x14ac:dyDescent="0.2">
      <c r="A251" s="550"/>
      <c r="B251" s="1633"/>
      <c r="C251" s="1648"/>
      <c r="D251" s="1575"/>
      <c r="E251" s="1645"/>
      <c r="F251" s="931" t="s">
        <v>520</v>
      </c>
      <c r="G251" s="638" t="b">
        <f>IF(総括表!$B$4=総括表!$Q$5,基礎データ貼付用シート!E1323)</f>
        <v>0</v>
      </c>
      <c r="H251" s="699" t="s">
        <v>1457</v>
      </c>
      <c r="I251" s="971">
        <v>0.35599999999999998</v>
      </c>
      <c r="J251" s="699" t="s">
        <v>1458</v>
      </c>
      <c r="K251" s="966">
        <f t="shared" si="12"/>
        <v>0</v>
      </c>
      <c r="L251" s="409" t="str">
        <f t="shared" si="13"/>
        <v>(ｲﾈ)</v>
      </c>
      <c r="M251" s="923"/>
      <c r="N251" s="285" t="s">
        <v>857</v>
      </c>
      <c r="O251" s="196" t="s">
        <v>833</v>
      </c>
      <c r="P251" s="203"/>
      <c r="Q251" s="200"/>
      <c r="R251" s="200"/>
      <c r="S251" s="204"/>
      <c r="T251" s="200"/>
      <c r="U251" s="200"/>
      <c r="V251" s="205"/>
      <c r="W251" s="199"/>
      <c r="X251" s="201"/>
    </row>
    <row r="252" spans="1:24" ht="12.75" customHeight="1" x14ac:dyDescent="0.2">
      <c r="A252" s="550"/>
      <c r="B252" s="1607"/>
      <c r="C252" s="1557"/>
      <c r="D252" s="1576"/>
      <c r="E252" s="1626"/>
      <c r="F252" s="931" t="s">
        <v>521</v>
      </c>
      <c r="G252" s="638" t="b">
        <f>IF(総括表!$B$4=総括表!$Q$5,基礎データ貼付用シート!E1324)</f>
        <v>0</v>
      </c>
      <c r="H252" s="699" t="s">
        <v>1457</v>
      </c>
      <c r="I252" s="971">
        <v>0.436</v>
      </c>
      <c r="J252" s="699" t="s">
        <v>1458</v>
      </c>
      <c r="K252" s="966">
        <f t="shared" si="12"/>
        <v>0</v>
      </c>
      <c r="L252" s="409" t="str">
        <f t="shared" si="13"/>
        <v>(ｲﾉ)</v>
      </c>
      <c r="M252" s="923"/>
      <c r="N252" s="285" t="s">
        <v>857</v>
      </c>
      <c r="O252" s="196" t="s">
        <v>834</v>
      </c>
      <c r="P252" s="203"/>
      <c r="Q252" s="200"/>
      <c r="R252" s="200"/>
      <c r="S252" s="204"/>
      <c r="T252" s="200"/>
      <c r="U252" s="200"/>
      <c r="V252" s="205"/>
      <c r="W252" s="199"/>
      <c r="X252" s="201"/>
    </row>
    <row r="253" spans="1:24" ht="12.75" customHeight="1" x14ac:dyDescent="0.2">
      <c r="A253" s="550"/>
      <c r="B253" s="1641">
        <v>19</v>
      </c>
      <c r="C253" s="1619" t="s">
        <v>7031</v>
      </c>
      <c r="D253" s="1643" t="s">
        <v>992</v>
      </c>
      <c r="E253" s="1644" t="s">
        <v>327</v>
      </c>
      <c r="F253" s="921" t="s">
        <v>326</v>
      </c>
      <c r="G253" s="638" t="b">
        <f>IF(総括表!$B$4=総括表!$Q$4,基礎データ貼付用シート!E1333)</f>
        <v>0</v>
      </c>
      <c r="H253" s="699" t="s">
        <v>1457</v>
      </c>
      <c r="I253" s="971">
        <v>0.19500000000000001</v>
      </c>
      <c r="J253" s="972" t="s">
        <v>1458</v>
      </c>
      <c r="K253" s="966">
        <f t="shared" si="12"/>
        <v>0</v>
      </c>
      <c r="L253" s="409" t="str">
        <f t="shared" si="13"/>
        <v>(ｲﾊ)</v>
      </c>
      <c r="M253" s="923"/>
      <c r="N253" s="285" t="s">
        <v>857</v>
      </c>
      <c r="O253" s="196" t="s">
        <v>835</v>
      </c>
      <c r="P253" s="203"/>
      <c r="Q253" s="200"/>
      <c r="R253" s="200"/>
      <c r="S253" s="204"/>
      <c r="T253" s="1632"/>
      <c r="U253" s="1632"/>
      <c r="V253" s="205"/>
      <c r="W253" s="199"/>
      <c r="X253" s="201"/>
    </row>
    <row r="254" spans="1:24" ht="12.75" customHeight="1" x14ac:dyDescent="0.2">
      <c r="A254" s="550"/>
      <c r="B254" s="1641"/>
      <c r="C254" s="1648"/>
      <c r="D254" s="1575"/>
      <c r="E254" s="1645"/>
      <c r="F254" s="931" t="s">
        <v>520</v>
      </c>
      <c r="G254" s="638" t="b">
        <f>IF(総括表!$B$4=総括表!$Q$4,基礎データ貼付用シート!E1334)</f>
        <v>0</v>
      </c>
      <c r="H254" s="699" t="s">
        <v>1457</v>
      </c>
      <c r="I254" s="971">
        <v>0.39</v>
      </c>
      <c r="J254" s="699" t="s">
        <v>1458</v>
      </c>
      <c r="K254" s="966">
        <f t="shared" si="12"/>
        <v>0</v>
      </c>
      <c r="L254" s="409" t="str">
        <f t="shared" si="13"/>
        <v>(ｲﾋ)</v>
      </c>
      <c r="M254" s="923"/>
      <c r="N254" s="285" t="s">
        <v>857</v>
      </c>
      <c r="O254" s="196" t="s">
        <v>836</v>
      </c>
      <c r="P254" s="203"/>
      <c r="Q254" s="200"/>
      <c r="R254" s="200"/>
      <c r="S254" s="204"/>
      <c r="T254" s="200"/>
      <c r="U254" s="200"/>
      <c r="V254" s="205"/>
      <c r="W254" s="199"/>
      <c r="X254" s="201"/>
    </row>
    <row r="255" spans="1:24" ht="12.75" customHeight="1" x14ac:dyDescent="0.2">
      <c r="A255" s="550"/>
      <c r="B255" s="1642"/>
      <c r="C255" s="1557"/>
      <c r="D255" s="1576"/>
      <c r="E255" s="1626"/>
      <c r="F255" s="931" t="s">
        <v>521</v>
      </c>
      <c r="G255" s="638" t="b">
        <f>IF(総括表!$B$4=総括表!$Q$4,基礎データ貼付用シート!E1335)</f>
        <v>0</v>
      </c>
      <c r="H255" s="699" t="s">
        <v>1457</v>
      </c>
      <c r="I255" s="971">
        <v>0.47599999999999998</v>
      </c>
      <c r="J255" s="699" t="s">
        <v>1458</v>
      </c>
      <c r="K255" s="966">
        <f t="shared" si="12"/>
        <v>0</v>
      </c>
      <c r="L255" s="409" t="str">
        <f t="shared" si="13"/>
        <v>(ｲﾌ)</v>
      </c>
      <c r="M255" s="923"/>
      <c r="N255" s="285" t="s">
        <v>857</v>
      </c>
      <c r="O255" s="196" t="s">
        <v>837</v>
      </c>
      <c r="P255" s="203"/>
      <c r="Q255" s="200"/>
      <c r="R255" s="200"/>
      <c r="S255" s="204"/>
      <c r="T255" s="200"/>
      <c r="U255" s="200"/>
      <c r="V255" s="205"/>
      <c r="W255" s="199"/>
      <c r="X255" s="201"/>
    </row>
    <row r="256" spans="1:24" ht="12.75" customHeight="1" x14ac:dyDescent="0.2">
      <c r="A256" s="550"/>
      <c r="B256" s="1633">
        <v>20</v>
      </c>
      <c r="C256" s="1619" t="s">
        <v>7032</v>
      </c>
      <c r="D256" s="1643" t="s">
        <v>992</v>
      </c>
      <c r="E256" s="1644" t="s">
        <v>327</v>
      </c>
      <c r="F256" s="921" t="s">
        <v>326</v>
      </c>
      <c r="G256" s="638" t="b">
        <f>IF(総括表!$B$4=総括表!$Q$5,基礎データ貼付用シート!E1333)</f>
        <v>0</v>
      </c>
      <c r="H256" s="699" t="s">
        <v>1390</v>
      </c>
      <c r="I256" s="971">
        <v>0.188</v>
      </c>
      <c r="J256" s="972" t="s">
        <v>1391</v>
      </c>
      <c r="K256" s="966">
        <f t="shared" si="12"/>
        <v>0</v>
      </c>
      <c r="L256" s="409" t="str">
        <f t="shared" si="13"/>
        <v>(ｲﾍ)</v>
      </c>
      <c r="M256" s="923"/>
      <c r="N256" s="285" t="s">
        <v>857</v>
      </c>
      <c r="O256" s="196" t="s">
        <v>838</v>
      </c>
      <c r="P256" s="203"/>
      <c r="Q256" s="200"/>
      <c r="R256" s="200"/>
      <c r="S256" s="204"/>
      <c r="T256" s="1632"/>
      <c r="U256" s="1632"/>
      <c r="V256" s="205"/>
      <c r="W256" s="199"/>
      <c r="X256" s="201"/>
    </row>
    <row r="257" spans="1:24" ht="12.75" customHeight="1" x14ac:dyDescent="0.2">
      <c r="A257" s="550"/>
      <c r="B257" s="1633"/>
      <c r="C257" s="1648"/>
      <c r="D257" s="1575"/>
      <c r="E257" s="1645"/>
      <c r="F257" s="931" t="s">
        <v>520</v>
      </c>
      <c r="G257" s="638" t="b">
        <f>IF(総括表!$B$4=総括表!$Q$5,基礎データ貼付用シート!E1334)</f>
        <v>0</v>
      </c>
      <c r="H257" s="699" t="s">
        <v>1457</v>
      </c>
      <c r="I257" s="971">
        <v>0.376</v>
      </c>
      <c r="J257" s="699" t="s">
        <v>1458</v>
      </c>
      <c r="K257" s="966">
        <f t="shared" si="12"/>
        <v>0</v>
      </c>
      <c r="L257" s="409" t="str">
        <f t="shared" si="13"/>
        <v>(ｲﾎ)</v>
      </c>
      <c r="M257" s="923"/>
      <c r="N257" s="285" t="s">
        <v>857</v>
      </c>
      <c r="O257" s="196" t="s">
        <v>839</v>
      </c>
      <c r="P257" s="203"/>
      <c r="Q257" s="200"/>
      <c r="R257" s="200"/>
      <c r="S257" s="204"/>
      <c r="T257" s="200"/>
      <c r="U257" s="200"/>
      <c r="V257" s="205"/>
      <c r="W257" s="199"/>
      <c r="X257" s="201"/>
    </row>
    <row r="258" spans="1:24" ht="12.75" customHeight="1" x14ac:dyDescent="0.2">
      <c r="A258" s="550"/>
      <c r="B258" s="1607"/>
      <c r="C258" s="1557"/>
      <c r="D258" s="1576"/>
      <c r="E258" s="1626"/>
      <c r="F258" s="931" t="s">
        <v>521</v>
      </c>
      <c r="G258" s="638" t="b">
        <f>IF(総括表!$B$4=総括表!$Q$5,基礎データ貼付用シート!E1335)</f>
        <v>0</v>
      </c>
      <c r="H258" s="699" t="s">
        <v>1457</v>
      </c>
      <c r="I258" s="971">
        <v>0.46</v>
      </c>
      <c r="J258" s="699" t="s">
        <v>1458</v>
      </c>
      <c r="K258" s="966">
        <f t="shared" si="12"/>
        <v>0</v>
      </c>
      <c r="L258" s="409" t="str">
        <f t="shared" si="13"/>
        <v>(ｲﾏ)</v>
      </c>
      <c r="M258" s="923"/>
      <c r="N258" s="285" t="s">
        <v>857</v>
      </c>
      <c r="O258" s="196" t="s">
        <v>840</v>
      </c>
      <c r="P258" s="203"/>
      <c r="Q258" s="200"/>
      <c r="R258" s="200"/>
      <c r="S258" s="204"/>
      <c r="T258" s="200"/>
      <c r="U258" s="200"/>
      <c r="V258" s="205"/>
      <c r="W258" s="199"/>
      <c r="X258" s="201"/>
    </row>
    <row r="259" spans="1:24" ht="12.75" customHeight="1" x14ac:dyDescent="0.2">
      <c r="A259" s="550"/>
      <c r="B259" s="1650">
        <v>21</v>
      </c>
      <c r="C259" s="1608" t="s">
        <v>7033</v>
      </c>
      <c r="D259" s="1652" t="s">
        <v>992</v>
      </c>
      <c r="E259" s="1625" t="s">
        <v>327</v>
      </c>
      <c r="F259" s="934" t="s">
        <v>326</v>
      </c>
      <c r="G259" s="612" t="b">
        <f>IF(総括表!$B$4=総括表!$Q$4,基礎データ貼付用シート!E1337)</f>
        <v>0</v>
      </c>
      <c r="H259" s="423" t="s">
        <v>1457</v>
      </c>
      <c r="I259" s="973">
        <v>0.20200000000000001</v>
      </c>
      <c r="J259" s="425" t="s">
        <v>1458</v>
      </c>
      <c r="K259" s="789">
        <f t="shared" si="12"/>
        <v>0</v>
      </c>
      <c r="L259" s="409" t="str">
        <f t="shared" si="13"/>
        <v>(ｲﾐ)</v>
      </c>
      <c r="M259" s="923"/>
      <c r="N259" s="285" t="s">
        <v>857</v>
      </c>
      <c r="O259" s="196" t="s">
        <v>841</v>
      </c>
      <c r="P259" s="203"/>
      <c r="Q259" s="200"/>
      <c r="R259" s="200"/>
      <c r="S259" s="204"/>
      <c r="T259" s="1632"/>
      <c r="U259" s="1632"/>
      <c r="V259" s="205"/>
      <c r="W259" s="199"/>
      <c r="X259" s="201"/>
    </row>
    <row r="260" spans="1:24" ht="12.75" customHeight="1" x14ac:dyDescent="0.2">
      <c r="A260" s="550"/>
      <c r="B260" s="1651"/>
      <c r="C260" s="1648"/>
      <c r="D260" s="1649"/>
      <c r="E260" s="1653"/>
      <c r="F260" s="935" t="s">
        <v>520</v>
      </c>
      <c r="G260" s="612" t="b">
        <f>IF(総括表!$B$4=総括表!$Q$4,基礎データ貼付用シート!E1338)</f>
        <v>0</v>
      </c>
      <c r="H260" s="423" t="s">
        <v>1457</v>
      </c>
      <c r="I260" s="973">
        <v>0.40400000000000003</v>
      </c>
      <c r="J260" s="423" t="s">
        <v>1458</v>
      </c>
      <c r="K260" s="789">
        <f t="shared" si="12"/>
        <v>0</v>
      </c>
      <c r="L260" s="409" t="str">
        <f t="shared" si="13"/>
        <v>(ｲﾑ)</v>
      </c>
      <c r="M260" s="923"/>
      <c r="N260" s="285" t="s">
        <v>857</v>
      </c>
      <c r="O260" s="196" t="s">
        <v>842</v>
      </c>
      <c r="P260" s="203"/>
      <c r="Q260" s="200"/>
      <c r="R260" s="200"/>
      <c r="S260" s="204"/>
      <c r="T260" s="200"/>
      <c r="U260" s="200"/>
      <c r="V260" s="205"/>
      <c r="W260" s="199"/>
      <c r="X260" s="201"/>
    </row>
    <row r="261" spans="1:24" ht="12.75" customHeight="1" x14ac:dyDescent="0.2">
      <c r="A261" s="550"/>
      <c r="B261" s="1642"/>
      <c r="C261" s="1557"/>
      <c r="D261" s="1576"/>
      <c r="E261" s="1626"/>
      <c r="F261" s="935" t="s">
        <v>521</v>
      </c>
      <c r="G261" s="612" t="b">
        <f>IF(総括表!$B$4=総括表!$Q$4,基礎データ貼付用シート!E1339)</f>
        <v>0</v>
      </c>
      <c r="H261" s="423" t="s">
        <v>117</v>
      </c>
      <c r="I261" s="973">
        <v>0.49399999999999999</v>
      </c>
      <c r="J261" s="423" t="s">
        <v>119</v>
      </c>
      <c r="K261" s="424">
        <f t="shared" si="12"/>
        <v>0</v>
      </c>
      <c r="L261" s="409" t="str">
        <f t="shared" si="13"/>
        <v>(ｲﾒ)</v>
      </c>
      <c r="M261" s="923"/>
      <c r="N261" s="285" t="s">
        <v>857</v>
      </c>
      <c r="O261" s="196" t="s">
        <v>843</v>
      </c>
      <c r="P261" s="203"/>
      <c r="Q261" s="200"/>
      <c r="R261" s="200"/>
      <c r="S261" s="204"/>
      <c r="T261" s="200"/>
      <c r="U261" s="200"/>
      <c r="V261" s="205"/>
      <c r="W261" s="199"/>
      <c r="X261" s="201"/>
    </row>
    <row r="262" spans="1:24" ht="12.75" customHeight="1" x14ac:dyDescent="0.2">
      <c r="A262" s="550"/>
      <c r="B262" s="1606">
        <v>22</v>
      </c>
      <c r="C262" s="1619" t="s">
        <v>7034</v>
      </c>
      <c r="D262" s="1649" t="s">
        <v>992</v>
      </c>
      <c r="E262" s="1653" t="s">
        <v>327</v>
      </c>
      <c r="F262" s="936" t="s">
        <v>326</v>
      </c>
      <c r="G262" s="974" t="b">
        <f>IF(総括表!$B$4=総括表!$Q$5,基礎データ貼付用シート!E1337)</f>
        <v>0</v>
      </c>
      <c r="H262" s="975" t="s">
        <v>117</v>
      </c>
      <c r="I262" s="976">
        <v>0.19700000000000001</v>
      </c>
      <c r="J262" s="977" t="s">
        <v>119</v>
      </c>
      <c r="K262" s="978">
        <f t="shared" si="12"/>
        <v>0</v>
      </c>
      <c r="L262" s="409" t="str">
        <f t="shared" si="13"/>
        <v>(ｲﾓ)</v>
      </c>
      <c r="M262" s="923"/>
      <c r="N262" s="285" t="s">
        <v>857</v>
      </c>
      <c r="O262" s="196" t="s">
        <v>844</v>
      </c>
      <c r="P262" s="203"/>
      <c r="Q262" s="200"/>
      <c r="R262" s="200"/>
      <c r="S262" s="204"/>
      <c r="T262" s="1632"/>
      <c r="U262" s="1632"/>
      <c r="V262" s="205"/>
      <c r="W262" s="199"/>
      <c r="X262" s="201"/>
    </row>
    <row r="263" spans="1:24" ht="12.75" customHeight="1" x14ac:dyDescent="0.2">
      <c r="A263" s="550"/>
      <c r="B263" s="1633"/>
      <c r="C263" s="1648"/>
      <c r="D263" s="1575"/>
      <c r="E263" s="1645"/>
      <c r="F263" s="931" t="s">
        <v>520</v>
      </c>
      <c r="G263" s="638" t="b">
        <f>IF(総括表!$B$4=総括表!$Q$5,基礎データ貼付用シート!E1338)</f>
        <v>0</v>
      </c>
      <c r="H263" s="699" t="s">
        <v>117</v>
      </c>
      <c r="I263" s="971">
        <v>0.39400000000000002</v>
      </c>
      <c r="J263" s="699" t="s">
        <v>119</v>
      </c>
      <c r="K263" s="966">
        <f t="shared" si="12"/>
        <v>0</v>
      </c>
      <c r="L263" s="409" t="str">
        <f t="shared" si="13"/>
        <v>(ｲﾔ)</v>
      </c>
      <c r="M263" s="923"/>
      <c r="N263" s="285" t="s">
        <v>857</v>
      </c>
      <c r="O263" s="196" t="s">
        <v>845</v>
      </c>
      <c r="P263" s="203"/>
      <c r="Q263" s="200"/>
      <c r="R263" s="200"/>
      <c r="S263" s="204"/>
      <c r="T263" s="200"/>
      <c r="U263" s="200"/>
      <c r="V263" s="205"/>
      <c r="W263" s="199"/>
      <c r="X263" s="201"/>
    </row>
    <row r="264" spans="1:24" ht="12.75" customHeight="1" x14ac:dyDescent="0.2">
      <c r="A264" s="550"/>
      <c r="B264" s="1633"/>
      <c r="C264" s="1648"/>
      <c r="D264" s="1576"/>
      <c r="E264" s="1626"/>
      <c r="F264" s="931" t="s">
        <v>521</v>
      </c>
      <c r="G264" s="638" t="b">
        <f>IF(総括表!$B$4=総括表!$Q$5,基礎データ貼付用シート!E1339)</f>
        <v>0</v>
      </c>
      <c r="H264" s="699" t="s">
        <v>117</v>
      </c>
      <c r="I264" s="971">
        <v>0.48199999999999998</v>
      </c>
      <c r="J264" s="699" t="s">
        <v>119</v>
      </c>
      <c r="K264" s="966">
        <f t="shared" si="12"/>
        <v>0</v>
      </c>
      <c r="L264" s="409" t="str">
        <f t="shared" si="13"/>
        <v>(ｲﾕ)</v>
      </c>
      <c r="M264" s="923"/>
      <c r="N264" s="285" t="s">
        <v>857</v>
      </c>
      <c r="O264" s="196" t="s">
        <v>846</v>
      </c>
      <c r="P264" s="203"/>
      <c r="Q264" s="200"/>
      <c r="R264" s="200"/>
      <c r="S264" s="204"/>
      <c r="T264" s="200"/>
      <c r="U264" s="200"/>
      <c r="V264" s="205"/>
      <c r="W264" s="199"/>
      <c r="X264" s="201"/>
    </row>
    <row r="265" spans="1:24" ht="12.75" customHeight="1" x14ac:dyDescent="0.2">
      <c r="A265" s="550"/>
      <c r="B265" s="1640">
        <v>23</v>
      </c>
      <c r="C265" s="1618" t="s">
        <v>7035</v>
      </c>
      <c r="D265" s="1643" t="s">
        <v>992</v>
      </c>
      <c r="E265" s="1644" t="s">
        <v>327</v>
      </c>
      <c r="F265" s="921" t="s">
        <v>326</v>
      </c>
      <c r="G265" s="638" t="b">
        <f>IF(総括表!$B$4=総括表!$Q$4,基礎データ貼付用シート!E1341)</f>
        <v>0</v>
      </c>
      <c r="H265" s="699" t="s">
        <v>117</v>
      </c>
      <c r="I265" s="971">
        <v>0.23400000000000001</v>
      </c>
      <c r="J265" s="972" t="s">
        <v>119</v>
      </c>
      <c r="K265" s="966">
        <f t="shared" si="12"/>
        <v>0</v>
      </c>
      <c r="L265" s="409" t="str">
        <f t="shared" si="13"/>
        <v>(ｲﾖ)</v>
      </c>
      <c r="M265" s="923"/>
      <c r="N265" s="285" t="s">
        <v>857</v>
      </c>
      <c r="O265" s="196" t="s">
        <v>847</v>
      </c>
      <c r="P265" s="203"/>
      <c r="Q265" s="200"/>
      <c r="R265" s="200"/>
      <c r="S265" s="204"/>
      <c r="T265" s="1632"/>
      <c r="U265" s="1632"/>
      <c r="V265" s="205"/>
      <c r="W265" s="199"/>
      <c r="X265" s="201"/>
    </row>
    <row r="266" spans="1:24" ht="12.75" customHeight="1" x14ac:dyDescent="0.2">
      <c r="A266" s="550"/>
      <c r="B266" s="1641"/>
      <c r="C266" s="1619"/>
      <c r="D266" s="1575"/>
      <c r="E266" s="1645"/>
      <c r="F266" s="931" t="s">
        <v>520</v>
      </c>
      <c r="G266" s="638" t="b">
        <f>IF(総括表!$B$4=総括表!$Q$4,基礎データ貼付用シート!E1343)</f>
        <v>0</v>
      </c>
      <c r="H266" s="699" t="s">
        <v>117</v>
      </c>
      <c r="I266" s="971">
        <v>0.42</v>
      </c>
      <c r="J266" s="699" t="s">
        <v>119</v>
      </c>
      <c r="K266" s="966">
        <f t="shared" si="12"/>
        <v>0</v>
      </c>
      <c r="L266" s="409" t="str">
        <f t="shared" si="13"/>
        <v>(ｲﾗ)</v>
      </c>
      <c r="M266" s="923"/>
      <c r="N266" s="285" t="s">
        <v>857</v>
      </c>
      <c r="O266" s="196" t="s">
        <v>848</v>
      </c>
      <c r="P266" s="203"/>
      <c r="Q266" s="200"/>
      <c r="R266" s="200"/>
      <c r="S266" s="204"/>
      <c r="T266" s="200"/>
      <c r="U266" s="200"/>
      <c r="V266" s="205"/>
      <c r="W266" s="199"/>
      <c r="X266" s="201"/>
    </row>
    <row r="267" spans="1:24" ht="12.75" customHeight="1" x14ac:dyDescent="0.2">
      <c r="A267" s="550"/>
      <c r="B267" s="1641"/>
      <c r="C267" s="1619"/>
      <c r="D267" s="1575"/>
      <c r="E267" s="1626"/>
      <c r="F267" s="931" t="s">
        <v>521</v>
      </c>
      <c r="G267" s="638" t="b">
        <f>IF(総括表!$B$4=総括表!$Q$4,基礎データ貼付用シート!E1344)</f>
        <v>0</v>
      </c>
      <c r="H267" s="699" t="s">
        <v>117</v>
      </c>
      <c r="I267" s="971">
        <v>0.46800000000000003</v>
      </c>
      <c r="J267" s="699" t="s">
        <v>119</v>
      </c>
      <c r="K267" s="966">
        <f t="shared" si="12"/>
        <v>0</v>
      </c>
      <c r="L267" s="409" t="str">
        <f t="shared" si="13"/>
        <v>(ｲﾘ)</v>
      </c>
      <c r="M267" s="923"/>
      <c r="N267" s="285" t="s">
        <v>857</v>
      </c>
      <c r="O267" s="196" t="s">
        <v>849</v>
      </c>
      <c r="P267" s="203"/>
      <c r="Q267" s="200"/>
      <c r="R267" s="200"/>
      <c r="S267" s="204"/>
      <c r="T267" s="200"/>
      <c r="U267" s="200"/>
      <c r="V267" s="205"/>
      <c r="W267" s="199"/>
      <c r="X267" s="201"/>
    </row>
    <row r="268" spans="1:24" ht="12.75" customHeight="1" x14ac:dyDescent="0.2">
      <c r="A268" s="550"/>
      <c r="B268" s="1641"/>
      <c r="C268" s="1619"/>
      <c r="D268" s="1575"/>
      <c r="E268" s="1644" t="s">
        <v>994</v>
      </c>
      <c r="F268" s="938" t="s">
        <v>326</v>
      </c>
      <c r="G268" s="638" t="b">
        <f>IF(総括表!$B$4=総括表!$Q$4,基礎データ貼付用シート!E1342)</f>
        <v>0</v>
      </c>
      <c r="H268" s="699" t="s">
        <v>1457</v>
      </c>
      <c r="I268" s="971">
        <v>0.374</v>
      </c>
      <c r="J268" s="972" t="s">
        <v>1458</v>
      </c>
      <c r="K268" s="966">
        <f t="shared" si="12"/>
        <v>0</v>
      </c>
      <c r="L268" s="409" t="str">
        <f t="shared" si="13"/>
        <v>(ｲﾙ)</v>
      </c>
      <c r="M268" s="923"/>
      <c r="N268" s="285" t="s">
        <v>857</v>
      </c>
      <c r="O268" s="196" t="s">
        <v>850</v>
      </c>
      <c r="P268" s="203"/>
      <c r="Q268" s="200"/>
      <c r="R268" s="200"/>
      <c r="S268" s="204"/>
      <c r="T268" s="200"/>
      <c r="U268" s="200"/>
      <c r="V268" s="205"/>
      <c r="W268" s="199"/>
      <c r="X268" s="201"/>
    </row>
    <row r="269" spans="1:24" ht="12.75" customHeight="1" x14ac:dyDescent="0.2">
      <c r="A269" s="550"/>
      <c r="B269" s="1641"/>
      <c r="C269" s="1619"/>
      <c r="D269" s="1576"/>
      <c r="E269" s="1626"/>
      <c r="F269" s="931" t="s">
        <v>521</v>
      </c>
      <c r="G269" s="638" t="b">
        <f>IF(総括表!$B$4=総括表!$Q$4,基礎データ貼付用シート!E1345)</f>
        <v>0</v>
      </c>
      <c r="H269" s="699" t="s">
        <v>1457</v>
      </c>
      <c r="I269" s="971">
        <v>0.186</v>
      </c>
      <c r="J269" s="699" t="s">
        <v>1458</v>
      </c>
      <c r="K269" s="966">
        <f t="shared" si="12"/>
        <v>0</v>
      </c>
      <c r="L269" s="409" t="str">
        <f t="shared" si="13"/>
        <v>(ｲﾚ)</v>
      </c>
      <c r="M269" s="923"/>
      <c r="N269" s="285" t="s">
        <v>857</v>
      </c>
      <c r="O269" s="196" t="s">
        <v>851</v>
      </c>
      <c r="P269" s="203"/>
      <c r="Q269" s="200"/>
      <c r="R269" s="200"/>
      <c r="S269" s="204"/>
      <c r="T269" s="200"/>
      <c r="U269" s="200"/>
      <c r="V269" s="205"/>
      <c r="W269" s="199"/>
      <c r="X269" s="201"/>
    </row>
    <row r="270" spans="1:24" ht="12.75" customHeight="1" x14ac:dyDescent="0.2">
      <c r="A270" s="550"/>
      <c r="B270" s="1641"/>
      <c r="C270" s="1619"/>
      <c r="D270" s="1643" t="s">
        <v>993</v>
      </c>
      <c r="E270" s="1644" t="s">
        <v>327</v>
      </c>
      <c r="F270" s="921" t="s">
        <v>326</v>
      </c>
      <c r="G270" s="638" t="b">
        <f>IF(総括表!$B$4=総括表!$Q$4,基礎データ貼付用シート!E1347)</f>
        <v>0</v>
      </c>
      <c r="H270" s="699" t="s">
        <v>1457</v>
      </c>
      <c r="I270" s="971">
        <v>0.112</v>
      </c>
      <c r="J270" s="972" t="s">
        <v>1458</v>
      </c>
      <c r="K270" s="966">
        <f t="shared" si="12"/>
        <v>0</v>
      </c>
      <c r="L270" s="409" t="str">
        <f t="shared" si="13"/>
        <v>(ｲﾛ)</v>
      </c>
      <c r="M270" s="923"/>
      <c r="N270" s="285" t="s">
        <v>857</v>
      </c>
      <c r="O270" s="196" t="s">
        <v>852</v>
      </c>
      <c r="P270" s="203"/>
      <c r="Q270" s="200"/>
      <c r="R270" s="200"/>
      <c r="S270" s="204"/>
      <c r="T270" s="200"/>
      <c r="U270" s="200"/>
      <c r="V270" s="205"/>
      <c r="W270" s="199"/>
      <c r="X270" s="201"/>
    </row>
    <row r="271" spans="1:24" ht="12.75" customHeight="1" x14ac:dyDescent="0.2">
      <c r="A271" s="550"/>
      <c r="B271" s="1641"/>
      <c r="C271" s="1619"/>
      <c r="D271" s="1575"/>
      <c r="E271" s="1645"/>
      <c r="F271" s="931" t="s">
        <v>520</v>
      </c>
      <c r="G271" s="638" t="b">
        <f>IF(総括表!$B$4=総括表!$Q$4,基礎データ貼付用シート!E1349)</f>
        <v>0</v>
      </c>
      <c r="H271" s="699" t="s">
        <v>1457</v>
      </c>
      <c r="I271" s="971">
        <v>0.20200000000000001</v>
      </c>
      <c r="J271" s="699" t="s">
        <v>1458</v>
      </c>
      <c r="K271" s="966">
        <f t="shared" si="12"/>
        <v>0</v>
      </c>
      <c r="L271" s="409" t="str">
        <f t="shared" si="13"/>
        <v>(ｲﾜ)</v>
      </c>
      <c r="M271" s="923"/>
      <c r="N271" s="285" t="s">
        <v>857</v>
      </c>
      <c r="O271" s="196" t="s">
        <v>853</v>
      </c>
      <c r="P271" s="203"/>
      <c r="Q271" s="200"/>
      <c r="R271" s="200"/>
      <c r="S271" s="204"/>
      <c r="T271" s="200"/>
      <c r="U271" s="200"/>
      <c r="V271" s="205"/>
      <c r="W271" s="199"/>
      <c r="X271" s="201"/>
    </row>
    <row r="272" spans="1:24" ht="12.75" customHeight="1" x14ac:dyDescent="0.2">
      <c r="A272" s="550"/>
      <c r="B272" s="1641"/>
      <c r="C272" s="1619"/>
      <c r="D272" s="1575"/>
      <c r="E272" s="1626"/>
      <c r="F272" s="931" t="s">
        <v>521</v>
      </c>
      <c r="G272" s="638" t="b">
        <f>IF(総括表!$B$4=総括表!$Q$4,基礎データ貼付用シート!E1350)</f>
        <v>0</v>
      </c>
      <c r="H272" s="699" t="s">
        <v>1457</v>
      </c>
      <c r="I272" s="971">
        <v>0.224</v>
      </c>
      <c r="J272" s="699" t="s">
        <v>1458</v>
      </c>
      <c r="K272" s="966">
        <f t="shared" si="12"/>
        <v>0</v>
      </c>
      <c r="L272" s="409" t="str">
        <f t="shared" si="13"/>
        <v>(ｲｦ)</v>
      </c>
      <c r="M272" s="923"/>
      <c r="N272" s="285" t="s">
        <v>857</v>
      </c>
      <c r="O272" s="196" t="s">
        <v>854</v>
      </c>
      <c r="P272" s="203"/>
      <c r="Q272" s="200"/>
      <c r="R272" s="200"/>
      <c r="S272" s="204"/>
      <c r="T272" s="200"/>
      <c r="U272" s="200"/>
      <c r="V272" s="205"/>
      <c r="W272" s="199"/>
      <c r="X272" s="201"/>
    </row>
    <row r="273" spans="1:24" ht="12.75" customHeight="1" x14ac:dyDescent="0.2">
      <c r="A273" s="550"/>
      <c r="B273" s="1641"/>
      <c r="C273" s="1619"/>
      <c r="D273" s="1575"/>
      <c r="E273" s="1644" t="s">
        <v>994</v>
      </c>
      <c r="F273" s="938" t="s">
        <v>326</v>
      </c>
      <c r="G273" s="638" t="b">
        <f>IF(総括表!$B$4=総括表!$Q$4,基礎データ貼付用シート!E1348)</f>
        <v>0</v>
      </c>
      <c r="H273" s="699" t="s">
        <v>1457</v>
      </c>
      <c r="I273" s="971">
        <v>0.17899999999999999</v>
      </c>
      <c r="J273" s="972" t="s">
        <v>1458</v>
      </c>
      <c r="K273" s="966">
        <f t="shared" si="12"/>
        <v>0</v>
      </c>
      <c r="L273" s="409" t="str">
        <f t="shared" si="13"/>
        <v>(ｲﾝ)</v>
      </c>
      <c r="M273" s="923"/>
      <c r="N273" s="285" t="s">
        <v>857</v>
      </c>
      <c r="O273" s="196" t="s">
        <v>855</v>
      </c>
      <c r="P273" s="203"/>
      <c r="Q273" s="200"/>
      <c r="R273" s="200"/>
      <c r="S273" s="204"/>
      <c r="T273" s="200"/>
      <c r="U273" s="200"/>
      <c r="V273" s="205"/>
      <c r="W273" s="199"/>
      <c r="X273" s="201"/>
    </row>
    <row r="274" spans="1:24" ht="12.75" customHeight="1" x14ac:dyDescent="0.2">
      <c r="A274" s="550"/>
      <c r="B274" s="1642"/>
      <c r="C274" s="1609"/>
      <c r="D274" s="1576"/>
      <c r="E274" s="1626"/>
      <c r="F274" s="931" t="s">
        <v>521</v>
      </c>
      <c r="G274" s="638" t="b">
        <f>IF(総括表!$B$4=総括表!$Q$4,基礎データ貼付用シート!E1351)</f>
        <v>0</v>
      </c>
      <c r="H274" s="699" t="s">
        <v>1457</v>
      </c>
      <c r="I274" s="971">
        <v>0.09</v>
      </c>
      <c r="J274" s="699" t="s">
        <v>1458</v>
      </c>
      <c r="K274" s="966">
        <f t="shared" si="12"/>
        <v>0</v>
      </c>
      <c r="L274" s="409" t="str">
        <f t="shared" si="13"/>
        <v>(ｳｱ)</v>
      </c>
      <c r="M274" s="923"/>
      <c r="N274" s="285" t="s">
        <v>858</v>
      </c>
      <c r="O274" s="196" t="s">
        <v>856</v>
      </c>
      <c r="P274" s="203"/>
      <c r="Q274" s="200"/>
      <c r="R274" s="200"/>
      <c r="S274" s="204"/>
      <c r="T274" s="200"/>
      <c r="U274" s="200"/>
      <c r="V274" s="205"/>
      <c r="W274" s="199"/>
      <c r="X274" s="201"/>
    </row>
    <row r="275" spans="1:24" ht="12.75" customHeight="1" x14ac:dyDescent="0.2">
      <c r="A275" s="550"/>
      <c r="B275" s="1646">
        <v>24</v>
      </c>
      <c r="C275" s="1618" t="s">
        <v>7036</v>
      </c>
      <c r="D275" s="1636" t="s">
        <v>992</v>
      </c>
      <c r="E275" s="1647" t="s">
        <v>327</v>
      </c>
      <c r="F275" s="921" t="s">
        <v>326</v>
      </c>
      <c r="G275" s="638" t="b">
        <f>IF(総括表!$B$4=総括表!$Q$5,基礎データ貼付用シート!E1341)</f>
        <v>0</v>
      </c>
      <c r="H275" s="699" t="s">
        <v>1457</v>
      </c>
      <c r="I275" s="971">
        <v>0.22900000000000001</v>
      </c>
      <c r="J275" s="972" t="s">
        <v>1458</v>
      </c>
      <c r="K275" s="966">
        <f t="shared" si="12"/>
        <v>0</v>
      </c>
      <c r="L275" s="409" t="str">
        <f t="shared" si="13"/>
        <v>(ｳｲ)</v>
      </c>
      <c r="M275" s="923"/>
      <c r="N275" s="285" t="s">
        <v>858</v>
      </c>
      <c r="O275" s="196" t="s">
        <v>857</v>
      </c>
      <c r="P275" s="203"/>
      <c r="Q275" s="200"/>
      <c r="R275" s="200"/>
      <c r="S275" s="204"/>
      <c r="T275" s="1632"/>
      <c r="U275" s="1632"/>
      <c r="V275" s="205"/>
      <c r="W275" s="199"/>
      <c r="X275" s="201"/>
    </row>
    <row r="276" spans="1:24" ht="12.75" customHeight="1" x14ac:dyDescent="0.2">
      <c r="A276" s="550"/>
      <c r="B276" s="1646"/>
      <c r="C276" s="1619"/>
      <c r="D276" s="1636"/>
      <c r="E276" s="1623"/>
      <c r="F276" s="931" t="s">
        <v>520</v>
      </c>
      <c r="G276" s="638" t="b">
        <f>IF(総括表!$B$4=総括表!$Q$5,基礎データ貼付用シート!E1343)</f>
        <v>0</v>
      </c>
      <c r="H276" s="699" t="s">
        <v>1457</v>
      </c>
      <c r="I276" s="971">
        <v>0.41199999999999998</v>
      </c>
      <c r="J276" s="699" t="s">
        <v>1458</v>
      </c>
      <c r="K276" s="966">
        <f t="shared" si="12"/>
        <v>0</v>
      </c>
      <c r="L276" s="409" t="str">
        <f t="shared" si="13"/>
        <v>(ｳｳ)</v>
      </c>
      <c r="M276" s="923"/>
      <c r="N276" s="285" t="s">
        <v>858</v>
      </c>
      <c r="O276" s="196" t="s">
        <v>858</v>
      </c>
      <c r="P276" s="203"/>
      <c r="Q276" s="200"/>
      <c r="R276" s="200"/>
      <c r="S276" s="204"/>
      <c r="T276" s="200"/>
      <c r="U276" s="200"/>
      <c r="V276" s="205"/>
      <c r="W276" s="199"/>
      <c r="X276" s="201"/>
    </row>
    <row r="277" spans="1:24" ht="12.75" customHeight="1" x14ac:dyDescent="0.2">
      <c r="A277" s="550"/>
      <c r="B277" s="1646"/>
      <c r="C277" s="1619"/>
      <c r="D277" s="1636"/>
      <c r="E277" s="1624"/>
      <c r="F277" s="931" t="s">
        <v>521</v>
      </c>
      <c r="G277" s="638" t="b">
        <f>IF(総括表!$B$4=総括表!$Q$5,基礎データ貼付用シート!E1344)</f>
        <v>0</v>
      </c>
      <c r="H277" s="699" t="s">
        <v>1457</v>
      </c>
      <c r="I277" s="971">
        <v>0.45800000000000002</v>
      </c>
      <c r="J277" s="699" t="s">
        <v>1458</v>
      </c>
      <c r="K277" s="966">
        <f t="shared" si="12"/>
        <v>0</v>
      </c>
      <c r="L277" s="409" t="str">
        <f t="shared" si="13"/>
        <v>(ｳｴ)</v>
      </c>
      <c r="M277" s="923"/>
      <c r="N277" s="285" t="s">
        <v>858</v>
      </c>
      <c r="O277" s="196" t="s">
        <v>859</v>
      </c>
      <c r="P277" s="203"/>
      <c r="Q277" s="200"/>
      <c r="R277" s="200"/>
      <c r="S277" s="204"/>
      <c r="T277" s="200"/>
      <c r="U277" s="200"/>
      <c r="V277" s="205"/>
      <c r="W277" s="199"/>
      <c r="X277" s="201"/>
    </row>
    <row r="278" spans="1:24" ht="12.75" customHeight="1" x14ac:dyDescent="0.2">
      <c r="A278" s="550"/>
      <c r="B278" s="1646"/>
      <c r="C278" s="1619"/>
      <c r="D278" s="1636"/>
      <c r="E278" s="1647" t="s">
        <v>994</v>
      </c>
      <c r="F278" s="938" t="s">
        <v>326</v>
      </c>
      <c r="G278" s="638" t="b">
        <f>IF(総括表!$B$4=総括表!$Q$5,基礎データ貼付用シート!E1342)</f>
        <v>0</v>
      </c>
      <c r="H278" s="699" t="s">
        <v>1457</v>
      </c>
      <c r="I278" s="971">
        <v>0.36699999999999999</v>
      </c>
      <c r="J278" s="972" t="s">
        <v>1458</v>
      </c>
      <c r="K278" s="966">
        <f t="shared" si="12"/>
        <v>0</v>
      </c>
      <c r="L278" s="409" t="str">
        <f t="shared" si="13"/>
        <v>(ｳｵ)</v>
      </c>
      <c r="M278" s="923"/>
      <c r="N278" s="285" t="s">
        <v>858</v>
      </c>
      <c r="O278" s="196" t="s">
        <v>860</v>
      </c>
      <c r="P278" s="203"/>
      <c r="Q278" s="200"/>
      <c r="R278" s="200"/>
      <c r="S278" s="204"/>
      <c r="T278" s="200"/>
      <c r="U278" s="200"/>
      <c r="V278" s="205"/>
      <c r="W278" s="199"/>
      <c r="X278" s="201"/>
    </row>
    <row r="279" spans="1:24" ht="12.75" customHeight="1" x14ac:dyDescent="0.2">
      <c r="A279" s="550"/>
      <c r="B279" s="1646"/>
      <c r="C279" s="1619"/>
      <c r="D279" s="1636"/>
      <c r="E279" s="1624"/>
      <c r="F279" s="931" t="s">
        <v>521</v>
      </c>
      <c r="G279" s="638" t="b">
        <f>IF(総括表!$B$4=総括表!$Q$5,基礎データ貼付用シート!E1345)</f>
        <v>0</v>
      </c>
      <c r="H279" s="699" t="s">
        <v>1457</v>
      </c>
      <c r="I279" s="971">
        <v>0.184</v>
      </c>
      <c r="J279" s="699" t="s">
        <v>1458</v>
      </c>
      <c r="K279" s="966">
        <f t="shared" si="12"/>
        <v>0</v>
      </c>
      <c r="L279" s="409" t="str">
        <f t="shared" si="13"/>
        <v>(ｳｶ)</v>
      </c>
      <c r="M279" s="923"/>
      <c r="N279" s="285" t="s">
        <v>858</v>
      </c>
      <c r="O279" s="196" t="s">
        <v>861</v>
      </c>
      <c r="P279" s="203"/>
      <c r="Q279" s="200"/>
      <c r="R279" s="200"/>
      <c r="S279" s="204"/>
      <c r="T279" s="200"/>
      <c r="U279" s="200"/>
      <c r="V279" s="205"/>
      <c r="W279" s="199"/>
      <c r="X279" s="201"/>
    </row>
    <row r="280" spans="1:24" ht="12.75" customHeight="1" x14ac:dyDescent="0.2">
      <c r="A280" s="550"/>
      <c r="B280" s="1646"/>
      <c r="C280" s="1619"/>
      <c r="D280" s="1636" t="s">
        <v>993</v>
      </c>
      <c r="E280" s="1647" t="s">
        <v>327</v>
      </c>
      <c r="F280" s="921" t="s">
        <v>326</v>
      </c>
      <c r="G280" s="638" t="b">
        <f>IF(総括表!$B$4=総括表!$Q$5,基礎データ貼付用シート!E1347)</f>
        <v>0</v>
      </c>
      <c r="H280" s="699" t="s">
        <v>1457</v>
      </c>
      <c r="I280" s="971">
        <v>0.112</v>
      </c>
      <c r="J280" s="972" t="s">
        <v>1458</v>
      </c>
      <c r="K280" s="966">
        <f t="shared" si="12"/>
        <v>0</v>
      </c>
      <c r="L280" s="409" t="str">
        <f t="shared" si="13"/>
        <v>(ｳｷ)</v>
      </c>
      <c r="M280" s="923"/>
      <c r="N280" s="285" t="s">
        <v>858</v>
      </c>
      <c r="O280" s="196" t="s">
        <v>862</v>
      </c>
      <c r="P280" s="203"/>
      <c r="Q280" s="200"/>
      <c r="R280" s="200"/>
      <c r="S280" s="204"/>
      <c r="T280" s="200"/>
      <c r="U280" s="200"/>
      <c r="V280" s="205"/>
      <c r="W280" s="199"/>
      <c r="X280" s="201"/>
    </row>
    <row r="281" spans="1:24" ht="12.75" customHeight="1" x14ac:dyDescent="0.2">
      <c r="A281" s="550"/>
      <c r="B281" s="1646"/>
      <c r="C281" s="1619"/>
      <c r="D281" s="1636"/>
      <c r="E281" s="1623"/>
      <c r="F281" s="931" t="s">
        <v>520</v>
      </c>
      <c r="G281" s="638" t="b">
        <f>IF(総括表!$B$4=総括表!$Q$5,基礎データ貼付用シート!E1349)</f>
        <v>0</v>
      </c>
      <c r="H281" s="699" t="s">
        <v>1457</v>
      </c>
      <c r="I281" s="971">
        <v>0.2</v>
      </c>
      <c r="J281" s="699" t="s">
        <v>1458</v>
      </c>
      <c r="K281" s="966">
        <f t="shared" si="12"/>
        <v>0</v>
      </c>
      <c r="L281" s="409" t="str">
        <f t="shared" si="13"/>
        <v>(ｳｸ)</v>
      </c>
      <c r="M281" s="923"/>
      <c r="N281" s="285" t="s">
        <v>858</v>
      </c>
      <c r="O281" s="196" t="s">
        <v>863</v>
      </c>
      <c r="P281" s="203"/>
      <c r="Q281" s="200"/>
      <c r="R281" s="200"/>
      <c r="S281" s="204"/>
      <c r="T281" s="200"/>
      <c r="U281" s="200"/>
      <c r="V281" s="205"/>
      <c r="W281" s="199"/>
      <c r="X281" s="201"/>
    </row>
    <row r="282" spans="1:24" ht="12.75" customHeight="1" x14ac:dyDescent="0.2">
      <c r="A282" s="550"/>
      <c r="B282" s="1646"/>
      <c r="C282" s="1619"/>
      <c r="D282" s="1636"/>
      <c r="E282" s="1624"/>
      <c r="F282" s="931" t="s">
        <v>521</v>
      </c>
      <c r="G282" s="638" t="b">
        <f>IF(総括表!$B$4=総括表!$Q$5,基礎データ貼付用シート!E1350)</f>
        <v>0</v>
      </c>
      <c r="H282" s="699" t="s">
        <v>1457</v>
      </c>
      <c r="I282" s="971">
        <v>0.224</v>
      </c>
      <c r="J282" s="699" t="s">
        <v>1458</v>
      </c>
      <c r="K282" s="966">
        <f t="shared" si="12"/>
        <v>0</v>
      </c>
      <c r="L282" s="409" t="str">
        <f t="shared" si="13"/>
        <v>(ｳｹ)</v>
      </c>
      <c r="M282" s="923"/>
      <c r="N282" s="285" t="s">
        <v>858</v>
      </c>
      <c r="O282" s="196" t="s">
        <v>864</v>
      </c>
      <c r="P282" s="203"/>
      <c r="Q282" s="200"/>
      <c r="R282" s="200"/>
      <c r="S282" s="204"/>
      <c r="T282" s="200"/>
      <c r="U282" s="200"/>
      <c r="V282" s="205"/>
      <c r="W282" s="199"/>
      <c r="X282" s="201"/>
    </row>
    <row r="283" spans="1:24" ht="12.75" customHeight="1" x14ac:dyDescent="0.2">
      <c r="A283" s="550"/>
      <c r="B283" s="1646"/>
      <c r="C283" s="1619"/>
      <c r="D283" s="1636"/>
      <c r="E283" s="1644" t="s">
        <v>994</v>
      </c>
      <c r="F283" s="938" t="s">
        <v>326</v>
      </c>
      <c r="G283" s="638" t="b">
        <f>IF(総括表!$B$4=総括表!$Q$5,基礎データ貼付用シート!E1348)</f>
        <v>0</v>
      </c>
      <c r="H283" s="699" t="s">
        <v>1457</v>
      </c>
      <c r="I283" s="971">
        <v>0.17799999999999999</v>
      </c>
      <c r="J283" s="972" t="s">
        <v>1458</v>
      </c>
      <c r="K283" s="966">
        <f t="shared" si="12"/>
        <v>0</v>
      </c>
      <c r="L283" s="409" t="str">
        <f t="shared" si="13"/>
        <v>(ｳｺ)</v>
      </c>
      <c r="M283" s="923"/>
      <c r="N283" s="285" t="s">
        <v>858</v>
      </c>
      <c r="O283" s="196" t="s">
        <v>865</v>
      </c>
      <c r="P283" s="203"/>
      <c r="Q283" s="200"/>
      <c r="R283" s="200"/>
      <c r="S283" s="204"/>
      <c r="T283" s="200"/>
      <c r="U283" s="200"/>
      <c r="V283" s="205"/>
      <c r="W283" s="199"/>
      <c r="X283" s="201"/>
    </row>
    <row r="284" spans="1:24" ht="12.75" customHeight="1" x14ac:dyDescent="0.2">
      <c r="A284" s="550"/>
      <c r="B284" s="1646"/>
      <c r="C284" s="1609"/>
      <c r="D284" s="1636"/>
      <c r="E284" s="1626"/>
      <c r="F284" s="931" t="s">
        <v>521</v>
      </c>
      <c r="G284" s="638" t="b">
        <f>IF(総括表!$B$4=総括表!$Q$5,基礎データ貼付用シート!E1351)</f>
        <v>0</v>
      </c>
      <c r="H284" s="699" t="s">
        <v>1457</v>
      </c>
      <c r="I284" s="971">
        <v>0.09</v>
      </c>
      <c r="J284" s="699" t="s">
        <v>1458</v>
      </c>
      <c r="K284" s="966">
        <f t="shared" si="12"/>
        <v>0</v>
      </c>
      <c r="L284" s="409" t="str">
        <f t="shared" si="13"/>
        <v>(ｳｻ)</v>
      </c>
      <c r="M284" s="923"/>
      <c r="N284" s="285" t="s">
        <v>858</v>
      </c>
      <c r="O284" s="196" t="s">
        <v>866</v>
      </c>
      <c r="P284" s="203"/>
      <c r="Q284" s="200"/>
      <c r="R284" s="200"/>
      <c r="S284" s="204"/>
      <c r="T284" s="200"/>
      <c r="U284" s="200"/>
      <c r="V284" s="205"/>
      <c r="W284" s="199"/>
      <c r="X284" s="201"/>
    </row>
    <row r="285" spans="1:24" ht="12.75" customHeight="1" x14ac:dyDescent="0.2">
      <c r="A285" s="550"/>
      <c r="B285" s="1640">
        <v>25</v>
      </c>
      <c r="C285" s="1618" t="s">
        <v>7037</v>
      </c>
      <c r="D285" s="1643" t="s">
        <v>992</v>
      </c>
      <c r="E285" s="1644" t="s">
        <v>327</v>
      </c>
      <c r="F285" s="921" t="s">
        <v>326</v>
      </c>
      <c r="G285" s="638" t="b">
        <f>IF(総括表!$B$4=総括表!$Q$4,基礎データ貼付用シート!E1353)</f>
        <v>0</v>
      </c>
      <c r="H285" s="699" t="s">
        <v>1457</v>
      </c>
      <c r="I285" s="971">
        <v>0.25</v>
      </c>
      <c r="J285" s="972" t="s">
        <v>1458</v>
      </c>
      <c r="K285" s="966">
        <f t="shared" si="12"/>
        <v>0</v>
      </c>
      <c r="L285" s="409" t="str">
        <f t="shared" si="13"/>
        <v>(ｳｼ)</v>
      </c>
      <c r="M285" s="923"/>
      <c r="N285" s="285" t="s">
        <v>858</v>
      </c>
      <c r="O285" s="196" t="s">
        <v>867</v>
      </c>
      <c r="P285" s="203"/>
      <c r="Q285" s="200"/>
      <c r="R285" s="200"/>
      <c r="S285" s="204"/>
      <c r="T285" s="1632"/>
      <c r="U285" s="1632"/>
      <c r="V285" s="205"/>
      <c r="W285" s="199"/>
      <c r="X285" s="201"/>
    </row>
    <row r="286" spans="1:24" ht="12.75" customHeight="1" x14ac:dyDescent="0.2">
      <c r="A286" s="550"/>
      <c r="B286" s="1641"/>
      <c r="C286" s="1619"/>
      <c r="D286" s="1575"/>
      <c r="E286" s="1645"/>
      <c r="F286" s="931" t="s">
        <v>520</v>
      </c>
      <c r="G286" s="638" t="b">
        <f>IF(総括表!$B$4=総括表!$Q$4,基礎データ貼付用シート!E1355)</f>
        <v>0</v>
      </c>
      <c r="H286" s="699" t="s">
        <v>1457</v>
      </c>
      <c r="I286" s="971">
        <v>0.45</v>
      </c>
      <c r="J286" s="699" t="s">
        <v>1458</v>
      </c>
      <c r="K286" s="966">
        <f t="shared" si="12"/>
        <v>0</v>
      </c>
      <c r="L286" s="409" t="str">
        <f t="shared" si="13"/>
        <v>(ｳｽ)</v>
      </c>
      <c r="M286" s="923"/>
      <c r="N286" s="285" t="s">
        <v>858</v>
      </c>
      <c r="O286" s="196" t="s">
        <v>868</v>
      </c>
      <c r="P286" s="203"/>
      <c r="Q286" s="200"/>
      <c r="R286" s="200"/>
      <c r="S286" s="204"/>
      <c r="T286" s="200"/>
      <c r="U286" s="200"/>
      <c r="V286" s="205"/>
      <c r="W286" s="199"/>
      <c r="X286" s="201"/>
    </row>
    <row r="287" spans="1:24" ht="12.75" customHeight="1" x14ac:dyDescent="0.2">
      <c r="A287" s="550"/>
      <c r="B287" s="1641"/>
      <c r="C287" s="1619"/>
      <c r="D287" s="1575"/>
      <c r="E287" s="1626"/>
      <c r="F287" s="931" t="s">
        <v>521</v>
      </c>
      <c r="G287" s="638" t="b">
        <f>IF(総括表!$B$4=総括表!$Q$4,基礎データ貼付用シート!E1356)</f>
        <v>0</v>
      </c>
      <c r="H287" s="699" t="s">
        <v>1457</v>
      </c>
      <c r="I287" s="971">
        <v>0.5</v>
      </c>
      <c r="J287" s="699" t="s">
        <v>1458</v>
      </c>
      <c r="K287" s="966">
        <f t="shared" si="12"/>
        <v>0</v>
      </c>
      <c r="L287" s="409" t="str">
        <f t="shared" si="13"/>
        <v>(ｳｾ)</v>
      </c>
      <c r="M287" s="923"/>
      <c r="N287" s="285" t="s">
        <v>858</v>
      </c>
      <c r="O287" s="196" t="s">
        <v>869</v>
      </c>
      <c r="P287" s="203"/>
      <c r="Q287" s="200"/>
      <c r="R287" s="200"/>
      <c r="S287" s="204"/>
      <c r="T287" s="200"/>
      <c r="U287" s="200"/>
      <c r="V287" s="205"/>
      <c r="W287" s="199"/>
      <c r="X287" s="201"/>
    </row>
    <row r="288" spans="1:24" ht="12.75" customHeight="1" x14ac:dyDescent="0.2">
      <c r="A288" s="550"/>
      <c r="B288" s="1641"/>
      <c r="C288" s="1619"/>
      <c r="D288" s="1575"/>
      <c r="E288" s="1644" t="s">
        <v>994</v>
      </c>
      <c r="F288" s="938" t="s">
        <v>326</v>
      </c>
      <c r="G288" s="638" t="b">
        <f>IF(総括表!$B$4=総括表!$Q$4,基礎データ貼付用シート!E1354)</f>
        <v>0</v>
      </c>
      <c r="H288" s="699" t="s">
        <v>1457</v>
      </c>
      <c r="I288" s="971">
        <v>0.4</v>
      </c>
      <c r="J288" s="972" t="s">
        <v>1458</v>
      </c>
      <c r="K288" s="966">
        <f t="shared" si="12"/>
        <v>0</v>
      </c>
      <c r="L288" s="409" t="str">
        <f t="shared" si="13"/>
        <v>(ｳｿ)</v>
      </c>
      <c r="M288" s="923"/>
      <c r="N288" s="285" t="s">
        <v>858</v>
      </c>
      <c r="O288" s="196" t="s">
        <v>870</v>
      </c>
      <c r="P288" s="203"/>
      <c r="Q288" s="200"/>
      <c r="R288" s="200"/>
      <c r="S288" s="204"/>
      <c r="T288" s="200"/>
      <c r="U288" s="200"/>
      <c r="V288" s="205"/>
      <c r="W288" s="199"/>
      <c r="X288" s="201"/>
    </row>
    <row r="289" spans="1:24" ht="12.75" customHeight="1" x14ac:dyDescent="0.2">
      <c r="A289" s="550"/>
      <c r="B289" s="1641"/>
      <c r="C289" s="1619"/>
      <c r="D289" s="1576"/>
      <c r="E289" s="1626"/>
      <c r="F289" s="931" t="s">
        <v>521</v>
      </c>
      <c r="G289" s="638" t="b">
        <f>IF(総括表!$B$4=総括表!$Q$4,基礎データ貼付用シート!E1357)</f>
        <v>0</v>
      </c>
      <c r="H289" s="699" t="s">
        <v>1457</v>
      </c>
      <c r="I289" s="971">
        <v>0.2</v>
      </c>
      <c r="J289" s="699" t="s">
        <v>1458</v>
      </c>
      <c r="K289" s="966">
        <f t="shared" si="12"/>
        <v>0</v>
      </c>
      <c r="L289" s="409" t="str">
        <f t="shared" si="13"/>
        <v>(ｳﾀ)</v>
      </c>
      <c r="M289" s="923"/>
      <c r="N289" s="285" t="s">
        <v>858</v>
      </c>
      <c r="O289" s="196" t="s">
        <v>871</v>
      </c>
      <c r="P289" s="203"/>
      <c r="Q289" s="200"/>
      <c r="R289" s="200"/>
      <c r="S289" s="204"/>
      <c r="T289" s="200"/>
      <c r="U289" s="200"/>
      <c r="V289" s="205"/>
      <c r="W289" s="199"/>
      <c r="X289" s="201"/>
    </row>
    <row r="290" spans="1:24" ht="12.75" customHeight="1" x14ac:dyDescent="0.2">
      <c r="A290" s="550"/>
      <c r="B290" s="1641"/>
      <c r="C290" s="1619"/>
      <c r="D290" s="1643" t="s">
        <v>993</v>
      </c>
      <c r="E290" s="1644" t="s">
        <v>327</v>
      </c>
      <c r="F290" s="921" t="s">
        <v>326</v>
      </c>
      <c r="G290" s="638" t="b">
        <f>IF(総括表!$B$4=総括表!$Q$4,基礎データ貼付用シート!E1359)</f>
        <v>0</v>
      </c>
      <c r="H290" s="699" t="s">
        <v>1457</v>
      </c>
      <c r="I290" s="971">
        <v>0.13900000000000001</v>
      </c>
      <c r="J290" s="972" t="s">
        <v>1458</v>
      </c>
      <c r="K290" s="966">
        <f t="shared" si="12"/>
        <v>0</v>
      </c>
      <c r="L290" s="409" t="str">
        <f t="shared" si="13"/>
        <v>(ｳﾁ)</v>
      </c>
      <c r="M290" s="923"/>
      <c r="N290" s="285" t="s">
        <v>858</v>
      </c>
      <c r="O290" s="196" t="s">
        <v>872</v>
      </c>
      <c r="P290" s="203"/>
      <c r="Q290" s="200"/>
      <c r="R290" s="200"/>
      <c r="S290" s="204"/>
      <c r="T290" s="200"/>
      <c r="U290" s="200"/>
      <c r="V290" s="205"/>
      <c r="W290" s="199"/>
      <c r="X290" s="201"/>
    </row>
    <row r="291" spans="1:24" ht="12.75" customHeight="1" x14ac:dyDescent="0.2">
      <c r="A291" s="550"/>
      <c r="B291" s="1641"/>
      <c r="C291" s="1619"/>
      <c r="D291" s="1575"/>
      <c r="E291" s="1645"/>
      <c r="F291" s="931" t="s">
        <v>520</v>
      </c>
      <c r="G291" s="638" t="b">
        <f>IF(総括表!$B$4=総括表!$Q$4,基礎データ貼付用シート!E1361)</f>
        <v>0</v>
      </c>
      <c r="H291" s="699" t="s">
        <v>1457</v>
      </c>
      <c r="I291" s="971">
        <v>0.25</v>
      </c>
      <c r="J291" s="699" t="s">
        <v>1458</v>
      </c>
      <c r="K291" s="966">
        <f t="shared" ref="K291:K344" si="14">ROUND(G291*I291,0)</f>
        <v>0</v>
      </c>
      <c r="L291" s="409" t="str">
        <f t="shared" ref="L291:L344" si="15">$N$129&amp;N291&amp;O291&amp;$O$129</f>
        <v>(ｳﾂ)</v>
      </c>
      <c r="M291" s="923"/>
      <c r="N291" s="285" t="s">
        <v>858</v>
      </c>
      <c r="O291" s="196" t="s">
        <v>873</v>
      </c>
      <c r="P291" s="203"/>
      <c r="Q291" s="200"/>
      <c r="R291" s="200"/>
      <c r="S291" s="204"/>
      <c r="T291" s="200"/>
      <c r="U291" s="200"/>
      <c r="V291" s="205"/>
      <c r="W291" s="199"/>
      <c r="X291" s="201"/>
    </row>
    <row r="292" spans="1:24" ht="12.75" customHeight="1" x14ac:dyDescent="0.2">
      <c r="A292" s="550"/>
      <c r="B292" s="1641"/>
      <c r="C292" s="1619"/>
      <c r="D292" s="1575"/>
      <c r="E292" s="1626"/>
      <c r="F292" s="931" t="s">
        <v>521</v>
      </c>
      <c r="G292" s="638" t="b">
        <f>IF(総括表!$B$4=総括表!$Q$4,基礎データ貼付用シート!E1362)</f>
        <v>0</v>
      </c>
      <c r="H292" s="699" t="s">
        <v>1457</v>
      </c>
      <c r="I292" s="971">
        <v>0.27800000000000002</v>
      </c>
      <c r="J292" s="699" t="s">
        <v>1458</v>
      </c>
      <c r="K292" s="966">
        <f t="shared" si="14"/>
        <v>0</v>
      </c>
      <c r="L292" s="409" t="str">
        <f t="shared" si="15"/>
        <v>(ｳﾃ)</v>
      </c>
      <c r="M292" s="923"/>
      <c r="N292" s="285" t="s">
        <v>858</v>
      </c>
      <c r="O292" s="196" t="s">
        <v>874</v>
      </c>
      <c r="P292" s="203"/>
      <c r="Q292" s="200"/>
      <c r="R292" s="200"/>
      <c r="S292" s="204"/>
      <c r="T292" s="200"/>
      <c r="U292" s="200"/>
      <c r="V292" s="205"/>
      <c r="W292" s="199"/>
      <c r="X292" s="201"/>
    </row>
    <row r="293" spans="1:24" ht="12.75" customHeight="1" x14ac:dyDescent="0.2">
      <c r="A293" s="550"/>
      <c r="B293" s="1641"/>
      <c r="C293" s="1619"/>
      <c r="D293" s="1575"/>
      <c r="E293" s="1644" t="s">
        <v>994</v>
      </c>
      <c r="F293" s="938" t="s">
        <v>326</v>
      </c>
      <c r="G293" s="638" t="b">
        <f>IF(総括表!$B$4=総括表!$Q$4,基礎データ貼付用シート!E1360)</f>
        <v>0</v>
      </c>
      <c r="H293" s="699" t="s">
        <v>1457</v>
      </c>
      <c r="I293" s="971">
        <v>0.222</v>
      </c>
      <c r="J293" s="972" t="s">
        <v>1458</v>
      </c>
      <c r="K293" s="966">
        <f t="shared" si="14"/>
        <v>0</v>
      </c>
      <c r="L293" s="409" t="str">
        <f t="shared" si="15"/>
        <v>(ｳﾄ)</v>
      </c>
      <c r="M293" s="923"/>
      <c r="N293" s="285" t="s">
        <v>858</v>
      </c>
      <c r="O293" s="196" t="s">
        <v>875</v>
      </c>
      <c r="P293" s="203"/>
      <c r="Q293" s="200"/>
      <c r="R293" s="200"/>
      <c r="S293" s="204"/>
      <c r="T293" s="200"/>
      <c r="U293" s="200"/>
      <c r="V293" s="205"/>
      <c r="W293" s="199"/>
      <c r="X293" s="201"/>
    </row>
    <row r="294" spans="1:24" ht="12.75" customHeight="1" x14ac:dyDescent="0.2">
      <c r="A294" s="550"/>
      <c r="B294" s="1642"/>
      <c r="C294" s="1609"/>
      <c r="D294" s="1576"/>
      <c r="E294" s="1626"/>
      <c r="F294" s="931" t="s">
        <v>521</v>
      </c>
      <c r="G294" s="638" t="b">
        <f>IF(総括表!$B$4=総括表!$Q$4,基礎データ貼付用シート!E1363)</f>
        <v>0</v>
      </c>
      <c r="H294" s="699" t="s">
        <v>1457</v>
      </c>
      <c r="I294" s="971">
        <v>0.112</v>
      </c>
      <c r="J294" s="699" t="s">
        <v>1458</v>
      </c>
      <c r="K294" s="966">
        <f t="shared" si="14"/>
        <v>0</v>
      </c>
      <c r="L294" s="409" t="str">
        <f t="shared" si="15"/>
        <v>(ｳﾅ)</v>
      </c>
      <c r="M294" s="923"/>
      <c r="N294" s="285" t="s">
        <v>858</v>
      </c>
      <c r="O294" s="196" t="s">
        <v>876</v>
      </c>
      <c r="P294" s="203"/>
      <c r="Q294" s="200"/>
      <c r="R294" s="200"/>
      <c r="S294" s="204"/>
      <c r="T294" s="200"/>
      <c r="U294" s="200"/>
      <c r="V294" s="205"/>
      <c r="W294" s="199"/>
      <c r="X294" s="201"/>
    </row>
    <row r="295" spans="1:24" ht="12.75" customHeight="1" x14ac:dyDescent="0.2">
      <c r="A295" s="550"/>
      <c r="B295" s="1646">
        <v>26</v>
      </c>
      <c r="C295" s="1618" t="s">
        <v>7038</v>
      </c>
      <c r="D295" s="1636" t="s">
        <v>992</v>
      </c>
      <c r="E295" s="1647" t="s">
        <v>327</v>
      </c>
      <c r="F295" s="921" t="s">
        <v>326</v>
      </c>
      <c r="G295" s="638" t="b">
        <f>IF(総括表!$B$4=総括表!$Q$5,基礎データ貼付用シート!E1353)</f>
        <v>0</v>
      </c>
      <c r="H295" s="699" t="s">
        <v>1457</v>
      </c>
      <c r="I295" s="971">
        <v>0.25</v>
      </c>
      <c r="J295" s="972" t="s">
        <v>1458</v>
      </c>
      <c r="K295" s="966">
        <f t="shared" si="14"/>
        <v>0</v>
      </c>
      <c r="L295" s="409" t="str">
        <f t="shared" si="15"/>
        <v>(ｳﾆ)</v>
      </c>
      <c r="M295" s="923"/>
      <c r="N295" s="285" t="s">
        <v>858</v>
      </c>
      <c r="O295" s="196" t="s">
        <v>877</v>
      </c>
      <c r="P295" s="203"/>
      <c r="Q295" s="200"/>
      <c r="R295" s="183"/>
      <c r="S295" s="208"/>
      <c r="T295" s="1632"/>
      <c r="U295" s="1632"/>
      <c r="V295" s="205"/>
      <c r="W295" s="199"/>
      <c r="X295" s="201"/>
    </row>
    <row r="296" spans="1:24" ht="12.75" customHeight="1" x14ac:dyDescent="0.2">
      <c r="A296" s="550"/>
      <c r="B296" s="1646"/>
      <c r="C296" s="1619"/>
      <c r="D296" s="1636"/>
      <c r="E296" s="1623"/>
      <c r="F296" s="931" t="s">
        <v>520</v>
      </c>
      <c r="G296" s="638" t="b">
        <f>IF(総括表!$B$4=総括表!$Q$5,基礎データ貼付用シート!E1355)</f>
        <v>0</v>
      </c>
      <c r="H296" s="699" t="s">
        <v>1457</v>
      </c>
      <c r="I296" s="971">
        <v>0.45</v>
      </c>
      <c r="J296" s="699" t="s">
        <v>1458</v>
      </c>
      <c r="K296" s="966">
        <f t="shared" si="14"/>
        <v>0</v>
      </c>
      <c r="L296" s="409" t="str">
        <f t="shared" si="15"/>
        <v>(ｳﾇ)</v>
      </c>
      <c r="M296" s="923"/>
      <c r="N296" s="285" t="s">
        <v>858</v>
      </c>
      <c r="O296" s="196" t="s">
        <v>832</v>
      </c>
      <c r="P296" s="203"/>
      <c r="Q296" s="200"/>
      <c r="R296" s="183"/>
      <c r="S296" s="208"/>
      <c r="T296" s="200"/>
      <c r="U296" s="200"/>
      <c r="V296" s="205"/>
      <c r="W296" s="199"/>
      <c r="X296" s="201"/>
    </row>
    <row r="297" spans="1:24" ht="12.75" customHeight="1" x14ac:dyDescent="0.2">
      <c r="A297" s="550"/>
      <c r="B297" s="1646"/>
      <c r="C297" s="1619"/>
      <c r="D297" s="1636"/>
      <c r="E297" s="1624"/>
      <c r="F297" s="931" t="s">
        <v>521</v>
      </c>
      <c r="G297" s="638" t="b">
        <f>IF(総括表!$B$4=総括表!$Q$5,基礎データ貼付用シート!E1356)</f>
        <v>0</v>
      </c>
      <c r="H297" s="699" t="s">
        <v>1457</v>
      </c>
      <c r="I297" s="971">
        <v>0.5</v>
      </c>
      <c r="J297" s="699" t="s">
        <v>1458</v>
      </c>
      <c r="K297" s="966">
        <f t="shared" si="14"/>
        <v>0</v>
      </c>
      <c r="L297" s="409" t="str">
        <f t="shared" si="15"/>
        <v>(ｳﾈ)</v>
      </c>
      <c r="M297" s="923"/>
      <c r="N297" s="285" t="s">
        <v>858</v>
      </c>
      <c r="O297" s="196" t="s">
        <v>833</v>
      </c>
      <c r="P297" s="203"/>
      <c r="Q297" s="200"/>
      <c r="R297" s="183"/>
      <c r="S297" s="208"/>
      <c r="T297" s="200"/>
      <c r="U297" s="200"/>
      <c r="V297" s="205"/>
      <c r="W297" s="199"/>
      <c r="X297" s="201"/>
    </row>
    <row r="298" spans="1:24" ht="12.75" customHeight="1" x14ac:dyDescent="0.2">
      <c r="A298" s="550"/>
      <c r="B298" s="1646"/>
      <c r="C298" s="1619"/>
      <c r="D298" s="1636"/>
      <c r="E298" s="1647" t="s">
        <v>994</v>
      </c>
      <c r="F298" s="938" t="s">
        <v>326</v>
      </c>
      <c r="G298" s="638" t="b">
        <f>IF(総括表!$B$4=総括表!$Q$5,基礎データ貼付用シート!E1354)</f>
        <v>0</v>
      </c>
      <c r="H298" s="699" t="s">
        <v>1457</v>
      </c>
      <c r="I298" s="971">
        <v>0.4</v>
      </c>
      <c r="J298" s="972" t="s">
        <v>1458</v>
      </c>
      <c r="K298" s="966">
        <f t="shared" si="14"/>
        <v>0</v>
      </c>
      <c r="L298" s="409" t="str">
        <f t="shared" si="15"/>
        <v>(ｳﾉ)</v>
      </c>
      <c r="M298" s="923"/>
      <c r="N298" s="285" t="s">
        <v>858</v>
      </c>
      <c r="O298" s="196" t="s">
        <v>834</v>
      </c>
      <c r="P298" s="203"/>
      <c r="Q298" s="200"/>
      <c r="R298" s="183"/>
      <c r="S298" s="208"/>
      <c r="T298" s="200"/>
      <c r="U298" s="200"/>
      <c r="V298" s="205"/>
      <c r="W298" s="199"/>
      <c r="X298" s="201"/>
    </row>
    <row r="299" spans="1:24" ht="12.75" customHeight="1" x14ac:dyDescent="0.2">
      <c r="A299" s="550"/>
      <c r="B299" s="1646"/>
      <c r="C299" s="1619"/>
      <c r="D299" s="1636"/>
      <c r="E299" s="1624"/>
      <c r="F299" s="931" t="s">
        <v>521</v>
      </c>
      <c r="G299" s="638" t="b">
        <f>IF(総括表!$B$4=総括表!$Q$5,基礎データ貼付用シート!E1357)</f>
        <v>0</v>
      </c>
      <c r="H299" s="699" t="s">
        <v>1457</v>
      </c>
      <c r="I299" s="971">
        <v>0.2</v>
      </c>
      <c r="J299" s="699" t="s">
        <v>1458</v>
      </c>
      <c r="K299" s="966">
        <f t="shared" si="14"/>
        <v>0</v>
      </c>
      <c r="L299" s="409" t="str">
        <f t="shared" si="15"/>
        <v>(ｳﾊ)</v>
      </c>
      <c r="M299" s="923"/>
      <c r="N299" s="285" t="s">
        <v>858</v>
      </c>
      <c r="O299" s="196" t="s">
        <v>835</v>
      </c>
      <c r="P299" s="203"/>
      <c r="Q299" s="200"/>
      <c r="R299" s="183"/>
      <c r="S299" s="208"/>
      <c r="T299" s="200"/>
      <c r="U299" s="200"/>
      <c r="V299" s="205"/>
      <c r="W299" s="199"/>
      <c r="X299" s="201"/>
    </row>
    <row r="300" spans="1:24" ht="12.75" customHeight="1" x14ac:dyDescent="0.2">
      <c r="A300" s="550"/>
      <c r="B300" s="1646"/>
      <c r="C300" s="1619"/>
      <c r="D300" s="1636" t="s">
        <v>993</v>
      </c>
      <c r="E300" s="1647" t="s">
        <v>327</v>
      </c>
      <c r="F300" s="921" t="s">
        <v>326</v>
      </c>
      <c r="G300" s="638" t="b">
        <f>IF(総括表!$B$4=総括表!$Q$5,基礎データ貼付用シート!E1359)</f>
        <v>0</v>
      </c>
      <c r="H300" s="699" t="s">
        <v>1457</v>
      </c>
      <c r="I300" s="971">
        <v>0.14699999999999999</v>
      </c>
      <c r="J300" s="972" t="s">
        <v>1458</v>
      </c>
      <c r="K300" s="966">
        <f t="shared" si="14"/>
        <v>0</v>
      </c>
      <c r="L300" s="409" t="str">
        <f t="shared" si="15"/>
        <v>(ｳﾋ)</v>
      </c>
      <c r="M300" s="923"/>
      <c r="N300" s="285" t="s">
        <v>858</v>
      </c>
      <c r="O300" s="196" t="s">
        <v>836</v>
      </c>
      <c r="P300" s="203"/>
      <c r="Q300" s="200"/>
      <c r="R300" s="183"/>
      <c r="S300" s="208"/>
      <c r="T300" s="200"/>
      <c r="U300" s="200"/>
      <c r="V300" s="205"/>
      <c r="W300" s="199"/>
      <c r="X300" s="201"/>
    </row>
    <row r="301" spans="1:24" ht="12.75" customHeight="1" x14ac:dyDescent="0.2">
      <c r="A301" s="550"/>
      <c r="B301" s="1646"/>
      <c r="C301" s="1619"/>
      <c r="D301" s="1636"/>
      <c r="E301" s="1623"/>
      <c r="F301" s="931" t="s">
        <v>520</v>
      </c>
      <c r="G301" s="638" t="b">
        <f>IF(総括表!$B$4=総括表!$Q$5,基礎データ貼付用シート!E1361)</f>
        <v>0</v>
      </c>
      <c r="H301" s="699" t="s">
        <v>1457</v>
      </c>
      <c r="I301" s="971">
        <v>0.26400000000000001</v>
      </c>
      <c r="J301" s="699" t="s">
        <v>1458</v>
      </c>
      <c r="K301" s="966">
        <f t="shared" si="14"/>
        <v>0</v>
      </c>
      <c r="L301" s="409" t="str">
        <f t="shared" si="15"/>
        <v>(ｳﾌ)</v>
      </c>
      <c r="M301" s="923"/>
      <c r="N301" s="285" t="s">
        <v>858</v>
      </c>
      <c r="O301" s="196" t="s">
        <v>837</v>
      </c>
      <c r="P301" s="203"/>
      <c r="Q301" s="200"/>
      <c r="R301" s="183"/>
      <c r="S301" s="208"/>
      <c r="T301" s="200"/>
      <c r="U301" s="200"/>
      <c r="V301" s="205"/>
      <c r="W301" s="199"/>
      <c r="X301" s="201"/>
    </row>
    <row r="302" spans="1:24" ht="12.75" customHeight="1" x14ac:dyDescent="0.2">
      <c r="A302" s="550"/>
      <c r="B302" s="1646"/>
      <c r="C302" s="1619"/>
      <c r="D302" s="1636"/>
      <c r="E302" s="1624"/>
      <c r="F302" s="931" t="s">
        <v>521</v>
      </c>
      <c r="G302" s="638" t="b">
        <f>IF(総括表!$B$4=総括表!$Q$5,基礎データ貼付用シート!E1362)</f>
        <v>0</v>
      </c>
      <c r="H302" s="699" t="s">
        <v>1457</v>
      </c>
      <c r="I302" s="971">
        <v>0.29399999999999998</v>
      </c>
      <c r="J302" s="699" t="s">
        <v>1458</v>
      </c>
      <c r="K302" s="966">
        <f t="shared" si="14"/>
        <v>0</v>
      </c>
      <c r="L302" s="409" t="str">
        <f t="shared" si="15"/>
        <v>(ｳﾍ)</v>
      </c>
      <c r="M302" s="923"/>
      <c r="N302" s="285" t="s">
        <v>858</v>
      </c>
      <c r="O302" s="196" t="s">
        <v>838</v>
      </c>
      <c r="P302" s="203"/>
      <c r="Q302" s="200"/>
      <c r="R302" s="183"/>
      <c r="S302" s="208"/>
      <c r="T302" s="200"/>
      <c r="U302" s="200"/>
      <c r="V302" s="205"/>
      <c r="W302" s="199"/>
      <c r="X302" s="201"/>
    </row>
    <row r="303" spans="1:24" ht="12.75" customHeight="1" x14ac:dyDescent="0.2">
      <c r="A303" s="550"/>
      <c r="B303" s="1646"/>
      <c r="C303" s="1619"/>
      <c r="D303" s="1636"/>
      <c r="E303" s="1644" t="s">
        <v>994</v>
      </c>
      <c r="F303" s="938" t="s">
        <v>326</v>
      </c>
      <c r="G303" s="638" t="b">
        <f>IF(総括表!$B$4=総括表!$Q$5,基礎データ貼付用シート!E1360)</f>
        <v>0</v>
      </c>
      <c r="H303" s="699" t="s">
        <v>1457</v>
      </c>
      <c r="I303" s="971">
        <v>0.23400000000000001</v>
      </c>
      <c r="J303" s="972" t="s">
        <v>1458</v>
      </c>
      <c r="K303" s="966">
        <f t="shared" si="14"/>
        <v>0</v>
      </c>
      <c r="L303" s="409" t="str">
        <f t="shared" si="15"/>
        <v>(ｳﾎ)</v>
      </c>
      <c r="M303" s="923"/>
      <c r="N303" s="285" t="s">
        <v>858</v>
      </c>
      <c r="O303" s="196" t="s">
        <v>839</v>
      </c>
      <c r="P303" s="203"/>
      <c r="Q303" s="200"/>
      <c r="R303" s="183"/>
      <c r="S303" s="208"/>
      <c r="T303" s="200"/>
      <c r="U303" s="200"/>
      <c r="V303" s="205"/>
      <c r="W303" s="199"/>
      <c r="X303" s="201"/>
    </row>
    <row r="304" spans="1:24" ht="12.75" customHeight="1" x14ac:dyDescent="0.2">
      <c r="A304" s="550"/>
      <c r="B304" s="1646"/>
      <c r="C304" s="1609"/>
      <c r="D304" s="1636"/>
      <c r="E304" s="1626"/>
      <c r="F304" s="931" t="s">
        <v>521</v>
      </c>
      <c r="G304" s="638" t="b">
        <f>IF(総括表!$B$4=総括表!$Q$5,基礎データ貼付用シート!E1363)</f>
        <v>0</v>
      </c>
      <c r="H304" s="699" t="s">
        <v>1457</v>
      </c>
      <c r="I304" s="971">
        <v>0.11799999999999999</v>
      </c>
      <c r="J304" s="699" t="s">
        <v>1458</v>
      </c>
      <c r="K304" s="966">
        <f t="shared" si="14"/>
        <v>0</v>
      </c>
      <c r="L304" s="409" t="str">
        <f t="shared" si="15"/>
        <v>(ｳﾏ)</v>
      </c>
      <c r="M304" s="923"/>
      <c r="N304" s="285" t="s">
        <v>858</v>
      </c>
      <c r="O304" s="196" t="s">
        <v>840</v>
      </c>
      <c r="P304" s="203"/>
      <c r="Q304" s="200"/>
      <c r="R304" s="200"/>
      <c r="S304" s="204"/>
      <c r="T304" s="200"/>
      <c r="U304" s="200"/>
      <c r="V304" s="205"/>
      <c r="W304" s="199"/>
      <c r="X304" s="201"/>
    </row>
    <row r="305" spans="1:24" ht="12.75" customHeight="1" x14ac:dyDescent="0.2">
      <c r="A305" s="550"/>
      <c r="B305" s="1646">
        <v>27</v>
      </c>
      <c r="C305" s="1618" t="s">
        <v>7039</v>
      </c>
      <c r="D305" s="1636" t="s">
        <v>992</v>
      </c>
      <c r="E305" s="1647" t="s">
        <v>327</v>
      </c>
      <c r="F305" s="921" t="s">
        <v>326</v>
      </c>
      <c r="G305" s="638" t="b">
        <f>IF(総括表!$B$4=総括表!$Q$4,基礎データ貼付用シート!E1365)</f>
        <v>0</v>
      </c>
      <c r="H305" s="699" t="s">
        <v>1457</v>
      </c>
      <c r="I305" s="971">
        <v>0.25</v>
      </c>
      <c r="J305" s="972" t="s">
        <v>1458</v>
      </c>
      <c r="K305" s="966">
        <f t="shared" si="14"/>
        <v>0</v>
      </c>
      <c r="L305" s="409" t="str">
        <f t="shared" si="15"/>
        <v>(ｳﾐ)</v>
      </c>
      <c r="M305" s="923"/>
      <c r="N305" s="285" t="s">
        <v>858</v>
      </c>
      <c r="O305" s="196" t="s">
        <v>841</v>
      </c>
      <c r="P305" s="203"/>
      <c r="Q305" s="200"/>
      <c r="R305" s="183"/>
      <c r="S305" s="208"/>
      <c r="T305" s="1632"/>
      <c r="U305" s="1632"/>
      <c r="V305" s="205"/>
      <c r="W305" s="199"/>
      <c r="X305" s="201"/>
    </row>
    <row r="306" spans="1:24" ht="12.75" customHeight="1" x14ac:dyDescent="0.2">
      <c r="A306" s="550"/>
      <c r="B306" s="1646"/>
      <c r="C306" s="1619"/>
      <c r="D306" s="1636"/>
      <c r="E306" s="1623"/>
      <c r="F306" s="931" t="s">
        <v>520</v>
      </c>
      <c r="G306" s="638" t="b">
        <f>IF(総括表!$B$4=総括表!$Q$4,基礎データ貼付用シート!E1367)</f>
        <v>0</v>
      </c>
      <c r="H306" s="699" t="s">
        <v>1457</v>
      </c>
      <c r="I306" s="971">
        <v>0.45</v>
      </c>
      <c r="J306" s="699" t="s">
        <v>1458</v>
      </c>
      <c r="K306" s="966">
        <f t="shared" si="14"/>
        <v>0</v>
      </c>
      <c r="L306" s="409" t="str">
        <f t="shared" si="15"/>
        <v>(ｳﾑ)</v>
      </c>
      <c r="M306" s="923"/>
      <c r="N306" s="285" t="s">
        <v>858</v>
      </c>
      <c r="O306" s="196" t="s">
        <v>842</v>
      </c>
      <c r="P306" s="203"/>
      <c r="Q306" s="200"/>
      <c r="R306" s="183"/>
      <c r="S306" s="208"/>
      <c r="T306" s="200"/>
      <c r="U306" s="200"/>
      <c r="V306" s="205"/>
      <c r="W306" s="199"/>
      <c r="X306" s="201"/>
    </row>
    <row r="307" spans="1:24" ht="12.75" customHeight="1" x14ac:dyDescent="0.2">
      <c r="A307" s="550"/>
      <c r="B307" s="1646"/>
      <c r="C307" s="1619"/>
      <c r="D307" s="1636"/>
      <c r="E307" s="1624"/>
      <c r="F307" s="931" t="s">
        <v>521</v>
      </c>
      <c r="G307" s="638" t="b">
        <f>IF(総括表!$B$4=総括表!$Q$4,基礎データ貼付用シート!E1368)</f>
        <v>0</v>
      </c>
      <c r="H307" s="699" t="s">
        <v>1457</v>
      </c>
      <c r="I307" s="971">
        <v>0.5</v>
      </c>
      <c r="J307" s="699" t="s">
        <v>1458</v>
      </c>
      <c r="K307" s="966">
        <f t="shared" si="14"/>
        <v>0</v>
      </c>
      <c r="L307" s="409" t="str">
        <f t="shared" si="15"/>
        <v>(ｳﾒ)</v>
      </c>
      <c r="M307" s="923"/>
      <c r="N307" s="285" t="s">
        <v>858</v>
      </c>
      <c r="O307" s="196" t="s">
        <v>843</v>
      </c>
      <c r="P307" s="203"/>
      <c r="Q307" s="200"/>
      <c r="R307" s="183"/>
      <c r="S307" s="208"/>
      <c r="T307" s="200"/>
      <c r="U307" s="200"/>
      <c r="V307" s="205"/>
      <c r="W307" s="199"/>
      <c r="X307" s="201"/>
    </row>
    <row r="308" spans="1:24" ht="12.75" customHeight="1" x14ac:dyDescent="0.2">
      <c r="A308" s="550"/>
      <c r="B308" s="1646"/>
      <c r="C308" s="1619"/>
      <c r="D308" s="1636"/>
      <c r="E308" s="1647" t="s">
        <v>994</v>
      </c>
      <c r="F308" s="938" t="s">
        <v>326</v>
      </c>
      <c r="G308" s="638" t="b">
        <f>IF(総括表!$B$4=総括表!$Q$4,基礎データ貼付用シート!E1366)</f>
        <v>0</v>
      </c>
      <c r="H308" s="699" t="s">
        <v>1457</v>
      </c>
      <c r="I308" s="971">
        <v>0.4</v>
      </c>
      <c r="J308" s="972" t="s">
        <v>1458</v>
      </c>
      <c r="K308" s="966">
        <f t="shared" si="14"/>
        <v>0</v>
      </c>
      <c r="L308" s="409" t="str">
        <f t="shared" si="15"/>
        <v>(ｳﾓ)</v>
      </c>
      <c r="M308" s="923"/>
      <c r="N308" s="285" t="s">
        <v>858</v>
      </c>
      <c r="O308" s="196" t="s">
        <v>844</v>
      </c>
      <c r="P308" s="203"/>
      <c r="Q308" s="200"/>
      <c r="R308" s="183"/>
      <c r="S308" s="208"/>
      <c r="T308" s="200"/>
      <c r="U308" s="200"/>
      <c r="V308" s="205"/>
      <c r="W308" s="199"/>
      <c r="X308" s="201"/>
    </row>
    <row r="309" spans="1:24" ht="12.75" customHeight="1" x14ac:dyDescent="0.2">
      <c r="A309" s="550"/>
      <c r="B309" s="1646"/>
      <c r="C309" s="1619"/>
      <c r="D309" s="1636"/>
      <c r="E309" s="1624"/>
      <c r="F309" s="931" t="s">
        <v>521</v>
      </c>
      <c r="G309" s="638" t="b">
        <f>IF(総括表!$B$4=総括表!$Q$4,基礎データ貼付用シート!E1369)</f>
        <v>0</v>
      </c>
      <c r="H309" s="699" t="s">
        <v>1457</v>
      </c>
      <c r="I309" s="971">
        <v>0.2</v>
      </c>
      <c r="J309" s="699" t="s">
        <v>1458</v>
      </c>
      <c r="K309" s="966">
        <f t="shared" si="14"/>
        <v>0</v>
      </c>
      <c r="L309" s="409" t="str">
        <f t="shared" si="15"/>
        <v>(ｳﾔ)</v>
      </c>
      <c r="M309" s="923"/>
      <c r="N309" s="285" t="s">
        <v>858</v>
      </c>
      <c r="O309" s="196" t="s">
        <v>845</v>
      </c>
      <c r="P309" s="203"/>
      <c r="Q309" s="200"/>
      <c r="R309" s="183"/>
      <c r="S309" s="208"/>
      <c r="T309" s="200"/>
      <c r="U309" s="200"/>
      <c r="V309" s="205"/>
      <c r="W309" s="199"/>
      <c r="X309" s="201"/>
    </row>
    <row r="310" spans="1:24" ht="12.75" customHeight="1" x14ac:dyDescent="0.2">
      <c r="A310" s="550"/>
      <c r="B310" s="1646"/>
      <c r="C310" s="1619"/>
      <c r="D310" s="1636" t="s">
        <v>993</v>
      </c>
      <c r="E310" s="1647" t="s">
        <v>327</v>
      </c>
      <c r="F310" s="921" t="s">
        <v>326</v>
      </c>
      <c r="G310" s="638" t="b">
        <f>IF(総括表!$B$4=総括表!$Q$4,基礎データ貼付用シート!E1371)</f>
        <v>0</v>
      </c>
      <c r="H310" s="699" t="s">
        <v>1457</v>
      </c>
      <c r="I310" s="971">
        <v>0.16700000000000001</v>
      </c>
      <c r="J310" s="972" t="s">
        <v>1458</v>
      </c>
      <c r="K310" s="966">
        <f t="shared" si="14"/>
        <v>0</v>
      </c>
      <c r="L310" s="409" t="str">
        <f t="shared" si="15"/>
        <v>(ｳﾕ)</v>
      </c>
      <c r="M310" s="923"/>
      <c r="N310" s="285" t="s">
        <v>858</v>
      </c>
      <c r="O310" s="196" t="s">
        <v>846</v>
      </c>
      <c r="P310" s="203"/>
      <c r="Q310" s="200"/>
      <c r="R310" s="183"/>
      <c r="S310" s="208"/>
      <c r="T310" s="200"/>
      <c r="U310" s="200"/>
      <c r="V310" s="205"/>
      <c r="W310" s="199"/>
      <c r="X310" s="201"/>
    </row>
    <row r="311" spans="1:24" ht="12.75" customHeight="1" x14ac:dyDescent="0.2">
      <c r="A311" s="550"/>
      <c r="B311" s="1646"/>
      <c r="C311" s="1619"/>
      <c r="D311" s="1636"/>
      <c r="E311" s="1623"/>
      <c r="F311" s="931" t="s">
        <v>520</v>
      </c>
      <c r="G311" s="638" t="b">
        <f>IF(総括表!$B$4=総括表!$Q$4,基礎データ貼付用シート!E1373)</f>
        <v>0</v>
      </c>
      <c r="H311" s="699" t="s">
        <v>1457</v>
      </c>
      <c r="I311" s="971">
        <v>0.3</v>
      </c>
      <c r="J311" s="699" t="s">
        <v>1458</v>
      </c>
      <c r="K311" s="966">
        <f t="shared" si="14"/>
        <v>0</v>
      </c>
      <c r="L311" s="409" t="str">
        <f t="shared" si="15"/>
        <v>(ｳﾖ)</v>
      </c>
      <c r="M311" s="923"/>
      <c r="N311" s="285" t="s">
        <v>858</v>
      </c>
      <c r="O311" s="196" t="s">
        <v>847</v>
      </c>
      <c r="P311" s="203"/>
      <c r="Q311" s="200"/>
      <c r="R311" s="183"/>
      <c r="S311" s="208"/>
      <c r="T311" s="200"/>
      <c r="U311" s="200"/>
      <c r="V311" s="205"/>
      <c r="W311" s="199"/>
      <c r="X311" s="201"/>
    </row>
    <row r="312" spans="1:24" ht="12.75" customHeight="1" x14ac:dyDescent="0.2">
      <c r="A312" s="550"/>
      <c r="B312" s="1646"/>
      <c r="C312" s="1619"/>
      <c r="D312" s="1636"/>
      <c r="E312" s="1624"/>
      <c r="F312" s="931" t="s">
        <v>521</v>
      </c>
      <c r="G312" s="638" t="b">
        <f>IF(総括表!$B$4=総括表!$Q$4,基礎データ貼付用シート!E1374)</f>
        <v>0</v>
      </c>
      <c r="H312" s="699" t="s">
        <v>1457</v>
      </c>
      <c r="I312" s="971">
        <v>0.33400000000000002</v>
      </c>
      <c r="J312" s="699" t="s">
        <v>1458</v>
      </c>
      <c r="K312" s="966">
        <f t="shared" si="14"/>
        <v>0</v>
      </c>
      <c r="L312" s="409" t="str">
        <f t="shared" si="15"/>
        <v>(ｳﾗ)</v>
      </c>
      <c r="M312" s="923"/>
      <c r="N312" s="285" t="s">
        <v>858</v>
      </c>
      <c r="O312" s="196" t="s">
        <v>848</v>
      </c>
      <c r="P312" s="203"/>
      <c r="Q312" s="200"/>
      <c r="R312" s="183"/>
      <c r="S312" s="208"/>
      <c r="T312" s="200"/>
      <c r="U312" s="200"/>
      <c r="V312" s="205"/>
      <c r="W312" s="199"/>
      <c r="X312" s="201"/>
    </row>
    <row r="313" spans="1:24" ht="12.75" customHeight="1" x14ac:dyDescent="0.2">
      <c r="A313" s="550"/>
      <c r="B313" s="1646"/>
      <c r="C313" s="1619"/>
      <c r="D313" s="1636"/>
      <c r="E313" s="1644" t="s">
        <v>994</v>
      </c>
      <c r="F313" s="938" t="s">
        <v>326</v>
      </c>
      <c r="G313" s="638" t="b">
        <f>IF(総括表!$B$4=総括表!$Q$4,基礎データ貼付用シート!E1372)</f>
        <v>0</v>
      </c>
      <c r="H313" s="699" t="s">
        <v>1457</v>
      </c>
      <c r="I313" s="971">
        <v>0.26700000000000002</v>
      </c>
      <c r="J313" s="972" t="s">
        <v>1458</v>
      </c>
      <c r="K313" s="966">
        <f t="shared" si="14"/>
        <v>0</v>
      </c>
      <c r="L313" s="409" t="str">
        <f t="shared" si="15"/>
        <v>(ｳﾘ)</v>
      </c>
      <c r="M313" s="923"/>
      <c r="N313" s="285" t="s">
        <v>858</v>
      </c>
      <c r="O313" s="196" t="s">
        <v>849</v>
      </c>
      <c r="P313" s="203"/>
      <c r="Q313" s="200"/>
      <c r="R313" s="183"/>
      <c r="S313" s="208"/>
      <c r="T313" s="200"/>
      <c r="U313" s="200"/>
      <c r="V313" s="205"/>
      <c r="W313" s="199"/>
      <c r="X313" s="201"/>
    </row>
    <row r="314" spans="1:24" ht="12.75" customHeight="1" x14ac:dyDescent="0.2">
      <c r="A314" s="550"/>
      <c r="B314" s="1646"/>
      <c r="C314" s="1609"/>
      <c r="D314" s="1636"/>
      <c r="E314" s="1626"/>
      <c r="F314" s="931" t="s">
        <v>521</v>
      </c>
      <c r="G314" s="638" t="b">
        <f>IF(総括表!$B$4=総括表!$Q$4,基礎データ貼付用シート!E1375)</f>
        <v>0</v>
      </c>
      <c r="H314" s="699" t="s">
        <v>1457</v>
      </c>
      <c r="I314" s="971">
        <v>0.13400000000000001</v>
      </c>
      <c r="J314" s="699" t="s">
        <v>1458</v>
      </c>
      <c r="K314" s="966">
        <f t="shared" si="14"/>
        <v>0</v>
      </c>
      <c r="L314" s="409" t="str">
        <f t="shared" si="15"/>
        <v>(ｳﾙ)</v>
      </c>
      <c r="M314" s="923"/>
      <c r="N314" s="285" t="s">
        <v>858</v>
      </c>
      <c r="O314" s="196" t="s">
        <v>850</v>
      </c>
      <c r="P314" s="203"/>
      <c r="Q314" s="200"/>
      <c r="R314" s="200"/>
      <c r="S314" s="204"/>
      <c r="T314" s="200"/>
      <c r="U314" s="200"/>
      <c r="V314" s="205"/>
      <c r="W314" s="199"/>
      <c r="X314" s="201"/>
    </row>
    <row r="315" spans="1:24" ht="12.75" customHeight="1" x14ac:dyDescent="0.2">
      <c r="A315" s="550"/>
      <c r="B315" s="1646">
        <v>28</v>
      </c>
      <c r="C315" s="1618" t="s">
        <v>7040</v>
      </c>
      <c r="D315" s="1636" t="s">
        <v>992</v>
      </c>
      <c r="E315" s="1647" t="s">
        <v>327</v>
      </c>
      <c r="F315" s="921" t="s">
        <v>326</v>
      </c>
      <c r="G315" s="638" t="b">
        <f>IF(総括表!$B$4=総括表!$Q$5,基礎データ貼付用シート!E1365)</f>
        <v>0</v>
      </c>
      <c r="H315" s="699" t="s">
        <v>1457</v>
      </c>
      <c r="I315" s="971">
        <v>0.25</v>
      </c>
      <c r="J315" s="972" t="s">
        <v>1458</v>
      </c>
      <c r="K315" s="966">
        <f t="shared" si="14"/>
        <v>0</v>
      </c>
      <c r="L315" s="409" t="str">
        <f t="shared" si="15"/>
        <v>(ｳﾚ)</v>
      </c>
      <c r="M315" s="923"/>
      <c r="N315" s="285" t="s">
        <v>858</v>
      </c>
      <c r="O315" s="196" t="s">
        <v>851</v>
      </c>
      <c r="P315" s="203"/>
      <c r="Q315" s="200"/>
      <c r="R315" s="183"/>
      <c r="S315" s="208"/>
      <c r="T315" s="1632"/>
      <c r="U315" s="1632"/>
      <c r="V315" s="205"/>
      <c r="W315" s="199"/>
      <c r="X315" s="201"/>
    </row>
    <row r="316" spans="1:24" ht="12.75" customHeight="1" x14ac:dyDescent="0.2">
      <c r="A316" s="550"/>
      <c r="B316" s="1646"/>
      <c r="C316" s="1619"/>
      <c r="D316" s="1636"/>
      <c r="E316" s="1623"/>
      <c r="F316" s="931" t="s">
        <v>520</v>
      </c>
      <c r="G316" s="638" t="b">
        <f>IF(総括表!$B$4=総括表!$Q$5,基礎データ貼付用シート!E1367)</f>
        <v>0</v>
      </c>
      <c r="H316" s="699" t="s">
        <v>1457</v>
      </c>
      <c r="I316" s="971">
        <v>0.45</v>
      </c>
      <c r="J316" s="699" t="s">
        <v>1458</v>
      </c>
      <c r="K316" s="966">
        <f t="shared" si="14"/>
        <v>0</v>
      </c>
      <c r="L316" s="409" t="str">
        <f t="shared" si="15"/>
        <v>(ｳﾛ)</v>
      </c>
      <c r="M316" s="923"/>
      <c r="N316" s="285" t="s">
        <v>858</v>
      </c>
      <c r="O316" s="196" t="s">
        <v>852</v>
      </c>
      <c r="P316" s="203"/>
      <c r="Q316" s="200"/>
      <c r="R316" s="183"/>
      <c r="S316" s="208"/>
      <c r="T316" s="200"/>
      <c r="U316" s="200"/>
      <c r="V316" s="205"/>
      <c r="W316" s="199"/>
      <c r="X316" s="201"/>
    </row>
    <row r="317" spans="1:24" ht="12.75" customHeight="1" x14ac:dyDescent="0.2">
      <c r="A317" s="550"/>
      <c r="B317" s="1646"/>
      <c r="C317" s="1619"/>
      <c r="D317" s="1636"/>
      <c r="E317" s="1624"/>
      <c r="F317" s="931" t="s">
        <v>521</v>
      </c>
      <c r="G317" s="638" t="b">
        <f>IF(総括表!$B$4=総括表!$Q$5,基礎データ貼付用シート!E1368)</f>
        <v>0</v>
      </c>
      <c r="H317" s="699" t="s">
        <v>1457</v>
      </c>
      <c r="I317" s="971">
        <v>0.5</v>
      </c>
      <c r="J317" s="699" t="s">
        <v>1458</v>
      </c>
      <c r="K317" s="966">
        <f t="shared" si="14"/>
        <v>0</v>
      </c>
      <c r="L317" s="409" t="str">
        <f t="shared" si="15"/>
        <v>(ｳﾜ)</v>
      </c>
      <c r="M317" s="923"/>
      <c r="N317" s="285" t="s">
        <v>858</v>
      </c>
      <c r="O317" s="196" t="s">
        <v>853</v>
      </c>
      <c r="P317" s="203"/>
      <c r="Q317" s="200"/>
      <c r="R317" s="183"/>
      <c r="S317" s="208"/>
      <c r="T317" s="200"/>
      <c r="U317" s="200"/>
      <c r="V317" s="205"/>
      <c r="W317" s="199"/>
      <c r="X317" s="201"/>
    </row>
    <row r="318" spans="1:24" ht="12.75" customHeight="1" x14ac:dyDescent="0.2">
      <c r="A318" s="550"/>
      <c r="B318" s="1646"/>
      <c r="C318" s="1619"/>
      <c r="D318" s="1636"/>
      <c r="E318" s="1647" t="s">
        <v>994</v>
      </c>
      <c r="F318" s="938" t="s">
        <v>326</v>
      </c>
      <c r="G318" s="638" t="b">
        <f>IF(総括表!$B$4=総括表!$Q$5,基礎データ貼付用シート!E1366)</f>
        <v>0</v>
      </c>
      <c r="H318" s="699" t="s">
        <v>1457</v>
      </c>
      <c r="I318" s="971">
        <v>0.4</v>
      </c>
      <c r="J318" s="972" t="s">
        <v>1458</v>
      </c>
      <c r="K318" s="966">
        <f t="shared" si="14"/>
        <v>0</v>
      </c>
      <c r="L318" s="409" t="str">
        <f t="shared" si="15"/>
        <v>(ｳｦ)</v>
      </c>
      <c r="M318" s="923"/>
      <c r="N318" s="285" t="s">
        <v>858</v>
      </c>
      <c r="O318" s="196" t="s">
        <v>854</v>
      </c>
      <c r="P318" s="203"/>
      <c r="Q318" s="200"/>
      <c r="R318" s="183"/>
      <c r="S318" s="208"/>
      <c r="T318" s="200"/>
      <c r="U318" s="200"/>
      <c r="V318" s="205"/>
      <c r="W318" s="199"/>
      <c r="X318" s="201"/>
    </row>
    <row r="319" spans="1:24" ht="12.75" customHeight="1" x14ac:dyDescent="0.2">
      <c r="A319" s="550"/>
      <c r="B319" s="1646"/>
      <c r="C319" s="1619"/>
      <c r="D319" s="1636"/>
      <c r="E319" s="1624"/>
      <c r="F319" s="931" t="s">
        <v>521</v>
      </c>
      <c r="G319" s="638" t="b">
        <f>IF(総括表!$B$4=総括表!$Q$5,基礎データ貼付用シート!E1369)</f>
        <v>0</v>
      </c>
      <c r="H319" s="699" t="s">
        <v>1457</v>
      </c>
      <c r="I319" s="971">
        <v>0.2</v>
      </c>
      <c r="J319" s="699" t="s">
        <v>1458</v>
      </c>
      <c r="K319" s="966">
        <f t="shared" si="14"/>
        <v>0</v>
      </c>
      <c r="L319" s="409" t="str">
        <f t="shared" si="15"/>
        <v>(ｳﾝ)</v>
      </c>
      <c r="M319" s="923"/>
      <c r="N319" s="285" t="s">
        <v>858</v>
      </c>
      <c r="O319" s="196" t="s">
        <v>855</v>
      </c>
      <c r="P319" s="203"/>
      <c r="Q319" s="200"/>
      <c r="R319" s="183"/>
      <c r="S319" s="208"/>
      <c r="T319" s="200"/>
      <c r="U319" s="200"/>
      <c r="V319" s="205"/>
      <c r="W319" s="199"/>
      <c r="X319" s="201"/>
    </row>
    <row r="320" spans="1:24" ht="12.75" customHeight="1" x14ac:dyDescent="0.2">
      <c r="A320" s="550"/>
      <c r="B320" s="1646"/>
      <c r="C320" s="1619"/>
      <c r="D320" s="1636" t="s">
        <v>993</v>
      </c>
      <c r="E320" s="1647" t="s">
        <v>327</v>
      </c>
      <c r="F320" s="921" t="s">
        <v>326</v>
      </c>
      <c r="G320" s="638" t="b">
        <f>IF(総括表!$B$4=総括表!$Q$5,基礎データ貼付用シート!E1371)</f>
        <v>0</v>
      </c>
      <c r="H320" s="699" t="s">
        <v>1457</v>
      </c>
      <c r="I320" s="971">
        <v>0.17599999999999999</v>
      </c>
      <c r="J320" s="972" t="s">
        <v>1458</v>
      </c>
      <c r="K320" s="966">
        <f t="shared" si="14"/>
        <v>0</v>
      </c>
      <c r="L320" s="409" t="str">
        <f t="shared" si="15"/>
        <v>(ｴｱ)</v>
      </c>
      <c r="M320" s="923"/>
      <c r="N320" s="285" t="s">
        <v>859</v>
      </c>
      <c r="O320" s="196" t="s">
        <v>856</v>
      </c>
      <c r="P320" s="203"/>
      <c r="Q320" s="200"/>
      <c r="R320" s="183"/>
      <c r="S320" s="208"/>
      <c r="T320" s="200"/>
      <c r="U320" s="200"/>
      <c r="V320" s="205"/>
      <c r="W320" s="199"/>
      <c r="X320" s="201"/>
    </row>
    <row r="321" spans="1:24" ht="12.75" customHeight="1" x14ac:dyDescent="0.2">
      <c r="A321" s="550"/>
      <c r="B321" s="1646"/>
      <c r="C321" s="1619"/>
      <c r="D321" s="1636"/>
      <c r="E321" s="1623"/>
      <c r="F321" s="931" t="s">
        <v>520</v>
      </c>
      <c r="G321" s="638" t="b">
        <f>IF(総括表!$B$4=総括表!$Q$5,基礎データ貼付用シート!E1373)</f>
        <v>0</v>
      </c>
      <c r="H321" s="699" t="s">
        <v>1457</v>
      </c>
      <c r="I321" s="971">
        <v>0.316</v>
      </c>
      <c r="J321" s="699" t="s">
        <v>1458</v>
      </c>
      <c r="K321" s="966">
        <f t="shared" si="14"/>
        <v>0</v>
      </c>
      <c r="L321" s="409" t="str">
        <f t="shared" si="15"/>
        <v>(ｴｲ)</v>
      </c>
      <c r="M321" s="923"/>
      <c r="N321" s="285" t="s">
        <v>859</v>
      </c>
      <c r="O321" s="196" t="s">
        <v>857</v>
      </c>
      <c r="P321" s="203"/>
      <c r="Q321" s="200"/>
      <c r="R321" s="183"/>
      <c r="S321" s="208"/>
      <c r="T321" s="200"/>
      <c r="U321" s="200"/>
      <c r="V321" s="205"/>
      <c r="W321" s="199"/>
      <c r="X321" s="201"/>
    </row>
    <row r="322" spans="1:24" ht="12.75" customHeight="1" x14ac:dyDescent="0.2">
      <c r="A322" s="550"/>
      <c r="B322" s="1646"/>
      <c r="C322" s="1619"/>
      <c r="D322" s="1636"/>
      <c r="E322" s="1624"/>
      <c r="F322" s="931" t="s">
        <v>521</v>
      </c>
      <c r="G322" s="638" t="b">
        <f>IF(総括表!$B$4=総括表!$Q$5,基礎データ貼付用シート!E1374)</f>
        <v>0</v>
      </c>
      <c r="H322" s="699" t="s">
        <v>1457</v>
      </c>
      <c r="I322" s="971">
        <v>0.35199999999999998</v>
      </c>
      <c r="J322" s="699" t="s">
        <v>1458</v>
      </c>
      <c r="K322" s="966">
        <f t="shared" si="14"/>
        <v>0</v>
      </c>
      <c r="L322" s="409" t="str">
        <f t="shared" si="15"/>
        <v>(ｴｳ)</v>
      </c>
      <c r="M322" s="923"/>
      <c r="N322" s="285" t="s">
        <v>859</v>
      </c>
      <c r="O322" s="196" t="s">
        <v>858</v>
      </c>
      <c r="P322" s="203"/>
      <c r="Q322" s="200"/>
      <c r="R322" s="183"/>
      <c r="S322" s="208"/>
      <c r="T322" s="200"/>
      <c r="U322" s="200"/>
      <c r="V322" s="205"/>
      <c r="W322" s="199"/>
      <c r="X322" s="201"/>
    </row>
    <row r="323" spans="1:24" ht="12.75" customHeight="1" x14ac:dyDescent="0.2">
      <c r="A323" s="550"/>
      <c r="B323" s="1646"/>
      <c r="C323" s="1619"/>
      <c r="D323" s="1636"/>
      <c r="E323" s="1644" t="s">
        <v>994</v>
      </c>
      <c r="F323" s="938" t="s">
        <v>326</v>
      </c>
      <c r="G323" s="638" t="b">
        <f>IF(総括表!$B$4=総括表!$Q$5,基礎データ貼付用シート!E1372)</f>
        <v>0</v>
      </c>
      <c r="H323" s="699" t="s">
        <v>1457</v>
      </c>
      <c r="I323" s="971">
        <v>0.28100000000000003</v>
      </c>
      <c r="J323" s="972" t="s">
        <v>1458</v>
      </c>
      <c r="K323" s="966">
        <f t="shared" si="14"/>
        <v>0</v>
      </c>
      <c r="L323" s="409" t="str">
        <f t="shared" si="15"/>
        <v>(ｴｴ)</v>
      </c>
      <c r="M323" s="923"/>
      <c r="N323" s="285" t="s">
        <v>859</v>
      </c>
      <c r="O323" s="196" t="s">
        <v>859</v>
      </c>
      <c r="P323" s="203"/>
      <c r="Q323" s="200"/>
      <c r="R323" s="183"/>
      <c r="S323" s="208"/>
      <c r="T323" s="200"/>
      <c r="U323" s="200"/>
      <c r="V323" s="205"/>
      <c r="W323" s="199"/>
      <c r="X323" s="201"/>
    </row>
    <row r="324" spans="1:24" ht="12.75" customHeight="1" x14ac:dyDescent="0.2">
      <c r="A324" s="550"/>
      <c r="B324" s="1646"/>
      <c r="C324" s="1609"/>
      <c r="D324" s="1636"/>
      <c r="E324" s="1626"/>
      <c r="F324" s="931" t="s">
        <v>521</v>
      </c>
      <c r="G324" s="638" t="b">
        <f>IF(総括表!$B$4=総括表!$Q$5,基礎データ貼付用シート!E1375)</f>
        <v>0</v>
      </c>
      <c r="H324" s="699" t="s">
        <v>117</v>
      </c>
      <c r="I324" s="971">
        <v>0.14000000000000001</v>
      </c>
      <c r="J324" s="699" t="s">
        <v>119</v>
      </c>
      <c r="K324" s="966">
        <f t="shared" si="14"/>
        <v>0</v>
      </c>
      <c r="L324" s="409" t="str">
        <f t="shared" si="15"/>
        <v>(ｴｵ)</v>
      </c>
      <c r="M324" s="923"/>
      <c r="N324" s="285" t="s">
        <v>859</v>
      </c>
      <c r="O324" s="196" t="s">
        <v>860</v>
      </c>
      <c r="P324" s="203"/>
      <c r="Q324" s="200"/>
      <c r="R324" s="200"/>
      <c r="S324" s="204"/>
      <c r="T324" s="200"/>
      <c r="U324" s="200"/>
      <c r="V324" s="205"/>
      <c r="W324" s="199"/>
      <c r="X324" s="201"/>
    </row>
    <row r="325" spans="1:24" ht="12.75" customHeight="1" x14ac:dyDescent="0.2">
      <c r="A325" s="550"/>
      <c r="B325" s="1620">
        <v>29</v>
      </c>
      <c r="C325" s="1608" t="s">
        <v>7041</v>
      </c>
      <c r="D325" s="1671" t="s">
        <v>992</v>
      </c>
      <c r="E325" s="1622" t="s">
        <v>327</v>
      </c>
      <c r="F325" s="934" t="s">
        <v>326</v>
      </c>
      <c r="G325" s="638" t="b">
        <f>IF(総括表!$B$4=総括表!$Q$4,基礎データ貼付用シート!E1377)</f>
        <v>0</v>
      </c>
      <c r="H325" s="423" t="s">
        <v>117</v>
      </c>
      <c r="I325" s="973">
        <v>0.25</v>
      </c>
      <c r="J325" s="425" t="s">
        <v>119</v>
      </c>
      <c r="K325" s="789">
        <f t="shared" si="14"/>
        <v>0</v>
      </c>
      <c r="L325" s="409" t="str">
        <f t="shared" si="15"/>
        <v>(ｴｶ)</v>
      </c>
      <c r="M325" s="923"/>
      <c r="N325" s="285" t="s">
        <v>859</v>
      </c>
      <c r="O325" s="196" t="s">
        <v>861</v>
      </c>
      <c r="P325" s="203"/>
      <c r="Q325" s="200"/>
      <c r="R325" s="200"/>
      <c r="S325" s="204"/>
      <c r="T325" s="200"/>
      <c r="U325" s="200"/>
      <c r="V325" s="205"/>
      <c r="W325" s="199"/>
      <c r="X325" s="201"/>
    </row>
    <row r="326" spans="1:24" ht="12.75" customHeight="1" x14ac:dyDescent="0.2">
      <c r="A326" s="550"/>
      <c r="B326" s="1620"/>
      <c r="C326" s="1619"/>
      <c r="D326" s="1671"/>
      <c r="E326" s="1623"/>
      <c r="F326" s="935" t="s">
        <v>520</v>
      </c>
      <c r="G326" s="638" t="b">
        <f>IF(総括表!$B$4=総括表!$Q$4,基礎データ貼付用シート!E1379)</f>
        <v>0</v>
      </c>
      <c r="H326" s="423" t="s">
        <v>117</v>
      </c>
      <c r="I326" s="973">
        <v>0.45</v>
      </c>
      <c r="J326" s="423" t="s">
        <v>119</v>
      </c>
      <c r="K326" s="789">
        <f t="shared" si="14"/>
        <v>0</v>
      </c>
      <c r="L326" s="409" t="str">
        <f t="shared" si="15"/>
        <v>(ｴｷ)</v>
      </c>
      <c r="M326" s="923"/>
      <c r="N326" s="285" t="s">
        <v>859</v>
      </c>
      <c r="O326" s="196" t="s">
        <v>862</v>
      </c>
      <c r="P326" s="203"/>
      <c r="Q326" s="200"/>
      <c r="R326" s="200"/>
      <c r="S326" s="204"/>
      <c r="T326" s="200"/>
      <c r="U326" s="200"/>
      <c r="V326" s="205"/>
      <c r="W326" s="199"/>
      <c r="X326" s="201"/>
    </row>
    <row r="327" spans="1:24" ht="12.75" customHeight="1" x14ac:dyDescent="0.2">
      <c r="A327" s="550"/>
      <c r="B327" s="1620"/>
      <c r="C327" s="1619"/>
      <c r="D327" s="1671"/>
      <c r="E327" s="1624"/>
      <c r="F327" s="935" t="s">
        <v>521</v>
      </c>
      <c r="G327" s="638" t="b">
        <f>IF(総括表!$B$4=総括表!$Q$4,基礎データ貼付用シート!E1380)</f>
        <v>0</v>
      </c>
      <c r="H327" s="423" t="s">
        <v>117</v>
      </c>
      <c r="I327" s="973">
        <v>0.5</v>
      </c>
      <c r="J327" s="423" t="s">
        <v>119</v>
      </c>
      <c r="K327" s="789">
        <f t="shared" si="14"/>
        <v>0</v>
      </c>
      <c r="L327" s="409" t="str">
        <f t="shared" si="15"/>
        <v>(ｴｸ)</v>
      </c>
      <c r="M327" s="923"/>
      <c r="N327" s="285" t="s">
        <v>859</v>
      </c>
      <c r="O327" s="196" t="s">
        <v>863</v>
      </c>
      <c r="P327" s="203"/>
      <c r="Q327" s="200"/>
      <c r="R327" s="200"/>
      <c r="S327" s="204"/>
      <c r="T327" s="200"/>
      <c r="U327" s="200"/>
      <c r="V327" s="205"/>
      <c r="W327" s="199"/>
      <c r="X327" s="201"/>
    </row>
    <row r="328" spans="1:24" ht="12.75" customHeight="1" x14ac:dyDescent="0.2">
      <c r="A328" s="550"/>
      <c r="B328" s="1620"/>
      <c r="C328" s="1619"/>
      <c r="D328" s="1671"/>
      <c r="E328" s="1622" t="s">
        <v>994</v>
      </c>
      <c r="F328" s="939" t="s">
        <v>326</v>
      </c>
      <c r="G328" s="638" t="b">
        <f>IF(総括表!$B$4=総括表!$Q$4,基礎データ貼付用シート!E1378)</f>
        <v>0</v>
      </c>
      <c r="H328" s="423" t="s">
        <v>117</v>
      </c>
      <c r="I328" s="973">
        <v>0.4</v>
      </c>
      <c r="J328" s="425" t="s">
        <v>119</v>
      </c>
      <c r="K328" s="789">
        <f t="shared" si="14"/>
        <v>0</v>
      </c>
      <c r="L328" s="409" t="str">
        <f t="shared" si="15"/>
        <v>(ｴｹ)</v>
      </c>
      <c r="M328" s="923"/>
      <c r="N328" s="285" t="s">
        <v>859</v>
      </c>
      <c r="O328" s="196" t="s">
        <v>864</v>
      </c>
      <c r="P328" s="203"/>
      <c r="Q328" s="200"/>
      <c r="R328" s="200"/>
      <c r="S328" s="204"/>
      <c r="T328" s="200"/>
      <c r="U328" s="200"/>
      <c r="V328" s="205"/>
      <c r="W328" s="199"/>
      <c r="X328" s="201"/>
    </row>
    <row r="329" spans="1:24" ht="12.75" customHeight="1" x14ac:dyDescent="0.2">
      <c r="A329" s="550"/>
      <c r="B329" s="1620"/>
      <c r="C329" s="1619"/>
      <c r="D329" s="1671"/>
      <c r="E329" s="1624"/>
      <c r="F329" s="935" t="s">
        <v>521</v>
      </c>
      <c r="G329" s="638" t="b">
        <f>IF(総括表!$B$4=総括表!$Q$4,基礎データ貼付用シート!E1381)</f>
        <v>0</v>
      </c>
      <c r="H329" s="423" t="s">
        <v>117</v>
      </c>
      <c r="I329" s="973">
        <v>0.2</v>
      </c>
      <c r="J329" s="423" t="s">
        <v>119</v>
      </c>
      <c r="K329" s="789">
        <f t="shared" si="14"/>
        <v>0</v>
      </c>
      <c r="L329" s="409" t="str">
        <f t="shared" si="15"/>
        <v>(ｴｺ)</v>
      </c>
      <c r="M329" s="923"/>
      <c r="N329" s="285" t="s">
        <v>859</v>
      </c>
      <c r="O329" s="196" t="s">
        <v>865</v>
      </c>
      <c r="P329" s="203"/>
      <c r="Q329" s="200"/>
      <c r="R329" s="200"/>
      <c r="S329" s="204"/>
      <c r="T329" s="200"/>
      <c r="U329" s="200"/>
      <c r="V329" s="205"/>
      <c r="W329" s="199"/>
      <c r="X329" s="201"/>
    </row>
    <row r="330" spans="1:24" ht="12.75" customHeight="1" x14ac:dyDescent="0.2">
      <c r="A330" s="550"/>
      <c r="B330" s="1620"/>
      <c r="C330" s="1619"/>
      <c r="D330" s="1671" t="s">
        <v>993</v>
      </c>
      <c r="E330" s="1622" t="s">
        <v>327</v>
      </c>
      <c r="F330" s="934" t="s">
        <v>326</v>
      </c>
      <c r="G330" s="638" t="b">
        <f>IF(総括表!$B$4=総括表!$Q$4,基礎データ貼付用シート!E1383)</f>
        <v>0</v>
      </c>
      <c r="H330" s="423" t="s">
        <v>4945</v>
      </c>
      <c r="I330" s="973">
        <v>0.19500000000000001</v>
      </c>
      <c r="J330" s="425" t="s">
        <v>4946</v>
      </c>
      <c r="K330" s="789">
        <f t="shared" si="14"/>
        <v>0</v>
      </c>
      <c r="L330" s="409" t="str">
        <f t="shared" si="15"/>
        <v>(ｴｻ)</v>
      </c>
      <c r="M330" s="923"/>
      <c r="N330" s="285" t="s">
        <v>859</v>
      </c>
      <c r="O330" s="196" t="s">
        <v>866</v>
      </c>
      <c r="P330" s="203"/>
      <c r="Q330" s="200"/>
      <c r="R330" s="200"/>
      <c r="S330" s="204"/>
      <c r="T330" s="200"/>
      <c r="U330" s="200"/>
      <c r="V330" s="205"/>
      <c r="W330" s="199"/>
      <c r="X330" s="201"/>
    </row>
    <row r="331" spans="1:24" ht="12.75" customHeight="1" x14ac:dyDescent="0.2">
      <c r="A331" s="550"/>
      <c r="B331" s="1620"/>
      <c r="C331" s="1619"/>
      <c r="D331" s="1671"/>
      <c r="E331" s="1623"/>
      <c r="F331" s="935" t="s">
        <v>520</v>
      </c>
      <c r="G331" s="638" t="b">
        <f>IF(総括表!$B$4=総括表!$Q$4,基礎データ貼付用シート!E1385)</f>
        <v>0</v>
      </c>
      <c r="H331" s="423" t="s">
        <v>4939</v>
      </c>
      <c r="I331" s="973">
        <v>0.35</v>
      </c>
      <c r="J331" s="423" t="s">
        <v>4940</v>
      </c>
      <c r="K331" s="789">
        <f t="shared" si="14"/>
        <v>0</v>
      </c>
      <c r="L331" s="409" t="str">
        <f t="shared" si="15"/>
        <v>(ｴｼ)</v>
      </c>
      <c r="M331" s="923"/>
      <c r="N331" s="285" t="s">
        <v>859</v>
      </c>
      <c r="O331" s="196" t="s">
        <v>867</v>
      </c>
      <c r="P331" s="203"/>
      <c r="Q331" s="200"/>
      <c r="R331" s="200"/>
      <c r="S331" s="204"/>
      <c r="T331" s="200"/>
      <c r="U331" s="200"/>
      <c r="V331" s="205"/>
      <c r="W331" s="199"/>
      <c r="X331" s="201"/>
    </row>
    <row r="332" spans="1:24" ht="12.75" customHeight="1" x14ac:dyDescent="0.2">
      <c r="A332" s="550"/>
      <c r="B332" s="1620"/>
      <c r="C332" s="1619"/>
      <c r="D332" s="1671"/>
      <c r="E332" s="1624"/>
      <c r="F332" s="935" t="s">
        <v>521</v>
      </c>
      <c r="G332" s="638" t="b">
        <f>IF(総括表!$B$4=総括表!$Q$4,基礎データ貼付用シート!E1386)</f>
        <v>0</v>
      </c>
      <c r="H332" s="423" t="s">
        <v>4947</v>
      </c>
      <c r="I332" s="973">
        <v>0.39</v>
      </c>
      <c r="J332" s="423" t="s">
        <v>4948</v>
      </c>
      <c r="K332" s="789">
        <f t="shared" si="14"/>
        <v>0</v>
      </c>
      <c r="L332" s="409" t="str">
        <f t="shared" si="15"/>
        <v>(ｴｽ)</v>
      </c>
      <c r="M332" s="923"/>
      <c r="N332" s="285" t="s">
        <v>859</v>
      </c>
      <c r="O332" s="196" t="s">
        <v>868</v>
      </c>
      <c r="P332" s="203"/>
      <c r="Q332" s="200"/>
      <c r="R332" s="200"/>
      <c r="S332" s="204"/>
      <c r="T332" s="200"/>
      <c r="U332" s="200"/>
      <c r="V332" s="205"/>
      <c r="W332" s="199"/>
      <c r="X332" s="201"/>
    </row>
    <row r="333" spans="1:24" ht="12.75" customHeight="1" x14ac:dyDescent="0.2">
      <c r="A333" s="550"/>
      <c r="B333" s="1620"/>
      <c r="C333" s="1619"/>
      <c r="D333" s="1671"/>
      <c r="E333" s="1625" t="s">
        <v>994</v>
      </c>
      <c r="F333" s="939" t="s">
        <v>326</v>
      </c>
      <c r="G333" s="638" t="b">
        <f>IF(総括表!$B$4=総括表!$Q$4,基礎データ貼付用シート!E1384)</f>
        <v>0</v>
      </c>
      <c r="H333" s="423" t="s">
        <v>4949</v>
      </c>
      <c r="I333" s="973">
        <v>0.311</v>
      </c>
      <c r="J333" s="425" t="s">
        <v>4950</v>
      </c>
      <c r="K333" s="789">
        <f t="shared" si="14"/>
        <v>0</v>
      </c>
      <c r="L333" s="409" t="str">
        <f t="shared" si="15"/>
        <v>(ｴｾ)</v>
      </c>
      <c r="M333" s="923"/>
      <c r="N333" s="285" t="s">
        <v>859</v>
      </c>
      <c r="O333" s="196" t="s">
        <v>869</v>
      </c>
      <c r="P333" s="203"/>
      <c r="Q333" s="200"/>
      <c r="R333" s="200"/>
      <c r="S333" s="204"/>
      <c r="T333" s="200"/>
      <c r="U333" s="200"/>
      <c r="V333" s="205"/>
      <c r="W333" s="199"/>
      <c r="X333" s="201"/>
    </row>
    <row r="334" spans="1:24" ht="12.75" customHeight="1" x14ac:dyDescent="0.2">
      <c r="A334" s="550"/>
      <c r="B334" s="1620"/>
      <c r="C334" s="1609"/>
      <c r="D334" s="1671"/>
      <c r="E334" s="1626"/>
      <c r="F334" s="935" t="s">
        <v>521</v>
      </c>
      <c r="G334" s="638" t="b">
        <f>IF(総括表!$B$4=総括表!$Q$4,基礎データ貼付用シート!E1387)</f>
        <v>0</v>
      </c>
      <c r="H334" s="423" t="s">
        <v>4939</v>
      </c>
      <c r="I334" s="973">
        <v>0.156</v>
      </c>
      <c r="J334" s="423" t="s">
        <v>4940</v>
      </c>
      <c r="K334" s="789">
        <f t="shared" si="14"/>
        <v>0</v>
      </c>
      <c r="L334" s="409" t="str">
        <f t="shared" si="15"/>
        <v>(ｴｿ)</v>
      </c>
      <c r="M334" s="923"/>
      <c r="N334" s="285" t="s">
        <v>859</v>
      </c>
      <c r="O334" s="196" t="s">
        <v>870</v>
      </c>
      <c r="P334" s="203"/>
      <c r="Q334" s="200"/>
      <c r="R334" s="200"/>
      <c r="S334" s="204"/>
      <c r="T334" s="200"/>
      <c r="U334" s="200"/>
      <c r="V334" s="205"/>
      <c r="W334" s="199"/>
      <c r="X334" s="201"/>
    </row>
    <row r="335" spans="1:24" ht="12.75" customHeight="1" x14ac:dyDescent="0.2">
      <c r="A335" s="550"/>
      <c r="B335" s="1620">
        <v>30</v>
      </c>
      <c r="C335" s="1608" t="s">
        <v>7042</v>
      </c>
      <c r="D335" s="1671" t="s">
        <v>992</v>
      </c>
      <c r="E335" s="1622" t="s">
        <v>327</v>
      </c>
      <c r="F335" s="934" t="s">
        <v>326</v>
      </c>
      <c r="G335" s="638" t="b">
        <f>IF(総括表!$B$4=総括表!$Q$5,基礎データ貼付用シート!E1377)</f>
        <v>0</v>
      </c>
      <c r="H335" s="423" t="s">
        <v>4951</v>
      </c>
      <c r="I335" s="973">
        <v>0.25</v>
      </c>
      <c r="J335" s="425" t="s">
        <v>4952</v>
      </c>
      <c r="K335" s="789">
        <f t="shared" si="14"/>
        <v>0</v>
      </c>
      <c r="L335" s="409" t="str">
        <f t="shared" si="15"/>
        <v>(ｴﾀ)</v>
      </c>
      <c r="M335" s="923"/>
      <c r="N335" s="285" t="s">
        <v>859</v>
      </c>
      <c r="O335" s="196" t="s">
        <v>871</v>
      </c>
      <c r="P335" s="203"/>
      <c r="Q335" s="200"/>
      <c r="R335" s="200"/>
      <c r="S335" s="204"/>
      <c r="T335" s="200"/>
      <c r="U335" s="200"/>
      <c r="V335" s="205"/>
      <c r="W335" s="199"/>
      <c r="X335" s="201"/>
    </row>
    <row r="336" spans="1:24" ht="12.75" customHeight="1" x14ac:dyDescent="0.2">
      <c r="A336" s="550"/>
      <c r="B336" s="1620"/>
      <c r="C336" s="1619"/>
      <c r="D336" s="1671"/>
      <c r="E336" s="1623"/>
      <c r="F336" s="935" t="s">
        <v>520</v>
      </c>
      <c r="G336" s="638" t="b">
        <f>IF(総括表!$B$4=総括表!$Q$5,基礎データ貼付用シート!E1379)</f>
        <v>0</v>
      </c>
      <c r="H336" s="423" t="s">
        <v>4951</v>
      </c>
      <c r="I336" s="973">
        <v>0.45</v>
      </c>
      <c r="J336" s="423" t="s">
        <v>4952</v>
      </c>
      <c r="K336" s="789">
        <f t="shared" si="14"/>
        <v>0</v>
      </c>
      <c r="L336" s="409" t="str">
        <f t="shared" si="15"/>
        <v>(ｴﾁ)</v>
      </c>
      <c r="M336" s="923"/>
      <c r="N336" s="285" t="s">
        <v>859</v>
      </c>
      <c r="O336" s="196" t="s">
        <v>872</v>
      </c>
      <c r="P336" s="203"/>
      <c r="Q336" s="200"/>
      <c r="R336" s="200"/>
      <c r="S336" s="204"/>
      <c r="T336" s="200"/>
      <c r="U336" s="200"/>
      <c r="V336" s="205"/>
      <c r="W336" s="199"/>
      <c r="X336" s="201"/>
    </row>
    <row r="337" spans="1:24" ht="12.75" customHeight="1" x14ac:dyDescent="0.2">
      <c r="A337" s="550"/>
      <c r="B337" s="1620"/>
      <c r="C337" s="1619"/>
      <c r="D337" s="1671"/>
      <c r="E337" s="1624"/>
      <c r="F337" s="935" t="s">
        <v>521</v>
      </c>
      <c r="G337" s="638" t="b">
        <f>IF(総括表!$B$4=総括表!$Q$5,基礎データ貼付用シート!E1380)</f>
        <v>0</v>
      </c>
      <c r="H337" s="423" t="s">
        <v>4953</v>
      </c>
      <c r="I337" s="973">
        <v>0.5</v>
      </c>
      <c r="J337" s="423" t="s">
        <v>4954</v>
      </c>
      <c r="K337" s="789">
        <f t="shared" si="14"/>
        <v>0</v>
      </c>
      <c r="L337" s="409" t="str">
        <f t="shared" si="15"/>
        <v>(ｴﾂ)</v>
      </c>
      <c r="M337" s="923"/>
      <c r="N337" s="285" t="s">
        <v>859</v>
      </c>
      <c r="O337" s="196" t="s">
        <v>873</v>
      </c>
      <c r="P337" s="203"/>
      <c r="Q337" s="200"/>
      <c r="R337" s="200"/>
      <c r="S337" s="204"/>
      <c r="T337" s="200"/>
      <c r="U337" s="200"/>
      <c r="V337" s="205"/>
      <c r="W337" s="199"/>
      <c r="X337" s="201"/>
    </row>
    <row r="338" spans="1:24" ht="12.75" customHeight="1" x14ac:dyDescent="0.2">
      <c r="A338" s="550"/>
      <c r="B338" s="1620"/>
      <c r="C338" s="1619"/>
      <c r="D338" s="1671"/>
      <c r="E338" s="1622" t="s">
        <v>994</v>
      </c>
      <c r="F338" s="939" t="s">
        <v>326</v>
      </c>
      <c r="G338" s="638" t="b">
        <f>IF(総括表!$B$4=総括表!$Q$5,基礎データ貼付用シート!E1378)</f>
        <v>0</v>
      </c>
      <c r="H338" s="423" t="s">
        <v>4955</v>
      </c>
      <c r="I338" s="973">
        <v>0.4</v>
      </c>
      <c r="J338" s="425" t="s">
        <v>4933</v>
      </c>
      <c r="K338" s="789">
        <f t="shared" si="14"/>
        <v>0</v>
      </c>
      <c r="L338" s="409" t="str">
        <f t="shared" si="15"/>
        <v>(ｴﾃ)</v>
      </c>
      <c r="M338" s="923"/>
      <c r="N338" s="285" t="s">
        <v>859</v>
      </c>
      <c r="O338" s="196" t="s">
        <v>874</v>
      </c>
      <c r="P338" s="203"/>
      <c r="Q338" s="200"/>
      <c r="R338" s="200"/>
      <c r="S338" s="204"/>
      <c r="T338" s="200"/>
      <c r="U338" s="200"/>
      <c r="V338" s="205"/>
      <c r="W338" s="199"/>
      <c r="X338" s="201"/>
    </row>
    <row r="339" spans="1:24" ht="12.75" customHeight="1" x14ac:dyDescent="0.2">
      <c r="A339" s="550"/>
      <c r="B339" s="1620"/>
      <c r="C339" s="1619"/>
      <c r="D339" s="1671"/>
      <c r="E339" s="1624"/>
      <c r="F339" s="935" t="s">
        <v>521</v>
      </c>
      <c r="G339" s="638" t="b">
        <f>IF(総括表!$B$4=総括表!$Q$5,基礎データ貼付用シート!E1381)</f>
        <v>0</v>
      </c>
      <c r="H339" s="423" t="s">
        <v>117</v>
      </c>
      <c r="I339" s="973">
        <v>0.2</v>
      </c>
      <c r="J339" s="423" t="s">
        <v>119</v>
      </c>
      <c r="K339" s="789">
        <f t="shared" si="14"/>
        <v>0</v>
      </c>
      <c r="L339" s="409" t="str">
        <f t="shared" si="15"/>
        <v>(ｴﾄ)</v>
      </c>
      <c r="M339" s="923"/>
      <c r="N339" s="285" t="s">
        <v>859</v>
      </c>
      <c r="O339" s="196" t="s">
        <v>875</v>
      </c>
      <c r="P339" s="203"/>
      <c r="Q339" s="200"/>
      <c r="R339" s="200"/>
      <c r="S339" s="204"/>
      <c r="T339" s="200"/>
      <c r="U339" s="200"/>
      <c r="V339" s="205"/>
      <c r="W339" s="199"/>
      <c r="X339" s="201"/>
    </row>
    <row r="340" spans="1:24" ht="12.75" customHeight="1" x14ac:dyDescent="0.2">
      <c r="A340" s="550"/>
      <c r="B340" s="1620"/>
      <c r="C340" s="1619"/>
      <c r="D340" s="1671" t="s">
        <v>993</v>
      </c>
      <c r="E340" s="1622" t="s">
        <v>327</v>
      </c>
      <c r="F340" s="934" t="s">
        <v>326</v>
      </c>
      <c r="G340" s="638" t="b">
        <f>IF(総括表!$B$4=総括表!$Q$5,基礎データ貼付用シート!E1383)</f>
        <v>0</v>
      </c>
      <c r="H340" s="423" t="s">
        <v>4937</v>
      </c>
      <c r="I340" s="973">
        <v>0.20699999999999999</v>
      </c>
      <c r="J340" s="425" t="s">
        <v>4938</v>
      </c>
      <c r="K340" s="789">
        <f t="shared" si="14"/>
        <v>0</v>
      </c>
      <c r="L340" s="409" t="str">
        <f t="shared" si="15"/>
        <v>(ｴﾅ)</v>
      </c>
      <c r="M340" s="923"/>
      <c r="N340" s="285" t="s">
        <v>859</v>
      </c>
      <c r="O340" s="196" t="s">
        <v>876</v>
      </c>
      <c r="P340" s="203"/>
      <c r="Q340" s="200"/>
      <c r="R340" s="200"/>
      <c r="S340" s="204"/>
      <c r="T340" s="200"/>
      <c r="U340" s="200"/>
      <c r="V340" s="205"/>
      <c r="W340" s="199"/>
      <c r="X340" s="201"/>
    </row>
    <row r="341" spans="1:24" ht="12.75" customHeight="1" x14ac:dyDescent="0.2">
      <c r="A341" s="550"/>
      <c r="B341" s="1620"/>
      <c r="C341" s="1619"/>
      <c r="D341" s="1671"/>
      <c r="E341" s="1623"/>
      <c r="F341" s="935" t="s">
        <v>520</v>
      </c>
      <c r="G341" s="638" t="b">
        <f>IF(総括表!$B$4=総括表!$Q$5,基礎データ貼付用シート!E1385)</f>
        <v>0</v>
      </c>
      <c r="H341" s="423" t="s">
        <v>4955</v>
      </c>
      <c r="I341" s="973">
        <v>0.372</v>
      </c>
      <c r="J341" s="423" t="s">
        <v>4933</v>
      </c>
      <c r="K341" s="789">
        <f t="shared" si="14"/>
        <v>0</v>
      </c>
      <c r="L341" s="409" t="str">
        <f t="shared" si="15"/>
        <v>(ｴﾆ)</v>
      </c>
      <c r="M341" s="923"/>
      <c r="N341" s="285" t="s">
        <v>859</v>
      </c>
      <c r="O341" s="196" t="s">
        <v>877</v>
      </c>
      <c r="P341" s="203"/>
      <c r="Q341" s="200"/>
      <c r="R341" s="200"/>
      <c r="S341" s="204"/>
      <c r="T341" s="200"/>
      <c r="U341" s="200"/>
      <c r="V341" s="205"/>
      <c r="W341" s="199"/>
      <c r="X341" s="201"/>
    </row>
    <row r="342" spans="1:24" ht="12.75" customHeight="1" x14ac:dyDescent="0.2">
      <c r="A342" s="550"/>
      <c r="B342" s="1620"/>
      <c r="C342" s="1619"/>
      <c r="D342" s="1671"/>
      <c r="E342" s="1624"/>
      <c r="F342" s="935" t="s">
        <v>521</v>
      </c>
      <c r="G342" s="638" t="b">
        <f>IF(総括表!$B$4=総括表!$Q$5,基礎データ貼付用シート!E1386)</f>
        <v>0</v>
      </c>
      <c r="H342" s="423" t="s">
        <v>4956</v>
      </c>
      <c r="I342" s="973">
        <v>0.41399999999999998</v>
      </c>
      <c r="J342" s="423" t="s">
        <v>4957</v>
      </c>
      <c r="K342" s="789">
        <f t="shared" si="14"/>
        <v>0</v>
      </c>
      <c r="L342" s="409" t="str">
        <f t="shared" si="15"/>
        <v>(ｴﾇ)</v>
      </c>
      <c r="M342" s="923"/>
      <c r="N342" s="285" t="s">
        <v>859</v>
      </c>
      <c r="O342" s="196" t="s">
        <v>832</v>
      </c>
      <c r="P342" s="203"/>
      <c r="Q342" s="200"/>
      <c r="R342" s="200"/>
      <c r="S342" s="204"/>
      <c r="T342" s="200"/>
      <c r="U342" s="200"/>
      <c r="V342" s="205"/>
      <c r="W342" s="199"/>
      <c r="X342" s="201"/>
    </row>
    <row r="343" spans="1:24" ht="12.75" customHeight="1" x14ac:dyDescent="0.2">
      <c r="A343" s="550"/>
      <c r="B343" s="1620"/>
      <c r="C343" s="1619"/>
      <c r="D343" s="1671"/>
      <c r="E343" s="1625" t="s">
        <v>994</v>
      </c>
      <c r="F343" s="939" t="s">
        <v>326</v>
      </c>
      <c r="G343" s="638" t="b">
        <f>IF(総括表!$B$4=総括表!$Q$5,基礎データ貼付用シート!E1384)</f>
        <v>0</v>
      </c>
      <c r="H343" s="423" t="s">
        <v>4939</v>
      </c>
      <c r="I343" s="973">
        <v>0.33100000000000002</v>
      </c>
      <c r="J343" s="425" t="s">
        <v>4940</v>
      </c>
      <c r="K343" s="789">
        <f t="shared" si="14"/>
        <v>0</v>
      </c>
      <c r="L343" s="409" t="str">
        <f t="shared" si="15"/>
        <v>(ｴﾈ)</v>
      </c>
      <c r="M343" s="923"/>
      <c r="N343" s="285" t="s">
        <v>859</v>
      </c>
      <c r="O343" s="196" t="s">
        <v>833</v>
      </c>
      <c r="P343" s="203"/>
      <c r="Q343" s="200"/>
      <c r="R343" s="200"/>
      <c r="S343" s="204"/>
      <c r="T343" s="200"/>
      <c r="U343" s="200"/>
      <c r="V343" s="205"/>
      <c r="W343" s="199"/>
      <c r="X343" s="201"/>
    </row>
    <row r="344" spans="1:24" ht="12.75" customHeight="1" x14ac:dyDescent="0.2">
      <c r="A344" s="550"/>
      <c r="B344" s="1620"/>
      <c r="C344" s="1609"/>
      <c r="D344" s="1671"/>
      <c r="E344" s="1626"/>
      <c r="F344" s="935" t="s">
        <v>521</v>
      </c>
      <c r="G344" s="638" t="b">
        <f>IF(総括表!$B$4=総括表!$Q$5,基礎データ貼付用シート!E1387)</f>
        <v>0</v>
      </c>
      <c r="H344" s="423" t="s">
        <v>4958</v>
      </c>
      <c r="I344" s="973">
        <v>0.16600000000000001</v>
      </c>
      <c r="J344" s="423" t="s">
        <v>4959</v>
      </c>
      <c r="K344" s="789">
        <f t="shared" si="14"/>
        <v>0</v>
      </c>
      <c r="L344" s="409" t="str">
        <f t="shared" si="15"/>
        <v>(ｴﾉ)</v>
      </c>
      <c r="M344" s="923"/>
      <c r="N344" s="285" t="s">
        <v>859</v>
      </c>
      <c r="O344" s="196" t="s">
        <v>834</v>
      </c>
      <c r="P344" s="203"/>
      <c r="Q344" s="200"/>
      <c r="R344" s="200"/>
      <c r="S344" s="204"/>
      <c r="T344" s="200"/>
      <c r="U344" s="200"/>
      <c r="V344" s="205"/>
      <c r="W344" s="199"/>
      <c r="X344" s="201"/>
    </row>
    <row r="345" spans="1:24" ht="12.75" customHeight="1" x14ac:dyDescent="0.2">
      <c r="A345" s="550"/>
      <c r="B345" s="1620">
        <v>31</v>
      </c>
      <c r="C345" s="1608" t="s">
        <v>7043</v>
      </c>
      <c r="D345" s="1671" t="s">
        <v>992</v>
      </c>
      <c r="E345" s="1622" t="s">
        <v>327</v>
      </c>
      <c r="F345" s="934" t="s">
        <v>326</v>
      </c>
      <c r="G345" s="638" t="b">
        <f>IF(総括表!$B$4=総括表!$Q$4,基礎データ貼付用シート!E1389)</f>
        <v>0</v>
      </c>
      <c r="H345" s="423" t="s">
        <v>117</v>
      </c>
      <c r="I345" s="973">
        <v>0.25</v>
      </c>
      <c r="J345" s="425" t="s">
        <v>119</v>
      </c>
      <c r="K345" s="789">
        <f t="shared" ref="K345:K404" si="16">ROUND(G345*I345,0)</f>
        <v>0</v>
      </c>
      <c r="L345" s="409" t="str">
        <f t="shared" ref="L345:L404" si="17">$N$129&amp;N345&amp;O345&amp;$O$129</f>
        <v>(ｴﾊ)</v>
      </c>
      <c r="M345" s="923"/>
      <c r="N345" s="285" t="s">
        <v>859</v>
      </c>
      <c r="O345" s="196" t="s">
        <v>835</v>
      </c>
      <c r="P345" s="203"/>
      <c r="Q345" s="200"/>
      <c r="R345" s="200"/>
      <c r="S345" s="204"/>
      <c r="T345" s="200"/>
      <c r="U345" s="200"/>
      <c r="V345" s="205"/>
      <c r="W345" s="199"/>
      <c r="X345" s="201"/>
    </row>
    <row r="346" spans="1:24" ht="12.75" customHeight="1" x14ac:dyDescent="0.2">
      <c r="A346" s="550"/>
      <c r="B346" s="1620"/>
      <c r="C346" s="1619"/>
      <c r="D346" s="1671"/>
      <c r="E346" s="1623"/>
      <c r="F346" s="935" t="s">
        <v>520</v>
      </c>
      <c r="G346" s="638" t="b">
        <f>IF(総括表!$B$4=総括表!$Q$4,基礎データ貼付用シート!E1391)</f>
        <v>0</v>
      </c>
      <c r="H346" s="423" t="s">
        <v>117</v>
      </c>
      <c r="I346" s="973">
        <v>0.45</v>
      </c>
      <c r="J346" s="423" t="s">
        <v>119</v>
      </c>
      <c r="K346" s="789">
        <f t="shared" si="16"/>
        <v>0</v>
      </c>
      <c r="L346" s="409" t="str">
        <f t="shared" si="17"/>
        <v>(ｴﾋ)</v>
      </c>
      <c r="M346" s="923"/>
      <c r="N346" s="285" t="s">
        <v>859</v>
      </c>
      <c r="O346" s="196" t="s">
        <v>836</v>
      </c>
      <c r="P346" s="203"/>
      <c r="Q346" s="200"/>
      <c r="R346" s="200"/>
      <c r="S346" s="204"/>
      <c r="T346" s="200"/>
      <c r="U346" s="200"/>
      <c r="V346" s="205"/>
      <c r="W346" s="199"/>
      <c r="X346" s="201"/>
    </row>
    <row r="347" spans="1:24" ht="12.75" customHeight="1" x14ac:dyDescent="0.2">
      <c r="A347" s="550"/>
      <c r="B347" s="1620"/>
      <c r="C347" s="1619"/>
      <c r="D347" s="1671"/>
      <c r="E347" s="1624"/>
      <c r="F347" s="935" t="s">
        <v>521</v>
      </c>
      <c r="G347" s="638" t="b">
        <f>IF(総括表!$B$4=総括表!$Q$4,基礎データ貼付用シート!E1392)</f>
        <v>0</v>
      </c>
      <c r="H347" s="423" t="s">
        <v>117</v>
      </c>
      <c r="I347" s="973">
        <v>0.5</v>
      </c>
      <c r="J347" s="423" t="s">
        <v>119</v>
      </c>
      <c r="K347" s="789">
        <f t="shared" si="16"/>
        <v>0</v>
      </c>
      <c r="L347" s="409" t="str">
        <f t="shared" si="17"/>
        <v>(ｴﾌ)</v>
      </c>
      <c r="M347" s="923"/>
      <c r="N347" s="285" t="s">
        <v>859</v>
      </c>
      <c r="O347" s="196" t="s">
        <v>837</v>
      </c>
      <c r="P347" s="203"/>
      <c r="Q347" s="200"/>
      <c r="R347" s="200"/>
      <c r="S347" s="204"/>
      <c r="T347" s="200"/>
      <c r="U347" s="200"/>
      <c r="V347" s="205"/>
      <c r="W347" s="199"/>
      <c r="X347" s="201"/>
    </row>
    <row r="348" spans="1:24" ht="12.75" customHeight="1" x14ac:dyDescent="0.2">
      <c r="A348" s="550"/>
      <c r="B348" s="1620"/>
      <c r="C348" s="1619"/>
      <c r="D348" s="1671"/>
      <c r="E348" s="1622" t="s">
        <v>994</v>
      </c>
      <c r="F348" s="939" t="s">
        <v>326</v>
      </c>
      <c r="G348" s="638" t="b">
        <f>IF(総括表!$B$4=総括表!$Q$4,基礎データ貼付用シート!E1390)</f>
        <v>0</v>
      </c>
      <c r="H348" s="423" t="s">
        <v>117</v>
      </c>
      <c r="I348" s="973">
        <v>0.4</v>
      </c>
      <c r="J348" s="425" t="s">
        <v>119</v>
      </c>
      <c r="K348" s="789">
        <f t="shared" si="16"/>
        <v>0</v>
      </c>
      <c r="L348" s="409" t="str">
        <f t="shared" si="17"/>
        <v>(ｴﾍ)</v>
      </c>
      <c r="M348" s="923"/>
      <c r="N348" s="285" t="s">
        <v>859</v>
      </c>
      <c r="O348" s="196" t="s">
        <v>838</v>
      </c>
      <c r="P348" s="203"/>
      <c r="Q348" s="200"/>
      <c r="R348" s="200"/>
      <c r="S348" s="204"/>
      <c r="T348" s="200"/>
      <c r="U348" s="200"/>
      <c r="V348" s="205"/>
      <c r="W348" s="199"/>
      <c r="X348" s="201"/>
    </row>
    <row r="349" spans="1:24" ht="12.75" customHeight="1" x14ac:dyDescent="0.2">
      <c r="A349" s="550"/>
      <c r="B349" s="1620"/>
      <c r="C349" s="1619"/>
      <c r="D349" s="1671"/>
      <c r="E349" s="1624"/>
      <c r="F349" s="935" t="s">
        <v>521</v>
      </c>
      <c r="G349" s="638" t="b">
        <f>IF(総括表!$B$4=総括表!$Q$4,基礎データ貼付用シート!E1393)</f>
        <v>0</v>
      </c>
      <c r="H349" s="423" t="s">
        <v>117</v>
      </c>
      <c r="I349" s="973">
        <v>0.2</v>
      </c>
      <c r="J349" s="423" t="s">
        <v>119</v>
      </c>
      <c r="K349" s="789">
        <f t="shared" si="16"/>
        <v>0</v>
      </c>
      <c r="L349" s="409" t="str">
        <f t="shared" si="17"/>
        <v>(ｴﾎ)</v>
      </c>
      <c r="M349" s="923"/>
      <c r="N349" s="285" t="s">
        <v>859</v>
      </c>
      <c r="O349" s="196" t="s">
        <v>839</v>
      </c>
      <c r="P349" s="203"/>
      <c r="Q349" s="200"/>
      <c r="R349" s="200"/>
      <c r="S349" s="204"/>
      <c r="T349" s="200"/>
      <c r="U349" s="200"/>
      <c r="V349" s="205"/>
      <c r="W349" s="199"/>
      <c r="X349" s="201"/>
    </row>
    <row r="350" spans="1:24" ht="12.75" customHeight="1" x14ac:dyDescent="0.2">
      <c r="A350" s="550"/>
      <c r="B350" s="1620"/>
      <c r="C350" s="1619"/>
      <c r="D350" s="1671" t="s">
        <v>993</v>
      </c>
      <c r="E350" s="1622" t="s">
        <v>327</v>
      </c>
      <c r="F350" s="934" t="s">
        <v>326</v>
      </c>
      <c r="G350" s="638" t="b">
        <f>IF(総括表!$B$4=総括表!$Q$4,基礎データ貼付用シート!E1395)</f>
        <v>0</v>
      </c>
      <c r="H350" s="423" t="s">
        <v>117</v>
      </c>
      <c r="I350" s="973">
        <v>0.222</v>
      </c>
      <c r="J350" s="425" t="s">
        <v>119</v>
      </c>
      <c r="K350" s="789">
        <f t="shared" si="16"/>
        <v>0</v>
      </c>
      <c r="L350" s="409" t="str">
        <f t="shared" si="17"/>
        <v>(ｴﾏ)</v>
      </c>
      <c r="M350" s="923"/>
      <c r="N350" s="285" t="s">
        <v>859</v>
      </c>
      <c r="O350" s="196" t="s">
        <v>840</v>
      </c>
      <c r="P350" s="203"/>
      <c r="Q350" s="200"/>
      <c r="R350" s="200"/>
      <c r="S350" s="204"/>
      <c r="T350" s="200"/>
      <c r="U350" s="200"/>
      <c r="V350" s="205"/>
      <c r="W350" s="199"/>
      <c r="X350" s="201"/>
    </row>
    <row r="351" spans="1:24" ht="12.75" customHeight="1" x14ac:dyDescent="0.2">
      <c r="A351" s="550"/>
      <c r="B351" s="1620"/>
      <c r="C351" s="1619"/>
      <c r="D351" s="1671"/>
      <c r="E351" s="1623"/>
      <c r="F351" s="935" t="s">
        <v>520</v>
      </c>
      <c r="G351" s="638" t="b">
        <f>IF(総括表!$B$4=総括表!$Q$4,基礎データ貼付用シート!E1397)</f>
        <v>0</v>
      </c>
      <c r="H351" s="423" t="s">
        <v>117</v>
      </c>
      <c r="I351" s="973">
        <v>0.4</v>
      </c>
      <c r="J351" s="423" t="s">
        <v>119</v>
      </c>
      <c r="K351" s="789">
        <f t="shared" si="16"/>
        <v>0</v>
      </c>
      <c r="L351" s="409" t="str">
        <f t="shared" si="17"/>
        <v>(ｴﾐ)</v>
      </c>
      <c r="M351" s="923"/>
      <c r="N351" s="285" t="s">
        <v>859</v>
      </c>
      <c r="O351" s="196" t="s">
        <v>841</v>
      </c>
      <c r="P351" s="203"/>
      <c r="Q351" s="200"/>
      <c r="R351" s="200"/>
      <c r="S351" s="204"/>
      <c r="T351" s="200"/>
      <c r="U351" s="200"/>
      <c r="V351" s="205"/>
      <c r="W351" s="199"/>
      <c r="X351" s="201"/>
    </row>
    <row r="352" spans="1:24" ht="12.75" customHeight="1" x14ac:dyDescent="0.2">
      <c r="A352" s="550"/>
      <c r="B352" s="1620"/>
      <c r="C352" s="1619"/>
      <c r="D352" s="1671"/>
      <c r="E352" s="1624"/>
      <c r="F352" s="935" t="s">
        <v>521</v>
      </c>
      <c r="G352" s="638" t="b">
        <f>IF(総括表!$B$4=総括表!$Q$4,基礎データ貼付用シート!E1398)</f>
        <v>0</v>
      </c>
      <c r="H352" s="423" t="s">
        <v>117</v>
      </c>
      <c r="I352" s="973">
        <v>0.44400000000000001</v>
      </c>
      <c r="J352" s="423" t="s">
        <v>119</v>
      </c>
      <c r="K352" s="789">
        <f t="shared" si="16"/>
        <v>0</v>
      </c>
      <c r="L352" s="409" t="str">
        <f t="shared" si="17"/>
        <v>(ｴﾑ)</v>
      </c>
      <c r="M352" s="923"/>
      <c r="N352" s="285" t="s">
        <v>859</v>
      </c>
      <c r="O352" s="196" t="s">
        <v>842</v>
      </c>
      <c r="P352" s="203"/>
      <c r="Q352" s="200"/>
      <c r="R352" s="200"/>
      <c r="S352" s="204"/>
      <c r="T352" s="200"/>
      <c r="U352" s="200"/>
      <c r="V352" s="205"/>
      <c r="W352" s="199"/>
      <c r="X352" s="201"/>
    </row>
    <row r="353" spans="1:24" ht="12.75" customHeight="1" x14ac:dyDescent="0.2">
      <c r="A353" s="550"/>
      <c r="B353" s="1620"/>
      <c r="C353" s="1619"/>
      <c r="D353" s="1671"/>
      <c r="E353" s="1625" t="s">
        <v>994</v>
      </c>
      <c r="F353" s="939" t="s">
        <v>326</v>
      </c>
      <c r="G353" s="638" t="b">
        <f>IF(総括表!$B$4=総括表!$Q$4,基礎データ貼付用シート!E1396)</f>
        <v>0</v>
      </c>
      <c r="H353" s="423" t="s">
        <v>117</v>
      </c>
      <c r="I353" s="973">
        <v>0.35599999999999998</v>
      </c>
      <c r="J353" s="425" t="s">
        <v>119</v>
      </c>
      <c r="K353" s="789">
        <f t="shared" si="16"/>
        <v>0</v>
      </c>
      <c r="L353" s="409" t="str">
        <f t="shared" si="17"/>
        <v>(ｴﾒ)</v>
      </c>
      <c r="M353" s="923"/>
      <c r="N353" s="285" t="s">
        <v>859</v>
      </c>
      <c r="O353" s="196" t="s">
        <v>843</v>
      </c>
      <c r="P353" s="203"/>
      <c r="Q353" s="200"/>
      <c r="R353" s="200"/>
      <c r="S353" s="204"/>
      <c r="T353" s="200"/>
      <c r="U353" s="200"/>
      <c r="V353" s="205"/>
      <c r="W353" s="199"/>
      <c r="X353" s="201"/>
    </row>
    <row r="354" spans="1:24" ht="12.75" customHeight="1" x14ac:dyDescent="0.2">
      <c r="A354" s="550"/>
      <c r="B354" s="1620"/>
      <c r="C354" s="1609"/>
      <c r="D354" s="1671"/>
      <c r="E354" s="1626"/>
      <c r="F354" s="935" t="s">
        <v>521</v>
      </c>
      <c r="G354" s="638" t="b">
        <f>IF(総括表!$B$4=総括表!$Q$4,基礎データ貼付用シート!E1399)</f>
        <v>0</v>
      </c>
      <c r="H354" s="423" t="s">
        <v>117</v>
      </c>
      <c r="I354" s="973">
        <v>0.17799999999999999</v>
      </c>
      <c r="J354" s="423" t="s">
        <v>119</v>
      </c>
      <c r="K354" s="789">
        <f t="shared" si="16"/>
        <v>0</v>
      </c>
      <c r="L354" s="409" t="str">
        <f t="shared" si="17"/>
        <v>(ｴﾓ)</v>
      </c>
      <c r="M354" s="923"/>
      <c r="N354" s="285" t="s">
        <v>859</v>
      </c>
      <c r="O354" s="196" t="s">
        <v>844</v>
      </c>
      <c r="P354" s="203"/>
      <c r="Q354" s="200"/>
      <c r="R354" s="200"/>
      <c r="S354" s="204"/>
      <c r="T354" s="200"/>
      <c r="U354" s="200"/>
      <c r="V354" s="205"/>
      <c r="W354" s="199"/>
      <c r="X354" s="201"/>
    </row>
    <row r="355" spans="1:24" ht="12.75" customHeight="1" x14ac:dyDescent="0.2">
      <c r="A355" s="550"/>
      <c r="B355" s="1620">
        <v>32</v>
      </c>
      <c r="C355" s="1608" t="s">
        <v>7044</v>
      </c>
      <c r="D355" s="1671" t="s">
        <v>992</v>
      </c>
      <c r="E355" s="1622" t="s">
        <v>327</v>
      </c>
      <c r="F355" s="934" t="s">
        <v>326</v>
      </c>
      <c r="G355" s="638" t="b">
        <f>IF(総括表!$B$4=総括表!$Q$5,基礎データ貼付用シート!E1389)</f>
        <v>0</v>
      </c>
      <c r="H355" s="423" t="s">
        <v>117</v>
      </c>
      <c r="I355" s="973">
        <v>0.25</v>
      </c>
      <c r="J355" s="425" t="s">
        <v>119</v>
      </c>
      <c r="K355" s="789">
        <f t="shared" si="16"/>
        <v>0</v>
      </c>
      <c r="L355" s="409" t="str">
        <f t="shared" si="17"/>
        <v>(ｴﾔ)</v>
      </c>
      <c r="M355" s="923"/>
      <c r="N355" s="285" t="s">
        <v>859</v>
      </c>
      <c r="O355" s="196" t="s">
        <v>845</v>
      </c>
      <c r="P355" s="203"/>
      <c r="Q355" s="200"/>
      <c r="R355" s="200"/>
      <c r="S355" s="204"/>
      <c r="T355" s="200"/>
      <c r="U355" s="200"/>
      <c r="V355" s="205"/>
      <c r="W355" s="199"/>
      <c r="X355" s="201"/>
    </row>
    <row r="356" spans="1:24" ht="12.75" customHeight="1" x14ac:dyDescent="0.2">
      <c r="A356" s="550"/>
      <c r="B356" s="1620"/>
      <c r="C356" s="1619"/>
      <c r="D356" s="1671"/>
      <c r="E356" s="1623"/>
      <c r="F356" s="935" t="s">
        <v>520</v>
      </c>
      <c r="G356" s="638" t="b">
        <f>IF(総括表!$B$4=総括表!$Q$5,基礎データ貼付用シート!E1391)</f>
        <v>0</v>
      </c>
      <c r="H356" s="423" t="s">
        <v>117</v>
      </c>
      <c r="I356" s="973">
        <v>0.45</v>
      </c>
      <c r="J356" s="423" t="s">
        <v>119</v>
      </c>
      <c r="K356" s="789">
        <f t="shared" si="16"/>
        <v>0</v>
      </c>
      <c r="L356" s="409" t="str">
        <f t="shared" si="17"/>
        <v>(ｴﾕ)</v>
      </c>
      <c r="M356" s="923"/>
      <c r="N356" s="285" t="s">
        <v>859</v>
      </c>
      <c r="O356" s="196" t="s">
        <v>846</v>
      </c>
      <c r="P356" s="203"/>
      <c r="Q356" s="200"/>
      <c r="R356" s="200"/>
      <c r="S356" s="204"/>
      <c r="T356" s="200"/>
      <c r="U356" s="200"/>
      <c r="V356" s="205"/>
      <c r="W356" s="199"/>
      <c r="X356" s="201"/>
    </row>
    <row r="357" spans="1:24" ht="12.75" customHeight="1" x14ac:dyDescent="0.2">
      <c r="A357" s="550"/>
      <c r="B357" s="1620"/>
      <c r="C357" s="1619"/>
      <c r="D357" s="1671"/>
      <c r="E357" s="1624"/>
      <c r="F357" s="935" t="s">
        <v>521</v>
      </c>
      <c r="G357" s="638" t="b">
        <f>IF(総括表!$B$4=総括表!$Q$5,基礎データ貼付用シート!E1392)</f>
        <v>0</v>
      </c>
      <c r="H357" s="423" t="s">
        <v>117</v>
      </c>
      <c r="I357" s="973">
        <v>0.5</v>
      </c>
      <c r="J357" s="423" t="s">
        <v>119</v>
      </c>
      <c r="K357" s="789">
        <f t="shared" si="16"/>
        <v>0</v>
      </c>
      <c r="L357" s="409" t="str">
        <f t="shared" si="17"/>
        <v>(ｴﾖ)</v>
      </c>
      <c r="M357" s="923"/>
      <c r="N357" s="285" t="s">
        <v>859</v>
      </c>
      <c r="O357" s="196" t="s">
        <v>847</v>
      </c>
      <c r="P357" s="203"/>
      <c r="Q357" s="200"/>
      <c r="R357" s="200"/>
      <c r="S357" s="204"/>
      <c r="T357" s="200"/>
      <c r="U357" s="200"/>
      <c r="V357" s="205"/>
      <c r="W357" s="199"/>
      <c r="X357" s="201"/>
    </row>
    <row r="358" spans="1:24" ht="12.75" customHeight="1" x14ac:dyDescent="0.2">
      <c r="A358" s="550"/>
      <c r="B358" s="1620"/>
      <c r="C358" s="1619"/>
      <c r="D358" s="1671"/>
      <c r="E358" s="1622" t="s">
        <v>994</v>
      </c>
      <c r="F358" s="939" t="s">
        <v>326</v>
      </c>
      <c r="G358" s="638" t="b">
        <f>IF(総括表!$B$4=総括表!$Q$5,基礎データ貼付用シート!E1390)</f>
        <v>0</v>
      </c>
      <c r="H358" s="423" t="s">
        <v>117</v>
      </c>
      <c r="I358" s="973">
        <v>0.4</v>
      </c>
      <c r="J358" s="425" t="s">
        <v>119</v>
      </c>
      <c r="K358" s="789">
        <f t="shared" si="16"/>
        <v>0</v>
      </c>
      <c r="L358" s="409" t="str">
        <f t="shared" si="17"/>
        <v>(ｴﾗ)</v>
      </c>
      <c r="M358" s="923"/>
      <c r="N358" s="285" t="s">
        <v>859</v>
      </c>
      <c r="O358" s="196" t="s">
        <v>848</v>
      </c>
      <c r="P358" s="203"/>
      <c r="Q358" s="200"/>
      <c r="R358" s="200"/>
      <c r="S358" s="204"/>
      <c r="T358" s="200"/>
      <c r="U358" s="200"/>
      <c r="V358" s="205"/>
      <c r="W358" s="199"/>
      <c r="X358" s="201"/>
    </row>
    <row r="359" spans="1:24" ht="12.75" customHeight="1" x14ac:dyDescent="0.2">
      <c r="A359" s="550"/>
      <c r="B359" s="1620"/>
      <c r="C359" s="1619"/>
      <c r="D359" s="1671"/>
      <c r="E359" s="1624"/>
      <c r="F359" s="935" t="s">
        <v>521</v>
      </c>
      <c r="G359" s="638" t="b">
        <f>IF(総括表!$B$4=総括表!$Q$5,基礎データ貼付用シート!E1393)</f>
        <v>0</v>
      </c>
      <c r="H359" s="423" t="s">
        <v>117</v>
      </c>
      <c r="I359" s="973">
        <v>0.2</v>
      </c>
      <c r="J359" s="423" t="s">
        <v>119</v>
      </c>
      <c r="K359" s="789">
        <f t="shared" si="16"/>
        <v>0</v>
      </c>
      <c r="L359" s="409" t="str">
        <f t="shared" si="17"/>
        <v>(ｴﾘ)</v>
      </c>
      <c r="M359" s="923"/>
      <c r="N359" s="285" t="s">
        <v>859</v>
      </c>
      <c r="O359" s="196" t="s">
        <v>849</v>
      </c>
      <c r="P359" s="203"/>
      <c r="Q359" s="200"/>
      <c r="R359" s="200"/>
      <c r="S359" s="204"/>
      <c r="T359" s="200"/>
      <c r="U359" s="200"/>
      <c r="V359" s="205"/>
      <c r="W359" s="199"/>
      <c r="X359" s="201"/>
    </row>
    <row r="360" spans="1:24" ht="12.75" customHeight="1" x14ac:dyDescent="0.2">
      <c r="A360" s="550"/>
      <c r="B360" s="1620"/>
      <c r="C360" s="1619"/>
      <c r="D360" s="1671" t="s">
        <v>993</v>
      </c>
      <c r="E360" s="1622" t="s">
        <v>327</v>
      </c>
      <c r="F360" s="934" t="s">
        <v>326</v>
      </c>
      <c r="G360" s="638" t="b">
        <f>IF(総括表!$B$4=総括表!$Q$5,基礎データ貼付用シート!E1395)</f>
        <v>0</v>
      </c>
      <c r="H360" s="423" t="s">
        <v>117</v>
      </c>
      <c r="I360" s="973">
        <v>0.23699999999999999</v>
      </c>
      <c r="J360" s="425" t="s">
        <v>119</v>
      </c>
      <c r="K360" s="789">
        <f t="shared" si="16"/>
        <v>0</v>
      </c>
      <c r="L360" s="409" t="str">
        <f t="shared" si="17"/>
        <v>(ｴﾙ)</v>
      </c>
      <c r="M360" s="923"/>
      <c r="N360" s="285" t="s">
        <v>859</v>
      </c>
      <c r="O360" s="196" t="s">
        <v>850</v>
      </c>
      <c r="P360" s="203"/>
      <c r="Q360" s="200"/>
      <c r="R360" s="200"/>
      <c r="S360" s="204"/>
      <c r="T360" s="200"/>
      <c r="U360" s="200"/>
      <c r="V360" s="205"/>
      <c r="W360" s="199"/>
      <c r="X360" s="201"/>
    </row>
    <row r="361" spans="1:24" ht="12.75" customHeight="1" x14ac:dyDescent="0.2">
      <c r="A361" s="550"/>
      <c r="B361" s="1620"/>
      <c r="C361" s="1619"/>
      <c r="D361" s="1671"/>
      <c r="E361" s="1623"/>
      <c r="F361" s="935" t="s">
        <v>520</v>
      </c>
      <c r="G361" s="638" t="b">
        <f>IF(総括表!$B$4=総括表!$Q$5,基礎データ貼付用シート!E1397)</f>
        <v>0</v>
      </c>
      <c r="H361" s="423" t="s">
        <v>117</v>
      </c>
      <c r="I361" s="973">
        <v>0.42599999999999999</v>
      </c>
      <c r="J361" s="423" t="s">
        <v>119</v>
      </c>
      <c r="K361" s="789">
        <f t="shared" si="16"/>
        <v>0</v>
      </c>
      <c r="L361" s="409" t="str">
        <f t="shared" si="17"/>
        <v>(ｴﾚ)</v>
      </c>
      <c r="M361" s="923"/>
      <c r="N361" s="285" t="s">
        <v>859</v>
      </c>
      <c r="O361" s="196" t="s">
        <v>851</v>
      </c>
      <c r="P361" s="203"/>
      <c r="Q361" s="200"/>
      <c r="R361" s="200"/>
      <c r="S361" s="204"/>
      <c r="T361" s="200"/>
      <c r="U361" s="200"/>
      <c r="V361" s="205"/>
      <c r="W361" s="199"/>
      <c r="X361" s="201"/>
    </row>
    <row r="362" spans="1:24" ht="12.75" customHeight="1" x14ac:dyDescent="0.2">
      <c r="A362" s="550"/>
      <c r="B362" s="1620"/>
      <c r="C362" s="1619"/>
      <c r="D362" s="1671"/>
      <c r="E362" s="1624"/>
      <c r="F362" s="935" t="s">
        <v>521</v>
      </c>
      <c r="G362" s="638" t="b">
        <f>IF(総括表!$B$4=総括表!$Q$5,基礎データ貼付用シート!E1398)</f>
        <v>0</v>
      </c>
      <c r="H362" s="423" t="s">
        <v>117</v>
      </c>
      <c r="I362" s="973">
        <v>0.47399999999999998</v>
      </c>
      <c r="J362" s="423" t="s">
        <v>119</v>
      </c>
      <c r="K362" s="789">
        <f t="shared" si="16"/>
        <v>0</v>
      </c>
      <c r="L362" s="409" t="str">
        <f t="shared" si="17"/>
        <v>(ｴﾛ)</v>
      </c>
      <c r="M362" s="923"/>
      <c r="N362" s="285" t="s">
        <v>859</v>
      </c>
      <c r="O362" s="196" t="s">
        <v>852</v>
      </c>
      <c r="P362" s="203"/>
      <c r="Q362" s="200"/>
      <c r="R362" s="200"/>
      <c r="S362" s="204"/>
      <c r="T362" s="200"/>
      <c r="U362" s="200"/>
      <c r="V362" s="205"/>
      <c r="W362" s="199"/>
      <c r="X362" s="201"/>
    </row>
    <row r="363" spans="1:24" ht="12.75" customHeight="1" x14ac:dyDescent="0.2">
      <c r="A363" s="550"/>
      <c r="B363" s="1620"/>
      <c r="C363" s="1619"/>
      <c r="D363" s="1671"/>
      <c r="E363" s="1625" t="s">
        <v>994</v>
      </c>
      <c r="F363" s="939" t="s">
        <v>326</v>
      </c>
      <c r="G363" s="638" t="b">
        <f>IF(総括表!$B$4=総括表!$Q$5,基礎データ貼付用シート!E1396)</f>
        <v>0</v>
      </c>
      <c r="H363" s="423" t="s">
        <v>117</v>
      </c>
      <c r="I363" s="973">
        <v>0.379</v>
      </c>
      <c r="J363" s="425" t="s">
        <v>119</v>
      </c>
      <c r="K363" s="789">
        <f t="shared" si="16"/>
        <v>0</v>
      </c>
      <c r="L363" s="409" t="str">
        <f t="shared" si="17"/>
        <v>(ｴﾜ)</v>
      </c>
      <c r="M363" s="923"/>
      <c r="N363" s="285" t="s">
        <v>859</v>
      </c>
      <c r="O363" s="196" t="s">
        <v>853</v>
      </c>
      <c r="P363" s="203"/>
      <c r="Q363" s="200"/>
      <c r="R363" s="200"/>
      <c r="S363" s="204"/>
      <c r="T363" s="200"/>
      <c r="U363" s="200"/>
      <c r="V363" s="205"/>
      <c r="W363" s="199"/>
      <c r="X363" s="201"/>
    </row>
    <row r="364" spans="1:24" ht="12.75" customHeight="1" x14ac:dyDescent="0.2">
      <c r="A364" s="550"/>
      <c r="B364" s="1620"/>
      <c r="C364" s="1609"/>
      <c r="D364" s="1671"/>
      <c r="E364" s="1626"/>
      <c r="F364" s="935" t="s">
        <v>521</v>
      </c>
      <c r="G364" s="638" t="b">
        <f>IF(総括表!$B$4=総括表!$Q$5,基礎データ貼付用シート!E1399)</f>
        <v>0</v>
      </c>
      <c r="H364" s="423" t="s">
        <v>117</v>
      </c>
      <c r="I364" s="973">
        <v>0.19</v>
      </c>
      <c r="J364" s="423" t="s">
        <v>119</v>
      </c>
      <c r="K364" s="789">
        <f t="shared" si="16"/>
        <v>0</v>
      </c>
      <c r="L364" s="409" t="str">
        <f t="shared" si="17"/>
        <v>(ｴｦ)</v>
      </c>
      <c r="M364" s="923"/>
      <c r="N364" s="285" t="s">
        <v>859</v>
      </c>
      <c r="O364" s="196" t="s">
        <v>854</v>
      </c>
      <c r="P364" s="203"/>
      <c r="Q364" s="200"/>
      <c r="R364" s="200"/>
      <c r="S364" s="204"/>
      <c r="T364" s="200"/>
      <c r="U364" s="200"/>
      <c r="V364" s="205"/>
      <c r="W364" s="199"/>
      <c r="X364" s="201"/>
    </row>
    <row r="365" spans="1:24" ht="12.75" customHeight="1" x14ac:dyDescent="0.2">
      <c r="A365" s="550"/>
      <c r="B365" s="1620">
        <v>33</v>
      </c>
      <c r="C365" s="1608" t="s">
        <v>7045</v>
      </c>
      <c r="D365" s="1671" t="s">
        <v>992</v>
      </c>
      <c r="E365" s="1622" t="s">
        <v>327</v>
      </c>
      <c r="F365" s="940" t="s">
        <v>326</v>
      </c>
      <c r="G365" s="612" t="b">
        <f>IF(総括表!$B$4=総括表!$Q$4,基礎データ貼付用シート!E1401)</f>
        <v>0</v>
      </c>
      <c r="H365" s="423" t="s">
        <v>117</v>
      </c>
      <c r="I365" s="973">
        <v>0.25</v>
      </c>
      <c r="J365" s="425" t="s">
        <v>119</v>
      </c>
      <c r="K365" s="789">
        <f t="shared" si="16"/>
        <v>0</v>
      </c>
      <c r="L365" s="409" t="str">
        <f t="shared" si="17"/>
        <v>(ｴﾝ)</v>
      </c>
      <c r="M365" s="923"/>
      <c r="N365" s="285" t="s">
        <v>859</v>
      </c>
      <c r="O365" s="196" t="s">
        <v>855</v>
      </c>
      <c r="P365" s="203"/>
      <c r="Q365" s="200"/>
      <c r="R365" s="200"/>
      <c r="S365" s="204"/>
      <c r="T365" s="200"/>
      <c r="U365" s="200"/>
      <c r="V365" s="205"/>
      <c r="W365" s="199"/>
      <c r="X365" s="201"/>
    </row>
    <row r="366" spans="1:24" ht="12.75" customHeight="1" x14ac:dyDescent="0.2">
      <c r="A366" s="550"/>
      <c r="B366" s="1620"/>
      <c r="C366" s="1619"/>
      <c r="D366" s="1671"/>
      <c r="E366" s="1623"/>
      <c r="F366" s="941" t="s">
        <v>520</v>
      </c>
      <c r="G366" s="612" t="b">
        <f>IF(総括表!$B$4=総括表!$Q$4,基礎データ貼付用シート!E1403)</f>
        <v>0</v>
      </c>
      <c r="H366" s="423" t="s">
        <v>117</v>
      </c>
      <c r="I366" s="973">
        <v>0.45</v>
      </c>
      <c r="J366" s="423" t="s">
        <v>119</v>
      </c>
      <c r="K366" s="789">
        <f t="shared" si="16"/>
        <v>0</v>
      </c>
      <c r="L366" s="409" t="str">
        <f t="shared" si="17"/>
        <v>(ｵｱ)</v>
      </c>
      <c r="M366" s="923"/>
      <c r="N366" s="313" t="s">
        <v>860</v>
      </c>
      <c r="O366" s="196" t="s">
        <v>856</v>
      </c>
      <c r="P366" s="203"/>
      <c r="Q366" s="200"/>
      <c r="R366" s="200"/>
      <c r="S366" s="204"/>
      <c r="T366" s="200"/>
      <c r="U366" s="200"/>
      <c r="V366" s="205"/>
      <c r="W366" s="199"/>
      <c r="X366" s="201"/>
    </row>
    <row r="367" spans="1:24" ht="12.75" customHeight="1" x14ac:dyDescent="0.2">
      <c r="A367" s="550"/>
      <c r="B367" s="1620"/>
      <c r="C367" s="1619"/>
      <c r="D367" s="1671"/>
      <c r="E367" s="1624"/>
      <c r="F367" s="941" t="s">
        <v>521</v>
      </c>
      <c r="G367" s="612" t="b">
        <f>IF(総括表!$B$4=総括表!$Q$4,基礎データ貼付用シート!E1404)</f>
        <v>0</v>
      </c>
      <c r="H367" s="423" t="s">
        <v>117</v>
      </c>
      <c r="I367" s="973">
        <v>0.5</v>
      </c>
      <c r="J367" s="423" t="s">
        <v>119</v>
      </c>
      <c r="K367" s="789">
        <f t="shared" si="16"/>
        <v>0</v>
      </c>
      <c r="L367" s="409" t="str">
        <f t="shared" si="17"/>
        <v>(ｵｲ)</v>
      </c>
      <c r="M367" s="923"/>
      <c r="N367" s="313" t="s">
        <v>860</v>
      </c>
      <c r="O367" s="196" t="s">
        <v>857</v>
      </c>
      <c r="P367" s="203"/>
      <c r="Q367" s="200"/>
      <c r="R367" s="200"/>
      <c r="S367" s="204"/>
      <c r="T367" s="200"/>
      <c r="U367" s="200"/>
      <c r="V367" s="205"/>
      <c r="W367" s="199"/>
      <c r="X367" s="201"/>
    </row>
    <row r="368" spans="1:24" ht="12.75" customHeight="1" x14ac:dyDescent="0.2">
      <c r="A368" s="550"/>
      <c r="B368" s="1620"/>
      <c r="C368" s="1619"/>
      <c r="D368" s="1671"/>
      <c r="E368" s="1622" t="s">
        <v>994</v>
      </c>
      <c r="F368" s="942" t="s">
        <v>326</v>
      </c>
      <c r="G368" s="612" t="b">
        <f>IF(総括表!$B$4=総括表!$Q$4,基礎データ貼付用シート!E1402)</f>
        <v>0</v>
      </c>
      <c r="H368" s="423" t="s">
        <v>117</v>
      </c>
      <c r="I368" s="973">
        <v>0.4</v>
      </c>
      <c r="J368" s="425" t="s">
        <v>119</v>
      </c>
      <c r="K368" s="789">
        <f t="shared" si="16"/>
        <v>0</v>
      </c>
      <c r="L368" s="409" t="str">
        <f t="shared" si="17"/>
        <v>(ｵｳ)</v>
      </c>
      <c r="M368" s="923"/>
      <c r="N368" s="313" t="s">
        <v>860</v>
      </c>
      <c r="O368" s="196" t="s">
        <v>858</v>
      </c>
      <c r="P368" s="203"/>
      <c r="Q368" s="200"/>
      <c r="R368" s="200"/>
      <c r="S368" s="204"/>
      <c r="T368" s="200"/>
      <c r="U368" s="200"/>
      <c r="V368" s="205"/>
      <c r="W368" s="199"/>
      <c r="X368" s="201"/>
    </row>
    <row r="369" spans="1:24" ht="12.75" customHeight="1" x14ac:dyDescent="0.2">
      <c r="A369" s="550"/>
      <c r="B369" s="1620"/>
      <c r="C369" s="1619"/>
      <c r="D369" s="1671"/>
      <c r="E369" s="1624"/>
      <c r="F369" s="941" t="s">
        <v>521</v>
      </c>
      <c r="G369" s="612" t="b">
        <f>IF(総括表!$B$4=総括表!$Q$4,基礎データ貼付用シート!E1405)</f>
        <v>0</v>
      </c>
      <c r="H369" s="423" t="s">
        <v>117</v>
      </c>
      <c r="I369" s="973">
        <v>0.2</v>
      </c>
      <c r="J369" s="423" t="s">
        <v>119</v>
      </c>
      <c r="K369" s="789">
        <f t="shared" si="16"/>
        <v>0</v>
      </c>
      <c r="L369" s="409" t="str">
        <f t="shared" si="17"/>
        <v>(ｵｴ)</v>
      </c>
      <c r="M369" s="923"/>
      <c r="N369" s="313" t="s">
        <v>860</v>
      </c>
      <c r="O369" s="196" t="s">
        <v>859</v>
      </c>
      <c r="P369" s="203"/>
      <c r="Q369" s="200"/>
      <c r="R369" s="200"/>
      <c r="S369" s="204"/>
      <c r="T369" s="200"/>
      <c r="U369" s="200"/>
      <c r="V369" s="205"/>
      <c r="W369" s="199"/>
      <c r="X369" s="201"/>
    </row>
    <row r="370" spans="1:24" ht="12.75" customHeight="1" x14ac:dyDescent="0.2">
      <c r="A370" s="550"/>
      <c r="B370" s="1620"/>
      <c r="C370" s="1619"/>
      <c r="D370" s="1671" t="s">
        <v>993</v>
      </c>
      <c r="E370" s="1622" t="s">
        <v>327</v>
      </c>
      <c r="F370" s="940" t="s">
        <v>326</v>
      </c>
      <c r="G370" s="612" t="b">
        <f>IF(総括表!$B$4=総括表!$Q$4,基礎データ貼付用シート!E1407)</f>
        <v>0</v>
      </c>
      <c r="H370" s="423" t="s">
        <v>117</v>
      </c>
      <c r="I370" s="973">
        <v>0.25</v>
      </c>
      <c r="J370" s="425" t="s">
        <v>119</v>
      </c>
      <c r="K370" s="789">
        <f t="shared" si="16"/>
        <v>0</v>
      </c>
      <c r="L370" s="409" t="str">
        <f t="shared" si="17"/>
        <v>(ｵｵ)</v>
      </c>
      <c r="M370" s="923"/>
      <c r="N370" s="313" t="s">
        <v>860</v>
      </c>
      <c r="O370" s="196" t="s">
        <v>860</v>
      </c>
      <c r="P370" s="203"/>
      <c r="Q370" s="200"/>
      <c r="R370" s="200"/>
      <c r="S370" s="204"/>
      <c r="T370" s="200"/>
      <c r="U370" s="200"/>
      <c r="V370" s="205"/>
      <c r="W370" s="199"/>
      <c r="X370" s="201"/>
    </row>
    <row r="371" spans="1:24" ht="12.75" customHeight="1" x14ac:dyDescent="0.2">
      <c r="A371" s="550"/>
      <c r="B371" s="1620"/>
      <c r="C371" s="1619"/>
      <c r="D371" s="1671"/>
      <c r="E371" s="1623"/>
      <c r="F371" s="941" t="s">
        <v>520</v>
      </c>
      <c r="G371" s="612" t="b">
        <f>IF(総括表!$B$4=総括表!$Q$4,基礎データ貼付用シート!E1409)</f>
        <v>0</v>
      </c>
      <c r="H371" s="423" t="s">
        <v>117</v>
      </c>
      <c r="I371" s="973">
        <v>0.45</v>
      </c>
      <c r="J371" s="423" t="s">
        <v>119</v>
      </c>
      <c r="K371" s="789">
        <f t="shared" si="16"/>
        <v>0</v>
      </c>
      <c r="L371" s="409" t="str">
        <f t="shared" si="17"/>
        <v>(ｵｶ)</v>
      </c>
      <c r="M371" s="923"/>
      <c r="N371" s="313" t="s">
        <v>860</v>
      </c>
      <c r="O371" s="196" t="s">
        <v>861</v>
      </c>
      <c r="P371" s="203"/>
      <c r="Q371" s="200"/>
      <c r="R371" s="200"/>
      <c r="S371" s="204"/>
      <c r="T371" s="200"/>
      <c r="U371" s="200"/>
      <c r="V371" s="205"/>
      <c r="W371" s="199"/>
      <c r="X371" s="201"/>
    </row>
    <row r="372" spans="1:24" ht="12.75" customHeight="1" x14ac:dyDescent="0.2">
      <c r="A372" s="550"/>
      <c r="B372" s="1620"/>
      <c r="C372" s="1619"/>
      <c r="D372" s="1671"/>
      <c r="E372" s="1624"/>
      <c r="F372" s="941" t="s">
        <v>521</v>
      </c>
      <c r="G372" s="612" t="b">
        <f>IF(総括表!$B$4=総括表!$Q$4,基礎データ貼付用シート!E1410)</f>
        <v>0</v>
      </c>
      <c r="H372" s="423" t="s">
        <v>117</v>
      </c>
      <c r="I372" s="973">
        <v>0.5</v>
      </c>
      <c r="J372" s="423" t="s">
        <v>119</v>
      </c>
      <c r="K372" s="789">
        <f t="shared" si="16"/>
        <v>0</v>
      </c>
      <c r="L372" s="409" t="str">
        <f t="shared" si="17"/>
        <v>(ｵｷ)</v>
      </c>
      <c r="M372" s="923"/>
      <c r="N372" s="313" t="s">
        <v>860</v>
      </c>
      <c r="O372" s="196" t="s">
        <v>862</v>
      </c>
      <c r="P372" s="203"/>
      <c r="Q372" s="200"/>
      <c r="R372" s="200"/>
      <c r="S372" s="204"/>
      <c r="T372" s="200"/>
      <c r="U372" s="200"/>
      <c r="V372" s="205"/>
      <c r="W372" s="199"/>
      <c r="X372" s="201"/>
    </row>
    <row r="373" spans="1:24" ht="12.75" customHeight="1" x14ac:dyDescent="0.2">
      <c r="A373" s="550"/>
      <c r="B373" s="1620"/>
      <c r="C373" s="1619"/>
      <c r="D373" s="1671"/>
      <c r="E373" s="1625" t="s">
        <v>994</v>
      </c>
      <c r="F373" s="942" t="s">
        <v>326</v>
      </c>
      <c r="G373" s="612" t="b">
        <f>IF(総括表!$B$4=総括表!$Q$4,基礎データ貼付用シート!E1408)</f>
        <v>0</v>
      </c>
      <c r="H373" s="423" t="s">
        <v>117</v>
      </c>
      <c r="I373" s="973">
        <v>0.4</v>
      </c>
      <c r="J373" s="425" t="s">
        <v>119</v>
      </c>
      <c r="K373" s="789">
        <f t="shared" si="16"/>
        <v>0</v>
      </c>
      <c r="L373" s="409" t="str">
        <f>$N$129&amp;N373&amp;O373&amp;$O$129</f>
        <v>(ｵｸ)</v>
      </c>
      <c r="M373" s="923"/>
      <c r="N373" s="313" t="s">
        <v>860</v>
      </c>
      <c r="O373" s="196" t="s">
        <v>863</v>
      </c>
      <c r="P373" s="203"/>
      <c r="Q373" s="200"/>
      <c r="R373" s="200"/>
      <c r="S373" s="204"/>
      <c r="T373" s="200"/>
      <c r="U373" s="200"/>
      <c r="V373" s="205"/>
      <c r="W373" s="199"/>
      <c r="X373" s="201"/>
    </row>
    <row r="374" spans="1:24" ht="12.75" customHeight="1" x14ac:dyDescent="0.2">
      <c r="A374" s="550"/>
      <c r="B374" s="1620"/>
      <c r="C374" s="1609"/>
      <c r="D374" s="1671"/>
      <c r="E374" s="1626"/>
      <c r="F374" s="941" t="s">
        <v>521</v>
      </c>
      <c r="G374" s="612" t="b">
        <f>IF(総括表!$B$4=総括表!$Q$4,基礎データ貼付用シート!E1411)</f>
        <v>0</v>
      </c>
      <c r="H374" s="423" t="s">
        <v>117</v>
      </c>
      <c r="I374" s="973">
        <v>0.2</v>
      </c>
      <c r="J374" s="423" t="s">
        <v>119</v>
      </c>
      <c r="K374" s="789">
        <f t="shared" si="16"/>
        <v>0</v>
      </c>
      <c r="L374" s="409" t="str">
        <f t="shared" si="17"/>
        <v>(ｵｹ)</v>
      </c>
      <c r="M374" s="923"/>
      <c r="N374" s="313" t="s">
        <v>860</v>
      </c>
      <c r="O374" s="196" t="s">
        <v>864</v>
      </c>
      <c r="P374" s="203"/>
      <c r="Q374" s="200"/>
      <c r="R374" s="200"/>
      <c r="S374" s="204"/>
      <c r="T374" s="200"/>
      <c r="U374" s="200"/>
      <c r="V374" s="205"/>
      <c r="W374" s="199"/>
      <c r="X374" s="201"/>
    </row>
    <row r="375" spans="1:24" ht="12.75" customHeight="1" x14ac:dyDescent="0.2">
      <c r="A375" s="550"/>
      <c r="B375" s="1620">
        <v>34</v>
      </c>
      <c r="C375" s="1608" t="s">
        <v>7046</v>
      </c>
      <c r="D375" s="1671" t="s">
        <v>992</v>
      </c>
      <c r="E375" s="1622" t="s">
        <v>327</v>
      </c>
      <c r="F375" s="940" t="s">
        <v>326</v>
      </c>
      <c r="G375" s="612" t="b">
        <f>IF(総括表!$B$4=総括表!$Q$5,基礎データ貼付用シート!E1401)</f>
        <v>0</v>
      </c>
      <c r="H375" s="423" t="s">
        <v>117</v>
      </c>
      <c r="I375" s="973">
        <v>0.25</v>
      </c>
      <c r="J375" s="425" t="s">
        <v>119</v>
      </c>
      <c r="K375" s="789">
        <f t="shared" si="16"/>
        <v>0</v>
      </c>
      <c r="L375" s="409" t="str">
        <f t="shared" si="17"/>
        <v>(ｵｺ)</v>
      </c>
      <c r="M375" s="923"/>
      <c r="N375" s="313" t="s">
        <v>860</v>
      </c>
      <c r="O375" s="196" t="s">
        <v>865</v>
      </c>
      <c r="P375" s="203"/>
      <c r="Q375" s="200"/>
      <c r="R375" s="200"/>
      <c r="S375" s="204"/>
      <c r="T375" s="200"/>
      <c r="U375" s="200"/>
      <c r="V375" s="205"/>
      <c r="W375" s="199"/>
      <c r="X375" s="201"/>
    </row>
    <row r="376" spans="1:24" ht="12.75" customHeight="1" x14ac:dyDescent="0.2">
      <c r="A376" s="550"/>
      <c r="B376" s="1620"/>
      <c r="C376" s="1619"/>
      <c r="D376" s="1671"/>
      <c r="E376" s="1623"/>
      <c r="F376" s="941" t="s">
        <v>520</v>
      </c>
      <c r="G376" s="612" t="b">
        <f>IF(総括表!$B$4=総括表!$Q$5,基礎データ貼付用シート!E1403)</f>
        <v>0</v>
      </c>
      <c r="H376" s="423" t="s">
        <v>117</v>
      </c>
      <c r="I376" s="973">
        <v>0.45</v>
      </c>
      <c r="J376" s="423" t="s">
        <v>119</v>
      </c>
      <c r="K376" s="789">
        <f t="shared" si="16"/>
        <v>0</v>
      </c>
      <c r="L376" s="409" t="str">
        <f t="shared" si="17"/>
        <v>(ｵｻ)</v>
      </c>
      <c r="M376" s="923"/>
      <c r="N376" s="313" t="s">
        <v>860</v>
      </c>
      <c r="O376" s="196" t="s">
        <v>866</v>
      </c>
      <c r="P376" s="203"/>
      <c r="Q376" s="200"/>
      <c r="R376" s="200"/>
      <c r="S376" s="204"/>
      <c r="T376" s="200"/>
      <c r="U376" s="200"/>
      <c r="V376" s="205"/>
      <c r="W376" s="199"/>
      <c r="X376" s="201"/>
    </row>
    <row r="377" spans="1:24" ht="12.75" customHeight="1" x14ac:dyDescent="0.2">
      <c r="A377" s="550"/>
      <c r="B377" s="1620"/>
      <c r="C377" s="1619"/>
      <c r="D377" s="1671"/>
      <c r="E377" s="1624"/>
      <c r="F377" s="941" t="s">
        <v>521</v>
      </c>
      <c r="G377" s="612" t="b">
        <f>IF(総括表!$B$4=総括表!$Q$5,基礎データ貼付用シート!E1404)</f>
        <v>0</v>
      </c>
      <c r="H377" s="423" t="s">
        <v>117</v>
      </c>
      <c r="I377" s="973">
        <v>0.5</v>
      </c>
      <c r="J377" s="423" t="s">
        <v>119</v>
      </c>
      <c r="K377" s="789">
        <f t="shared" si="16"/>
        <v>0</v>
      </c>
      <c r="L377" s="409" t="str">
        <f t="shared" si="17"/>
        <v>(ｵｼ)</v>
      </c>
      <c r="M377" s="923"/>
      <c r="N377" s="313" t="s">
        <v>860</v>
      </c>
      <c r="O377" s="196" t="s">
        <v>867</v>
      </c>
      <c r="P377" s="203"/>
      <c r="Q377" s="200"/>
      <c r="R377" s="200"/>
      <c r="S377" s="204"/>
      <c r="T377" s="200"/>
      <c r="U377" s="200"/>
      <c r="V377" s="205"/>
      <c r="W377" s="199"/>
      <c r="X377" s="201"/>
    </row>
    <row r="378" spans="1:24" ht="12.75" customHeight="1" x14ac:dyDescent="0.2">
      <c r="A378" s="550"/>
      <c r="B378" s="1620"/>
      <c r="C378" s="1619"/>
      <c r="D378" s="1671"/>
      <c r="E378" s="1622" t="s">
        <v>994</v>
      </c>
      <c r="F378" s="942" t="s">
        <v>326</v>
      </c>
      <c r="G378" s="612" t="b">
        <f>IF(総括表!$B$4=総括表!$Q$5,基礎データ貼付用シート!E1402)</f>
        <v>0</v>
      </c>
      <c r="H378" s="423" t="s">
        <v>117</v>
      </c>
      <c r="I378" s="973">
        <v>0.4</v>
      </c>
      <c r="J378" s="425" t="s">
        <v>119</v>
      </c>
      <c r="K378" s="789">
        <f t="shared" si="16"/>
        <v>0</v>
      </c>
      <c r="L378" s="409" t="str">
        <f t="shared" si="17"/>
        <v>(ｵｽ)</v>
      </c>
      <c r="M378" s="923"/>
      <c r="N378" s="313" t="s">
        <v>860</v>
      </c>
      <c r="O378" s="196" t="s">
        <v>868</v>
      </c>
      <c r="P378" s="203"/>
      <c r="Q378" s="200"/>
      <c r="R378" s="200"/>
      <c r="S378" s="204"/>
      <c r="T378" s="200"/>
      <c r="U378" s="200"/>
      <c r="V378" s="205"/>
      <c r="W378" s="199"/>
      <c r="X378" s="201"/>
    </row>
    <row r="379" spans="1:24" ht="12.75" customHeight="1" x14ac:dyDescent="0.2">
      <c r="A379" s="550"/>
      <c r="B379" s="1620"/>
      <c r="C379" s="1619"/>
      <c r="D379" s="1671"/>
      <c r="E379" s="1624"/>
      <c r="F379" s="941" t="s">
        <v>521</v>
      </c>
      <c r="G379" s="612" t="b">
        <f>IF(総括表!$B$4=総括表!$Q$5,基礎データ貼付用シート!E1405)</f>
        <v>0</v>
      </c>
      <c r="H379" s="423" t="s">
        <v>117</v>
      </c>
      <c r="I379" s="973">
        <v>0.2</v>
      </c>
      <c r="J379" s="423" t="s">
        <v>119</v>
      </c>
      <c r="K379" s="789">
        <f t="shared" si="16"/>
        <v>0</v>
      </c>
      <c r="L379" s="409" t="str">
        <f t="shared" si="17"/>
        <v>(ｵｾ)</v>
      </c>
      <c r="M379" s="923"/>
      <c r="N379" s="313" t="s">
        <v>860</v>
      </c>
      <c r="O379" s="196" t="s">
        <v>869</v>
      </c>
      <c r="P379" s="203"/>
      <c r="Q379" s="200"/>
      <c r="R379" s="200"/>
      <c r="S379" s="204"/>
      <c r="T379" s="200"/>
      <c r="U379" s="200"/>
      <c r="V379" s="205"/>
      <c r="W379" s="199"/>
      <c r="X379" s="201"/>
    </row>
    <row r="380" spans="1:24" ht="12.75" customHeight="1" x14ac:dyDescent="0.2">
      <c r="A380" s="550"/>
      <c r="B380" s="1620"/>
      <c r="C380" s="1619"/>
      <c r="D380" s="1671" t="s">
        <v>993</v>
      </c>
      <c r="E380" s="1622" t="s">
        <v>327</v>
      </c>
      <c r="F380" s="940" t="s">
        <v>326</v>
      </c>
      <c r="G380" s="612" t="b">
        <f>IF(総括表!$B$4=総括表!$Q$5,基礎データ貼付用シート!E1407)</f>
        <v>0</v>
      </c>
      <c r="H380" s="423" t="s">
        <v>117</v>
      </c>
      <c r="I380" s="973">
        <v>0.25</v>
      </c>
      <c r="J380" s="425" t="s">
        <v>119</v>
      </c>
      <c r="K380" s="789">
        <f t="shared" si="16"/>
        <v>0</v>
      </c>
      <c r="L380" s="409" t="str">
        <f t="shared" si="17"/>
        <v>(ｵｿ)</v>
      </c>
      <c r="M380" s="923"/>
      <c r="N380" s="313" t="s">
        <v>860</v>
      </c>
      <c r="O380" s="196" t="s">
        <v>870</v>
      </c>
      <c r="P380" s="203"/>
      <c r="Q380" s="200"/>
      <c r="R380" s="200"/>
      <c r="S380" s="204"/>
      <c r="T380" s="200"/>
      <c r="U380" s="200"/>
      <c r="V380" s="205"/>
      <c r="W380" s="199"/>
      <c r="X380" s="201"/>
    </row>
    <row r="381" spans="1:24" ht="12.75" customHeight="1" x14ac:dyDescent="0.2">
      <c r="A381" s="550"/>
      <c r="B381" s="1620"/>
      <c r="C381" s="1619"/>
      <c r="D381" s="1671"/>
      <c r="E381" s="1623"/>
      <c r="F381" s="941" t="s">
        <v>520</v>
      </c>
      <c r="G381" s="612" t="b">
        <f>IF(総括表!$B$4=総括表!$Q$5,基礎データ貼付用シート!E1409)</f>
        <v>0</v>
      </c>
      <c r="H381" s="423" t="s">
        <v>117</v>
      </c>
      <c r="I381" s="973">
        <v>0.45</v>
      </c>
      <c r="J381" s="423" t="s">
        <v>119</v>
      </c>
      <c r="K381" s="789">
        <f t="shared" si="16"/>
        <v>0</v>
      </c>
      <c r="L381" s="409" t="str">
        <f t="shared" si="17"/>
        <v>(ｵﾀ)</v>
      </c>
      <c r="M381" s="923"/>
      <c r="N381" s="313" t="s">
        <v>860</v>
      </c>
      <c r="O381" s="196" t="s">
        <v>871</v>
      </c>
      <c r="P381" s="203"/>
      <c r="Q381" s="200"/>
      <c r="R381" s="200"/>
      <c r="S381" s="204"/>
      <c r="T381" s="200"/>
      <c r="U381" s="200"/>
      <c r="V381" s="205"/>
      <c r="W381" s="199"/>
      <c r="X381" s="201"/>
    </row>
    <row r="382" spans="1:24" ht="12.75" customHeight="1" x14ac:dyDescent="0.2">
      <c r="A382" s="550"/>
      <c r="B382" s="1620"/>
      <c r="C382" s="1619"/>
      <c r="D382" s="1671"/>
      <c r="E382" s="1624"/>
      <c r="F382" s="941" t="s">
        <v>521</v>
      </c>
      <c r="G382" s="612" t="b">
        <f>IF(総括表!$B$4=総括表!$Q$5,基礎データ貼付用シート!E1410)</f>
        <v>0</v>
      </c>
      <c r="H382" s="423" t="s">
        <v>117</v>
      </c>
      <c r="I382" s="973">
        <v>0.5</v>
      </c>
      <c r="J382" s="423" t="s">
        <v>119</v>
      </c>
      <c r="K382" s="789">
        <f t="shared" si="16"/>
        <v>0</v>
      </c>
      <c r="L382" s="409" t="str">
        <f t="shared" si="17"/>
        <v>(ｵﾁ)</v>
      </c>
      <c r="M382" s="923"/>
      <c r="N382" s="313" t="s">
        <v>860</v>
      </c>
      <c r="O382" s="196" t="s">
        <v>872</v>
      </c>
      <c r="P382" s="203"/>
      <c r="Q382" s="200"/>
      <c r="R382" s="200"/>
      <c r="S382" s="204"/>
      <c r="T382" s="200"/>
      <c r="U382" s="200"/>
      <c r="V382" s="205"/>
      <c r="W382" s="199"/>
      <c r="X382" s="201"/>
    </row>
    <row r="383" spans="1:24" ht="12.75" customHeight="1" x14ac:dyDescent="0.2">
      <c r="A383" s="550"/>
      <c r="B383" s="1620"/>
      <c r="C383" s="1619"/>
      <c r="D383" s="1671"/>
      <c r="E383" s="1625" t="s">
        <v>994</v>
      </c>
      <c r="F383" s="942" t="s">
        <v>326</v>
      </c>
      <c r="G383" s="612" t="b">
        <f>IF(総括表!$B$4=総括表!$Q$5,基礎データ貼付用シート!E1408)</f>
        <v>0</v>
      </c>
      <c r="H383" s="423" t="s">
        <v>117</v>
      </c>
      <c r="I383" s="973">
        <v>0.4</v>
      </c>
      <c r="J383" s="425" t="s">
        <v>119</v>
      </c>
      <c r="K383" s="789">
        <f t="shared" si="16"/>
        <v>0</v>
      </c>
      <c r="L383" s="409" t="str">
        <f t="shared" si="17"/>
        <v>(ｵﾂ)</v>
      </c>
      <c r="M383" s="923"/>
      <c r="N383" s="313" t="s">
        <v>860</v>
      </c>
      <c r="O383" s="196" t="s">
        <v>873</v>
      </c>
      <c r="P383" s="203"/>
      <c r="Q383" s="200"/>
      <c r="R383" s="200"/>
      <c r="S383" s="204"/>
      <c r="T383" s="200"/>
      <c r="U383" s="200"/>
      <c r="V383" s="205"/>
      <c r="W383" s="199"/>
      <c r="X383" s="201"/>
    </row>
    <row r="384" spans="1:24" ht="12.75" customHeight="1" x14ac:dyDescent="0.2">
      <c r="A384" s="550"/>
      <c r="B384" s="1620"/>
      <c r="C384" s="1609"/>
      <c r="D384" s="1671"/>
      <c r="E384" s="1626"/>
      <c r="F384" s="941" t="s">
        <v>521</v>
      </c>
      <c r="G384" s="612" t="b">
        <f>IF(総括表!$B$4=総括表!$Q$5,基礎データ貼付用シート!E1411)</f>
        <v>0</v>
      </c>
      <c r="H384" s="423" t="s">
        <v>117</v>
      </c>
      <c r="I384" s="973">
        <v>0.2</v>
      </c>
      <c r="J384" s="423" t="s">
        <v>119</v>
      </c>
      <c r="K384" s="789">
        <f t="shared" si="16"/>
        <v>0</v>
      </c>
      <c r="L384" s="409" t="str">
        <f t="shared" si="17"/>
        <v>(ｵﾃ)</v>
      </c>
      <c r="M384" s="923"/>
      <c r="N384" s="313" t="s">
        <v>860</v>
      </c>
      <c r="O384" s="196" t="s">
        <v>874</v>
      </c>
      <c r="P384" s="203"/>
      <c r="Q384" s="200"/>
      <c r="R384" s="200"/>
      <c r="S384" s="204"/>
      <c r="T384" s="200"/>
      <c r="U384" s="200"/>
      <c r="V384" s="205"/>
      <c r="W384" s="199"/>
      <c r="X384" s="201"/>
    </row>
    <row r="385" spans="1:24" s="255" customFormat="1" ht="12.75" customHeight="1" x14ac:dyDescent="0.2">
      <c r="A385" s="550"/>
      <c r="B385" s="1620">
        <v>35</v>
      </c>
      <c r="C385" s="1608" t="s">
        <v>7047</v>
      </c>
      <c r="D385" s="1621" t="s">
        <v>992</v>
      </c>
      <c r="E385" s="1622" t="s">
        <v>327</v>
      </c>
      <c r="F385" s="943" t="s">
        <v>326</v>
      </c>
      <c r="G385" s="612" t="b">
        <f>IF(総括表!$B$4=総括表!$Q$4,基礎データ貼付用シート!E1413)</f>
        <v>0</v>
      </c>
      <c r="H385" s="791" t="s">
        <v>117</v>
      </c>
      <c r="I385" s="973">
        <v>0.25</v>
      </c>
      <c r="J385" s="425" t="s">
        <v>119</v>
      </c>
      <c r="K385" s="789">
        <f t="shared" si="16"/>
        <v>0</v>
      </c>
      <c r="L385" s="409" t="str">
        <f t="shared" si="17"/>
        <v>(ｵﾄ)</v>
      </c>
      <c r="M385" s="923"/>
      <c r="N385" s="285" t="s">
        <v>860</v>
      </c>
      <c r="O385" s="313" t="s">
        <v>875</v>
      </c>
      <c r="P385" s="203"/>
      <c r="Q385" s="261"/>
      <c r="R385" s="261"/>
      <c r="S385" s="262"/>
      <c r="T385" s="261"/>
      <c r="U385" s="261"/>
      <c r="V385" s="263"/>
      <c r="W385" s="264"/>
      <c r="X385" s="265"/>
    </row>
    <row r="386" spans="1:24" s="255" customFormat="1" ht="12.75" customHeight="1" x14ac:dyDescent="0.2">
      <c r="A386" s="550"/>
      <c r="B386" s="1620"/>
      <c r="C386" s="1619"/>
      <c r="D386" s="1621"/>
      <c r="E386" s="1623"/>
      <c r="F386" s="944" t="s">
        <v>520</v>
      </c>
      <c r="G386" s="612" t="b">
        <f>IF(総括表!$B$4=総括表!$Q$4,基礎データ貼付用シート!E1415)</f>
        <v>0</v>
      </c>
      <c r="H386" s="791" t="s">
        <v>117</v>
      </c>
      <c r="I386" s="973">
        <v>0.45</v>
      </c>
      <c r="J386" s="791" t="s">
        <v>119</v>
      </c>
      <c r="K386" s="789">
        <f t="shared" si="16"/>
        <v>0</v>
      </c>
      <c r="L386" s="409" t="str">
        <f t="shared" si="17"/>
        <v>(ｵﾅ)</v>
      </c>
      <c r="M386" s="923"/>
      <c r="N386" s="313" t="s">
        <v>860</v>
      </c>
      <c r="O386" s="313" t="s">
        <v>876</v>
      </c>
      <c r="P386" s="203"/>
      <c r="Q386" s="261"/>
      <c r="R386" s="261"/>
      <c r="S386" s="262"/>
      <c r="T386" s="261"/>
      <c r="U386" s="261"/>
      <c r="V386" s="263"/>
      <c r="W386" s="264"/>
      <c r="X386" s="265"/>
    </row>
    <row r="387" spans="1:24" s="255" customFormat="1" ht="12.75" customHeight="1" x14ac:dyDescent="0.2">
      <c r="A387" s="550"/>
      <c r="B387" s="1620"/>
      <c r="C387" s="1619"/>
      <c r="D387" s="1621"/>
      <c r="E387" s="1624"/>
      <c r="F387" s="944" t="s">
        <v>521</v>
      </c>
      <c r="G387" s="612" t="b">
        <f>IF(総括表!$B$4=総括表!$Q$4,基礎データ貼付用シート!E1416)</f>
        <v>0</v>
      </c>
      <c r="H387" s="791" t="s">
        <v>117</v>
      </c>
      <c r="I387" s="973">
        <v>0.9</v>
      </c>
      <c r="J387" s="791" t="s">
        <v>119</v>
      </c>
      <c r="K387" s="789">
        <f t="shared" si="16"/>
        <v>0</v>
      </c>
      <c r="L387" s="409" t="str">
        <f t="shared" si="17"/>
        <v>(ｵﾆ)</v>
      </c>
      <c r="M387" s="923"/>
      <c r="N387" s="313" t="s">
        <v>860</v>
      </c>
      <c r="O387" s="313" t="s">
        <v>877</v>
      </c>
      <c r="P387" s="203"/>
      <c r="Q387" s="261"/>
      <c r="R387" s="261"/>
      <c r="S387" s="262"/>
      <c r="T387" s="261"/>
      <c r="U387" s="261"/>
      <c r="V387" s="263"/>
      <c r="W387" s="264"/>
      <c r="X387" s="265"/>
    </row>
    <row r="388" spans="1:24" s="255" customFormat="1" ht="12.75" customHeight="1" x14ac:dyDescent="0.2">
      <c r="A388" s="550"/>
      <c r="B388" s="1620"/>
      <c r="C388" s="1619"/>
      <c r="D388" s="1621"/>
      <c r="E388" s="1622" t="s">
        <v>994</v>
      </c>
      <c r="F388" s="945" t="s">
        <v>326</v>
      </c>
      <c r="G388" s="612" t="b">
        <f>IF(総括表!$B$4=総括表!$Q$4,基礎データ貼付用シート!E1414)</f>
        <v>0</v>
      </c>
      <c r="H388" s="791" t="s">
        <v>117</v>
      </c>
      <c r="I388" s="973">
        <v>0.4</v>
      </c>
      <c r="J388" s="425" t="s">
        <v>119</v>
      </c>
      <c r="K388" s="789">
        <f t="shared" si="16"/>
        <v>0</v>
      </c>
      <c r="L388" s="409" t="str">
        <f t="shared" si="17"/>
        <v>(ｵﾇ)</v>
      </c>
      <c r="M388" s="923"/>
      <c r="N388" s="313" t="s">
        <v>860</v>
      </c>
      <c r="O388" s="313" t="s">
        <v>832</v>
      </c>
      <c r="P388" s="203"/>
      <c r="Q388" s="261"/>
      <c r="R388" s="261"/>
      <c r="S388" s="262"/>
      <c r="T388" s="261"/>
      <c r="U388" s="261"/>
      <c r="V388" s="263"/>
      <c r="W388" s="264"/>
      <c r="X388" s="265"/>
    </row>
    <row r="389" spans="1:24" s="255" customFormat="1" ht="12.75" customHeight="1" x14ac:dyDescent="0.2">
      <c r="A389" s="550"/>
      <c r="B389" s="1620"/>
      <c r="C389" s="1619"/>
      <c r="D389" s="1621"/>
      <c r="E389" s="1624"/>
      <c r="F389" s="944" t="s">
        <v>521</v>
      </c>
      <c r="G389" s="612" t="b">
        <f>IF(総括表!$B$4=総括表!$Q$4,基礎データ貼付用シート!E1417)</f>
        <v>0</v>
      </c>
      <c r="H389" s="791" t="s">
        <v>117</v>
      </c>
      <c r="I389" s="973">
        <v>0.6</v>
      </c>
      <c r="J389" s="791" t="s">
        <v>119</v>
      </c>
      <c r="K389" s="789">
        <f t="shared" si="16"/>
        <v>0</v>
      </c>
      <c r="L389" s="409" t="str">
        <f t="shared" si="17"/>
        <v>(ｵﾈ)</v>
      </c>
      <c r="M389" s="923"/>
      <c r="N389" s="313" t="s">
        <v>860</v>
      </c>
      <c r="O389" s="313" t="s">
        <v>833</v>
      </c>
      <c r="P389" s="203"/>
      <c r="Q389" s="261"/>
      <c r="R389" s="261"/>
      <c r="S389" s="262"/>
      <c r="T389" s="261"/>
      <c r="U389" s="261"/>
      <c r="V389" s="263"/>
      <c r="W389" s="264"/>
      <c r="X389" s="265"/>
    </row>
    <row r="390" spans="1:24" s="255" customFormat="1" ht="12.75" customHeight="1" x14ac:dyDescent="0.2">
      <c r="A390" s="550"/>
      <c r="B390" s="1620"/>
      <c r="C390" s="1619"/>
      <c r="D390" s="1621" t="s">
        <v>993</v>
      </c>
      <c r="E390" s="1622" t="s">
        <v>327</v>
      </c>
      <c r="F390" s="943" t="s">
        <v>326</v>
      </c>
      <c r="G390" s="612" t="b">
        <f>IF(総括表!$B$4=総括表!$Q$4,基礎データ貼付用シート!E1419)</f>
        <v>0</v>
      </c>
      <c r="H390" s="791" t="s">
        <v>117</v>
      </c>
      <c r="I390" s="973">
        <v>0.25</v>
      </c>
      <c r="J390" s="425" t="s">
        <v>119</v>
      </c>
      <c r="K390" s="789">
        <f t="shared" si="16"/>
        <v>0</v>
      </c>
      <c r="L390" s="409" t="str">
        <f t="shared" si="17"/>
        <v>(ｵﾉ)</v>
      </c>
      <c r="M390" s="923"/>
      <c r="N390" s="313" t="s">
        <v>860</v>
      </c>
      <c r="O390" s="313" t="s">
        <v>834</v>
      </c>
      <c r="P390" s="203"/>
      <c r="Q390" s="261"/>
      <c r="R390" s="261"/>
      <c r="S390" s="262"/>
      <c r="T390" s="261"/>
      <c r="U390" s="261"/>
      <c r="V390" s="263"/>
      <c r="W390" s="264"/>
      <c r="X390" s="265"/>
    </row>
    <row r="391" spans="1:24" s="255" customFormat="1" ht="12.75" customHeight="1" x14ac:dyDescent="0.2">
      <c r="A391" s="550"/>
      <c r="B391" s="1620"/>
      <c r="C391" s="1619"/>
      <c r="D391" s="1621"/>
      <c r="E391" s="1623"/>
      <c r="F391" s="944" t="s">
        <v>520</v>
      </c>
      <c r="G391" s="612" t="b">
        <f>IF(総括表!$B$4=総括表!$Q$4,基礎データ貼付用シート!E1421)</f>
        <v>0</v>
      </c>
      <c r="H391" s="791" t="s">
        <v>117</v>
      </c>
      <c r="I391" s="973">
        <v>0.45</v>
      </c>
      <c r="J391" s="791" t="s">
        <v>119</v>
      </c>
      <c r="K391" s="789">
        <f t="shared" si="16"/>
        <v>0</v>
      </c>
      <c r="L391" s="409" t="str">
        <f t="shared" si="17"/>
        <v>(ｵﾊ)</v>
      </c>
      <c r="M391" s="923"/>
      <c r="N391" s="313" t="s">
        <v>860</v>
      </c>
      <c r="O391" s="313" t="s">
        <v>835</v>
      </c>
      <c r="P391" s="203"/>
      <c r="Q391" s="261"/>
      <c r="R391" s="261"/>
      <c r="S391" s="262"/>
      <c r="T391" s="261"/>
      <c r="U391" s="261"/>
      <c r="V391" s="263"/>
      <c r="W391" s="264"/>
      <c r="X391" s="265"/>
    </row>
    <row r="392" spans="1:24" s="255" customFormat="1" ht="12.75" customHeight="1" x14ac:dyDescent="0.2">
      <c r="A392" s="550"/>
      <c r="B392" s="1620"/>
      <c r="C392" s="1619"/>
      <c r="D392" s="1621"/>
      <c r="E392" s="1624"/>
      <c r="F392" s="944" t="s">
        <v>521</v>
      </c>
      <c r="G392" s="612" t="b">
        <f>IF(総括表!$B$4=総括表!$Q$4,基礎データ貼付用シート!E1422)</f>
        <v>0</v>
      </c>
      <c r="H392" s="791" t="s">
        <v>117</v>
      </c>
      <c r="I392" s="973">
        <v>0.9</v>
      </c>
      <c r="J392" s="791" t="s">
        <v>119</v>
      </c>
      <c r="K392" s="789">
        <f t="shared" si="16"/>
        <v>0</v>
      </c>
      <c r="L392" s="409" t="str">
        <f t="shared" si="17"/>
        <v>(ｵﾋ)</v>
      </c>
      <c r="M392" s="923"/>
      <c r="N392" s="313" t="s">
        <v>860</v>
      </c>
      <c r="O392" s="313" t="s">
        <v>836</v>
      </c>
      <c r="P392" s="203"/>
      <c r="Q392" s="261"/>
      <c r="R392" s="261"/>
      <c r="S392" s="262"/>
      <c r="T392" s="261"/>
      <c r="U392" s="261"/>
      <c r="V392" s="263"/>
      <c r="W392" s="264"/>
      <c r="X392" s="265"/>
    </row>
    <row r="393" spans="1:24" s="255" customFormat="1" ht="12.75" customHeight="1" x14ac:dyDescent="0.2">
      <c r="A393" s="550"/>
      <c r="B393" s="1620"/>
      <c r="C393" s="1619"/>
      <c r="D393" s="1621"/>
      <c r="E393" s="1625" t="s">
        <v>994</v>
      </c>
      <c r="F393" s="945" t="s">
        <v>326</v>
      </c>
      <c r="G393" s="612" t="b">
        <f>IF(総括表!$B$4=総括表!$Q$4,基礎データ貼付用シート!E1420)</f>
        <v>0</v>
      </c>
      <c r="H393" s="791" t="s">
        <v>117</v>
      </c>
      <c r="I393" s="973">
        <v>0.4</v>
      </c>
      <c r="J393" s="425" t="s">
        <v>119</v>
      </c>
      <c r="K393" s="789">
        <f t="shared" si="16"/>
        <v>0</v>
      </c>
      <c r="L393" s="409" t="str">
        <f t="shared" si="17"/>
        <v>(ｵﾌ)</v>
      </c>
      <c r="M393" s="923"/>
      <c r="N393" s="313" t="s">
        <v>860</v>
      </c>
      <c r="O393" s="313" t="s">
        <v>837</v>
      </c>
      <c r="P393" s="203"/>
      <c r="Q393" s="261"/>
      <c r="R393" s="261"/>
      <c r="S393" s="262"/>
      <c r="T393" s="261"/>
      <c r="U393" s="261"/>
      <c r="V393" s="263"/>
      <c r="W393" s="264"/>
      <c r="X393" s="265"/>
    </row>
    <row r="394" spans="1:24" s="255" customFormat="1" ht="12.75" customHeight="1" x14ac:dyDescent="0.2">
      <c r="A394" s="550"/>
      <c r="B394" s="1620"/>
      <c r="C394" s="1609"/>
      <c r="D394" s="1621"/>
      <c r="E394" s="1626"/>
      <c r="F394" s="944" t="s">
        <v>521</v>
      </c>
      <c r="G394" s="612" t="b">
        <f>IF(総括表!$B$4=総括表!$Q$4,基礎データ貼付用シート!E1423)</f>
        <v>0</v>
      </c>
      <c r="H394" s="791" t="s">
        <v>117</v>
      </c>
      <c r="I394" s="973">
        <v>0.6</v>
      </c>
      <c r="J394" s="791" t="s">
        <v>119</v>
      </c>
      <c r="K394" s="789">
        <f t="shared" si="16"/>
        <v>0</v>
      </c>
      <c r="L394" s="409" t="str">
        <f t="shared" si="17"/>
        <v>(ｵﾍ)</v>
      </c>
      <c r="M394" s="923"/>
      <c r="N394" s="313" t="s">
        <v>860</v>
      </c>
      <c r="O394" s="313" t="s">
        <v>838</v>
      </c>
      <c r="P394" s="203"/>
      <c r="Q394" s="261"/>
      <c r="R394" s="261"/>
      <c r="S394" s="262"/>
      <c r="T394" s="261"/>
      <c r="U394" s="261"/>
      <c r="V394" s="263"/>
      <c r="W394" s="264"/>
      <c r="X394" s="265"/>
    </row>
    <row r="395" spans="1:24" s="255" customFormat="1" ht="12.75" customHeight="1" x14ac:dyDescent="0.2">
      <c r="A395" s="550"/>
      <c r="B395" s="1620">
        <v>36</v>
      </c>
      <c r="C395" s="1608" t="s">
        <v>7048</v>
      </c>
      <c r="D395" s="1621" t="s">
        <v>992</v>
      </c>
      <c r="E395" s="1622" t="s">
        <v>327</v>
      </c>
      <c r="F395" s="943" t="s">
        <v>326</v>
      </c>
      <c r="G395" s="612" t="b">
        <f>IF(総括表!$B$4=総括表!$Q$5,基礎データ貼付用シート!E1413)</f>
        <v>0</v>
      </c>
      <c r="H395" s="791" t="s">
        <v>117</v>
      </c>
      <c r="I395" s="973">
        <v>0.25</v>
      </c>
      <c r="J395" s="425" t="s">
        <v>119</v>
      </c>
      <c r="K395" s="789">
        <f t="shared" si="16"/>
        <v>0</v>
      </c>
      <c r="L395" s="409" t="str">
        <f t="shared" si="17"/>
        <v>(ｵﾎ)</v>
      </c>
      <c r="M395" s="923"/>
      <c r="N395" s="313" t="s">
        <v>860</v>
      </c>
      <c r="O395" s="313" t="s">
        <v>839</v>
      </c>
      <c r="P395" s="203"/>
      <c r="Q395" s="261"/>
      <c r="R395" s="261"/>
      <c r="S395" s="262"/>
      <c r="T395" s="261"/>
      <c r="U395" s="261"/>
      <c r="V395" s="263"/>
      <c r="W395" s="264"/>
      <c r="X395" s="265"/>
    </row>
    <row r="396" spans="1:24" s="255" customFormat="1" ht="12.75" customHeight="1" x14ac:dyDescent="0.2">
      <c r="A396" s="550"/>
      <c r="B396" s="1620"/>
      <c r="C396" s="1619"/>
      <c r="D396" s="1621"/>
      <c r="E396" s="1623"/>
      <c r="F396" s="944" t="s">
        <v>520</v>
      </c>
      <c r="G396" s="612" t="b">
        <f>IF(総括表!$B$4=総括表!$Q$5,基礎データ貼付用シート!E1415)</f>
        <v>0</v>
      </c>
      <c r="H396" s="791" t="s">
        <v>117</v>
      </c>
      <c r="I396" s="973">
        <v>0.45</v>
      </c>
      <c r="J396" s="791" t="s">
        <v>119</v>
      </c>
      <c r="K396" s="789">
        <f t="shared" si="16"/>
        <v>0</v>
      </c>
      <c r="L396" s="409" t="str">
        <f t="shared" si="17"/>
        <v>(ｵﾏ)</v>
      </c>
      <c r="M396" s="923"/>
      <c r="N396" s="313" t="s">
        <v>860</v>
      </c>
      <c r="O396" s="313" t="s">
        <v>840</v>
      </c>
      <c r="P396" s="203"/>
      <c r="Q396" s="261"/>
      <c r="R396" s="261"/>
      <c r="S396" s="262"/>
      <c r="T396" s="261"/>
      <c r="U396" s="261"/>
      <c r="V396" s="263"/>
      <c r="W396" s="264"/>
      <c r="X396" s="265"/>
    </row>
    <row r="397" spans="1:24" s="255" customFormat="1" ht="12.75" customHeight="1" x14ac:dyDescent="0.2">
      <c r="A397" s="550"/>
      <c r="B397" s="1620"/>
      <c r="C397" s="1619"/>
      <c r="D397" s="1621"/>
      <c r="E397" s="1624"/>
      <c r="F397" s="944" t="s">
        <v>521</v>
      </c>
      <c r="G397" s="612" t="b">
        <f>IF(総括表!$B$4=総括表!$Q$5,基礎データ貼付用シート!E1416)</f>
        <v>0</v>
      </c>
      <c r="H397" s="791" t="s">
        <v>117</v>
      </c>
      <c r="I397" s="973">
        <v>0.9</v>
      </c>
      <c r="J397" s="791" t="s">
        <v>119</v>
      </c>
      <c r="K397" s="789">
        <f t="shared" si="16"/>
        <v>0</v>
      </c>
      <c r="L397" s="409" t="str">
        <f t="shared" si="17"/>
        <v>(ｵﾐ)</v>
      </c>
      <c r="M397" s="923"/>
      <c r="N397" s="313" t="s">
        <v>860</v>
      </c>
      <c r="O397" s="313" t="s">
        <v>841</v>
      </c>
      <c r="P397" s="203"/>
      <c r="Q397" s="261"/>
      <c r="R397" s="261"/>
      <c r="S397" s="262"/>
      <c r="T397" s="261"/>
      <c r="U397" s="261"/>
      <c r="V397" s="263"/>
      <c r="W397" s="264"/>
      <c r="X397" s="265"/>
    </row>
    <row r="398" spans="1:24" s="255" customFormat="1" ht="12.75" customHeight="1" x14ac:dyDescent="0.2">
      <c r="A398" s="550"/>
      <c r="B398" s="1620"/>
      <c r="C398" s="1619"/>
      <c r="D398" s="1621"/>
      <c r="E398" s="1622" t="s">
        <v>994</v>
      </c>
      <c r="F398" s="945" t="s">
        <v>326</v>
      </c>
      <c r="G398" s="612" t="b">
        <f>IF(総括表!$B$4=総括表!$Q$5,基礎データ貼付用シート!E1414)</f>
        <v>0</v>
      </c>
      <c r="H398" s="791" t="s">
        <v>117</v>
      </c>
      <c r="I398" s="973">
        <v>0.4</v>
      </c>
      <c r="J398" s="425" t="s">
        <v>119</v>
      </c>
      <c r="K398" s="789">
        <f t="shared" si="16"/>
        <v>0</v>
      </c>
      <c r="L398" s="409" t="str">
        <f t="shared" si="17"/>
        <v>(ｵﾑ)</v>
      </c>
      <c r="M398" s="923"/>
      <c r="N398" s="313" t="s">
        <v>860</v>
      </c>
      <c r="O398" s="313" t="s">
        <v>842</v>
      </c>
      <c r="P398" s="203"/>
      <c r="Q398" s="261"/>
      <c r="R398" s="261"/>
      <c r="S398" s="262"/>
      <c r="T398" s="261"/>
      <c r="U398" s="261"/>
      <c r="V398" s="263"/>
      <c r="W398" s="264"/>
      <c r="X398" s="265"/>
    </row>
    <row r="399" spans="1:24" s="255" customFormat="1" ht="12.75" customHeight="1" x14ac:dyDescent="0.2">
      <c r="A399" s="550"/>
      <c r="B399" s="1620"/>
      <c r="C399" s="1619"/>
      <c r="D399" s="1621"/>
      <c r="E399" s="1624"/>
      <c r="F399" s="944" t="s">
        <v>521</v>
      </c>
      <c r="G399" s="612" t="b">
        <f>IF(総括表!$B$4=総括表!$Q$5,基礎データ貼付用シート!E1417)</f>
        <v>0</v>
      </c>
      <c r="H399" s="791" t="s">
        <v>117</v>
      </c>
      <c r="I399" s="973">
        <v>0.6</v>
      </c>
      <c r="J399" s="791" t="s">
        <v>119</v>
      </c>
      <c r="K399" s="789">
        <f t="shared" si="16"/>
        <v>0</v>
      </c>
      <c r="L399" s="409" t="str">
        <f t="shared" si="17"/>
        <v>(ｵﾒ)</v>
      </c>
      <c r="M399" s="923"/>
      <c r="N399" s="313" t="s">
        <v>860</v>
      </c>
      <c r="O399" s="313" t="s">
        <v>843</v>
      </c>
      <c r="P399" s="203"/>
      <c r="Q399" s="261"/>
      <c r="R399" s="261"/>
      <c r="S399" s="262"/>
      <c r="T399" s="261"/>
      <c r="U399" s="261"/>
      <c r="V399" s="263"/>
      <c r="W399" s="264"/>
      <c r="X399" s="265"/>
    </row>
    <row r="400" spans="1:24" s="255" customFormat="1" ht="12.75" customHeight="1" x14ac:dyDescent="0.2">
      <c r="A400" s="550"/>
      <c r="B400" s="1620"/>
      <c r="C400" s="1619"/>
      <c r="D400" s="1621" t="s">
        <v>993</v>
      </c>
      <c r="E400" s="1622" t="s">
        <v>327</v>
      </c>
      <c r="F400" s="943" t="s">
        <v>326</v>
      </c>
      <c r="G400" s="612" t="b">
        <f>IF(総括表!$B$4=総括表!$Q$5,基礎データ貼付用シート!E1419)</f>
        <v>0</v>
      </c>
      <c r="H400" s="791" t="s">
        <v>117</v>
      </c>
      <c r="I400" s="973">
        <v>0.25</v>
      </c>
      <c r="J400" s="425" t="s">
        <v>119</v>
      </c>
      <c r="K400" s="789">
        <f t="shared" si="16"/>
        <v>0</v>
      </c>
      <c r="L400" s="409" t="str">
        <f t="shared" si="17"/>
        <v>(ｵﾓ)</v>
      </c>
      <c r="M400" s="923"/>
      <c r="N400" s="313" t="s">
        <v>860</v>
      </c>
      <c r="O400" s="313" t="s">
        <v>844</v>
      </c>
      <c r="P400" s="203"/>
      <c r="Q400" s="261"/>
      <c r="R400" s="261"/>
      <c r="S400" s="262"/>
      <c r="T400" s="261"/>
      <c r="U400" s="261"/>
      <c r="V400" s="263"/>
      <c r="W400" s="264"/>
      <c r="X400" s="265"/>
    </row>
    <row r="401" spans="1:24" s="255" customFormat="1" ht="12.75" customHeight="1" x14ac:dyDescent="0.2">
      <c r="A401" s="550"/>
      <c r="B401" s="1620"/>
      <c r="C401" s="1619"/>
      <c r="D401" s="1621"/>
      <c r="E401" s="1623"/>
      <c r="F401" s="944" t="s">
        <v>520</v>
      </c>
      <c r="G401" s="612" t="b">
        <f>IF(総括表!$B$4=総括表!$Q$5,基礎データ貼付用シート!E1421)</f>
        <v>0</v>
      </c>
      <c r="H401" s="791" t="s">
        <v>117</v>
      </c>
      <c r="I401" s="973">
        <v>0.45</v>
      </c>
      <c r="J401" s="791" t="s">
        <v>119</v>
      </c>
      <c r="K401" s="789">
        <f t="shared" si="16"/>
        <v>0</v>
      </c>
      <c r="L401" s="409" t="str">
        <f t="shared" si="17"/>
        <v>(ｵﾔ)</v>
      </c>
      <c r="M401" s="923"/>
      <c r="N401" s="313" t="s">
        <v>860</v>
      </c>
      <c r="O401" s="313" t="s">
        <v>845</v>
      </c>
      <c r="P401" s="203"/>
      <c r="Q401" s="261"/>
      <c r="R401" s="261"/>
      <c r="S401" s="262"/>
      <c r="T401" s="261"/>
      <c r="U401" s="261"/>
      <c r="V401" s="263"/>
      <c r="W401" s="264"/>
      <c r="X401" s="265"/>
    </row>
    <row r="402" spans="1:24" s="255" customFormat="1" ht="12.75" customHeight="1" x14ac:dyDescent="0.2">
      <c r="A402" s="550"/>
      <c r="B402" s="1620"/>
      <c r="C402" s="1619"/>
      <c r="D402" s="1621"/>
      <c r="E402" s="1624"/>
      <c r="F402" s="944" t="s">
        <v>521</v>
      </c>
      <c r="G402" s="612" t="b">
        <f>IF(総括表!$B$4=総括表!$Q$5,基礎データ貼付用シート!E1422)</f>
        <v>0</v>
      </c>
      <c r="H402" s="791" t="s">
        <v>117</v>
      </c>
      <c r="I402" s="973">
        <v>0.9</v>
      </c>
      <c r="J402" s="791" t="s">
        <v>119</v>
      </c>
      <c r="K402" s="789">
        <f t="shared" si="16"/>
        <v>0</v>
      </c>
      <c r="L402" s="409" t="str">
        <f t="shared" si="17"/>
        <v>(ｵﾕ)</v>
      </c>
      <c r="M402" s="923"/>
      <c r="N402" s="313" t="s">
        <v>860</v>
      </c>
      <c r="O402" s="313" t="s">
        <v>846</v>
      </c>
      <c r="P402" s="203"/>
      <c r="Q402" s="261"/>
      <c r="R402" s="261"/>
      <c r="S402" s="262"/>
      <c r="T402" s="261"/>
      <c r="U402" s="261"/>
      <c r="V402" s="263"/>
      <c r="W402" s="264"/>
      <c r="X402" s="265"/>
    </row>
    <row r="403" spans="1:24" s="255" customFormat="1" ht="12.75" customHeight="1" x14ac:dyDescent="0.2">
      <c r="A403" s="550"/>
      <c r="B403" s="1620"/>
      <c r="C403" s="1619"/>
      <c r="D403" s="1621"/>
      <c r="E403" s="1625" t="s">
        <v>994</v>
      </c>
      <c r="F403" s="945" t="s">
        <v>326</v>
      </c>
      <c r="G403" s="612" t="b">
        <f>IF(総括表!$B$4=総括表!$Q$5,基礎データ貼付用シート!E1420)</f>
        <v>0</v>
      </c>
      <c r="H403" s="791" t="s">
        <v>117</v>
      </c>
      <c r="I403" s="973">
        <v>0.4</v>
      </c>
      <c r="J403" s="425" t="s">
        <v>119</v>
      </c>
      <c r="K403" s="789">
        <f t="shared" si="16"/>
        <v>0</v>
      </c>
      <c r="L403" s="409" t="str">
        <f t="shared" si="17"/>
        <v>(ｵﾖ)</v>
      </c>
      <c r="M403" s="923"/>
      <c r="N403" s="313" t="s">
        <v>860</v>
      </c>
      <c r="O403" s="313" t="s">
        <v>847</v>
      </c>
      <c r="P403" s="203"/>
      <c r="Q403" s="261"/>
      <c r="R403" s="261"/>
      <c r="S403" s="262"/>
      <c r="T403" s="261"/>
      <c r="U403" s="261"/>
      <c r="V403" s="263"/>
      <c r="W403" s="264"/>
      <c r="X403" s="265"/>
    </row>
    <row r="404" spans="1:24" s="255" customFormat="1" ht="12.75" customHeight="1" thickBot="1" x14ac:dyDescent="0.25">
      <c r="A404" s="550"/>
      <c r="B404" s="1620"/>
      <c r="C404" s="1609"/>
      <c r="D404" s="1621"/>
      <c r="E404" s="1626"/>
      <c r="F404" s="944" t="s">
        <v>521</v>
      </c>
      <c r="G404" s="612" t="b">
        <f>IF(総括表!$B$4=総括表!$Q$5,基礎データ貼付用シート!E1423)</f>
        <v>0</v>
      </c>
      <c r="H404" s="791" t="s">
        <v>117</v>
      </c>
      <c r="I404" s="973">
        <v>0.6</v>
      </c>
      <c r="J404" s="791" t="s">
        <v>119</v>
      </c>
      <c r="K404" s="789">
        <f t="shared" si="16"/>
        <v>0</v>
      </c>
      <c r="L404" s="409" t="str">
        <f t="shared" si="17"/>
        <v>(ｵﾗ)</v>
      </c>
      <c r="M404" s="923"/>
      <c r="N404" s="313" t="s">
        <v>860</v>
      </c>
      <c r="O404" s="313" t="s">
        <v>848</v>
      </c>
      <c r="P404" s="203"/>
      <c r="Q404" s="261"/>
      <c r="R404" s="261"/>
      <c r="S404" s="262"/>
      <c r="T404" s="261"/>
      <c r="U404" s="261"/>
      <c r="V404" s="263"/>
      <c r="W404" s="264"/>
      <c r="X404" s="265"/>
    </row>
    <row r="405" spans="1:24" ht="23.25" customHeight="1" x14ac:dyDescent="0.2">
      <c r="A405" s="550"/>
      <c r="B405" s="881"/>
      <c r="C405" s="413"/>
      <c r="D405" s="414"/>
      <c r="E405" s="946"/>
      <c r="F405" s="947"/>
      <c r="G405" s="58"/>
      <c r="H405" s="414"/>
      <c r="I405" s="1504" t="s">
        <v>7049</v>
      </c>
      <c r="J405" s="1505"/>
      <c r="K405" s="415"/>
      <c r="L405" s="550"/>
      <c r="M405" s="923"/>
      <c r="N405" s="285"/>
      <c r="O405" s="196"/>
      <c r="P405" s="203"/>
      <c r="Q405" s="200"/>
      <c r="R405" s="200"/>
      <c r="S405" s="204"/>
      <c r="T405" s="200"/>
      <c r="U405" s="200"/>
      <c r="V405" s="205"/>
      <c r="W405" s="199"/>
      <c r="X405" s="201"/>
    </row>
    <row r="406" spans="1:24" ht="19.5" customHeight="1" thickBot="1" x14ac:dyDescent="0.25">
      <c r="A406" s="550"/>
      <c r="B406" s="550"/>
      <c r="C406" s="550"/>
      <c r="D406" s="550"/>
      <c r="E406" s="550"/>
      <c r="F406" s="683"/>
      <c r="G406" s="620"/>
      <c r="H406" s="550"/>
      <c r="I406" s="1545" t="s">
        <v>118</v>
      </c>
      <c r="J406" s="1546"/>
      <c r="K406" s="979">
        <f>SUM(K130:K404)</f>
        <v>0</v>
      </c>
      <c r="L406" s="409" t="s">
        <v>4943</v>
      </c>
      <c r="M406" s="964" t="s">
        <v>4944</v>
      </c>
      <c r="N406" s="285"/>
      <c r="O406" s="196"/>
      <c r="P406" s="203"/>
      <c r="Q406" s="1637"/>
      <c r="R406" s="1637"/>
      <c r="S406" s="204"/>
      <c r="T406" s="1632"/>
      <c r="U406" s="1632"/>
      <c r="V406" s="206"/>
      <c r="W406" s="200"/>
      <c r="X406" s="201"/>
    </row>
    <row r="407" spans="1:24" ht="14.4" x14ac:dyDescent="0.2">
      <c r="A407" s="550"/>
      <c r="B407" s="881"/>
      <c r="C407" s="414"/>
      <c r="D407" s="414"/>
      <c r="E407" s="925"/>
      <c r="F407" s="926"/>
      <c r="G407" s="58"/>
      <c r="H407" s="591"/>
      <c r="I407" s="593"/>
      <c r="J407" s="591"/>
      <c r="K407" s="58"/>
      <c r="L407" s="409"/>
      <c r="M407" s="923"/>
      <c r="N407" s="285"/>
      <c r="O407" s="196"/>
      <c r="P407" s="203"/>
      <c r="Q407" s="200"/>
      <c r="R407" s="200"/>
      <c r="S407" s="204"/>
      <c r="T407" s="200"/>
      <c r="U407" s="200"/>
      <c r="V407" s="205"/>
      <c r="W407" s="199"/>
      <c r="X407" s="201"/>
    </row>
    <row r="408" spans="1:24" ht="14.4" x14ac:dyDescent="0.2">
      <c r="A408" s="550"/>
      <c r="B408" s="881"/>
      <c r="C408" s="414"/>
      <c r="D408" s="414"/>
      <c r="E408" s="925"/>
      <c r="F408" s="926"/>
      <c r="G408" s="58"/>
      <c r="H408" s="591"/>
      <c r="I408" s="593"/>
      <c r="J408" s="591"/>
      <c r="K408" s="58"/>
      <c r="L408" s="409"/>
      <c r="M408" s="923"/>
      <c r="N408" s="285"/>
      <c r="O408" s="196"/>
      <c r="P408" s="203"/>
      <c r="Q408" s="200"/>
      <c r="R408" s="200"/>
      <c r="S408" s="204"/>
      <c r="T408" s="200"/>
      <c r="U408" s="200"/>
      <c r="V408" s="205"/>
      <c r="W408" s="199"/>
      <c r="X408" s="201"/>
    </row>
    <row r="409" spans="1:24" ht="19.5" customHeight="1" x14ac:dyDescent="0.2">
      <c r="A409" s="551">
        <v>7</v>
      </c>
      <c r="B409" s="948" t="s">
        <v>522</v>
      </c>
      <c r="C409" s="550"/>
      <c r="D409" s="550"/>
      <c r="E409" s="550"/>
      <c r="F409" s="683"/>
      <c r="G409" s="58"/>
      <c r="H409" s="591"/>
      <c r="I409" s="593"/>
      <c r="J409" s="591"/>
      <c r="K409" s="58"/>
      <c r="L409" s="550"/>
      <c r="M409" s="923"/>
      <c r="N409" s="285"/>
      <c r="O409" s="196"/>
      <c r="P409" s="203"/>
      <c r="Q409" s="200"/>
      <c r="R409" s="200"/>
      <c r="S409" s="204"/>
      <c r="T409" s="200"/>
      <c r="U409" s="200"/>
      <c r="V409" s="205"/>
      <c r="W409" s="199"/>
      <c r="X409" s="201"/>
    </row>
    <row r="410" spans="1:24" ht="11.25" customHeight="1" x14ac:dyDescent="0.2">
      <c r="A410" s="553"/>
      <c r="B410" s="949"/>
      <c r="C410" s="550"/>
      <c r="D410" s="550"/>
      <c r="E410" s="550"/>
      <c r="F410" s="683"/>
      <c r="G410" s="620"/>
      <c r="H410" s="550"/>
      <c r="I410" s="554"/>
      <c r="J410" s="550"/>
      <c r="K410" s="620"/>
      <c r="L410" s="550"/>
      <c r="M410" s="923"/>
      <c r="N410" s="285"/>
      <c r="O410" s="196"/>
      <c r="P410" s="203"/>
      <c r="Q410" s="1637"/>
      <c r="R410" s="1637"/>
      <c r="S410" s="204"/>
      <c r="T410" s="1667"/>
      <c r="U410" s="1667"/>
      <c r="V410" s="206"/>
      <c r="W410" s="209"/>
      <c r="X410" s="201"/>
    </row>
    <row r="411" spans="1:24" ht="23.25" customHeight="1" x14ac:dyDescent="0.2">
      <c r="A411" s="550"/>
      <c r="B411" s="688">
        <v>1</v>
      </c>
      <c r="C411" s="950" t="s">
        <v>7050</v>
      </c>
      <c r="D411" s="1639" t="s">
        <v>302</v>
      </c>
      <c r="E411" s="1639"/>
      <c r="F411" s="1639"/>
      <c r="G411" s="638" t="b">
        <f>IF(総括表!$B$4=総括表!$Q$4,基礎データ貼付用シート!E1425)</f>
        <v>0</v>
      </c>
      <c r="H411" s="699" t="s">
        <v>1464</v>
      </c>
      <c r="I411" s="971">
        <v>0.33800000000000002</v>
      </c>
      <c r="J411" s="972" t="s">
        <v>1465</v>
      </c>
      <c r="K411" s="966">
        <f t="shared" ref="K411:K440" si="18">ROUND(G411*I411,0)</f>
        <v>0</v>
      </c>
      <c r="L411" s="409" t="str">
        <f>$N$129&amp;N411&amp;O411&amp;$O$129</f>
        <v>(ｱ)</v>
      </c>
      <c r="M411" s="923"/>
      <c r="N411" s="313" t="s">
        <v>1466</v>
      </c>
      <c r="O411" s="196"/>
      <c r="P411" s="203"/>
      <c r="Q411" s="1637"/>
      <c r="R411" s="1637"/>
      <c r="S411" s="204"/>
      <c r="T411" s="1632"/>
      <c r="U411" s="1632"/>
      <c r="V411" s="206"/>
      <c r="W411" s="200"/>
      <c r="X411" s="201"/>
    </row>
    <row r="412" spans="1:24" ht="23.25" customHeight="1" x14ac:dyDescent="0.2">
      <c r="A412" s="550"/>
      <c r="B412" s="688">
        <v>2</v>
      </c>
      <c r="C412" s="950" t="s">
        <v>7051</v>
      </c>
      <c r="D412" s="1639" t="s">
        <v>302</v>
      </c>
      <c r="E412" s="1639"/>
      <c r="F412" s="1639"/>
      <c r="G412" s="638" t="b">
        <f>IF(総括表!$B$4=総括表!$Q$5,基礎データ貼付用シート!E1425)</f>
        <v>0</v>
      </c>
      <c r="H412" s="699" t="s">
        <v>1464</v>
      </c>
      <c r="I412" s="971">
        <v>0.31</v>
      </c>
      <c r="J412" s="972" t="s">
        <v>1465</v>
      </c>
      <c r="K412" s="966">
        <f t="shared" si="18"/>
        <v>0</v>
      </c>
      <c r="L412" s="409" t="str">
        <f t="shared" ref="L412:L440" si="19">$N$129&amp;N412&amp;O412&amp;$O$129</f>
        <v>(ｲ)</v>
      </c>
      <c r="M412" s="923"/>
      <c r="N412" s="313" t="s">
        <v>857</v>
      </c>
      <c r="O412" s="196"/>
      <c r="P412" s="203"/>
      <c r="Q412" s="1637"/>
      <c r="R412" s="1637"/>
      <c r="S412" s="204"/>
      <c r="T412" s="1632"/>
      <c r="U412" s="1632"/>
      <c r="V412" s="206"/>
      <c r="W412" s="200"/>
      <c r="X412" s="201"/>
    </row>
    <row r="413" spans="1:24" ht="23.25" customHeight="1" x14ac:dyDescent="0.2">
      <c r="A413" s="550"/>
      <c r="B413" s="688">
        <v>3</v>
      </c>
      <c r="C413" s="950" t="s">
        <v>7052</v>
      </c>
      <c r="D413" s="1639" t="s">
        <v>302</v>
      </c>
      <c r="E413" s="1639"/>
      <c r="F413" s="1639"/>
      <c r="G413" s="638" t="b">
        <f>IF(総括表!$B$4=総括表!$Q$4,基礎データ貼付用シート!E1426)</f>
        <v>0</v>
      </c>
      <c r="H413" s="699" t="s">
        <v>1464</v>
      </c>
      <c r="I413" s="971">
        <v>0.36299999999999999</v>
      </c>
      <c r="J413" s="972" t="s">
        <v>1465</v>
      </c>
      <c r="K413" s="966">
        <f t="shared" si="18"/>
        <v>0</v>
      </c>
      <c r="L413" s="409" t="str">
        <f t="shared" si="19"/>
        <v>(ｳ)</v>
      </c>
      <c r="M413" s="923"/>
      <c r="N413" s="313" t="s">
        <v>858</v>
      </c>
      <c r="O413" s="196"/>
      <c r="P413" s="203"/>
      <c r="Q413" s="1637"/>
      <c r="R413" s="1637"/>
      <c r="S413" s="204"/>
      <c r="T413" s="1632"/>
      <c r="U413" s="1632"/>
      <c r="V413" s="206"/>
      <c r="W413" s="200"/>
      <c r="X413" s="201"/>
    </row>
    <row r="414" spans="1:24" ht="23.25" customHeight="1" x14ac:dyDescent="0.2">
      <c r="A414" s="550"/>
      <c r="B414" s="688">
        <v>4</v>
      </c>
      <c r="C414" s="950" t="s">
        <v>7053</v>
      </c>
      <c r="D414" s="1639" t="s">
        <v>302</v>
      </c>
      <c r="E414" s="1639"/>
      <c r="F414" s="1639"/>
      <c r="G414" s="638" t="b">
        <f>IF(総括表!$B$4=総括表!$Q$5,基礎データ貼付用シート!E1426)</f>
        <v>0</v>
      </c>
      <c r="H414" s="699" t="s">
        <v>1464</v>
      </c>
      <c r="I414" s="971">
        <v>0.34</v>
      </c>
      <c r="J414" s="972" t="s">
        <v>1465</v>
      </c>
      <c r="K414" s="966">
        <f t="shared" si="18"/>
        <v>0</v>
      </c>
      <c r="L414" s="409" t="str">
        <f t="shared" si="19"/>
        <v>(ｴ)</v>
      </c>
      <c r="M414" s="923"/>
      <c r="N414" s="313" t="s">
        <v>859</v>
      </c>
      <c r="O414" s="202"/>
      <c r="P414" s="203"/>
      <c r="Q414" s="1637"/>
      <c r="R414" s="1637"/>
      <c r="S414" s="204"/>
      <c r="T414" s="1632"/>
      <c r="U414" s="1632"/>
      <c r="V414" s="206"/>
      <c r="W414" s="200"/>
      <c r="X414" s="201"/>
    </row>
    <row r="415" spans="1:24" ht="23.25" customHeight="1" x14ac:dyDescent="0.2">
      <c r="A415" s="550"/>
      <c r="B415" s="688">
        <v>5</v>
      </c>
      <c r="C415" s="950" t="s">
        <v>7054</v>
      </c>
      <c r="D415" s="1639" t="s">
        <v>302</v>
      </c>
      <c r="E415" s="1639"/>
      <c r="F415" s="1639"/>
      <c r="G415" s="638" t="b">
        <f>IF(総括表!$B$4=総括表!$Q$4,基礎データ貼付用シート!E1427)</f>
        <v>0</v>
      </c>
      <c r="H415" s="699" t="s">
        <v>1464</v>
      </c>
      <c r="I415" s="971">
        <v>0.38</v>
      </c>
      <c r="J415" s="972" t="s">
        <v>1465</v>
      </c>
      <c r="K415" s="966">
        <f t="shared" si="18"/>
        <v>0</v>
      </c>
      <c r="L415" s="409" t="str">
        <f t="shared" si="19"/>
        <v>(ｵ)</v>
      </c>
      <c r="M415" s="923"/>
      <c r="N415" s="313" t="s">
        <v>860</v>
      </c>
      <c r="O415" s="202"/>
      <c r="P415" s="203"/>
      <c r="Q415" s="1637"/>
      <c r="R415" s="1637"/>
      <c r="S415" s="204"/>
      <c r="T415" s="1632"/>
      <c r="U415" s="1632"/>
      <c r="V415" s="206"/>
      <c r="W415" s="200"/>
      <c r="X415" s="201"/>
    </row>
    <row r="416" spans="1:24" ht="23.25" customHeight="1" x14ac:dyDescent="0.2">
      <c r="A416" s="550"/>
      <c r="B416" s="688">
        <v>6</v>
      </c>
      <c r="C416" s="950" t="s">
        <v>7055</v>
      </c>
      <c r="D416" s="1639" t="s">
        <v>302</v>
      </c>
      <c r="E416" s="1639"/>
      <c r="F416" s="1639"/>
      <c r="G416" s="638" t="b">
        <f>IF(総括表!$B$4=総括表!$Q$5,基礎データ貼付用シート!E1427)</f>
        <v>0</v>
      </c>
      <c r="H416" s="699" t="s">
        <v>1464</v>
      </c>
      <c r="I416" s="971">
        <v>0.35899999999999999</v>
      </c>
      <c r="J416" s="972" t="s">
        <v>1465</v>
      </c>
      <c r="K416" s="966">
        <f t="shared" si="18"/>
        <v>0</v>
      </c>
      <c r="L416" s="409" t="str">
        <f t="shared" si="19"/>
        <v>(ｶ)</v>
      </c>
      <c r="M416" s="550"/>
      <c r="N416" s="313" t="s">
        <v>1467</v>
      </c>
      <c r="O416" s="202"/>
      <c r="P416" s="203"/>
      <c r="Q416" s="1637"/>
      <c r="R416" s="1637"/>
      <c r="S416" s="204"/>
      <c r="T416" s="1632"/>
      <c r="U416" s="1632"/>
      <c r="V416" s="206"/>
      <c r="W416" s="200"/>
      <c r="X416" s="201"/>
    </row>
    <row r="417" spans="1:24" ht="23.25" customHeight="1" x14ac:dyDescent="0.2">
      <c r="A417" s="550"/>
      <c r="B417" s="688">
        <v>7</v>
      </c>
      <c r="C417" s="950" t="s">
        <v>7056</v>
      </c>
      <c r="D417" s="1639" t="s">
        <v>302</v>
      </c>
      <c r="E417" s="1639"/>
      <c r="F417" s="1639"/>
      <c r="G417" s="638" t="b">
        <f>IF(総括表!$B$4=総括表!$Q$4,基礎データ貼付用シート!E1428)</f>
        <v>0</v>
      </c>
      <c r="H417" s="699" t="s">
        <v>1464</v>
      </c>
      <c r="I417" s="971">
        <v>0.39700000000000002</v>
      </c>
      <c r="J417" s="972" t="s">
        <v>1465</v>
      </c>
      <c r="K417" s="966">
        <f t="shared" si="18"/>
        <v>0</v>
      </c>
      <c r="L417" s="409" t="str">
        <f t="shared" si="19"/>
        <v>(ｷ)</v>
      </c>
      <c r="M417" s="550"/>
      <c r="N417" s="313" t="s">
        <v>862</v>
      </c>
      <c r="O417" s="202"/>
      <c r="P417" s="203"/>
      <c r="Q417" s="1637"/>
      <c r="R417" s="1637"/>
      <c r="S417" s="204"/>
      <c r="T417" s="1632"/>
      <c r="U417" s="1632"/>
      <c r="V417" s="206"/>
      <c r="W417" s="200"/>
      <c r="X417" s="201"/>
    </row>
    <row r="418" spans="1:24" ht="23.25" customHeight="1" x14ac:dyDescent="0.2">
      <c r="A418" s="550"/>
      <c r="B418" s="688">
        <v>8</v>
      </c>
      <c r="C418" s="950" t="s">
        <v>7057</v>
      </c>
      <c r="D418" s="1639" t="s">
        <v>302</v>
      </c>
      <c r="E418" s="1639"/>
      <c r="F418" s="1639"/>
      <c r="G418" s="638" t="b">
        <f>IF(総括表!$B$4=総括表!$Q$5,基礎データ貼付用シート!E1428)</f>
        <v>0</v>
      </c>
      <c r="H418" s="699" t="s">
        <v>1464</v>
      </c>
      <c r="I418" s="971">
        <v>0.379</v>
      </c>
      <c r="J418" s="972" t="s">
        <v>1465</v>
      </c>
      <c r="K418" s="966">
        <f t="shared" si="18"/>
        <v>0</v>
      </c>
      <c r="L418" s="409" t="str">
        <f t="shared" si="19"/>
        <v>(ｸ)</v>
      </c>
      <c r="M418" s="550"/>
      <c r="N418" s="313" t="s">
        <v>1468</v>
      </c>
      <c r="O418" s="202"/>
      <c r="P418" s="203"/>
      <c r="Q418" s="1637"/>
      <c r="R418" s="1637"/>
      <c r="S418" s="204"/>
      <c r="T418" s="1632"/>
      <c r="U418" s="1632"/>
      <c r="V418" s="206"/>
      <c r="W418" s="200"/>
      <c r="X418" s="201"/>
    </row>
    <row r="419" spans="1:24" ht="23.25" customHeight="1" x14ac:dyDescent="0.2">
      <c r="A419" s="550"/>
      <c r="B419" s="688">
        <v>9</v>
      </c>
      <c r="C419" s="950" t="s">
        <v>7058</v>
      </c>
      <c r="D419" s="1639" t="s">
        <v>302</v>
      </c>
      <c r="E419" s="1639"/>
      <c r="F419" s="1639"/>
      <c r="G419" s="638" t="b">
        <f>IF(総括表!$B$4=総括表!$Q$4,基礎データ貼付用シート!E1429)</f>
        <v>0</v>
      </c>
      <c r="H419" s="699" t="s">
        <v>1464</v>
      </c>
      <c r="I419" s="971">
        <v>0.41299999999999998</v>
      </c>
      <c r="J419" s="972" t="s">
        <v>1465</v>
      </c>
      <c r="K419" s="966">
        <f t="shared" si="18"/>
        <v>0</v>
      </c>
      <c r="L419" s="409" t="str">
        <f t="shared" si="19"/>
        <v>(ｹ)</v>
      </c>
      <c r="M419" s="550"/>
      <c r="N419" s="313" t="s">
        <v>1469</v>
      </c>
      <c r="O419" s="202"/>
      <c r="P419" s="203"/>
      <c r="Q419" s="1637"/>
      <c r="R419" s="1637"/>
      <c r="S419" s="204"/>
      <c r="T419" s="1632"/>
      <c r="U419" s="1632"/>
      <c r="V419" s="206"/>
      <c r="W419" s="200"/>
      <c r="X419" s="201"/>
    </row>
    <row r="420" spans="1:24" ht="24" customHeight="1" x14ac:dyDescent="0.2">
      <c r="A420" s="550"/>
      <c r="B420" s="688">
        <v>10</v>
      </c>
      <c r="C420" s="950" t="s">
        <v>7059</v>
      </c>
      <c r="D420" s="1639" t="s">
        <v>302</v>
      </c>
      <c r="E420" s="1639"/>
      <c r="F420" s="1639"/>
      <c r="G420" s="638" t="b">
        <f>IF(総括表!$B$4=総括表!$Q$5,基礎データ貼付用シート!E1429)</f>
        <v>0</v>
      </c>
      <c r="H420" s="699" t="s">
        <v>1464</v>
      </c>
      <c r="I420" s="971">
        <v>0.39600000000000002</v>
      </c>
      <c r="J420" s="972" t="s">
        <v>1465</v>
      </c>
      <c r="K420" s="966">
        <f t="shared" si="18"/>
        <v>0</v>
      </c>
      <c r="L420" s="409" t="str">
        <f t="shared" si="19"/>
        <v>(ｺ)</v>
      </c>
      <c r="M420" s="550"/>
      <c r="N420" s="313" t="s">
        <v>1470</v>
      </c>
      <c r="O420" s="202"/>
      <c r="P420" s="203"/>
      <c r="Q420" s="1637"/>
      <c r="R420" s="1637"/>
      <c r="S420" s="204"/>
      <c r="T420" s="1632"/>
      <c r="U420" s="1632"/>
      <c r="V420" s="206"/>
      <c r="W420" s="200"/>
      <c r="X420" s="201"/>
    </row>
    <row r="421" spans="1:24" ht="24" customHeight="1" x14ac:dyDescent="0.2">
      <c r="A421" s="550"/>
      <c r="B421" s="688">
        <v>11</v>
      </c>
      <c r="C421" s="950" t="s">
        <v>7060</v>
      </c>
      <c r="D421" s="1639" t="s">
        <v>302</v>
      </c>
      <c r="E421" s="1639"/>
      <c r="F421" s="1639"/>
      <c r="G421" s="638" t="b">
        <f>IF(総括表!$B$4=総括表!$Q$4,基礎データ貼付用シート!E1430)</f>
        <v>0</v>
      </c>
      <c r="H421" s="699" t="s">
        <v>1464</v>
      </c>
      <c r="I421" s="971">
        <v>0.432</v>
      </c>
      <c r="J421" s="972" t="s">
        <v>1465</v>
      </c>
      <c r="K421" s="966">
        <f t="shared" si="18"/>
        <v>0</v>
      </c>
      <c r="L421" s="409" t="str">
        <f t="shared" si="19"/>
        <v>(ｻ)</v>
      </c>
      <c r="M421" s="550"/>
      <c r="N421" s="313" t="s">
        <v>866</v>
      </c>
      <c r="O421" s="202"/>
      <c r="P421" s="203"/>
      <c r="Q421" s="1637"/>
      <c r="R421" s="1637"/>
      <c r="S421" s="204"/>
      <c r="T421" s="1632"/>
      <c r="U421" s="1632"/>
      <c r="V421" s="206"/>
      <c r="W421" s="200"/>
      <c r="X421" s="201"/>
    </row>
    <row r="422" spans="1:24" ht="24" customHeight="1" x14ac:dyDescent="0.2">
      <c r="A422" s="550"/>
      <c r="B422" s="688">
        <v>12</v>
      </c>
      <c r="C422" s="950" t="s">
        <v>7061</v>
      </c>
      <c r="D422" s="1639" t="s">
        <v>302</v>
      </c>
      <c r="E422" s="1639"/>
      <c r="F422" s="1639"/>
      <c r="G422" s="638" t="b">
        <f>IF(総括表!$B$4=総括表!$Q$5,基礎データ貼付用シート!E1430)</f>
        <v>0</v>
      </c>
      <c r="H422" s="699" t="s">
        <v>1464</v>
      </c>
      <c r="I422" s="971">
        <v>0.41899999999999998</v>
      </c>
      <c r="J422" s="972" t="s">
        <v>1465</v>
      </c>
      <c r="K422" s="966">
        <f t="shared" si="18"/>
        <v>0</v>
      </c>
      <c r="L422" s="409" t="str">
        <f t="shared" si="19"/>
        <v>(ｽ)</v>
      </c>
      <c r="M422" s="550"/>
      <c r="N422" s="313" t="s">
        <v>868</v>
      </c>
      <c r="O422" s="202"/>
      <c r="P422" s="203"/>
      <c r="Q422" s="1637"/>
      <c r="R422" s="1637"/>
      <c r="S422" s="204"/>
      <c r="T422" s="1632"/>
      <c r="U422" s="1632"/>
      <c r="V422" s="206"/>
      <c r="W422" s="200"/>
      <c r="X422" s="201"/>
    </row>
    <row r="423" spans="1:24" ht="24" customHeight="1" x14ac:dyDescent="0.2">
      <c r="A423" s="550"/>
      <c r="B423" s="688">
        <v>13</v>
      </c>
      <c r="C423" s="950" t="s">
        <v>7062</v>
      </c>
      <c r="D423" s="1639" t="s">
        <v>302</v>
      </c>
      <c r="E423" s="1639"/>
      <c r="F423" s="1639"/>
      <c r="G423" s="638" t="b">
        <f>IF(総括表!$B$4=総括表!$Q$4,基礎データ貼付用シート!E1431)</f>
        <v>0</v>
      </c>
      <c r="H423" s="699" t="s">
        <v>1464</v>
      </c>
      <c r="I423" s="971">
        <v>0.4501</v>
      </c>
      <c r="J423" s="972" t="s">
        <v>1465</v>
      </c>
      <c r="K423" s="966">
        <f t="shared" si="18"/>
        <v>0</v>
      </c>
      <c r="L423" s="409" t="str">
        <f t="shared" si="19"/>
        <v>(ｿ)</v>
      </c>
      <c r="M423" s="550"/>
      <c r="N423" s="313" t="s">
        <v>870</v>
      </c>
      <c r="O423" s="202"/>
      <c r="P423" s="203"/>
      <c r="Q423" s="1637"/>
      <c r="R423" s="1637"/>
      <c r="S423" s="204"/>
      <c r="T423" s="1632"/>
      <c r="U423" s="1632"/>
      <c r="V423" s="206"/>
      <c r="W423" s="200"/>
      <c r="X423" s="201"/>
    </row>
    <row r="424" spans="1:24" ht="24" customHeight="1" x14ac:dyDescent="0.2">
      <c r="A424" s="550"/>
      <c r="B424" s="688">
        <v>14</v>
      </c>
      <c r="C424" s="950" t="s">
        <v>7063</v>
      </c>
      <c r="D424" s="1639" t="s">
        <v>302</v>
      </c>
      <c r="E424" s="1639"/>
      <c r="F424" s="1639"/>
      <c r="G424" s="638" t="b">
        <f>IF(総括表!$B$4=総括表!$Q$5,基礎データ貼付用シート!E1431)</f>
        <v>0</v>
      </c>
      <c r="H424" s="699" t="s">
        <v>1464</v>
      </c>
      <c r="I424" s="971">
        <v>0.438</v>
      </c>
      <c r="J424" s="972" t="s">
        <v>1465</v>
      </c>
      <c r="K424" s="966">
        <f t="shared" si="18"/>
        <v>0</v>
      </c>
      <c r="L424" s="409" t="str">
        <f t="shared" si="19"/>
        <v>(ﾁ)</v>
      </c>
      <c r="M424" s="550"/>
      <c r="N424" s="313" t="s">
        <v>872</v>
      </c>
      <c r="O424" s="202"/>
      <c r="P424" s="203"/>
      <c r="Q424" s="1637"/>
      <c r="R424" s="1637"/>
      <c r="S424" s="204"/>
      <c r="T424" s="1632"/>
      <c r="U424" s="1632"/>
      <c r="V424" s="206"/>
      <c r="W424" s="200"/>
      <c r="X424" s="201"/>
    </row>
    <row r="425" spans="1:24" ht="15" customHeight="1" x14ac:dyDescent="0.2">
      <c r="A425" s="550"/>
      <c r="B425" s="1617">
        <v>15</v>
      </c>
      <c r="C425" s="1635" t="s">
        <v>7064</v>
      </c>
      <c r="D425" s="1639" t="s">
        <v>302</v>
      </c>
      <c r="E425" s="1639"/>
      <c r="F425" s="1639"/>
      <c r="G425" s="638" t="b">
        <f>IF(総括表!$B$4=総括表!$Q$4,基礎データ貼付用シート!E1432)</f>
        <v>0</v>
      </c>
      <c r="H425" s="699" t="s">
        <v>1464</v>
      </c>
      <c r="I425" s="971">
        <v>0.46700000000000003</v>
      </c>
      <c r="J425" s="972" t="s">
        <v>1465</v>
      </c>
      <c r="K425" s="966">
        <f t="shared" si="18"/>
        <v>0</v>
      </c>
      <c r="L425" s="409" t="str">
        <f t="shared" si="19"/>
        <v>(ﾃ)</v>
      </c>
      <c r="M425" s="550"/>
      <c r="N425" s="313" t="s">
        <v>874</v>
      </c>
      <c r="O425" s="202"/>
      <c r="P425" s="203"/>
      <c r="Q425" s="200"/>
      <c r="R425" s="200"/>
      <c r="S425" s="204"/>
      <c r="T425" s="200"/>
      <c r="U425" s="200"/>
      <c r="V425" s="205"/>
      <c r="W425" s="199"/>
      <c r="X425" s="201"/>
    </row>
    <row r="426" spans="1:24" ht="15" customHeight="1" x14ac:dyDescent="0.2">
      <c r="A426" s="550"/>
      <c r="B426" s="1617"/>
      <c r="C426" s="1589"/>
      <c r="D426" s="1639" t="s">
        <v>298</v>
      </c>
      <c r="E426" s="1639"/>
      <c r="F426" s="1639"/>
      <c r="G426" s="638" t="b">
        <f>IF(総括表!$B$4=総括表!$Q$4,基礎データ貼付用シート!E1433)</f>
        <v>0</v>
      </c>
      <c r="H426" s="699" t="s">
        <v>1464</v>
      </c>
      <c r="I426" s="971">
        <v>0.223</v>
      </c>
      <c r="J426" s="972" t="s">
        <v>1465</v>
      </c>
      <c r="K426" s="966">
        <f t="shared" si="18"/>
        <v>0</v>
      </c>
      <c r="L426" s="409" t="str">
        <f t="shared" si="19"/>
        <v>(ﾄ)</v>
      </c>
      <c r="M426" s="550"/>
      <c r="N426" s="313" t="s">
        <v>875</v>
      </c>
      <c r="O426" s="202"/>
      <c r="P426" s="203"/>
      <c r="Q426" s="200"/>
      <c r="R426" s="200"/>
      <c r="S426" s="204"/>
      <c r="T426" s="200"/>
      <c r="U426" s="200"/>
      <c r="V426" s="205"/>
      <c r="W426" s="199"/>
      <c r="X426" s="201"/>
    </row>
    <row r="427" spans="1:24" ht="15" customHeight="1" x14ac:dyDescent="0.2">
      <c r="A427" s="550"/>
      <c r="B427" s="1617">
        <v>16</v>
      </c>
      <c r="C427" s="1635" t="s">
        <v>7065</v>
      </c>
      <c r="D427" s="1639" t="s">
        <v>302</v>
      </c>
      <c r="E427" s="1639"/>
      <c r="F427" s="1639"/>
      <c r="G427" s="638" t="b">
        <f>IF(総括表!$B$4=総括表!$Q$5,基礎データ貼付用シート!E1432)</f>
        <v>0</v>
      </c>
      <c r="H427" s="699" t="s">
        <v>1464</v>
      </c>
      <c r="I427" s="971">
        <v>0.45900000000000002</v>
      </c>
      <c r="J427" s="972" t="s">
        <v>1465</v>
      </c>
      <c r="K427" s="966">
        <f t="shared" si="18"/>
        <v>0</v>
      </c>
      <c r="L427" s="409" t="str">
        <f t="shared" si="19"/>
        <v>(ﾅ)</v>
      </c>
      <c r="M427" s="550"/>
      <c r="N427" s="313" t="s">
        <v>876</v>
      </c>
      <c r="O427" s="202"/>
      <c r="P427" s="203"/>
      <c r="Q427" s="200"/>
      <c r="R427" s="200"/>
      <c r="S427" s="204"/>
      <c r="T427" s="200"/>
      <c r="U427" s="200"/>
      <c r="V427" s="205"/>
      <c r="W427" s="199"/>
      <c r="X427" s="201"/>
    </row>
    <row r="428" spans="1:24" ht="15" customHeight="1" x14ac:dyDescent="0.2">
      <c r="A428" s="550"/>
      <c r="B428" s="1617"/>
      <c r="C428" s="1589"/>
      <c r="D428" s="1639" t="s">
        <v>298</v>
      </c>
      <c r="E428" s="1639"/>
      <c r="F428" s="1639"/>
      <c r="G428" s="638" t="b">
        <f>IF(総括表!$B$4=総括表!$Q$5,基礎データ貼付用シート!E1433)</f>
        <v>0</v>
      </c>
      <c r="H428" s="699" t="s">
        <v>1464</v>
      </c>
      <c r="I428" s="971">
        <v>0.223</v>
      </c>
      <c r="J428" s="972" t="s">
        <v>1465</v>
      </c>
      <c r="K428" s="966">
        <f t="shared" si="18"/>
        <v>0</v>
      </c>
      <c r="L428" s="409" t="str">
        <f t="shared" si="19"/>
        <v>(ﾆ)</v>
      </c>
      <c r="M428" s="550"/>
      <c r="N428" s="313" t="s">
        <v>877</v>
      </c>
      <c r="O428" s="202"/>
      <c r="P428" s="203"/>
      <c r="Q428" s="200"/>
      <c r="R428" s="200"/>
      <c r="S428" s="204"/>
      <c r="T428" s="200"/>
      <c r="U428" s="200"/>
      <c r="V428" s="205"/>
      <c r="W428" s="199"/>
      <c r="X428" s="201"/>
    </row>
    <row r="429" spans="1:24" ht="15" customHeight="1" x14ac:dyDescent="0.2">
      <c r="A429" s="550"/>
      <c r="B429" s="1617">
        <v>17</v>
      </c>
      <c r="C429" s="1635" t="s">
        <v>7066</v>
      </c>
      <c r="D429" s="1639" t="s">
        <v>302</v>
      </c>
      <c r="E429" s="1639"/>
      <c r="F429" s="1639"/>
      <c r="G429" s="638" t="b">
        <f>IF(総括表!$B$4=総括表!$Q$4,基礎データ貼付用シート!E1434)</f>
        <v>0</v>
      </c>
      <c r="H429" s="699" t="s">
        <v>1464</v>
      </c>
      <c r="I429" s="971">
        <v>0.5</v>
      </c>
      <c r="J429" s="972" t="s">
        <v>1465</v>
      </c>
      <c r="K429" s="966">
        <f t="shared" si="18"/>
        <v>0</v>
      </c>
      <c r="L429" s="409" t="str">
        <f t="shared" si="19"/>
        <v>(ﾇ)</v>
      </c>
      <c r="M429" s="550"/>
      <c r="N429" s="313" t="s">
        <v>1471</v>
      </c>
      <c r="O429" s="202"/>
      <c r="P429" s="203"/>
      <c r="Q429" s="200"/>
      <c r="R429" s="200"/>
      <c r="S429" s="204"/>
      <c r="T429" s="200"/>
      <c r="U429" s="200"/>
      <c r="V429" s="205"/>
      <c r="W429" s="199"/>
      <c r="X429" s="201"/>
    </row>
    <row r="430" spans="1:24" ht="15" customHeight="1" x14ac:dyDescent="0.2">
      <c r="A430" s="550"/>
      <c r="B430" s="1617"/>
      <c r="C430" s="1589"/>
      <c r="D430" s="1639" t="s">
        <v>298</v>
      </c>
      <c r="E430" s="1639"/>
      <c r="F430" s="1639"/>
      <c r="G430" s="638" t="b">
        <f>IF(総括表!$B$4=総括表!$Q$4,基礎データ貼付用シート!E1435)</f>
        <v>0</v>
      </c>
      <c r="H430" s="699" t="s">
        <v>1464</v>
      </c>
      <c r="I430" s="971">
        <v>0.27800000000000002</v>
      </c>
      <c r="J430" s="972" t="s">
        <v>1465</v>
      </c>
      <c r="K430" s="966">
        <f t="shared" si="18"/>
        <v>0</v>
      </c>
      <c r="L430" s="409" t="str">
        <f t="shared" si="19"/>
        <v>(ﾈ)</v>
      </c>
      <c r="M430" s="550"/>
      <c r="N430" s="313" t="s">
        <v>1472</v>
      </c>
      <c r="O430" s="202"/>
      <c r="P430" s="203"/>
      <c r="Q430" s="200"/>
      <c r="R430" s="200"/>
      <c r="S430" s="204"/>
      <c r="T430" s="200"/>
      <c r="U430" s="200"/>
      <c r="V430" s="205"/>
      <c r="W430" s="199"/>
      <c r="X430" s="201"/>
    </row>
    <row r="431" spans="1:24" ht="15" customHeight="1" x14ac:dyDescent="0.2">
      <c r="A431" s="550"/>
      <c r="B431" s="1617">
        <v>18</v>
      </c>
      <c r="C431" s="1635" t="s">
        <v>7067</v>
      </c>
      <c r="D431" s="1639" t="s">
        <v>302</v>
      </c>
      <c r="E431" s="1639"/>
      <c r="F431" s="1639"/>
      <c r="G431" s="638" t="b">
        <f>IF(総括表!$B$4=総括表!$Q$5,基礎データ貼付用シート!E1434)</f>
        <v>0</v>
      </c>
      <c r="H431" s="699" t="s">
        <v>1464</v>
      </c>
      <c r="I431" s="971">
        <v>0.5</v>
      </c>
      <c r="J431" s="972" t="s">
        <v>1465</v>
      </c>
      <c r="K431" s="966">
        <f t="shared" si="18"/>
        <v>0</v>
      </c>
      <c r="L431" s="409" t="str">
        <f t="shared" si="19"/>
        <v>(ﾉ)</v>
      </c>
      <c r="M431" s="550"/>
      <c r="N431" s="313" t="s">
        <v>1473</v>
      </c>
      <c r="O431" s="202"/>
      <c r="P431" s="203"/>
      <c r="Q431" s="200"/>
      <c r="R431" s="200"/>
      <c r="S431" s="204"/>
      <c r="T431" s="200"/>
      <c r="U431" s="200"/>
      <c r="V431" s="205"/>
      <c r="W431" s="199"/>
      <c r="X431" s="201"/>
    </row>
    <row r="432" spans="1:24" ht="15" customHeight="1" x14ac:dyDescent="0.2">
      <c r="A432" s="550"/>
      <c r="B432" s="1617"/>
      <c r="C432" s="1589"/>
      <c r="D432" s="1639" t="s">
        <v>298</v>
      </c>
      <c r="E432" s="1639"/>
      <c r="F432" s="1639"/>
      <c r="G432" s="638" t="b">
        <f>IF(総括表!$B$4=総括表!$Q$5,基礎データ貼付用シート!E1435)</f>
        <v>0</v>
      </c>
      <c r="H432" s="699" t="s">
        <v>1464</v>
      </c>
      <c r="I432" s="971">
        <v>0.29299999999999998</v>
      </c>
      <c r="J432" s="972" t="s">
        <v>1465</v>
      </c>
      <c r="K432" s="966">
        <f t="shared" si="18"/>
        <v>0</v>
      </c>
      <c r="L432" s="409" t="str">
        <f t="shared" si="19"/>
        <v>(ﾊ)</v>
      </c>
      <c r="M432" s="550"/>
      <c r="N432" s="313" t="s">
        <v>1474</v>
      </c>
      <c r="O432" s="202"/>
      <c r="P432" s="203"/>
      <c r="Q432" s="200"/>
      <c r="R432" s="200"/>
      <c r="S432" s="204"/>
      <c r="T432" s="200"/>
      <c r="U432" s="200"/>
      <c r="V432" s="205"/>
      <c r="W432" s="199"/>
      <c r="X432" s="201"/>
    </row>
    <row r="433" spans="1:24" ht="15" customHeight="1" x14ac:dyDescent="0.2">
      <c r="A433" s="550"/>
      <c r="B433" s="1617">
        <v>19</v>
      </c>
      <c r="C433" s="1635" t="s">
        <v>7068</v>
      </c>
      <c r="D433" s="1639" t="s">
        <v>302</v>
      </c>
      <c r="E433" s="1639"/>
      <c r="F433" s="1639"/>
      <c r="G433" s="638" t="b">
        <f>IF(総括表!$B$4=総括表!$Q$4,基礎データ貼付用シート!E1436)</f>
        <v>0</v>
      </c>
      <c r="H433" s="699" t="s">
        <v>1464</v>
      </c>
      <c r="I433" s="971">
        <v>0.5</v>
      </c>
      <c r="J433" s="972" t="s">
        <v>1465</v>
      </c>
      <c r="K433" s="966">
        <f t="shared" si="18"/>
        <v>0</v>
      </c>
      <c r="L433" s="409" t="str">
        <f t="shared" si="19"/>
        <v>(ﾋ)</v>
      </c>
      <c r="M433" s="550"/>
      <c r="N433" s="313" t="s">
        <v>1475</v>
      </c>
      <c r="O433" s="202"/>
      <c r="P433" s="203"/>
      <c r="Q433" s="200"/>
      <c r="R433" s="200"/>
      <c r="S433" s="204"/>
      <c r="T433" s="200"/>
      <c r="U433" s="200"/>
      <c r="V433" s="205"/>
      <c r="W433" s="199"/>
      <c r="X433" s="201"/>
    </row>
    <row r="434" spans="1:24" ht="15" customHeight="1" x14ac:dyDescent="0.2">
      <c r="A434" s="550"/>
      <c r="B434" s="1617"/>
      <c r="C434" s="1589"/>
      <c r="D434" s="1639" t="s">
        <v>298</v>
      </c>
      <c r="E434" s="1639"/>
      <c r="F434" s="1639"/>
      <c r="G434" s="638" t="b">
        <f>IF(総括表!$B$4=総括表!$Q$4,基礎データ貼付用シート!E1437)</f>
        <v>0</v>
      </c>
      <c r="H434" s="699" t="s">
        <v>1464</v>
      </c>
      <c r="I434" s="971">
        <v>0.33400000000000002</v>
      </c>
      <c r="J434" s="972" t="s">
        <v>1465</v>
      </c>
      <c r="K434" s="966">
        <f t="shared" si="18"/>
        <v>0</v>
      </c>
      <c r="L434" s="409" t="str">
        <f t="shared" si="19"/>
        <v>(ﾌ)</v>
      </c>
      <c r="M434" s="550"/>
      <c r="N434" s="313" t="s">
        <v>1476</v>
      </c>
      <c r="O434" s="202"/>
      <c r="P434" s="203"/>
      <c r="Q434" s="200"/>
      <c r="R434" s="200"/>
      <c r="S434" s="204"/>
      <c r="T434" s="200"/>
      <c r="U434" s="200"/>
      <c r="V434" s="205"/>
      <c r="W434" s="199"/>
      <c r="X434" s="201"/>
    </row>
    <row r="435" spans="1:24" ht="15" customHeight="1" x14ac:dyDescent="0.2">
      <c r="A435" s="550"/>
      <c r="B435" s="1617">
        <v>20</v>
      </c>
      <c r="C435" s="1635" t="s">
        <v>7069</v>
      </c>
      <c r="D435" s="1639" t="s">
        <v>302</v>
      </c>
      <c r="E435" s="1639"/>
      <c r="F435" s="1639"/>
      <c r="G435" s="638" t="b">
        <f>IF(総括表!$B$4=総括表!$Q$5,基礎データ貼付用シート!E1436)</f>
        <v>0</v>
      </c>
      <c r="H435" s="699" t="s">
        <v>1464</v>
      </c>
      <c r="I435" s="971">
        <v>0.5</v>
      </c>
      <c r="J435" s="972" t="s">
        <v>1465</v>
      </c>
      <c r="K435" s="966">
        <f t="shared" si="18"/>
        <v>0</v>
      </c>
      <c r="L435" s="409" t="str">
        <f t="shared" si="19"/>
        <v>(ﾍ)</v>
      </c>
      <c r="M435" s="550"/>
      <c r="N435" s="313" t="s">
        <v>1477</v>
      </c>
      <c r="O435" s="202"/>
      <c r="P435" s="203"/>
      <c r="Q435" s="200"/>
      <c r="R435" s="200"/>
      <c r="S435" s="204"/>
      <c r="T435" s="200"/>
      <c r="U435" s="200"/>
      <c r="V435" s="205"/>
      <c r="W435" s="199"/>
      <c r="X435" s="201"/>
    </row>
    <row r="436" spans="1:24" ht="15" customHeight="1" x14ac:dyDescent="0.2">
      <c r="A436" s="550"/>
      <c r="B436" s="1617"/>
      <c r="C436" s="1589"/>
      <c r="D436" s="1639" t="s">
        <v>298</v>
      </c>
      <c r="E436" s="1639"/>
      <c r="F436" s="1639"/>
      <c r="G436" s="638" t="b">
        <f>IF(総括表!$B$4=総括表!$Q$5,基礎データ貼付用シート!E1437)</f>
        <v>0</v>
      </c>
      <c r="H436" s="699" t="s">
        <v>1464</v>
      </c>
      <c r="I436" s="980">
        <v>0.35199999999999998</v>
      </c>
      <c r="J436" s="699" t="s">
        <v>1465</v>
      </c>
      <c r="K436" s="701">
        <f t="shared" si="18"/>
        <v>0</v>
      </c>
      <c r="L436" s="409" t="str">
        <f t="shared" si="19"/>
        <v>(ﾎ)</v>
      </c>
      <c r="M436" s="550"/>
      <c r="N436" s="313" t="s">
        <v>1478</v>
      </c>
      <c r="O436" s="202"/>
      <c r="P436" s="203"/>
      <c r="Q436" s="200"/>
      <c r="R436" s="200"/>
      <c r="S436" s="204"/>
      <c r="T436" s="200"/>
      <c r="U436" s="200"/>
      <c r="V436" s="205"/>
      <c r="W436" s="199"/>
      <c r="X436" s="201"/>
    </row>
    <row r="437" spans="1:24" ht="15" customHeight="1" x14ac:dyDescent="0.2">
      <c r="A437" s="550"/>
      <c r="B437" s="1612">
        <v>21</v>
      </c>
      <c r="C437" s="1613" t="s">
        <v>7070</v>
      </c>
      <c r="D437" s="1638" t="s">
        <v>302</v>
      </c>
      <c r="E437" s="1638"/>
      <c r="F437" s="1638"/>
      <c r="G437" s="638" t="b">
        <f>IF(総括表!$B$4=総括表!$Q$4,基礎データ貼付用シート!E1438)</f>
        <v>0</v>
      </c>
      <c r="H437" s="423" t="s">
        <v>4949</v>
      </c>
      <c r="I437" s="973">
        <v>0.5</v>
      </c>
      <c r="J437" s="425" t="s">
        <v>4950</v>
      </c>
      <c r="K437" s="789">
        <f t="shared" si="18"/>
        <v>0</v>
      </c>
      <c r="L437" s="409" t="str">
        <f t="shared" si="19"/>
        <v>(ﾏ)</v>
      </c>
      <c r="M437" s="550"/>
      <c r="N437" s="313" t="s">
        <v>4961</v>
      </c>
      <c r="O437" s="202"/>
      <c r="P437" s="203"/>
      <c r="Q437" s="200"/>
      <c r="R437" s="200"/>
      <c r="S437" s="204"/>
      <c r="T437" s="200"/>
      <c r="U437" s="200"/>
      <c r="V437" s="205"/>
      <c r="W437" s="199"/>
      <c r="X437" s="201"/>
    </row>
    <row r="438" spans="1:24" ht="15" customHeight="1" x14ac:dyDescent="0.2">
      <c r="A438" s="550"/>
      <c r="B438" s="1612"/>
      <c r="C438" s="1531"/>
      <c r="D438" s="1638" t="s">
        <v>298</v>
      </c>
      <c r="E438" s="1638"/>
      <c r="F438" s="1638"/>
      <c r="G438" s="638" t="b">
        <f>IF(総括表!$B$4=総括表!$Q$4,基礎データ貼付用シート!E1439)</f>
        <v>0</v>
      </c>
      <c r="H438" s="423" t="s">
        <v>117</v>
      </c>
      <c r="I438" s="973">
        <v>0.38900000000000001</v>
      </c>
      <c r="J438" s="425" t="s">
        <v>119</v>
      </c>
      <c r="K438" s="789">
        <f t="shared" si="18"/>
        <v>0</v>
      </c>
      <c r="L438" s="409" t="str">
        <f t="shared" si="19"/>
        <v>(ﾐ)</v>
      </c>
      <c r="M438" s="550"/>
      <c r="N438" s="313" t="s">
        <v>4962</v>
      </c>
      <c r="O438" s="202"/>
      <c r="P438" s="203"/>
      <c r="Q438" s="200"/>
      <c r="R438" s="200"/>
      <c r="S438" s="204"/>
      <c r="T438" s="200"/>
      <c r="U438" s="200"/>
      <c r="V438" s="205"/>
      <c r="W438" s="199"/>
      <c r="X438" s="201"/>
    </row>
    <row r="439" spans="1:24" ht="15" customHeight="1" x14ac:dyDescent="0.2">
      <c r="A439" s="550"/>
      <c r="B439" s="1612">
        <v>22</v>
      </c>
      <c r="C439" s="1613" t="s">
        <v>7071</v>
      </c>
      <c r="D439" s="1638" t="s">
        <v>302</v>
      </c>
      <c r="E439" s="1638"/>
      <c r="F439" s="1638"/>
      <c r="G439" s="638" t="b">
        <f>IF(総括表!$B$4=総括表!$Q$5,基礎データ貼付用シート!E1438)</f>
        <v>0</v>
      </c>
      <c r="H439" s="423" t="s">
        <v>117</v>
      </c>
      <c r="I439" s="973">
        <v>0.5</v>
      </c>
      <c r="J439" s="425" t="s">
        <v>119</v>
      </c>
      <c r="K439" s="789">
        <f t="shared" si="18"/>
        <v>0</v>
      </c>
      <c r="L439" s="409" t="str">
        <f t="shared" si="19"/>
        <v>(ﾑ)</v>
      </c>
      <c r="M439" s="550"/>
      <c r="N439" s="313" t="s">
        <v>4941</v>
      </c>
      <c r="O439" s="202"/>
      <c r="P439" s="203"/>
      <c r="Q439" s="200"/>
      <c r="R439" s="200"/>
      <c r="S439" s="204"/>
      <c r="T439" s="200"/>
      <c r="U439" s="200"/>
      <c r="V439" s="205"/>
      <c r="W439" s="199"/>
      <c r="X439" s="201"/>
    </row>
    <row r="440" spans="1:24" ht="15" customHeight="1" x14ac:dyDescent="0.2">
      <c r="A440" s="550"/>
      <c r="B440" s="1612"/>
      <c r="C440" s="1531"/>
      <c r="D440" s="1638" t="s">
        <v>298</v>
      </c>
      <c r="E440" s="1638"/>
      <c r="F440" s="1638"/>
      <c r="G440" s="638" t="b">
        <f>IF(総括表!$B$4=総括表!$Q$5,基礎データ貼付用シート!E1439)</f>
        <v>0</v>
      </c>
      <c r="H440" s="423" t="s">
        <v>117</v>
      </c>
      <c r="I440" s="981">
        <v>0.41299999999999998</v>
      </c>
      <c r="J440" s="423" t="s">
        <v>119</v>
      </c>
      <c r="K440" s="424">
        <f t="shared" si="18"/>
        <v>0</v>
      </c>
      <c r="L440" s="409" t="str">
        <f t="shared" si="19"/>
        <v>(ﾒ)</v>
      </c>
      <c r="M440" s="550"/>
      <c r="N440" s="313" t="s">
        <v>4942</v>
      </c>
      <c r="O440" s="202"/>
      <c r="P440" s="203"/>
      <c r="Q440" s="200"/>
      <c r="R440" s="200"/>
      <c r="S440" s="204"/>
      <c r="T440" s="200"/>
      <c r="U440" s="200"/>
      <c r="V440" s="205"/>
      <c r="W440" s="199"/>
      <c r="X440" s="201"/>
    </row>
    <row r="441" spans="1:24" ht="15" customHeight="1" x14ac:dyDescent="0.2">
      <c r="A441" s="550"/>
      <c r="B441" s="1612">
        <v>23</v>
      </c>
      <c r="C441" s="1613" t="s">
        <v>7072</v>
      </c>
      <c r="D441" s="1638" t="s">
        <v>302</v>
      </c>
      <c r="E441" s="1638"/>
      <c r="F441" s="1638"/>
      <c r="G441" s="638" t="b">
        <f>IF(総括表!$B$4=総括表!$Q$4,基礎データ貼付用シート!E1440)</f>
        <v>0</v>
      </c>
      <c r="H441" s="423" t="s">
        <v>117</v>
      </c>
      <c r="I441" s="973">
        <v>0.5</v>
      </c>
      <c r="J441" s="425" t="s">
        <v>119</v>
      </c>
      <c r="K441" s="789">
        <f t="shared" ref="K441:K452" si="20">ROUND(G441*I441,0)</f>
        <v>0</v>
      </c>
      <c r="L441" s="409" t="str">
        <f t="shared" ref="L441:L452" si="21">$N$129&amp;N441&amp;O441&amp;$O$129</f>
        <v>(ﾓ)</v>
      </c>
      <c r="M441" s="550"/>
      <c r="N441" s="313" t="s">
        <v>4960</v>
      </c>
      <c r="O441" s="202"/>
      <c r="P441" s="203"/>
      <c r="Q441" s="200"/>
      <c r="R441" s="200"/>
      <c r="S441" s="204"/>
      <c r="T441" s="200"/>
      <c r="U441" s="200"/>
      <c r="V441" s="205"/>
      <c r="W441" s="199"/>
      <c r="X441" s="201"/>
    </row>
    <row r="442" spans="1:24" ht="15" customHeight="1" x14ac:dyDescent="0.2">
      <c r="A442" s="550"/>
      <c r="B442" s="1612"/>
      <c r="C442" s="1531"/>
      <c r="D442" s="1638" t="s">
        <v>298</v>
      </c>
      <c r="E442" s="1638"/>
      <c r="F442" s="1638"/>
      <c r="G442" s="638" t="b">
        <f>IF(総括表!$B$4=総括表!$Q$4,基礎データ貼付用シート!E1441)</f>
        <v>0</v>
      </c>
      <c r="H442" s="423" t="s">
        <v>117</v>
      </c>
      <c r="I442" s="973">
        <v>0.44500000000000001</v>
      </c>
      <c r="J442" s="425" t="s">
        <v>119</v>
      </c>
      <c r="K442" s="789">
        <f t="shared" si="20"/>
        <v>0</v>
      </c>
      <c r="L442" s="409" t="str">
        <f t="shared" si="21"/>
        <v>(ﾔ)</v>
      </c>
      <c r="M442" s="550"/>
      <c r="N442" s="313" t="s">
        <v>845</v>
      </c>
      <c r="O442" s="202"/>
      <c r="P442" s="203"/>
      <c r="Q442" s="200"/>
      <c r="R442" s="200"/>
      <c r="S442" s="204"/>
      <c r="T442" s="200"/>
      <c r="U442" s="200"/>
      <c r="V442" s="205"/>
      <c r="W442" s="199"/>
      <c r="X442" s="201"/>
    </row>
    <row r="443" spans="1:24" ht="15" customHeight="1" x14ac:dyDescent="0.2">
      <c r="A443" s="550"/>
      <c r="B443" s="1612">
        <v>24</v>
      </c>
      <c r="C443" s="1613" t="s">
        <v>7073</v>
      </c>
      <c r="D443" s="1638" t="s">
        <v>302</v>
      </c>
      <c r="E443" s="1638"/>
      <c r="F443" s="1638"/>
      <c r="G443" s="638" t="b">
        <f>IF(総括表!$B$4=総括表!$Q$5,基礎データ貼付用シート!E1440)</f>
        <v>0</v>
      </c>
      <c r="H443" s="423" t="s">
        <v>117</v>
      </c>
      <c r="I443" s="973">
        <v>0.5</v>
      </c>
      <c r="J443" s="425" t="s">
        <v>119</v>
      </c>
      <c r="K443" s="789">
        <f t="shared" si="20"/>
        <v>0</v>
      </c>
      <c r="L443" s="409" t="str">
        <f t="shared" si="21"/>
        <v>(ﾕ)</v>
      </c>
      <c r="M443" s="550"/>
      <c r="N443" s="313" t="s">
        <v>846</v>
      </c>
      <c r="O443" s="202"/>
      <c r="P443" s="203"/>
      <c r="Q443" s="200"/>
      <c r="R443" s="200"/>
      <c r="S443" s="204"/>
      <c r="T443" s="200"/>
      <c r="U443" s="200"/>
      <c r="V443" s="205"/>
      <c r="W443" s="199"/>
      <c r="X443" s="201"/>
    </row>
    <row r="444" spans="1:24" ht="15" customHeight="1" x14ac:dyDescent="0.2">
      <c r="A444" s="550"/>
      <c r="B444" s="1612"/>
      <c r="C444" s="1531"/>
      <c r="D444" s="1638" t="s">
        <v>298</v>
      </c>
      <c r="E444" s="1638"/>
      <c r="F444" s="1638"/>
      <c r="G444" s="638" t="b">
        <f>IF(総括表!$B$4=総括表!$Q$5,基礎データ貼付用シート!E1441)</f>
        <v>0</v>
      </c>
      <c r="H444" s="423" t="s">
        <v>117</v>
      </c>
      <c r="I444" s="981">
        <v>0.47299999999999998</v>
      </c>
      <c r="J444" s="423" t="s">
        <v>119</v>
      </c>
      <c r="K444" s="424">
        <f t="shared" si="20"/>
        <v>0</v>
      </c>
      <c r="L444" s="409" t="str">
        <f t="shared" si="21"/>
        <v>(ﾖ)</v>
      </c>
      <c r="M444" s="550"/>
      <c r="N444" s="313" t="s">
        <v>847</v>
      </c>
      <c r="O444" s="202"/>
      <c r="P444" s="203"/>
      <c r="Q444" s="200"/>
      <c r="R444" s="200"/>
      <c r="S444" s="204"/>
      <c r="T444" s="200"/>
      <c r="U444" s="200"/>
      <c r="V444" s="205"/>
      <c r="W444" s="199"/>
      <c r="X444" s="201"/>
    </row>
    <row r="445" spans="1:24" ht="15" customHeight="1" x14ac:dyDescent="0.2">
      <c r="A445" s="550"/>
      <c r="B445" s="1612">
        <v>25</v>
      </c>
      <c r="C445" s="1613" t="s">
        <v>7074</v>
      </c>
      <c r="D445" s="1638" t="s">
        <v>302</v>
      </c>
      <c r="E445" s="1638"/>
      <c r="F445" s="1638"/>
      <c r="G445" s="612" t="b">
        <f>IF(総括表!$B$4=総括表!$Q$4,基礎データ貼付用シート!E1442)</f>
        <v>0</v>
      </c>
      <c r="H445" s="423" t="s">
        <v>117</v>
      </c>
      <c r="I445" s="973">
        <v>0.5</v>
      </c>
      <c r="J445" s="425" t="s">
        <v>119</v>
      </c>
      <c r="K445" s="789">
        <f t="shared" si="20"/>
        <v>0</v>
      </c>
      <c r="L445" s="409" t="str">
        <f>$N$129&amp;N445&amp;O445&amp;$O$129</f>
        <v>(ﾗ)</v>
      </c>
      <c r="M445" s="550"/>
      <c r="N445" s="313" t="s">
        <v>848</v>
      </c>
      <c r="O445" s="202"/>
      <c r="P445" s="203"/>
      <c r="Q445" s="200"/>
      <c r="R445" s="200"/>
      <c r="S445" s="204"/>
      <c r="T445" s="200"/>
      <c r="U445" s="200"/>
      <c r="V445" s="205"/>
      <c r="W445" s="199"/>
      <c r="X445" s="201"/>
    </row>
    <row r="446" spans="1:24" ht="15" customHeight="1" x14ac:dyDescent="0.2">
      <c r="A446" s="550"/>
      <c r="B446" s="1612"/>
      <c r="C446" s="1531"/>
      <c r="D446" s="1638" t="s">
        <v>298</v>
      </c>
      <c r="E446" s="1638"/>
      <c r="F446" s="1638"/>
      <c r="G446" s="612" t="b">
        <f>IF(総括表!$B$4=総括表!$Q$4,基礎データ貼付用シート!E1443)</f>
        <v>0</v>
      </c>
      <c r="H446" s="423" t="s">
        <v>117</v>
      </c>
      <c r="I446" s="973">
        <v>0.5</v>
      </c>
      <c r="J446" s="425" t="s">
        <v>119</v>
      </c>
      <c r="K446" s="789">
        <f t="shared" si="20"/>
        <v>0</v>
      </c>
      <c r="L446" s="409" t="str">
        <f t="shared" si="21"/>
        <v>(ﾘ)</v>
      </c>
      <c r="M446" s="550"/>
      <c r="N446" s="313" t="s">
        <v>849</v>
      </c>
      <c r="O446" s="202"/>
      <c r="P446" s="203"/>
      <c r="Q446" s="200"/>
      <c r="R446" s="200"/>
      <c r="S446" s="204"/>
      <c r="T446" s="200"/>
      <c r="U446" s="200"/>
      <c r="V446" s="205"/>
      <c r="W446" s="199"/>
      <c r="X446" s="201"/>
    </row>
    <row r="447" spans="1:24" ht="15" customHeight="1" x14ac:dyDescent="0.2">
      <c r="A447" s="550"/>
      <c r="B447" s="1612">
        <v>26</v>
      </c>
      <c r="C447" s="1613" t="s">
        <v>7075</v>
      </c>
      <c r="D447" s="1638" t="s">
        <v>302</v>
      </c>
      <c r="E447" s="1638"/>
      <c r="F447" s="1638"/>
      <c r="G447" s="612" t="b">
        <f>IF(総括表!$B$4=総括表!$Q$5,基礎データ貼付用シート!E1442)</f>
        <v>0</v>
      </c>
      <c r="H447" s="423" t="s">
        <v>117</v>
      </c>
      <c r="I447" s="973">
        <v>0.5</v>
      </c>
      <c r="J447" s="425" t="s">
        <v>119</v>
      </c>
      <c r="K447" s="789">
        <f t="shared" si="20"/>
        <v>0</v>
      </c>
      <c r="L447" s="409" t="str">
        <f t="shared" si="21"/>
        <v>(ﾙ)</v>
      </c>
      <c r="M447" s="550"/>
      <c r="N447" s="313" t="s">
        <v>850</v>
      </c>
      <c r="O447" s="202"/>
      <c r="P447" s="203"/>
      <c r="Q447" s="200"/>
      <c r="R447" s="200"/>
      <c r="S447" s="204"/>
      <c r="T447" s="200"/>
      <c r="U447" s="200"/>
      <c r="V447" s="205"/>
      <c r="W447" s="199"/>
      <c r="X447" s="201"/>
    </row>
    <row r="448" spans="1:24" ht="15" customHeight="1" x14ac:dyDescent="0.2">
      <c r="A448" s="550"/>
      <c r="B448" s="1612"/>
      <c r="C448" s="1531"/>
      <c r="D448" s="1638" t="s">
        <v>298</v>
      </c>
      <c r="E448" s="1638"/>
      <c r="F448" s="1638"/>
      <c r="G448" s="612" t="b">
        <f>IF(総括表!$B$4=総括表!$Q$5,基礎データ貼付用シート!E1443)</f>
        <v>0</v>
      </c>
      <c r="H448" s="423" t="s">
        <v>117</v>
      </c>
      <c r="I448" s="981">
        <v>0.5</v>
      </c>
      <c r="J448" s="423" t="s">
        <v>119</v>
      </c>
      <c r="K448" s="424">
        <f t="shared" si="20"/>
        <v>0</v>
      </c>
      <c r="L448" s="409" t="str">
        <f t="shared" si="21"/>
        <v>(ﾚ)</v>
      </c>
      <c r="M448" s="550"/>
      <c r="N448" s="313" t="s">
        <v>851</v>
      </c>
      <c r="O448" s="202"/>
      <c r="P448" s="203"/>
      <c r="Q448" s="200"/>
      <c r="R448" s="200"/>
      <c r="S448" s="204"/>
      <c r="T448" s="200"/>
      <c r="U448" s="200"/>
      <c r="V448" s="205"/>
      <c r="W448" s="199"/>
      <c r="X448" s="201"/>
    </row>
    <row r="449" spans="1:25" s="255" customFormat="1" ht="15" customHeight="1" x14ac:dyDescent="0.2">
      <c r="A449" s="550"/>
      <c r="B449" s="1612">
        <v>27</v>
      </c>
      <c r="C449" s="1613" t="s">
        <v>7076</v>
      </c>
      <c r="D449" s="1614" t="s">
        <v>302</v>
      </c>
      <c r="E449" s="1614"/>
      <c r="F449" s="1614"/>
      <c r="G449" s="612" t="b">
        <f>IF(総括表!$B$4=総括表!$Q$4,基礎データ貼付用シート!E1444)</f>
        <v>0</v>
      </c>
      <c r="H449" s="791" t="s">
        <v>117</v>
      </c>
      <c r="I449" s="973">
        <v>0.5</v>
      </c>
      <c r="J449" s="425" t="s">
        <v>119</v>
      </c>
      <c r="K449" s="789">
        <f t="shared" si="20"/>
        <v>0</v>
      </c>
      <c r="L449" s="409" t="str">
        <f t="shared" si="21"/>
        <v>(ﾛ)</v>
      </c>
      <c r="M449" s="550"/>
      <c r="N449" s="313" t="s">
        <v>852</v>
      </c>
      <c r="O449" s="266"/>
      <c r="P449" s="267"/>
      <c r="Q449" s="261"/>
      <c r="R449" s="261"/>
      <c r="S449" s="262"/>
      <c r="T449" s="261"/>
      <c r="U449" s="261"/>
      <c r="V449" s="263"/>
      <c r="W449" s="264"/>
      <c r="X449" s="265"/>
    </row>
    <row r="450" spans="1:25" s="255" customFormat="1" ht="15" customHeight="1" x14ac:dyDescent="0.2">
      <c r="A450" s="550"/>
      <c r="B450" s="1612"/>
      <c r="C450" s="1531"/>
      <c r="D450" s="1614" t="s">
        <v>298</v>
      </c>
      <c r="E450" s="1614"/>
      <c r="F450" s="1614"/>
      <c r="G450" s="612" t="b">
        <f>IF(総括表!$B$4=総括表!$Q$4,基礎データ貼付用シート!E1445)</f>
        <v>0</v>
      </c>
      <c r="H450" s="791" t="s">
        <v>117</v>
      </c>
      <c r="I450" s="973">
        <v>0.5</v>
      </c>
      <c r="J450" s="425" t="s">
        <v>119</v>
      </c>
      <c r="K450" s="789">
        <f t="shared" si="20"/>
        <v>0</v>
      </c>
      <c r="L450" s="409" t="str">
        <f t="shared" si="21"/>
        <v>(ﾜ)</v>
      </c>
      <c r="M450" s="550"/>
      <c r="N450" s="313" t="s">
        <v>853</v>
      </c>
      <c r="O450" s="266"/>
      <c r="P450" s="267"/>
      <c r="Q450" s="261"/>
      <c r="R450" s="261"/>
      <c r="S450" s="262"/>
      <c r="T450" s="261"/>
      <c r="U450" s="261"/>
      <c r="V450" s="263"/>
      <c r="W450" s="264"/>
      <c r="X450" s="265"/>
    </row>
    <row r="451" spans="1:25" s="255" customFormat="1" ht="15" customHeight="1" x14ac:dyDescent="0.2">
      <c r="A451" s="550"/>
      <c r="B451" s="1612">
        <v>28</v>
      </c>
      <c r="C451" s="1613" t="s">
        <v>7077</v>
      </c>
      <c r="D451" s="1614" t="s">
        <v>302</v>
      </c>
      <c r="E451" s="1614"/>
      <c r="F451" s="1614"/>
      <c r="G451" s="612" t="b">
        <f>IF(総括表!$B$4=総括表!$Q$5,基礎データ貼付用シート!E1444)</f>
        <v>0</v>
      </c>
      <c r="H451" s="791" t="s">
        <v>117</v>
      </c>
      <c r="I451" s="973">
        <v>0.5</v>
      </c>
      <c r="J451" s="425" t="s">
        <v>119</v>
      </c>
      <c r="K451" s="789">
        <f t="shared" si="20"/>
        <v>0</v>
      </c>
      <c r="L451" s="409" t="str">
        <f t="shared" si="21"/>
        <v>(ｦ)</v>
      </c>
      <c r="M451" s="550"/>
      <c r="N451" s="313" t="s">
        <v>854</v>
      </c>
      <c r="O451" s="266"/>
      <c r="P451" s="267"/>
      <c r="Q451" s="261"/>
      <c r="R451" s="261"/>
      <c r="S451" s="262"/>
      <c r="T451" s="261"/>
      <c r="U451" s="261"/>
      <c r="V451" s="263"/>
      <c r="W451" s="264"/>
      <c r="X451" s="265"/>
    </row>
    <row r="452" spans="1:25" s="255" customFormat="1" ht="15" customHeight="1" thickBot="1" x14ac:dyDescent="0.25">
      <c r="A452" s="550"/>
      <c r="B452" s="1612"/>
      <c r="C452" s="1531"/>
      <c r="D452" s="1614" t="s">
        <v>298</v>
      </c>
      <c r="E452" s="1614"/>
      <c r="F452" s="1614"/>
      <c r="G452" s="612" t="b">
        <f>IF(総括表!$B$4=総括表!$Q$5,基礎データ貼付用シート!E1445)</f>
        <v>0</v>
      </c>
      <c r="H452" s="791" t="s">
        <v>117</v>
      </c>
      <c r="I452" s="981">
        <v>0.5</v>
      </c>
      <c r="J452" s="791" t="s">
        <v>119</v>
      </c>
      <c r="K452" s="792">
        <f t="shared" si="20"/>
        <v>0</v>
      </c>
      <c r="L452" s="409" t="str">
        <f t="shared" si="21"/>
        <v>(ﾝ)</v>
      </c>
      <c r="M452" s="550"/>
      <c r="N452" s="313" t="s">
        <v>6496</v>
      </c>
      <c r="O452" s="266"/>
      <c r="P452" s="267"/>
      <c r="Q452" s="261"/>
      <c r="R452" s="261"/>
      <c r="S452" s="262"/>
      <c r="T452" s="261"/>
      <c r="U452" s="261"/>
      <c r="V452" s="263"/>
      <c r="W452" s="264"/>
      <c r="X452" s="265"/>
    </row>
    <row r="453" spans="1:25" ht="15" customHeight="1" x14ac:dyDescent="0.2">
      <c r="A453" s="550"/>
      <c r="B453" s="881"/>
      <c r="C453" s="414"/>
      <c r="D453" s="946"/>
      <c r="E453" s="946"/>
      <c r="F453" s="946"/>
      <c r="G453" s="58"/>
      <c r="H453" s="414"/>
      <c r="I453" s="1504" t="s">
        <v>7078</v>
      </c>
      <c r="J453" s="1505"/>
      <c r="K453" s="415"/>
      <c r="L453" s="409"/>
      <c r="M453" s="550"/>
      <c r="N453" s="314"/>
      <c r="O453" s="210"/>
      <c r="P453" s="203"/>
      <c r="Q453" s="200"/>
      <c r="R453" s="200"/>
      <c r="S453" s="204"/>
      <c r="T453" s="200"/>
      <c r="U453" s="200"/>
      <c r="V453" s="205"/>
      <c r="W453" s="199"/>
      <c r="X453" s="201"/>
    </row>
    <row r="454" spans="1:25" ht="13.5" customHeight="1" thickBot="1" x14ac:dyDescent="0.25">
      <c r="A454" s="550"/>
      <c r="B454" s="881"/>
      <c r="C454" s="414"/>
      <c r="D454" s="946"/>
      <c r="E454" s="946"/>
      <c r="F454" s="946"/>
      <c r="G454" s="58"/>
      <c r="H454" s="414"/>
      <c r="I454" s="1545" t="s">
        <v>118</v>
      </c>
      <c r="J454" s="1546"/>
      <c r="K454" s="979">
        <f>SUM(K411:K452)</f>
        <v>0</v>
      </c>
      <c r="L454" s="409" t="s">
        <v>4963</v>
      </c>
      <c r="M454" s="964" t="s">
        <v>4944</v>
      </c>
      <c r="N454" s="314"/>
      <c r="O454" s="210"/>
      <c r="P454" s="203"/>
      <c r="Q454" s="200"/>
      <c r="R454" s="200"/>
      <c r="S454" s="204"/>
      <c r="T454" s="200"/>
      <c r="U454" s="200"/>
      <c r="V454" s="205"/>
      <c r="W454" s="199"/>
      <c r="X454" s="201"/>
    </row>
    <row r="455" spans="1:25" ht="19.5" customHeight="1" x14ac:dyDescent="0.2">
      <c r="A455" s="896">
        <v>8</v>
      </c>
      <c r="B455" s="914" t="s">
        <v>720</v>
      </c>
      <c r="C455" s="550"/>
      <c r="D455" s="550"/>
      <c r="E455" s="550"/>
      <c r="F455" s="550"/>
      <c r="G455" s="620"/>
      <c r="H455" s="550"/>
      <c r="I455" s="560"/>
      <c r="J455" s="550"/>
      <c r="K455" s="620"/>
      <c r="L455" s="550"/>
      <c r="M455" s="550"/>
      <c r="N455" s="313"/>
      <c r="O455" s="1668"/>
      <c r="P455" s="203"/>
      <c r="Q455" s="200"/>
      <c r="R455" s="200"/>
      <c r="S455" s="204"/>
      <c r="T455" s="1632"/>
      <c r="U455" s="1632"/>
      <c r="V455" s="205"/>
      <c r="W455" s="199"/>
      <c r="X455" s="201"/>
    </row>
    <row r="456" spans="1:25" ht="11.25" customHeight="1" x14ac:dyDescent="0.2">
      <c r="A456" s="895"/>
      <c r="B456" s="915"/>
      <c r="C456" s="550"/>
      <c r="D456" s="550"/>
      <c r="E456" s="550"/>
      <c r="F456" s="683"/>
      <c r="G456" s="620"/>
      <c r="H456" s="550"/>
      <c r="I456" s="554"/>
      <c r="J456" s="550"/>
      <c r="K456" s="770"/>
      <c r="L456" s="550"/>
      <c r="M456" s="550"/>
      <c r="N456" s="313"/>
      <c r="O456" s="1668"/>
      <c r="P456" s="198"/>
      <c r="Q456" s="199"/>
      <c r="R456" s="199"/>
      <c r="S456" s="199"/>
      <c r="T456" s="199"/>
      <c r="U456" s="199"/>
      <c r="V456" s="199"/>
      <c r="W456" s="200"/>
      <c r="X456" s="201"/>
    </row>
    <row r="457" spans="1:25" ht="19.5" customHeight="1" thickBot="1" x14ac:dyDescent="0.25">
      <c r="A457" s="895"/>
      <c r="B457" s="1524" t="s">
        <v>7079</v>
      </c>
      <c r="C457" s="1524"/>
      <c r="D457" s="1524"/>
      <c r="E457" s="1524"/>
      <c r="F457" s="1524"/>
      <c r="G457" s="621"/>
      <c r="H457" s="536"/>
      <c r="I457" s="536" t="s">
        <v>160</v>
      </c>
      <c r="J457" s="536"/>
      <c r="K457" s="621"/>
      <c r="L457" s="536"/>
      <c r="M457" s="550"/>
      <c r="N457" s="313"/>
      <c r="O457" s="1668"/>
      <c r="P457" s="198"/>
      <c r="Q457" s="198"/>
      <c r="R457" s="199"/>
      <c r="S457" s="199"/>
      <c r="T457" s="199"/>
      <c r="U457" s="199"/>
      <c r="V457" s="199"/>
      <c r="W457" s="199"/>
      <c r="X457" s="200"/>
      <c r="Y457" s="201"/>
    </row>
    <row r="458" spans="1:25" ht="19.5" customHeight="1" thickTop="1" thickBot="1" x14ac:dyDescent="0.25">
      <c r="A458" s="895"/>
      <c r="B458" s="1524"/>
      <c r="C458" s="1524"/>
      <c r="D458" s="1524"/>
      <c r="E458" s="1524"/>
      <c r="F458" s="1524"/>
      <c r="G458" s="290"/>
      <c r="H458" s="1356" t="s">
        <v>1464</v>
      </c>
      <c r="I458" s="616">
        <v>0.4</v>
      </c>
      <c r="J458" s="1356" t="s">
        <v>4940</v>
      </c>
      <c r="K458" s="637">
        <f>ROUND(G458*I458,0)</f>
        <v>0</v>
      </c>
      <c r="L458" s="409" t="s">
        <v>4964</v>
      </c>
      <c r="M458" s="964" t="s">
        <v>4965</v>
      </c>
      <c r="N458" s="313"/>
      <c r="O458" s="1668"/>
      <c r="P458" s="198"/>
      <c r="Q458" s="198"/>
      <c r="R458" s="199"/>
      <c r="S458" s="199"/>
      <c r="T458" s="199"/>
      <c r="U458" s="199"/>
      <c r="V458" s="199"/>
      <c r="W458" s="199"/>
      <c r="X458" s="200"/>
      <c r="Y458" s="201"/>
    </row>
    <row r="459" spans="1:25" ht="11.25" customHeight="1" thickTop="1" x14ac:dyDescent="0.2">
      <c r="A459" s="550"/>
      <c r="B459" s="550"/>
      <c r="C459" s="550"/>
      <c r="D459" s="550"/>
      <c r="E459" s="550"/>
      <c r="F459" s="683"/>
      <c r="G459" s="58"/>
      <c r="H459" s="591"/>
      <c r="I459" s="593"/>
      <c r="J459" s="591"/>
      <c r="K459" s="622" t="s">
        <v>178</v>
      </c>
      <c r="L459" s="550"/>
      <c r="M459" s="550"/>
      <c r="N459" s="313"/>
      <c r="O459" s="1668"/>
      <c r="P459" s="203"/>
      <c r="Q459" s="200"/>
      <c r="R459" s="200"/>
      <c r="S459" s="204"/>
      <c r="T459" s="1632"/>
      <c r="U459" s="1632"/>
      <c r="V459" s="205"/>
      <c r="W459" s="199"/>
      <c r="X459" s="201"/>
    </row>
    <row r="460" spans="1:25" ht="9" customHeight="1" x14ac:dyDescent="0.2">
      <c r="A460" s="550"/>
      <c r="B460" s="550"/>
      <c r="C460" s="550"/>
      <c r="D460" s="550"/>
      <c r="E460" s="550"/>
      <c r="F460" s="683"/>
      <c r="G460" s="58"/>
      <c r="H460" s="591"/>
      <c r="I460" s="593"/>
      <c r="J460" s="591"/>
      <c r="K460" s="622"/>
      <c r="L460" s="550"/>
      <c r="M460" s="550"/>
      <c r="N460" s="313"/>
      <c r="O460" s="202"/>
      <c r="P460" s="203"/>
      <c r="Q460" s="200"/>
      <c r="R460" s="200"/>
      <c r="S460" s="204"/>
      <c r="T460" s="200"/>
      <c r="U460" s="200"/>
      <c r="V460" s="205"/>
      <c r="W460" s="199"/>
      <c r="X460" s="201"/>
    </row>
    <row r="461" spans="1:25" ht="19.5" customHeight="1" x14ac:dyDescent="0.2">
      <c r="A461" s="896">
        <v>9</v>
      </c>
      <c r="B461" s="914" t="s">
        <v>721</v>
      </c>
      <c r="C461" s="550"/>
      <c r="D461" s="550"/>
      <c r="E461" s="550"/>
      <c r="F461" s="550"/>
      <c r="G461" s="620"/>
      <c r="H461" s="550"/>
      <c r="I461" s="554"/>
      <c r="J461" s="550"/>
      <c r="K461" s="620"/>
      <c r="L461" s="550"/>
      <c r="M461" s="550"/>
      <c r="N461" s="313"/>
      <c r="O461" s="202"/>
      <c r="P461" s="203"/>
      <c r="Q461" s="200"/>
      <c r="R461" s="200"/>
      <c r="S461" s="204"/>
      <c r="T461" s="1632"/>
      <c r="U461" s="1632"/>
      <c r="V461" s="205"/>
      <c r="W461" s="199"/>
      <c r="X461" s="201"/>
    </row>
    <row r="462" spans="1:25" ht="7.5" customHeight="1" x14ac:dyDescent="0.2">
      <c r="A462" s="895"/>
      <c r="B462" s="915"/>
      <c r="C462" s="550"/>
      <c r="D462" s="550"/>
      <c r="E462" s="550"/>
      <c r="F462" s="683"/>
      <c r="G462" s="620"/>
      <c r="H462" s="550"/>
      <c r="I462" s="554"/>
      <c r="J462" s="550"/>
      <c r="K462" s="770"/>
      <c r="L462" s="550"/>
      <c r="M462" s="550"/>
      <c r="N462" s="313"/>
      <c r="O462" s="202"/>
      <c r="P462" s="198"/>
      <c r="Q462" s="199"/>
      <c r="R462" s="199"/>
      <c r="S462" s="199"/>
      <c r="T462" s="199"/>
      <c r="U462" s="199"/>
      <c r="V462" s="199"/>
      <c r="W462" s="200"/>
      <c r="X462" s="201"/>
    </row>
    <row r="463" spans="1:25" ht="19.5" customHeight="1" x14ac:dyDescent="0.2">
      <c r="A463" s="550"/>
      <c r="B463" s="1656" t="s">
        <v>140</v>
      </c>
      <c r="C463" s="1657"/>
      <c r="D463" s="1640" t="s">
        <v>324</v>
      </c>
      <c r="E463" s="1669"/>
      <c r="F463" s="1670"/>
      <c r="G463" s="916" t="s">
        <v>323</v>
      </c>
      <c r="H463" s="917"/>
      <c r="I463" s="906" t="s">
        <v>137</v>
      </c>
      <c r="J463" s="905"/>
      <c r="K463" s="904" t="s">
        <v>89</v>
      </c>
      <c r="L463" s="550"/>
      <c r="M463" s="550"/>
      <c r="N463" s="313"/>
      <c r="O463" s="202"/>
      <c r="P463" s="203"/>
      <c r="Q463" s="200"/>
      <c r="R463" s="200"/>
      <c r="S463" s="204"/>
      <c r="T463" s="1632"/>
      <c r="U463" s="1632"/>
      <c r="V463" s="205"/>
      <c r="W463" s="199"/>
      <c r="X463" s="201"/>
    </row>
    <row r="464" spans="1:25" ht="19.5" customHeight="1" x14ac:dyDescent="0.2">
      <c r="A464" s="550"/>
      <c r="B464" s="566"/>
      <c r="C464" s="411"/>
      <c r="D464" s="779"/>
      <c r="E464" s="918"/>
      <c r="F464" s="919"/>
      <c r="G464" s="920"/>
      <c r="H464" s="782"/>
      <c r="I464" s="569"/>
      <c r="J464" s="568"/>
      <c r="K464" s="628" t="s">
        <v>1394</v>
      </c>
      <c r="L464" s="550"/>
      <c r="M464" s="550"/>
      <c r="N464" s="313"/>
      <c r="O464" s="202"/>
      <c r="P464" s="203"/>
      <c r="Q464" s="200"/>
      <c r="R464" s="200"/>
      <c r="S464" s="204"/>
      <c r="T464" s="200"/>
      <c r="U464" s="200"/>
      <c r="V464" s="205"/>
      <c r="W464" s="199"/>
      <c r="X464" s="201"/>
    </row>
    <row r="465" spans="1:24" ht="12.75" customHeight="1" x14ac:dyDescent="0.2">
      <c r="A465" s="550"/>
      <c r="B465" s="1640">
        <v>1</v>
      </c>
      <c r="C465" s="1657" t="s">
        <v>125</v>
      </c>
      <c r="D465" s="1643" t="s">
        <v>302</v>
      </c>
      <c r="E465" s="1615" t="s">
        <v>297</v>
      </c>
      <c r="F465" s="1616"/>
      <c r="G465" s="970">
        <f>+基礎データ貼付用シート!E1236</f>
        <v>0</v>
      </c>
      <c r="H465" s="699" t="s">
        <v>1479</v>
      </c>
      <c r="I465" s="971">
        <v>0.20899999999999999</v>
      </c>
      <c r="J465" s="972" t="s">
        <v>1480</v>
      </c>
      <c r="K465" s="966">
        <f t="shared" ref="K465:K485" si="22">ROUND(G465*I465,0)</f>
        <v>0</v>
      </c>
      <c r="L465" s="409" t="str">
        <f t="shared" ref="L465:L485" si="23">$N$129&amp;N465&amp;O465&amp;$O$129</f>
        <v>(ｱ)</v>
      </c>
      <c r="M465" s="550"/>
      <c r="N465" s="313" t="s">
        <v>856</v>
      </c>
      <c r="O465" s="202"/>
      <c r="P465" s="203"/>
      <c r="Q465" s="1637"/>
      <c r="R465" s="1637"/>
      <c r="S465" s="204"/>
      <c r="T465" s="1632"/>
      <c r="U465" s="1632"/>
      <c r="V465" s="206"/>
      <c r="W465" s="200"/>
      <c r="X465" s="201"/>
    </row>
    <row r="466" spans="1:24" ht="12.75" customHeight="1" x14ac:dyDescent="0.2">
      <c r="A466" s="550"/>
      <c r="B466" s="1641"/>
      <c r="C466" s="1648"/>
      <c r="D466" s="1575"/>
      <c r="E466" s="1615" t="s">
        <v>295</v>
      </c>
      <c r="F466" s="1616"/>
      <c r="G466" s="982">
        <f>+基礎データ貼付用シート!E1237</f>
        <v>0</v>
      </c>
      <c r="H466" s="699" t="s">
        <v>1479</v>
      </c>
      <c r="I466" s="971">
        <v>0.156</v>
      </c>
      <c r="J466" s="972" t="s">
        <v>1480</v>
      </c>
      <c r="K466" s="966">
        <f t="shared" si="22"/>
        <v>0</v>
      </c>
      <c r="L466" s="409" t="str">
        <f t="shared" si="23"/>
        <v>(ｲ)</v>
      </c>
      <c r="M466" s="550"/>
      <c r="N466" s="313" t="s">
        <v>857</v>
      </c>
      <c r="O466" s="202"/>
      <c r="P466" s="203"/>
      <c r="Q466" s="200"/>
      <c r="R466" s="200"/>
      <c r="S466" s="204"/>
      <c r="T466" s="1632"/>
      <c r="U466" s="1632"/>
      <c r="V466" s="205"/>
      <c r="W466" s="199"/>
      <c r="X466" s="201"/>
    </row>
    <row r="467" spans="1:24" ht="12.75" customHeight="1" x14ac:dyDescent="0.2">
      <c r="A467" s="550"/>
      <c r="B467" s="1641"/>
      <c r="C467" s="1648"/>
      <c r="D467" s="1576"/>
      <c r="E467" s="1615" t="s">
        <v>293</v>
      </c>
      <c r="F467" s="1616"/>
      <c r="G467" s="982">
        <f>+基礎データ貼付用シート!E1235</f>
        <v>0</v>
      </c>
      <c r="H467" s="699" t="s">
        <v>1479</v>
      </c>
      <c r="I467" s="971">
        <v>0.11700000000000001</v>
      </c>
      <c r="J467" s="972" t="s">
        <v>1480</v>
      </c>
      <c r="K467" s="966">
        <f t="shared" si="22"/>
        <v>0</v>
      </c>
      <c r="L467" s="409" t="str">
        <f t="shared" si="23"/>
        <v>(ｳ)</v>
      </c>
      <c r="M467" s="550"/>
      <c r="N467" s="313" t="s">
        <v>858</v>
      </c>
      <c r="O467" s="202"/>
      <c r="P467" s="211"/>
      <c r="Q467" s="200"/>
      <c r="R467" s="200"/>
      <c r="S467" s="204"/>
      <c r="T467" s="1632"/>
      <c r="U467" s="1632"/>
      <c r="V467" s="205"/>
      <c r="W467" s="199"/>
      <c r="X467" s="201"/>
    </row>
    <row r="468" spans="1:24" ht="12.75" customHeight="1" x14ac:dyDescent="0.2">
      <c r="A468" s="550"/>
      <c r="B468" s="1640">
        <v>2</v>
      </c>
      <c r="C468" s="1657" t="s">
        <v>124</v>
      </c>
      <c r="D468" s="1643" t="s">
        <v>302</v>
      </c>
      <c r="E468" s="1615" t="s">
        <v>297</v>
      </c>
      <c r="F468" s="1616"/>
      <c r="G468" s="970">
        <f>+基礎データ貼付用シート!E1246</f>
        <v>0</v>
      </c>
      <c r="H468" s="699" t="s">
        <v>1479</v>
      </c>
      <c r="I468" s="971">
        <v>0.185</v>
      </c>
      <c r="J468" s="972" t="s">
        <v>1480</v>
      </c>
      <c r="K468" s="966">
        <f t="shared" si="22"/>
        <v>0</v>
      </c>
      <c r="L468" s="409" t="str">
        <f t="shared" si="23"/>
        <v>(ｴ)</v>
      </c>
      <c r="M468" s="550"/>
      <c r="N468" s="313" t="s">
        <v>859</v>
      </c>
      <c r="O468" s="202"/>
      <c r="P468" s="203"/>
      <c r="Q468" s="1637"/>
      <c r="R468" s="1637"/>
      <c r="S468" s="204"/>
      <c r="T468" s="1632"/>
      <c r="U468" s="1632"/>
      <c r="V468" s="206"/>
      <c r="W468" s="200"/>
      <c r="X468" s="201"/>
    </row>
    <row r="469" spans="1:24" ht="12.75" customHeight="1" x14ac:dyDescent="0.2">
      <c r="A469" s="550"/>
      <c r="B469" s="1641"/>
      <c r="C469" s="1648"/>
      <c r="D469" s="1575"/>
      <c r="E469" s="1615" t="s">
        <v>295</v>
      </c>
      <c r="F469" s="1616"/>
      <c r="G469" s="970">
        <f>+基礎データ貼付用シート!E1247</f>
        <v>0</v>
      </c>
      <c r="H469" s="699" t="s">
        <v>1479</v>
      </c>
      <c r="I469" s="971">
        <v>0.13800000000000001</v>
      </c>
      <c r="J469" s="972" t="s">
        <v>1480</v>
      </c>
      <c r="K469" s="966">
        <f t="shared" si="22"/>
        <v>0</v>
      </c>
      <c r="L469" s="409" t="str">
        <f t="shared" si="23"/>
        <v>(ｵ)</v>
      </c>
      <c r="M469" s="550"/>
      <c r="N469" s="313" t="s">
        <v>860</v>
      </c>
      <c r="O469" s="202"/>
      <c r="P469" s="203"/>
      <c r="Q469" s="200"/>
      <c r="R469" s="200"/>
      <c r="S469" s="204"/>
      <c r="T469" s="1632"/>
      <c r="U469" s="1632"/>
      <c r="V469" s="205"/>
      <c r="W469" s="199"/>
      <c r="X469" s="201"/>
    </row>
    <row r="470" spans="1:24" ht="12.75" customHeight="1" x14ac:dyDescent="0.2">
      <c r="A470" s="550"/>
      <c r="B470" s="1641"/>
      <c r="C470" s="1648"/>
      <c r="D470" s="1576"/>
      <c r="E470" s="1615" t="s">
        <v>293</v>
      </c>
      <c r="F470" s="1616"/>
      <c r="G470" s="982">
        <f>+基礎データ貼付用シート!E1245</f>
        <v>0</v>
      </c>
      <c r="H470" s="699" t="s">
        <v>1479</v>
      </c>
      <c r="I470" s="971">
        <v>0.104</v>
      </c>
      <c r="J470" s="972" t="s">
        <v>1480</v>
      </c>
      <c r="K470" s="966">
        <f t="shared" si="22"/>
        <v>0</v>
      </c>
      <c r="L470" s="409" t="str">
        <f t="shared" si="23"/>
        <v>(ｶ)</v>
      </c>
      <c r="M470" s="550"/>
      <c r="N470" s="313" t="s">
        <v>861</v>
      </c>
      <c r="O470" s="202"/>
      <c r="P470" s="211"/>
      <c r="Q470" s="200"/>
      <c r="R470" s="200"/>
      <c r="S470" s="204"/>
      <c r="T470" s="1632"/>
      <c r="U470" s="1632"/>
      <c r="V470" s="205"/>
      <c r="W470" s="199"/>
      <c r="X470" s="201"/>
    </row>
    <row r="471" spans="1:24" ht="12.75" customHeight="1" x14ac:dyDescent="0.2">
      <c r="A471" s="550"/>
      <c r="B471" s="1617">
        <v>3</v>
      </c>
      <c r="C471" s="1635" t="s">
        <v>7080</v>
      </c>
      <c r="D471" s="1636" t="s">
        <v>302</v>
      </c>
      <c r="E471" s="1615" t="s">
        <v>297</v>
      </c>
      <c r="F471" s="1616"/>
      <c r="G471" s="638" t="b">
        <f>IF(総括表!$B$4=総括表!$Q$4,基礎データ貼付用シート!E1256)</f>
        <v>0</v>
      </c>
      <c r="H471" s="699" t="s">
        <v>1479</v>
      </c>
      <c r="I471" s="971">
        <v>0.20799999999999999</v>
      </c>
      <c r="J471" s="972" t="s">
        <v>1480</v>
      </c>
      <c r="K471" s="966">
        <f t="shared" si="22"/>
        <v>0</v>
      </c>
      <c r="L471" s="409" t="str">
        <f t="shared" si="23"/>
        <v>(ｷ)</v>
      </c>
      <c r="M471" s="550"/>
      <c r="N471" s="313" t="s">
        <v>862</v>
      </c>
      <c r="O471" s="202"/>
      <c r="P471" s="203"/>
      <c r="Q471" s="1637"/>
      <c r="R471" s="1637"/>
      <c r="S471" s="204"/>
      <c r="T471" s="1632"/>
      <c r="U471" s="1632"/>
      <c r="V471" s="206"/>
      <c r="W471" s="200"/>
      <c r="X471" s="201"/>
    </row>
    <row r="472" spans="1:24" ht="12.75" customHeight="1" x14ac:dyDescent="0.2">
      <c r="A472" s="550"/>
      <c r="B472" s="1617"/>
      <c r="C472" s="1589"/>
      <c r="D472" s="1636"/>
      <c r="E472" s="1615" t="s">
        <v>295</v>
      </c>
      <c r="F472" s="1616"/>
      <c r="G472" s="638" t="b">
        <f>IF(総括表!$B$4=総括表!$Q$4,基礎データ貼付用シート!E1257)</f>
        <v>0</v>
      </c>
      <c r="H472" s="699" t="s">
        <v>1479</v>
      </c>
      <c r="I472" s="971">
        <v>0.156</v>
      </c>
      <c r="J472" s="972" t="s">
        <v>1480</v>
      </c>
      <c r="K472" s="966">
        <f t="shared" si="22"/>
        <v>0</v>
      </c>
      <c r="L472" s="409" t="str">
        <f t="shared" si="23"/>
        <v>(ｸ)</v>
      </c>
      <c r="M472" s="550"/>
      <c r="N472" s="313" t="s">
        <v>863</v>
      </c>
      <c r="O472" s="202"/>
      <c r="P472" s="203"/>
      <c r="Q472" s="200"/>
      <c r="R472" s="200"/>
      <c r="S472" s="204"/>
      <c r="T472" s="1632"/>
      <c r="U472" s="1632"/>
      <c r="V472" s="205"/>
      <c r="W472" s="199"/>
      <c r="X472" s="201"/>
    </row>
    <row r="473" spans="1:24" ht="12.75" customHeight="1" x14ac:dyDescent="0.2">
      <c r="A473" s="550"/>
      <c r="B473" s="1617"/>
      <c r="C473" s="1589"/>
      <c r="D473" s="1636"/>
      <c r="E473" s="1615" t="s">
        <v>293</v>
      </c>
      <c r="F473" s="1616"/>
      <c r="G473" s="702" t="b">
        <f>IF(総括表!$B$4=総括表!$Q$4,基礎データ貼付用シート!E1255)</f>
        <v>0</v>
      </c>
      <c r="H473" s="699" t="s">
        <v>1479</v>
      </c>
      <c r="I473" s="971">
        <v>0.11700000000000001</v>
      </c>
      <c r="J473" s="972" t="s">
        <v>1480</v>
      </c>
      <c r="K473" s="966">
        <f t="shared" si="22"/>
        <v>0</v>
      </c>
      <c r="L473" s="409" t="str">
        <f t="shared" si="23"/>
        <v>(ｹ)</v>
      </c>
      <c r="M473" s="550"/>
      <c r="N473" s="313" t="s">
        <v>864</v>
      </c>
      <c r="O473" s="202"/>
      <c r="P473" s="211"/>
      <c r="Q473" s="200"/>
      <c r="R473" s="200"/>
      <c r="S473" s="204"/>
      <c r="T473" s="1632"/>
      <c r="U473" s="1632"/>
      <c r="V473" s="205"/>
      <c r="W473" s="199"/>
      <c r="X473" s="201"/>
    </row>
    <row r="474" spans="1:24" ht="12.75" customHeight="1" x14ac:dyDescent="0.2">
      <c r="A474" s="550"/>
      <c r="B474" s="1617">
        <v>4</v>
      </c>
      <c r="C474" s="1635" t="s">
        <v>7016</v>
      </c>
      <c r="D474" s="1636" t="s">
        <v>302</v>
      </c>
      <c r="E474" s="1615" t="s">
        <v>297</v>
      </c>
      <c r="F474" s="1616"/>
      <c r="G474" s="638" t="b">
        <f>IF(総括表!$B$4=総括表!$Q$5,基礎データ貼付用シート!E1256)</f>
        <v>0</v>
      </c>
      <c r="H474" s="699" t="s">
        <v>1479</v>
      </c>
      <c r="I474" s="971">
        <v>0.18</v>
      </c>
      <c r="J474" s="972" t="s">
        <v>1480</v>
      </c>
      <c r="K474" s="966">
        <f t="shared" si="22"/>
        <v>0</v>
      </c>
      <c r="L474" s="409" t="str">
        <f t="shared" si="23"/>
        <v>(ｺ)</v>
      </c>
      <c r="M474" s="550"/>
      <c r="N474" s="313" t="s">
        <v>865</v>
      </c>
      <c r="O474" s="202"/>
      <c r="P474" s="203"/>
      <c r="Q474" s="1637"/>
      <c r="R474" s="1637"/>
      <c r="S474" s="204"/>
      <c r="T474" s="1632"/>
      <c r="U474" s="1632"/>
      <c r="V474" s="206"/>
      <c r="W474" s="200"/>
      <c r="X474" s="201"/>
    </row>
    <row r="475" spans="1:24" ht="12.75" customHeight="1" x14ac:dyDescent="0.2">
      <c r="A475" s="550"/>
      <c r="B475" s="1617"/>
      <c r="C475" s="1589"/>
      <c r="D475" s="1636"/>
      <c r="E475" s="1615" t="s">
        <v>295</v>
      </c>
      <c r="F475" s="1616"/>
      <c r="G475" s="638" t="b">
        <f>IF(総括表!$B$4=総括表!$Q$5,基礎データ貼付用シート!E1257)</f>
        <v>0</v>
      </c>
      <c r="H475" s="699" t="s">
        <v>1479</v>
      </c>
      <c r="I475" s="971">
        <v>0.13500000000000001</v>
      </c>
      <c r="J475" s="972" t="s">
        <v>1480</v>
      </c>
      <c r="K475" s="966">
        <f t="shared" si="22"/>
        <v>0</v>
      </c>
      <c r="L475" s="409" t="str">
        <f t="shared" si="23"/>
        <v>(ｻ)</v>
      </c>
      <c r="M475" s="550"/>
      <c r="N475" s="313" t="s">
        <v>866</v>
      </c>
      <c r="O475" s="202"/>
      <c r="P475" s="203"/>
      <c r="Q475" s="200"/>
      <c r="R475" s="200"/>
      <c r="S475" s="204"/>
      <c r="T475" s="1632"/>
      <c r="U475" s="1632"/>
      <c r="V475" s="205"/>
      <c r="W475" s="199"/>
      <c r="X475" s="201"/>
    </row>
    <row r="476" spans="1:24" ht="12.75" customHeight="1" x14ac:dyDescent="0.2">
      <c r="A476" s="550"/>
      <c r="B476" s="1617"/>
      <c r="C476" s="1589"/>
      <c r="D476" s="1636"/>
      <c r="E476" s="1615" t="s">
        <v>293</v>
      </c>
      <c r="F476" s="1616"/>
      <c r="G476" s="702" t="b">
        <f>IF(総括表!$B$4=総括表!$Q$5,基礎データ貼付用シート!E1255)</f>
        <v>0</v>
      </c>
      <c r="H476" s="699" t="s">
        <v>1479</v>
      </c>
      <c r="I476" s="971">
        <v>0.10100000000000001</v>
      </c>
      <c r="J476" s="972" t="s">
        <v>1480</v>
      </c>
      <c r="K476" s="966">
        <f t="shared" si="22"/>
        <v>0</v>
      </c>
      <c r="L476" s="409" t="str">
        <f t="shared" si="23"/>
        <v>(ｼ)</v>
      </c>
      <c r="M476" s="550"/>
      <c r="N476" s="313" t="s">
        <v>867</v>
      </c>
      <c r="O476" s="202"/>
      <c r="P476" s="211"/>
      <c r="Q476" s="200"/>
      <c r="R476" s="200"/>
      <c r="S476" s="204"/>
      <c r="T476" s="1632"/>
      <c r="U476" s="1632"/>
      <c r="V476" s="205"/>
      <c r="W476" s="199"/>
      <c r="X476" s="201"/>
    </row>
    <row r="477" spans="1:24" ht="12.75" customHeight="1" x14ac:dyDescent="0.2">
      <c r="A477" s="550"/>
      <c r="B477" s="1617">
        <v>5</v>
      </c>
      <c r="C477" s="1618" t="s">
        <v>7081</v>
      </c>
      <c r="D477" s="1636" t="s">
        <v>302</v>
      </c>
      <c r="E477" s="1615" t="s">
        <v>297</v>
      </c>
      <c r="F477" s="1616"/>
      <c r="G477" s="638" t="b">
        <f>IF(総括表!$B$4=総括表!$Q$4,基礎データ貼付用シート!E1267)</f>
        <v>0</v>
      </c>
      <c r="H477" s="699" t="s">
        <v>1479</v>
      </c>
      <c r="I477" s="971">
        <v>0.247</v>
      </c>
      <c r="J477" s="972" t="s">
        <v>1480</v>
      </c>
      <c r="K477" s="966">
        <f t="shared" si="22"/>
        <v>0</v>
      </c>
      <c r="L477" s="409" t="str">
        <f t="shared" si="23"/>
        <v>(ｽ)</v>
      </c>
      <c r="M477" s="550"/>
      <c r="N477" s="313" t="s">
        <v>868</v>
      </c>
      <c r="O477" s="202"/>
      <c r="P477" s="203"/>
      <c r="Q477" s="1637"/>
      <c r="R477" s="1637"/>
      <c r="S477" s="204"/>
      <c r="T477" s="1632"/>
      <c r="U477" s="1632"/>
      <c r="V477" s="206"/>
      <c r="W477" s="200"/>
      <c r="X477" s="201"/>
    </row>
    <row r="478" spans="1:24" ht="12.75" customHeight="1" x14ac:dyDescent="0.2">
      <c r="A478" s="550"/>
      <c r="B478" s="1617"/>
      <c r="C478" s="1619"/>
      <c r="D478" s="1636"/>
      <c r="E478" s="1615" t="s">
        <v>295</v>
      </c>
      <c r="F478" s="1616"/>
      <c r="G478" s="638" t="b">
        <f>IF(総括表!$B$4=総括表!$Q$4,基礎データ貼付用シート!E1268)</f>
        <v>0</v>
      </c>
      <c r="H478" s="699" t="s">
        <v>1479</v>
      </c>
      <c r="I478" s="971">
        <v>0.186</v>
      </c>
      <c r="J478" s="972" t="s">
        <v>1480</v>
      </c>
      <c r="K478" s="966">
        <f t="shared" si="22"/>
        <v>0</v>
      </c>
      <c r="L478" s="409" t="str">
        <f t="shared" si="23"/>
        <v>(ｾ)</v>
      </c>
      <c r="M478" s="550"/>
      <c r="N478" s="313" t="s">
        <v>869</v>
      </c>
      <c r="O478" s="202"/>
      <c r="P478" s="203"/>
      <c r="Q478" s="200"/>
      <c r="R478" s="200"/>
      <c r="S478" s="204"/>
      <c r="T478" s="1632"/>
      <c r="U478" s="1632"/>
      <c r="V478" s="205"/>
      <c r="W478" s="199"/>
      <c r="X478" s="201"/>
    </row>
    <row r="479" spans="1:24" ht="12.75" customHeight="1" x14ac:dyDescent="0.2">
      <c r="A479" s="550"/>
      <c r="B479" s="1617"/>
      <c r="C479" s="1609"/>
      <c r="D479" s="1636"/>
      <c r="E479" s="1615" t="s">
        <v>293</v>
      </c>
      <c r="F479" s="1616"/>
      <c r="G479" s="702" t="b">
        <f>IF(総括表!$B$4=総括表!$Q$4,基礎データ貼付用シート!E1266)</f>
        <v>0</v>
      </c>
      <c r="H479" s="699" t="s">
        <v>1479</v>
      </c>
      <c r="I479" s="971">
        <v>0.13900000000000001</v>
      </c>
      <c r="J479" s="972" t="s">
        <v>1480</v>
      </c>
      <c r="K479" s="966">
        <f t="shared" si="22"/>
        <v>0</v>
      </c>
      <c r="L479" s="409" t="str">
        <f t="shared" si="23"/>
        <v>(ｿ)</v>
      </c>
      <c r="M479" s="550"/>
      <c r="N479" s="313" t="s">
        <v>870</v>
      </c>
      <c r="O479" s="202"/>
      <c r="P479" s="211"/>
      <c r="Q479" s="200"/>
      <c r="R479" s="200"/>
      <c r="S479" s="204"/>
      <c r="T479" s="1632"/>
      <c r="U479" s="1632"/>
      <c r="V479" s="205"/>
      <c r="W479" s="199"/>
      <c r="X479" s="201"/>
    </row>
    <row r="480" spans="1:24" ht="12.75" customHeight="1" x14ac:dyDescent="0.2">
      <c r="A480" s="550"/>
      <c r="B480" s="1617">
        <v>6</v>
      </c>
      <c r="C480" s="1618" t="s">
        <v>7018</v>
      </c>
      <c r="D480" s="1636" t="s">
        <v>302</v>
      </c>
      <c r="E480" s="1615" t="s">
        <v>297</v>
      </c>
      <c r="F480" s="1616"/>
      <c r="G480" s="638" t="b">
        <f>IF(総括表!$B$4=総括表!$Q$5,基礎データ貼付用シート!E1267)</f>
        <v>0</v>
      </c>
      <c r="H480" s="699" t="s">
        <v>1479</v>
      </c>
      <c r="I480" s="971">
        <v>0.182</v>
      </c>
      <c r="J480" s="972" t="s">
        <v>1480</v>
      </c>
      <c r="K480" s="966">
        <f t="shared" si="22"/>
        <v>0</v>
      </c>
      <c r="L480" s="409" t="str">
        <f t="shared" si="23"/>
        <v>(ﾀ)</v>
      </c>
      <c r="M480" s="550"/>
      <c r="N480" s="313" t="s">
        <v>871</v>
      </c>
      <c r="O480" s="202"/>
      <c r="P480" s="203"/>
      <c r="Q480" s="1637"/>
      <c r="R480" s="1637"/>
      <c r="S480" s="204"/>
      <c r="T480" s="1632"/>
      <c r="U480" s="1632"/>
      <c r="V480" s="206"/>
      <c r="W480" s="200"/>
      <c r="X480" s="201"/>
    </row>
    <row r="481" spans="1:24" ht="12.75" customHeight="1" x14ac:dyDescent="0.2">
      <c r="A481" s="550"/>
      <c r="B481" s="1617"/>
      <c r="C481" s="1619"/>
      <c r="D481" s="1636"/>
      <c r="E481" s="1615" t="s">
        <v>295</v>
      </c>
      <c r="F481" s="1616"/>
      <c r="G481" s="638" t="b">
        <f>IF(総括表!$B$4=総括表!$Q$5,基礎データ貼付用シート!E1268)</f>
        <v>0</v>
      </c>
      <c r="H481" s="699" t="s">
        <v>1479</v>
      </c>
      <c r="I481" s="971">
        <v>0.13700000000000001</v>
      </c>
      <c r="J481" s="972" t="s">
        <v>1480</v>
      </c>
      <c r="K481" s="966">
        <f t="shared" si="22"/>
        <v>0</v>
      </c>
      <c r="L481" s="409" t="str">
        <f t="shared" si="23"/>
        <v>(ﾁ)</v>
      </c>
      <c r="M481" s="550"/>
      <c r="N481" s="313" t="s">
        <v>872</v>
      </c>
      <c r="O481" s="202"/>
      <c r="P481" s="203"/>
      <c r="Q481" s="200"/>
      <c r="R481" s="200"/>
      <c r="S481" s="204"/>
      <c r="T481" s="1632"/>
      <c r="U481" s="1632"/>
      <c r="V481" s="205"/>
      <c r="W481" s="199"/>
      <c r="X481" s="201"/>
    </row>
    <row r="482" spans="1:24" ht="12.75" customHeight="1" x14ac:dyDescent="0.2">
      <c r="A482" s="550"/>
      <c r="B482" s="1617"/>
      <c r="C482" s="1609"/>
      <c r="D482" s="1636"/>
      <c r="E482" s="1615" t="s">
        <v>293</v>
      </c>
      <c r="F482" s="1616"/>
      <c r="G482" s="702" t="b">
        <f>IF(総括表!$B$4=総括表!$Q$5,基礎データ貼付用シート!E1266)</f>
        <v>0</v>
      </c>
      <c r="H482" s="699" t="s">
        <v>1479</v>
      </c>
      <c r="I482" s="971">
        <v>0.10299999999999999</v>
      </c>
      <c r="J482" s="972" t="s">
        <v>1480</v>
      </c>
      <c r="K482" s="966">
        <f t="shared" si="22"/>
        <v>0</v>
      </c>
      <c r="L482" s="409" t="str">
        <f t="shared" si="23"/>
        <v>(ﾂ)</v>
      </c>
      <c r="M482" s="550"/>
      <c r="N482" s="313" t="s">
        <v>873</v>
      </c>
      <c r="O482" s="202"/>
      <c r="P482" s="211"/>
      <c r="Q482" s="200"/>
      <c r="R482" s="200"/>
      <c r="S482" s="204"/>
      <c r="T482" s="1632"/>
      <c r="U482" s="1632"/>
      <c r="V482" s="205"/>
      <c r="W482" s="199"/>
      <c r="X482" s="201"/>
    </row>
    <row r="483" spans="1:24" ht="12.75" customHeight="1" x14ac:dyDescent="0.2">
      <c r="A483" s="550"/>
      <c r="B483" s="1617">
        <v>7</v>
      </c>
      <c r="C483" s="1618" t="s">
        <v>7082</v>
      </c>
      <c r="D483" s="1636" t="s">
        <v>302</v>
      </c>
      <c r="E483" s="1615" t="s">
        <v>297</v>
      </c>
      <c r="F483" s="1616"/>
      <c r="G483" s="638" t="b">
        <f>IF(総括表!$B$4=総括表!$Q$4,基礎データ貼付用シート!E1277)</f>
        <v>0</v>
      </c>
      <c r="H483" s="699" t="s">
        <v>1479</v>
      </c>
      <c r="I483" s="971">
        <v>0.26200000000000001</v>
      </c>
      <c r="J483" s="972" t="s">
        <v>1480</v>
      </c>
      <c r="K483" s="966">
        <f t="shared" si="22"/>
        <v>0</v>
      </c>
      <c r="L483" s="409" t="str">
        <f t="shared" si="23"/>
        <v>(ﾃ)</v>
      </c>
      <c r="M483" s="550"/>
      <c r="N483" s="313" t="s">
        <v>874</v>
      </c>
      <c r="O483" s="202"/>
      <c r="P483" s="203"/>
      <c r="Q483" s="1637"/>
      <c r="R483" s="1637"/>
      <c r="S483" s="204"/>
      <c r="T483" s="1632"/>
      <c r="U483" s="1632"/>
      <c r="V483" s="206"/>
      <c r="W483" s="200"/>
      <c r="X483" s="201"/>
    </row>
    <row r="484" spans="1:24" ht="12.75" customHeight="1" x14ac:dyDescent="0.2">
      <c r="A484" s="550"/>
      <c r="B484" s="1617"/>
      <c r="C484" s="1619"/>
      <c r="D484" s="1636"/>
      <c r="E484" s="1615" t="s">
        <v>295</v>
      </c>
      <c r="F484" s="1616"/>
      <c r="G484" s="638" t="b">
        <f>IF(総括表!$B$4=総括表!$Q$4,基礎データ貼付用シート!E1278)</f>
        <v>0</v>
      </c>
      <c r="H484" s="699" t="s">
        <v>1479</v>
      </c>
      <c r="I484" s="971">
        <v>0.19600000000000001</v>
      </c>
      <c r="J484" s="972" t="s">
        <v>1480</v>
      </c>
      <c r="K484" s="966">
        <f t="shared" si="22"/>
        <v>0</v>
      </c>
      <c r="L484" s="409" t="str">
        <f t="shared" si="23"/>
        <v>(ﾄ)</v>
      </c>
      <c r="M484" s="550"/>
      <c r="N484" s="313" t="s">
        <v>875</v>
      </c>
      <c r="O484" s="202"/>
      <c r="P484" s="203"/>
      <c r="Q484" s="200"/>
      <c r="R484" s="200"/>
      <c r="S484" s="204"/>
      <c r="T484" s="1632"/>
      <c r="U484" s="1632"/>
      <c r="V484" s="205"/>
      <c r="W484" s="199"/>
      <c r="X484" s="201"/>
    </row>
    <row r="485" spans="1:24" ht="12.75" customHeight="1" x14ac:dyDescent="0.2">
      <c r="A485" s="550"/>
      <c r="B485" s="1617"/>
      <c r="C485" s="1609"/>
      <c r="D485" s="1636"/>
      <c r="E485" s="1615" t="s">
        <v>293</v>
      </c>
      <c r="F485" s="1616"/>
      <c r="G485" s="702" t="b">
        <f>IF(総括表!$B$4=総括表!$Q$4,基礎データ貼付用シート!E1276)</f>
        <v>0</v>
      </c>
      <c r="H485" s="699" t="s">
        <v>1479</v>
      </c>
      <c r="I485" s="971">
        <v>0.14699999999999999</v>
      </c>
      <c r="J485" s="972" t="s">
        <v>1480</v>
      </c>
      <c r="K485" s="966">
        <f t="shared" si="22"/>
        <v>0</v>
      </c>
      <c r="L485" s="409" t="str">
        <f t="shared" si="23"/>
        <v>(ﾅ)</v>
      </c>
      <c r="M485" s="550"/>
      <c r="N485" s="313" t="s">
        <v>876</v>
      </c>
      <c r="O485" s="202"/>
      <c r="P485" s="211"/>
      <c r="Q485" s="200"/>
      <c r="R485" s="200"/>
      <c r="S485" s="204"/>
      <c r="T485" s="1632"/>
      <c r="U485" s="1632"/>
      <c r="V485" s="205"/>
      <c r="W485" s="199"/>
      <c r="X485" s="201"/>
    </row>
    <row r="486" spans="1:24" s="212" customFormat="1" ht="12.75" customHeight="1" x14ac:dyDescent="0.2">
      <c r="A486" s="951"/>
      <c r="B486" s="952"/>
      <c r="C486" s="932"/>
      <c r="D486" s="932"/>
      <c r="E486" s="953"/>
      <c r="F486" s="953"/>
      <c r="G486" s="316"/>
      <c r="H486" s="932"/>
      <c r="I486" s="933"/>
      <c r="J486" s="932"/>
      <c r="K486" s="316"/>
      <c r="L486" s="633"/>
      <c r="M486" s="951"/>
      <c r="N486" s="317"/>
      <c r="O486" s="213"/>
      <c r="P486" s="214"/>
      <c r="Q486" s="215"/>
      <c r="R486" s="215"/>
      <c r="S486" s="216"/>
      <c r="T486" s="215"/>
      <c r="U486" s="215"/>
      <c r="V486" s="217"/>
      <c r="W486" s="218"/>
      <c r="X486" s="219"/>
    </row>
    <row r="487" spans="1:24" s="212" customFormat="1" ht="12.75" customHeight="1" x14ac:dyDescent="0.2">
      <c r="A487" s="951"/>
      <c r="B487" s="952"/>
      <c r="C487" s="591"/>
      <c r="D487" s="591"/>
      <c r="E487" s="954"/>
      <c r="F487" s="954"/>
      <c r="G487" s="58"/>
      <c r="H487" s="591"/>
      <c r="I487" s="593"/>
      <c r="J487" s="591"/>
      <c r="K487" s="58"/>
      <c r="L487" s="633"/>
      <c r="M487" s="951"/>
      <c r="N487" s="317"/>
      <c r="O487" s="213"/>
      <c r="P487" s="214"/>
      <c r="Q487" s="215"/>
      <c r="R487" s="215"/>
      <c r="S487" s="216"/>
      <c r="T487" s="215"/>
      <c r="U487" s="215"/>
      <c r="V487" s="217"/>
      <c r="W487" s="218"/>
      <c r="X487" s="219"/>
    </row>
    <row r="488" spans="1:24" s="212" customFormat="1" ht="12.75" customHeight="1" x14ac:dyDescent="0.2">
      <c r="A488" s="896">
        <v>9</v>
      </c>
      <c r="B488" s="914" t="s">
        <v>722</v>
      </c>
      <c r="C488" s="550"/>
      <c r="D488" s="591"/>
      <c r="E488" s="954"/>
      <c r="F488" s="954"/>
      <c r="G488" s="58"/>
      <c r="H488" s="591"/>
      <c r="I488" s="593"/>
      <c r="J488" s="591"/>
      <c r="K488" s="58"/>
      <c r="L488" s="633"/>
      <c r="M488" s="951"/>
      <c r="N488" s="317"/>
      <c r="O488" s="213"/>
      <c r="P488" s="214"/>
      <c r="Q488" s="215"/>
      <c r="R488" s="215"/>
      <c r="S488" s="216"/>
      <c r="T488" s="215"/>
      <c r="U488" s="215"/>
      <c r="V488" s="217"/>
      <c r="W488" s="218"/>
      <c r="X488" s="219"/>
    </row>
    <row r="489" spans="1:24" s="212" customFormat="1" ht="12.75" customHeight="1" x14ac:dyDescent="0.2">
      <c r="A489" s="951"/>
      <c r="B489" s="955"/>
      <c r="C489" s="929"/>
      <c r="D489" s="929"/>
      <c r="E489" s="956"/>
      <c r="F489" s="956"/>
      <c r="G489" s="35"/>
      <c r="H489" s="929"/>
      <c r="I489" s="937"/>
      <c r="J489" s="591"/>
      <c r="K489" s="58"/>
      <c r="L489" s="633"/>
      <c r="M489" s="951"/>
      <c r="N489" s="317"/>
      <c r="O489" s="213"/>
      <c r="P489" s="214"/>
      <c r="Q489" s="215"/>
      <c r="R489" s="215"/>
      <c r="S489" s="216"/>
      <c r="T489" s="215"/>
      <c r="U489" s="215"/>
      <c r="V489" s="217"/>
      <c r="W489" s="218"/>
      <c r="X489" s="219"/>
    </row>
    <row r="490" spans="1:24" ht="12.75" customHeight="1" x14ac:dyDescent="0.2">
      <c r="A490" s="550"/>
      <c r="B490" s="1617">
        <v>8</v>
      </c>
      <c r="C490" s="1618" t="s">
        <v>7020</v>
      </c>
      <c r="D490" s="1636" t="s">
        <v>302</v>
      </c>
      <c r="E490" s="1615" t="s">
        <v>297</v>
      </c>
      <c r="F490" s="1616"/>
      <c r="G490" s="638" t="b">
        <f>IF(総括表!$B$4=総括表!$Q$5,基礎データ貼付用シート!E1277)</f>
        <v>0</v>
      </c>
      <c r="H490" s="699" t="s">
        <v>1479</v>
      </c>
      <c r="I490" s="971">
        <v>0.19500000000000001</v>
      </c>
      <c r="J490" s="972" t="s">
        <v>1480</v>
      </c>
      <c r="K490" s="966">
        <f t="shared" ref="K490:K542" si="24">ROUND(G490*I490,0)</f>
        <v>0</v>
      </c>
      <c r="L490" s="409" t="str">
        <f t="shared" ref="L490:L542" si="25">$N$129&amp;N490&amp;O490&amp;$O$129</f>
        <v>(ﾆ)</v>
      </c>
      <c r="M490" s="550"/>
      <c r="N490" s="313" t="s">
        <v>877</v>
      </c>
      <c r="O490" s="202"/>
      <c r="P490" s="203"/>
      <c r="Q490" s="1637"/>
      <c r="R490" s="1637"/>
      <c r="S490" s="204"/>
      <c r="T490" s="1632"/>
      <c r="U490" s="1632"/>
      <c r="V490" s="206"/>
      <c r="W490" s="200"/>
      <c r="X490" s="201"/>
    </row>
    <row r="491" spans="1:24" ht="12.75" customHeight="1" x14ac:dyDescent="0.2">
      <c r="A491" s="550"/>
      <c r="B491" s="1617"/>
      <c r="C491" s="1619"/>
      <c r="D491" s="1636"/>
      <c r="E491" s="1615" t="s">
        <v>295</v>
      </c>
      <c r="F491" s="1616"/>
      <c r="G491" s="638" t="b">
        <f>IF(総括表!$B$4=総括表!$Q$5,基礎データ貼付用シート!E1278)</f>
        <v>0</v>
      </c>
      <c r="H491" s="699" t="s">
        <v>1479</v>
      </c>
      <c r="I491" s="971">
        <v>0.14599999999999999</v>
      </c>
      <c r="J491" s="972" t="s">
        <v>1480</v>
      </c>
      <c r="K491" s="966">
        <f t="shared" si="24"/>
        <v>0</v>
      </c>
      <c r="L491" s="409" t="str">
        <f t="shared" si="25"/>
        <v>(ﾇ)</v>
      </c>
      <c r="M491" s="550"/>
      <c r="N491" s="313" t="s">
        <v>832</v>
      </c>
      <c r="O491" s="202"/>
      <c r="P491" s="203"/>
      <c r="Q491" s="200"/>
      <c r="R491" s="200"/>
      <c r="S491" s="204"/>
      <c r="T491" s="1632"/>
      <c r="U491" s="1632"/>
      <c r="V491" s="205"/>
      <c r="W491" s="199"/>
      <c r="X491" s="201"/>
    </row>
    <row r="492" spans="1:24" ht="12.75" customHeight="1" x14ac:dyDescent="0.2">
      <c r="A492" s="550"/>
      <c r="B492" s="1617"/>
      <c r="C492" s="1609"/>
      <c r="D492" s="1636"/>
      <c r="E492" s="1615" t="s">
        <v>293</v>
      </c>
      <c r="F492" s="1616"/>
      <c r="G492" s="702" t="b">
        <f>IF(総括表!$B$4=総括表!$Q$5,基礎データ貼付用シート!E1276)</f>
        <v>0</v>
      </c>
      <c r="H492" s="699" t="s">
        <v>1479</v>
      </c>
      <c r="I492" s="971">
        <v>0.11</v>
      </c>
      <c r="J492" s="972" t="s">
        <v>1480</v>
      </c>
      <c r="K492" s="966">
        <f t="shared" si="24"/>
        <v>0</v>
      </c>
      <c r="L492" s="409" t="str">
        <f t="shared" si="25"/>
        <v>(ﾈ)</v>
      </c>
      <c r="M492" s="550"/>
      <c r="N492" s="313" t="s">
        <v>833</v>
      </c>
      <c r="O492" s="202"/>
      <c r="P492" s="211"/>
      <c r="Q492" s="200"/>
      <c r="R492" s="200"/>
      <c r="S492" s="204"/>
      <c r="T492" s="1632"/>
      <c r="U492" s="1632"/>
      <c r="V492" s="205"/>
      <c r="W492" s="199"/>
      <c r="X492" s="201"/>
    </row>
    <row r="493" spans="1:24" ht="12.75" customHeight="1" x14ac:dyDescent="0.2">
      <c r="A493" s="550"/>
      <c r="B493" s="1617">
        <v>9</v>
      </c>
      <c r="C493" s="1635" t="s">
        <v>7083</v>
      </c>
      <c r="D493" s="1636" t="s">
        <v>302</v>
      </c>
      <c r="E493" s="1615" t="s">
        <v>297</v>
      </c>
      <c r="F493" s="1616"/>
      <c r="G493" s="638" t="b">
        <f>IF(総括表!$B$4=総括表!$Q$4,基礎データ貼付用シート!E1287)</f>
        <v>0</v>
      </c>
      <c r="H493" s="699" t="s">
        <v>1479</v>
      </c>
      <c r="I493" s="971">
        <v>0.27100000000000002</v>
      </c>
      <c r="J493" s="972" t="s">
        <v>1480</v>
      </c>
      <c r="K493" s="966">
        <f t="shared" si="24"/>
        <v>0</v>
      </c>
      <c r="L493" s="409" t="str">
        <f t="shared" si="25"/>
        <v>(ﾉ)</v>
      </c>
      <c r="M493" s="409"/>
      <c r="N493" s="313" t="s">
        <v>834</v>
      </c>
      <c r="O493" s="202"/>
      <c r="P493" s="203"/>
      <c r="Q493" s="1637"/>
      <c r="R493" s="1637"/>
      <c r="S493" s="204"/>
      <c r="T493" s="1632"/>
      <c r="U493" s="1632"/>
      <c r="V493" s="206"/>
      <c r="W493" s="200"/>
      <c r="X493" s="201"/>
    </row>
    <row r="494" spans="1:24" ht="12.75" customHeight="1" x14ac:dyDescent="0.2">
      <c r="A494" s="550"/>
      <c r="B494" s="1617"/>
      <c r="C494" s="1589"/>
      <c r="D494" s="1636"/>
      <c r="E494" s="1615" t="s">
        <v>295</v>
      </c>
      <c r="F494" s="1616"/>
      <c r="G494" s="638" t="b">
        <f>IF(総括表!$B$4=総括表!$Q$4,基礎データ貼付用シート!E1288)</f>
        <v>0</v>
      </c>
      <c r="H494" s="699" t="s">
        <v>1479</v>
      </c>
      <c r="I494" s="971">
        <v>0.20300000000000001</v>
      </c>
      <c r="J494" s="972" t="s">
        <v>1480</v>
      </c>
      <c r="K494" s="966">
        <f t="shared" si="24"/>
        <v>0</v>
      </c>
      <c r="L494" s="409" t="str">
        <f t="shared" si="25"/>
        <v>(ﾊ)</v>
      </c>
      <c r="M494" s="409"/>
      <c r="N494" s="313" t="s">
        <v>835</v>
      </c>
      <c r="O494" s="202"/>
      <c r="P494" s="203"/>
      <c r="Q494" s="200"/>
      <c r="R494" s="200"/>
      <c r="S494" s="204"/>
      <c r="T494" s="1632"/>
      <c r="U494" s="1632"/>
      <c r="V494" s="205"/>
      <c r="W494" s="199"/>
      <c r="X494" s="201"/>
    </row>
    <row r="495" spans="1:24" ht="12.75" customHeight="1" x14ac:dyDescent="0.2">
      <c r="A495" s="550"/>
      <c r="B495" s="1617"/>
      <c r="C495" s="1589"/>
      <c r="D495" s="1636"/>
      <c r="E495" s="1615" t="s">
        <v>293</v>
      </c>
      <c r="F495" s="1616"/>
      <c r="G495" s="702" t="b">
        <f>IF(総括表!$B$4=総括表!$Q$4,基礎データ貼付用シート!E1286)</f>
        <v>0</v>
      </c>
      <c r="H495" s="699" t="s">
        <v>1479</v>
      </c>
      <c r="I495" s="971">
        <v>0.152</v>
      </c>
      <c r="J495" s="972" t="s">
        <v>1480</v>
      </c>
      <c r="K495" s="966">
        <f t="shared" si="24"/>
        <v>0</v>
      </c>
      <c r="L495" s="409" t="str">
        <f t="shared" si="25"/>
        <v>(ﾋ)</v>
      </c>
      <c r="M495" s="409"/>
      <c r="N495" s="313" t="s">
        <v>836</v>
      </c>
      <c r="O495" s="202"/>
      <c r="P495" s="211"/>
      <c r="Q495" s="200"/>
      <c r="R495" s="200"/>
      <c r="S495" s="204"/>
      <c r="T495" s="1632"/>
      <c r="U495" s="1632"/>
      <c r="V495" s="205"/>
      <c r="W495" s="199"/>
      <c r="X495" s="201"/>
    </row>
    <row r="496" spans="1:24" ht="12.75" customHeight="1" x14ac:dyDescent="0.2">
      <c r="A496" s="550"/>
      <c r="B496" s="1634">
        <v>10</v>
      </c>
      <c r="C496" s="1635" t="s">
        <v>7022</v>
      </c>
      <c r="D496" s="1636" t="s">
        <v>302</v>
      </c>
      <c r="E496" s="1615" t="s">
        <v>297</v>
      </c>
      <c r="F496" s="1616"/>
      <c r="G496" s="638" t="b">
        <f>IF(総括表!$B$4=総括表!$Q$5,基礎データ貼付用シート!E1287)</f>
        <v>0</v>
      </c>
      <c r="H496" s="699" t="s">
        <v>1479</v>
      </c>
      <c r="I496" s="971">
        <v>0.248</v>
      </c>
      <c r="J496" s="972" t="s">
        <v>1480</v>
      </c>
      <c r="K496" s="966">
        <f t="shared" si="24"/>
        <v>0</v>
      </c>
      <c r="L496" s="409" t="str">
        <f t="shared" si="25"/>
        <v>(ﾌ)</v>
      </c>
      <c r="M496" s="957"/>
      <c r="N496" s="313" t="s">
        <v>837</v>
      </c>
      <c r="O496" s="202"/>
      <c r="P496" s="203"/>
      <c r="Q496" s="1637"/>
      <c r="R496" s="1637"/>
      <c r="S496" s="204"/>
      <c r="T496" s="1632"/>
      <c r="U496" s="1632"/>
      <c r="V496" s="206"/>
      <c r="W496" s="200"/>
      <c r="X496" s="201"/>
    </row>
    <row r="497" spans="1:24" ht="12.75" customHeight="1" x14ac:dyDescent="0.2">
      <c r="A497" s="550"/>
      <c r="B497" s="1633"/>
      <c r="C497" s="1589"/>
      <c r="D497" s="1636"/>
      <c r="E497" s="1615" t="s">
        <v>295</v>
      </c>
      <c r="F497" s="1616"/>
      <c r="G497" s="638" t="b">
        <f>IF(総括表!$B$4=総括表!$Q$5,基礎データ貼付用シート!E1288)</f>
        <v>0</v>
      </c>
      <c r="H497" s="699" t="s">
        <v>1479</v>
      </c>
      <c r="I497" s="971">
        <v>0.186</v>
      </c>
      <c r="J497" s="972" t="s">
        <v>1480</v>
      </c>
      <c r="K497" s="966">
        <f t="shared" si="24"/>
        <v>0</v>
      </c>
      <c r="L497" s="409" t="str">
        <f t="shared" si="25"/>
        <v>(ﾍ)</v>
      </c>
      <c r="M497" s="957"/>
      <c r="N497" s="313" t="s">
        <v>838</v>
      </c>
      <c r="O497" s="202"/>
      <c r="P497" s="203"/>
      <c r="Q497" s="200"/>
      <c r="R497" s="200"/>
      <c r="S497" s="204"/>
      <c r="T497" s="1632"/>
      <c r="U497" s="1632"/>
      <c r="V497" s="205"/>
      <c r="W497" s="199"/>
      <c r="X497" s="201"/>
    </row>
    <row r="498" spans="1:24" ht="12.75" customHeight="1" x14ac:dyDescent="0.2">
      <c r="A498" s="550"/>
      <c r="B498" s="1633"/>
      <c r="C498" s="1589"/>
      <c r="D498" s="1636"/>
      <c r="E498" s="1615" t="s">
        <v>293</v>
      </c>
      <c r="F498" s="1616"/>
      <c r="G498" s="702" t="b">
        <f>IF(総括表!$B$4=総括表!$Q$5,基礎データ貼付用シート!E1286)</f>
        <v>0</v>
      </c>
      <c r="H498" s="699" t="s">
        <v>1479</v>
      </c>
      <c r="I498" s="971">
        <v>0.13900000000000001</v>
      </c>
      <c r="J498" s="972" t="s">
        <v>1480</v>
      </c>
      <c r="K498" s="966">
        <f t="shared" si="24"/>
        <v>0</v>
      </c>
      <c r="L498" s="409" t="str">
        <f t="shared" si="25"/>
        <v>(ﾎ)</v>
      </c>
      <c r="M498" s="957"/>
      <c r="N498" s="313" t="s">
        <v>839</v>
      </c>
      <c r="O498" s="202"/>
      <c r="P498" s="211"/>
      <c r="Q498" s="200"/>
      <c r="R498" s="200"/>
      <c r="S498" s="204"/>
      <c r="T498" s="1632"/>
      <c r="U498" s="1632"/>
      <c r="V498" s="205"/>
      <c r="W498" s="199"/>
      <c r="X498" s="201"/>
    </row>
    <row r="499" spans="1:24" ht="12.75" customHeight="1" x14ac:dyDescent="0.2">
      <c r="A499" s="550"/>
      <c r="B499" s="1617">
        <v>11</v>
      </c>
      <c r="C499" s="1635" t="s">
        <v>7084</v>
      </c>
      <c r="D499" s="1636" t="s">
        <v>302</v>
      </c>
      <c r="E499" s="1615" t="s">
        <v>297</v>
      </c>
      <c r="F499" s="1616"/>
      <c r="G499" s="638" t="b">
        <f>IF(総括表!$B$4=総括表!$Q$4,基礎データ貼付用シート!E1298)</f>
        <v>0</v>
      </c>
      <c r="H499" s="699" t="s">
        <v>1479</v>
      </c>
      <c r="I499" s="971">
        <v>0.28999999999999998</v>
      </c>
      <c r="J499" s="972" t="s">
        <v>1480</v>
      </c>
      <c r="K499" s="966">
        <f t="shared" si="24"/>
        <v>0</v>
      </c>
      <c r="L499" s="409" t="str">
        <f t="shared" si="25"/>
        <v>(ﾏ)</v>
      </c>
      <c r="M499" s="923"/>
      <c r="N499" s="313" t="s">
        <v>840</v>
      </c>
      <c r="O499" s="202"/>
      <c r="P499" s="203"/>
      <c r="Q499" s="1637"/>
      <c r="R499" s="1637"/>
      <c r="S499" s="204"/>
      <c r="T499" s="1632"/>
      <c r="U499" s="1632"/>
      <c r="V499" s="206"/>
      <c r="W499" s="200"/>
      <c r="X499" s="201"/>
    </row>
    <row r="500" spans="1:24" ht="12.75" customHeight="1" x14ac:dyDescent="0.2">
      <c r="A500" s="550"/>
      <c r="B500" s="1617"/>
      <c r="C500" s="1589"/>
      <c r="D500" s="1636"/>
      <c r="E500" s="1615" t="s">
        <v>295</v>
      </c>
      <c r="F500" s="1616"/>
      <c r="G500" s="638" t="b">
        <f>IF(総括表!$B$4=総括表!$Q$4,基礎データ貼付用シート!E1299)</f>
        <v>0</v>
      </c>
      <c r="H500" s="699" t="s">
        <v>1479</v>
      </c>
      <c r="I500" s="971">
        <v>0.218</v>
      </c>
      <c r="J500" s="972" t="s">
        <v>1480</v>
      </c>
      <c r="K500" s="966">
        <f t="shared" si="24"/>
        <v>0</v>
      </c>
      <c r="L500" s="409" t="str">
        <f t="shared" si="25"/>
        <v>(ﾐ)</v>
      </c>
      <c r="M500" s="923"/>
      <c r="N500" s="313" t="s">
        <v>841</v>
      </c>
      <c r="O500" s="202"/>
      <c r="P500" s="203"/>
      <c r="Q500" s="200"/>
      <c r="R500" s="200"/>
      <c r="S500" s="204"/>
      <c r="T500" s="1632"/>
      <c r="U500" s="1632"/>
      <c r="V500" s="205"/>
      <c r="W500" s="199"/>
      <c r="X500" s="201"/>
    </row>
    <row r="501" spans="1:24" ht="12.75" customHeight="1" x14ac:dyDescent="0.2">
      <c r="A501" s="550"/>
      <c r="B501" s="1617"/>
      <c r="C501" s="1589"/>
      <c r="D501" s="1636"/>
      <c r="E501" s="1615" t="s">
        <v>293</v>
      </c>
      <c r="F501" s="1616"/>
      <c r="G501" s="702" t="b">
        <f>IF(総括表!$B$4=総括表!$Q$4,基礎データ貼付用シート!E1297)</f>
        <v>0</v>
      </c>
      <c r="H501" s="699" t="s">
        <v>1479</v>
      </c>
      <c r="I501" s="971">
        <v>0.16300000000000001</v>
      </c>
      <c r="J501" s="972" t="s">
        <v>1480</v>
      </c>
      <c r="K501" s="966">
        <f t="shared" si="24"/>
        <v>0</v>
      </c>
      <c r="L501" s="409" t="str">
        <f t="shared" si="25"/>
        <v>(ﾑ)</v>
      </c>
      <c r="M501" s="923"/>
      <c r="N501" s="313" t="s">
        <v>842</v>
      </c>
      <c r="O501" s="202"/>
      <c r="P501" s="211"/>
      <c r="Q501" s="200"/>
      <c r="R501" s="200"/>
      <c r="S501" s="204"/>
      <c r="T501" s="1632"/>
      <c r="U501" s="1632"/>
      <c r="V501" s="205"/>
      <c r="W501" s="199"/>
      <c r="X501" s="201"/>
    </row>
    <row r="502" spans="1:24" ht="12.75" customHeight="1" x14ac:dyDescent="0.2">
      <c r="A502" s="550"/>
      <c r="B502" s="1634">
        <v>12</v>
      </c>
      <c r="C502" s="1635" t="s">
        <v>7024</v>
      </c>
      <c r="D502" s="1636" t="s">
        <v>302</v>
      </c>
      <c r="E502" s="1615" t="s">
        <v>297</v>
      </c>
      <c r="F502" s="1616"/>
      <c r="G502" s="638" t="b">
        <f>IF(総括表!$B$4=総括表!$Q$5,基礎データ貼付用シート!E1298)</f>
        <v>0</v>
      </c>
      <c r="H502" s="699" t="s">
        <v>1479</v>
      </c>
      <c r="I502" s="971">
        <v>0.27200000000000002</v>
      </c>
      <c r="J502" s="972" t="s">
        <v>1480</v>
      </c>
      <c r="K502" s="966">
        <f t="shared" si="24"/>
        <v>0</v>
      </c>
      <c r="L502" s="409" t="str">
        <f t="shared" si="25"/>
        <v>(ﾒ)</v>
      </c>
      <c r="M502" s="923"/>
      <c r="N502" s="313" t="s">
        <v>843</v>
      </c>
      <c r="O502" s="202"/>
      <c r="P502" s="203"/>
      <c r="Q502" s="1637"/>
      <c r="R502" s="1637"/>
      <c r="S502" s="204"/>
      <c r="T502" s="1632"/>
      <c r="U502" s="1632"/>
      <c r="V502" s="206"/>
      <c r="W502" s="200"/>
      <c r="X502" s="201"/>
    </row>
    <row r="503" spans="1:24" ht="12.75" customHeight="1" x14ac:dyDescent="0.2">
      <c r="A503" s="550"/>
      <c r="B503" s="1633"/>
      <c r="C503" s="1589"/>
      <c r="D503" s="1636"/>
      <c r="E503" s="1615" t="s">
        <v>295</v>
      </c>
      <c r="F503" s="1616"/>
      <c r="G503" s="638" t="b">
        <f>IF(総括表!$B$4=総括表!$Q$5,基礎データ貼付用シート!E1299)</f>
        <v>0</v>
      </c>
      <c r="H503" s="699" t="s">
        <v>1479</v>
      </c>
      <c r="I503" s="971">
        <v>0.20399999999999999</v>
      </c>
      <c r="J503" s="972" t="s">
        <v>1480</v>
      </c>
      <c r="K503" s="966">
        <f t="shared" si="24"/>
        <v>0</v>
      </c>
      <c r="L503" s="409" t="str">
        <f t="shared" si="25"/>
        <v>(ﾓ)</v>
      </c>
      <c r="M503" s="923"/>
      <c r="N503" s="313" t="s">
        <v>844</v>
      </c>
      <c r="O503" s="202"/>
      <c r="P503" s="203"/>
      <c r="Q503" s="200"/>
      <c r="R503" s="200"/>
      <c r="S503" s="204"/>
      <c r="T503" s="1632"/>
      <c r="U503" s="1632"/>
      <c r="V503" s="205"/>
      <c r="W503" s="199"/>
      <c r="X503" s="201"/>
    </row>
    <row r="504" spans="1:24" ht="12.75" customHeight="1" x14ac:dyDescent="0.2">
      <c r="A504" s="550"/>
      <c r="B504" s="1633"/>
      <c r="C504" s="1589"/>
      <c r="D504" s="1636"/>
      <c r="E504" s="1615" t="s">
        <v>293</v>
      </c>
      <c r="F504" s="1616"/>
      <c r="G504" s="702" t="b">
        <f>IF(総括表!$B$4=総括表!$Q$5,基礎データ貼付用シート!E1297)</f>
        <v>0</v>
      </c>
      <c r="H504" s="699" t="s">
        <v>1479</v>
      </c>
      <c r="I504" s="971">
        <v>0.153</v>
      </c>
      <c r="J504" s="972" t="s">
        <v>1480</v>
      </c>
      <c r="K504" s="966">
        <f t="shared" si="24"/>
        <v>0</v>
      </c>
      <c r="L504" s="409" t="str">
        <f t="shared" si="25"/>
        <v>(ﾔ)</v>
      </c>
      <c r="M504" s="923"/>
      <c r="N504" s="313" t="s">
        <v>845</v>
      </c>
      <c r="O504" s="202"/>
      <c r="P504" s="211"/>
      <c r="Q504" s="200"/>
      <c r="R504" s="200"/>
      <c r="S504" s="204"/>
      <c r="T504" s="1632"/>
      <c r="U504" s="1632"/>
      <c r="V504" s="205"/>
      <c r="W504" s="199"/>
      <c r="X504" s="201"/>
    </row>
    <row r="505" spans="1:24" ht="12.75" customHeight="1" x14ac:dyDescent="0.2">
      <c r="A505" s="550"/>
      <c r="B505" s="1617">
        <v>13</v>
      </c>
      <c r="C505" s="1635" t="s">
        <v>7085</v>
      </c>
      <c r="D505" s="1636" t="s">
        <v>302</v>
      </c>
      <c r="E505" s="1615" t="s">
        <v>297</v>
      </c>
      <c r="F505" s="1616"/>
      <c r="G505" s="638" t="b">
        <f>IF(総括表!$B$4=総括表!$Q$4,基礎データ貼付用シート!E1309)</f>
        <v>0</v>
      </c>
      <c r="H505" s="699" t="s">
        <v>1479</v>
      </c>
      <c r="I505" s="971">
        <v>0.30399999999999999</v>
      </c>
      <c r="J505" s="972" t="s">
        <v>1480</v>
      </c>
      <c r="K505" s="966">
        <f t="shared" si="24"/>
        <v>0</v>
      </c>
      <c r="L505" s="409" t="str">
        <f t="shared" si="25"/>
        <v>(ﾕ)</v>
      </c>
      <c r="M505" s="923"/>
      <c r="N505" s="313" t="s">
        <v>846</v>
      </c>
      <c r="O505" s="196"/>
      <c r="P505" s="203"/>
      <c r="Q505" s="1637"/>
      <c r="R505" s="1637"/>
      <c r="S505" s="204"/>
      <c r="T505" s="1632"/>
      <c r="U505" s="1632"/>
      <c r="V505" s="206"/>
      <c r="W505" s="200"/>
      <c r="X505" s="201"/>
    </row>
    <row r="506" spans="1:24" ht="12.75" customHeight="1" x14ac:dyDescent="0.2">
      <c r="A506" s="550"/>
      <c r="B506" s="1617"/>
      <c r="C506" s="1589"/>
      <c r="D506" s="1636"/>
      <c r="E506" s="1615" t="s">
        <v>295</v>
      </c>
      <c r="F506" s="1616"/>
      <c r="G506" s="638" t="b">
        <f>IF(総括表!$B$4=総括表!$Q$4,基礎データ貼付用シート!E1310)</f>
        <v>0</v>
      </c>
      <c r="H506" s="699" t="s">
        <v>1479</v>
      </c>
      <c r="I506" s="971">
        <v>0.22800000000000001</v>
      </c>
      <c r="J506" s="972" t="s">
        <v>1480</v>
      </c>
      <c r="K506" s="966">
        <f t="shared" si="24"/>
        <v>0</v>
      </c>
      <c r="L506" s="409" t="str">
        <f t="shared" si="25"/>
        <v>(ﾖ)</v>
      </c>
      <c r="M506" s="923"/>
      <c r="N506" s="313" t="s">
        <v>847</v>
      </c>
      <c r="O506" s="196"/>
      <c r="P506" s="203"/>
      <c r="Q506" s="200"/>
      <c r="R506" s="200"/>
      <c r="S506" s="204"/>
      <c r="T506" s="1632"/>
      <c r="U506" s="1632"/>
      <c r="V506" s="205"/>
      <c r="W506" s="199"/>
      <c r="X506" s="201"/>
    </row>
    <row r="507" spans="1:24" ht="12.75" customHeight="1" x14ac:dyDescent="0.2">
      <c r="A507" s="550"/>
      <c r="B507" s="1617"/>
      <c r="C507" s="1589"/>
      <c r="D507" s="1636"/>
      <c r="E507" s="1615" t="s">
        <v>293</v>
      </c>
      <c r="F507" s="1616"/>
      <c r="G507" s="702" t="b">
        <f>IF(総括表!$B$4=総括表!$Q$4,基礎データ貼付用シート!E1308)</f>
        <v>0</v>
      </c>
      <c r="H507" s="699" t="s">
        <v>1479</v>
      </c>
      <c r="I507" s="971">
        <v>0.17100000000000001</v>
      </c>
      <c r="J507" s="972" t="s">
        <v>1480</v>
      </c>
      <c r="K507" s="966">
        <f t="shared" si="24"/>
        <v>0</v>
      </c>
      <c r="L507" s="409" t="str">
        <f t="shared" si="25"/>
        <v>(ﾗ)</v>
      </c>
      <c r="M507" s="923"/>
      <c r="N507" s="313" t="s">
        <v>848</v>
      </c>
      <c r="O507" s="196"/>
      <c r="P507" s="211"/>
      <c r="Q507" s="200"/>
      <c r="R507" s="200"/>
      <c r="S507" s="204"/>
      <c r="T507" s="1632"/>
      <c r="U507" s="1632"/>
      <c r="V507" s="205"/>
      <c r="W507" s="199"/>
      <c r="X507" s="201"/>
    </row>
    <row r="508" spans="1:24" ht="12.75" customHeight="1" x14ac:dyDescent="0.2">
      <c r="A508" s="550"/>
      <c r="B508" s="1634">
        <v>14</v>
      </c>
      <c r="C508" s="1635" t="s">
        <v>7026</v>
      </c>
      <c r="D508" s="1636" t="s">
        <v>302</v>
      </c>
      <c r="E508" s="1615" t="s">
        <v>297</v>
      </c>
      <c r="F508" s="1616"/>
      <c r="G508" s="638" t="b">
        <f>IF(総括表!$B$4=総括表!$Q$5,基礎データ貼付用シート!E1309)</f>
        <v>0</v>
      </c>
      <c r="H508" s="699" t="s">
        <v>1479</v>
      </c>
      <c r="I508" s="971">
        <v>0.28699999999999998</v>
      </c>
      <c r="J508" s="972" t="s">
        <v>1480</v>
      </c>
      <c r="K508" s="966">
        <f t="shared" si="24"/>
        <v>0</v>
      </c>
      <c r="L508" s="409" t="str">
        <f t="shared" si="25"/>
        <v>(ﾘ)</v>
      </c>
      <c r="M508" s="923"/>
      <c r="N508" s="313" t="s">
        <v>849</v>
      </c>
      <c r="O508" s="196"/>
      <c r="P508" s="203"/>
      <c r="Q508" s="1637"/>
      <c r="R508" s="1637"/>
      <c r="S508" s="204"/>
      <c r="T508" s="1632"/>
      <c r="U508" s="1632"/>
      <c r="V508" s="206"/>
      <c r="W508" s="200"/>
      <c r="X508" s="201"/>
    </row>
    <row r="509" spans="1:24" ht="12.75" customHeight="1" x14ac:dyDescent="0.2">
      <c r="A509" s="550"/>
      <c r="B509" s="1633"/>
      <c r="C509" s="1589"/>
      <c r="D509" s="1636"/>
      <c r="E509" s="1615" t="s">
        <v>295</v>
      </c>
      <c r="F509" s="1616"/>
      <c r="G509" s="638" t="b">
        <f>IF(総括表!$B$4=総括表!$Q$5,基礎データ貼付用シート!E1310)</f>
        <v>0</v>
      </c>
      <c r="H509" s="699" t="s">
        <v>1479</v>
      </c>
      <c r="I509" s="971">
        <v>0.216</v>
      </c>
      <c r="J509" s="972" t="s">
        <v>1480</v>
      </c>
      <c r="K509" s="966">
        <f t="shared" si="24"/>
        <v>0</v>
      </c>
      <c r="L509" s="409" t="str">
        <f t="shared" si="25"/>
        <v>(ﾙ)</v>
      </c>
      <c r="M509" s="923"/>
      <c r="N509" s="313" t="s">
        <v>850</v>
      </c>
      <c r="O509" s="196"/>
      <c r="P509" s="203"/>
      <c r="Q509" s="200"/>
      <c r="R509" s="200"/>
      <c r="S509" s="204"/>
      <c r="T509" s="1632"/>
      <c r="U509" s="1632"/>
      <c r="V509" s="205"/>
      <c r="W509" s="199"/>
      <c r="X509" s="201"/>
    </row>
    <row r="510" spans="1:24" ht="12.75" customHeight="1" x14ac:dyDescent="0.2">
      <c r="A510" s="550"/>
      <c r="B510" s="1633"/>
      <c r="C510" s="1589"/>
      <c r="D510" s="1636"/>
      <c r="E510" s="1615" t="s">
        <v>293</v>
      </c>
      <c r="F510" s="1616"/>
      <c r="G510" s="702" t="b">
        <f>IF(総括表!$B$4=総括表!$Q$5,基礎データ貼付用シート!E1308)</f>
        <v>0</v>
      </c>
      <c r="H510" s="699" t="s">
        <v>1479</v>
      </c>
      <c r="I510" s="971">
        <v>0.16200000000000001</v>
      </c>
      <c r="J510" s="972" t="s">
        <v>1480</v>
      </c>
      <c r="K510" s="966">
        <f t="shared" si="24"/>
        <v>0</v>
      </c>
      <c r="L510" s="409" t="str">
        <f t="shared" si="25"/>
        <v>(ﾚ)</v>
      </c>
      <c r="M510" s="923"/>
      <c r="N510" s="313" t="s">
        <v>851</v>
      </c>
      <c r="O510" s="196"/>
      <c r="P510" s="211"/>
      <c r="Q510" s="200"/>
      <c r="R510" s="200"/>
      <c r="S510" s="204"/>
      <c r="T510" s="1632"/>
      <c r="U510" s="1632"/>
      <c r="V510" s="205"/>
      <c r="W510" s="199"/>
      <c r="X510" s="201"/>
    </row>
    <row r="511" spans="1:24" ht="12.75" customHeight="1" x14ac:dyDescent="0.2">
      <c r="A511" s="550"/>
      <c r="B511" s="1617">
        <v>15</v>
      </c>
      <c r="C511" s="1635" t="s">
        <v>7086</v>
      </c>
      <c r="D511" s="1636" t="s">
        <v>302</v>
      </c>
      <c r="E511" s="1615" t="s">
        <v>297</v>
      </c>
      <c r="F511" s="1616"/>
      <c r="G511" s="638" t="b">
        <f>IF(総括表!$B$4=総括表!$Q$4,基礎データ貼付用シート!E1320)</f>
        <v>0</v>
      </c>
      <c r="H511" s="699" t="s">
        <v>1479</v>
      </c>
      <c r="I511" s="971">
        <v>0.318</v>
      </c>
      <c r="J511" s="972" t="s">
        <v>1480</v>
      </c>
      <c r="K511" s="966">
        <f t="shared" si="24"/>
        <v>0</v>
      </c>
      <c r="L511" s="409" t="str">
        <f t="shared" si="25"/>
        <v>(ﾛ)</v>
      </c>
      <c r="M511" s="923"/>
      <c r="N511" s="313" t="s">
        <v>852</v>
      </c>
      <c r="O511" s="196"/>
      <c r="P511" s="203"/>
      <c r="Q511" s="1637"/>
      <c r="R511" s="1637"/>
      <c r="S511" s="204"/>
      <c r="T511" s="1632"/>
      <c r="U511" s="1632"/>
      <c r="V511" s="206"/>
      <c r="W511" s="200"/>
      <c r="X511" s="201"/>
    </row>
    <row r="512" spans="1:24" ht="12.75" customHeight="1" x14ac:dyDescent="0.2">
      <c r="A512" s="550"/>
      <c r="B512" s="1617"/>
      <c r="C512" s="1589"/>
      <c r="D512" s="1636"/>
      <c r="E512" s="1615" t="s">
        <v>295</v>
      </c>
      <c r="F512" s="1616"/>
      <c r="G512" s="638" t="b">
        <f>IF(総括表!$B$4=総括表!$Q$4,基礎データ貼付用シート!E1321)</f>
        <v>0</v>
      </c>
      <c r="H512" s="699" t="s">
        <v>1479</v>
      </c>
      <c r="I512" s="971">
        <v>0.23799999999999999</v>
      </c>
      <c r="J512" s="972" t="s">
        <v>1480</v>
      </c>
      <c r="K512" s="966">
        <f t="shared" si="24"/>
        <v>0</v>
      </c>
      <c r="L512" s="409" t="str">
        <f t="shared" si="25"/>
        <v>(ﾜ)</v>
      </c>
      <c r="M512" s="923"/>
      <c r="N512" s="313" t="s">
        <v>853</v>
      </c>
      <c r="O512" s="196"/>
      <c r="P512" s="203"/>
      <c r="Q512" s="200"/>
      <c r="R512" s="200"/>
      <c r="S512" s="204"/>
      <c r="T512" s="1632"/>
      <c r="U512" s="1632"/>
      <c r="V512" s="205"/>
      <c r="W512" s="199"/>
      <c r="X512" s="201"/>
    </row>
    <row r="513" spans="1:24" ht="12.75" customHeight="1" x14ac:dyDescent="0.2">
      <c r="A513" s="550"/>
      <c r="B513" s="1617"/>
      <c r="C513" s="1589"/>
      <c r="D513" s="1636"/>
      <c r="E513" s="1615" t="s">
        <v>293</v>
      </c>
      <c r="F513" s="1616"/>
      <c r="G513" s="702" t="b">
        <f>IF(総括表!$B$4=総括表!$Q$4,基礎データ貼付用シート!E1319)</f>
        <v>0</v>
      </c>
      <c r="H513" s="699" t="s">
        <v>1479</v>
      </c>
      <c r="I513" s="971">
        <v>0.17899999999999999</v>
      </c>
      <c r="J513" s="972" t="s">
        <v>1480</v>
      </c>
      <c r="K513" s="966">
        <f t="shared" si="24"/>
        <v>0</v>
      </c>
      <c r="L513" s="409" t="str">
        <f t="shared" si="25"/>
        <v>(ｦ)</v>
      </c>
      <c r="M513" s="923"/>
      <c r="N513" s="313" t="s">
        <v>854</v>
      </c>
      <c r="O513" s="196"/>
      <c r="P513" s="211"/>
      <c r="Q513" s="200"/>
      <c r="R513" s="200"/>
      <c r="S513" s="204"/>
      <c r="T513" s="1632"/>
      <c r="U513" s="1632"/>
      <c r="V513" s="205"/>
      <c r="W513" s="199"/>
      <c r="X513" s="201"/>
    </row>
    <row r="514" spans="1:24" ht="12.75" customHeight="1" x14ac:dyDescent="0.2">
      <c r="A514" s="550"/>
      <c r="B514" s="1634">
        <v>16</v>
      </c>
      <c r="C514" s="1635" t="s">
        <v>7028</v>
      </c>
      <c r="D514" s="1636" t="s">
        <v>302</v>
      </c>
      <c r="E514" s="1615" t="s">
        <v>297</v>
      </c>
      <c r="F514" s="1616"/>
      <c r="G514" s="638" t="b">
        <f>IF(総括表!$B$4=総括表!$Q$5,基礎データ貼付用シート!E1320)</f>
        <v>0</v>
      </c>
      <c r="H514" s="699" t="s">
        <v>1479</v>
      </c>
      <c r="I514" s="971">
        <v>0.30299999999999999</v>
      </c>
      <c r="J514" s="972" t="s">
        <v>1480</v>
      </c>
      <c r="K514" s="966">
        <f t="shared" si="24"/>
        <v>0</v>
      </c>
      <c r="L514" s="409" t="str">
        <f t="shared" si="25"/>
        <v>(ﾝ)</v>
      </c>
      <c r="M514" s="923"/>
      <c r="N514" s="313" t="s">
        <v>855</v>
      </c>
      <c r="O514" s="196"/>
      <c r="P514" s="203"/>
      <c r="Q514" s="1637"/>
      <c r="R514" s="1637"/>
      <c r="S514" s="204"/>
      <c r="T514" s="1632"/>
      <c r="U514" s="1632"/>
      <c r="V514" s="206"/>
      <c r="W514" s="200"/>
      <c r="X514" s="201"/>
    </row>
    <row r="515" spans="1:24" ht="12.75" customHeight="1" x14ac:dyDescent="0.2">
      <c r="A515" s="550"/>
      <c r="B515" s="1633"/>
      <c r="C515" s="1589"/>
      <c r="D515" s="1636"/>
      <c r="E515" s="1615" t="s">
        <v>295</v>
      </c>
      <c r="F515" s="1616"/>
      <c r="G515" s="638" t="b">
        <f>IF(総括表!$B$4=総括表!$Q$5,基礎データ貼付用シート!E1321)</f>
        <v>0</v>
      </c>
      <c r="H515" s="699" t="s">
        <v>1479</v>
      </c>
      <c r="I515" s="971">
        <v>0.22700000000000001</v>
      </c>
      <c r="J515" s="972" t="s">
        <v>1480</v>
      </c>
      <c r="K515" s="966">
        <f t="shared" si="24"/>
        <v>0</v>
      </c>
      <c r="L515" s="409" t="str">
        <f t="shared" si="25"/>
        <v>(ｱｱ)</v>
      </c>
      <c r="M515" s="923"/>
      <c r="N515" s="313" t="s">
        <v>856</v>
      </c>
      <c r="O515" s="196" t="s">
        <v>856</v>
      </c>
      <c r="P515" s="203"/>
      <c r="Q515" s="200"/>
      <c r="R515" s="200"/>
      <c r="S515" s="204"/>
      <c r="T515" s="1632"/>
      <c r="U515" s="1632"/>
      <c r="V515" s="205"/>
      <c r="W515" s="199"/>
      <c r="X515" s="201"/>
    </row>
    <row r="516" spans="1:24" ht="12.75" customHeight="1" x14ac:dyDescent="0.2">
      <c r="A516" s="550"/>
      <c r="B516" s="1633"/>
      <c r="C516" s="1589"/>
      <c r="D516" s="1636"/>
      <c r="E516" s="1615" t="s">
        <v>293</v>
      </c>
      <c r="F516" s="1616"/>
      <c r="G516" s="702" t="b">
        <f>IF(総括表!$B$4=総括表!$Q$5,基礎データ貼付用シート!E1319)</f>
        <v>0</v>
      </c>
      <c r="H516" s="699" t="s">
        <v>1464</v>
      </c>
      <c r="I516" s="971">
        <v>0.17</v>
      </c>
      <c r="J516" s="972" t="s">
        <v>1465</v>
      </c>
      <c r="K516" s="966">
        <f t="shared" si="24"/>
        <v>0</v>
      </c>
      <c r="L516" s="409" t="str">
        <f t="shared" si="25"/>
        <v>(ｱｲ)</v>
      </c>
      <c r="M516" s="923"/>
      <c r="N516" s="313" t="s">
        <v>856</v>
      </c>
      <c r="O516" s="196" t="s">
        <v>857</v>
      </c>
      <c r="P516" s="211"/>
      <c r="Q516" s="200"/>
      <c r="R516" s="200"/>
      <c r="S516" s="204"/>
      <c r="T516" s="1632"/>
      <c r="U516" s="1632"/>
      <c r="V516" s="205"/>
      <c r="W516" s="199"/>
      <c r="X516" s="201"/>
    </row>
    <row r="517" spans="1:24" ht="12.75" customHeight="1" x14ac:dyDescent="0.2">
      <c r="A517" s="550"/>
      <c r="B517" s="1617">
        <v>17</v>
      </c>
      <c r="C517" s="1635" t="s">
        <v>7087</v>
      </c>
      <c r="D517" s="1636" t="s">
        <v>302</v>
      </c>
      <c r="E517" s="1615" t="s">
        <v>297</v>
      </c>
      <c r="F517" s="1616"/>
      <c r="G517" s="638" t="b">
        <f>IF(総括表!$B$4=総括表!$Q$4,基礎データ貼付用シート!E1331)</f>
        <v>0</v>
      </c>
      <c r="H517" s="699" t="s">
        <v>1457</v>
      </c>
      <c r="I517" s="971">
        <v>0.33</v>
      </c>
      <c r="J517" s="972" t="s">
        <v>1458</v>
      </c>
      <c r="K517" s="966">
        <f t="shared" si="24"/>
        <v>0</v>
      </c>
      <c r="L517" s="409" t="str">
        <f t="shared" si="25"/>
        <v>(ｱｳ)</v>
      </c>
      <c r="M517" s="923"/>
      <c r="N517" s="313" t="s">
        <v>856</v>
      </c>
      <c r="O517" s="196" t="s">
        <v>858</v>
      </c>
      <c r="P517" s="203"/>
      <c r="Q517" s="1637"/>
      <c r="R517" s="1637"/>
      <c r="S517" s="204"/>
      <c r="T517" s="1632"/>
      <c r="U517" s="1632"/>
      <c r="V517" s="206"/>
      <c r="W517" s="200"/>
      <c r="X517" s="201"/>
    </row>
    <row r="518" spans="1:24" ht="12.75" customHeight="1" x14ac:dyDescent="0.2">
      <c r="A518" s="550"/>
      <c r="B518" s="1617"/>
      <c r="C518" s="1589"/>
      <c r="D518" s="1636"/>
      <c r="E518" s="1615" t="s">
        <v>295</v>
      </c>
      <c r="F518" s="1616"/>
      <c r="G518" s="638" t="b">
        <f>IF(総括表!$B$4=総括表!$Q$4,基礎データ貼付用シート!E1332)</f>
        <v>0</v>
      </c>
      <c r="H518" s="699" t="s">
        <v>1457</v>
      </c>
      <c r="I518" s="971">
        <v>0.248</v>
      </c>
      <c r="J518" s="972" t="s">
        <v>1458</v>
      </c>
      <c r="K518" s="966">
        <f t="shared" si="24"/>
        <v>0</v>
      </c>
      <c r="L518" s="409" t="str">
        <f t="shared" si="25"/>
        <v>(ｱｴ)</v>
      </c>
      <c r="M518" s="923"/>
      <c r="N518" s="313" t="s">
        <v>856</v>
      </c>
      <c r="O518" s="196" t="s">
        <v>859</v>
      </c>
      <c r="P518" s="203"/>
      <c r="Q518" s="200"/>
      <c r="R518" s="200"/>
      <c r="S518" s="204"/>
      <c r="T518" s="1632"/>
      <c r="U518" s="1632"/>
      <c r="V518" s="205"/>
      <c r="W518" s="199"/>
      <c r="X518" s="201"/>
    </row>
    <row r="519" spans="1:24" ht="12.75" customHeight="1" x14ac:dyDescent="0.2">
      <c r="A519" s="550"/>
      <c r="B519" s="1617"/>
      <c r="C519" s="1589"/>
      <c r="D519" s="1636"/>
      <c r="E519" s="1615" t="s">
        <v>293</v>
      </c>
      <c r="F519" s="1616"/>
      <c r="G519" s="702" t="b">
        <f>IF(総括表!$B$4=総括表!$Q$4,基礎データ貼付用シート!E1330)</f>
        <v>0</v>
      </c>
      <c r="H519" s="699" t="s">
        <v>1457</v>
      </c>
      <c r="I519" s="971">
        <v>0.186</v>
      </c>
      <c r="J519" s="972" t="s">
        <v>1458</v>
      </c>
      <c r="K519" s="966">
        <f t="shared" si="24"/>
        <v>0</v>
      </c>
      <c r="L519" s="409" t="str">
        <f t="shared" si="25"/>
        <v>(ｱｵ)</v>
      </c>
      <c r="M519" s="923"/>
      <c r="N519" s="313" t="s">
        <v>856</v>
      </c>
      <c r="O519" s="196" t="s">
        <v>860</v>
      </c>
      <c r="P519" s="211"/>
      <c r="Q519" s="200"/>
      <c r="R519" s="200"/>
      <c r="S519" s="204"/>
      <c r="T519" s="1632"/>
      <c r="U519" s="1632"/>
      <c r="V519" s="205"/>
      <c r="W519" s="199"/>
      <c r="X519" s="201"/>
    </row>
    <row r="520" spans="1:24" ht="12.75" customHeight="1" x14ac:dyDescent="0.2">
      <c r="A520" s="550"/>
      <c r="B520" s="1634">
        <v>18</v>
      </c>
      <c r="C520" s="1635" t="s">
        <v>7030</v>
      </c>
      <c r="D520" s="1636" t="s">
        <v>302</v>
      </c>
      <c r="E520" s="1615" t="s">
        <v>297</v>
      </c>
      <c r="F520" s="1616"/>
      <c r="G520" s="638" t="b">
        <f>IF(総括表!$B$4=総括表!$Q$5,基礎データ貼付用シート!E1331)</f>
        <v>0</v>
      </c>
      <c r="H520" s="699" t="s">
        <v>1457</v>
      </c>
      <c r="I520" s="971">
        <v>0.317</v>
      </c>
      <c r="J520" s="972" t="s">
        <v>1458</v>
      </c>
      <c r="K520" s="966">
        <f t="shared" si="24"/>
        <v>0</v>
      </c>
      <c r="L520" s="409" t="str">
        <f t="shared" si="25"/>
        <v>(ｱｶ)</v>
      </c>
      <c r="M520" s="923"/>
      <c r="N520" s="313" t="s">
        <v>856</v>
      </c>
      <c r="O520" s="196" t="s">
        <v>861</v>
      </c>
      <c r="P520" s="203"/>
      <c r="Q520" s="1637"/>
      <c r="R520" s="1637"/>
      <c r="S520" s="204"/>
      <c r="T520" s="1632"/>
      <c r="U520" s="1632"/>
      <c r="V520" s="206"/>
      <c r="W520" s="200"/>
      <c r="X520" s="201"/>
    </row>
    <row r="521" spans="1:24" ht="12.75" customHeight="1" x14ac:dyDescent="0.2">
      <c r="A521" s="550"/>
      <c r="B521" s="1633"/>
      <c r="C521" s="1589"/>
      <c r="D521" s="1636"/>
      <c r="E521" s="1615" t="s">
        <v>295</v>
      </c>
      <c r="F521" s="1616"/>
      <c r="G521" s="638" t="b">
        <f>IF(総括表!$B$4=総括表!$Q$5,基礎データ貼付用シート!E1332)</f>
        <v>0</v>
      </c>
      <c r="H521" s="699" t="s">
        <v>1457</v>
      </c>
      <c r="I521" s="971">
        <v>0.23799999999999999</v>
      </c>
      <c r="J521" s="972" t="s">
        <v>1458</v>
      </c>
      <c r="K521" s="966">
        <f t="shared" si="24"/>
        <v>0</v>
      </c>
      <c r="L521" s="409" t="str">
        <f t="shared" si="25"/>
        <v>(ｱｷ)</v>
      </c>
      <c r="M521" s="923"/>
      <c r="N521" s="313" t="s">
        <v>856</v>
      </c>
      <c r="O521" s="196" t="s">
        <v>862</v>
      </c>
      <c r="P521" s="203"/>
      <c r="Q521" s="200"/>
      <c r="R521" s="200"/>
      <c r="S521" s="204"/>
      <c r="T521" s="1632"/>
      <c r="U521" s="1632"/>
      <c r="V521" s="205"/>
      <c r="W521" s="199"/>
      <c r="X521" s="201"/>
    </row>
    <row r="522" spans="1:24" ht="12.75" customHeight="1" x14ac:dyDescent="0.2">
      <c r="A522" s="550"/>
      <c r="B522" s="1633"/>
      <c r="C522" s="1589"/>
      <c r="D522" s="1636"/>
      <c r="E522" s="1615" t="s">
        <v>293</v>
      </c>
      <c r="F522" s="1616"/>
      <c r="G522" s="702" t="b">
        <f>IF(総括表!$B$4=総括表!$Q$5,基礎データ貼付用シート!E1330)</f>
        <v>0</v>
      </c>
      <c r="H522" s="699" t="s">
        <v>1457</v>
      </c>
      <c r="I522" s="971">
        <v>0.17799999999999999</v>
      </c>
      <c r="J522" s="972" t="s">
        <v>1458</v>
      </c>
      <c r="K522" s="966">
        <f t="shared" si="24"/>
        <v>0</v>
      </c>
      <c r="L522" s="409" t="str">
        <f t="shared" si="25"/>
        <v>(ｱｸ)</v>
      </c>
      <c r="M522" s="923"/>
      <c r="N522" s="313" t="s">
        <v>856</v>
      </c>
      <c r="O522" s="196" t="s">
        <v>863</v>
      </c>
      <c r="P522" s="211"/>
      <c r="Q522" s="200"/>
      <c r="R522" s="200"/>
      <c r="S522" s="204"/>
      <c r="T522" s="1632"/>
      <c r="U522" s="1632"/>
      <c r="V522" s="205"/>
      <c r="W522" s="199"/>
      <c r="X522" s="201"/>
    </row>
    <row r="523" spans="1:24" ht="30.75" customHeight="1" x14ac:dyDescent="0.2">
      <c r="A523" s="550"/>
      <c r="B523" s="688">
        <v>19</v>
      </c>
      <c r="C523" s="958" t="s">
        <v>7088</v>
      </c>
      <c r="D523" s="654" t="s">
        <v>992</v>
      </c>
      <c r="E523" s="1615" t="s">
        <v>293</v>
      </c>
      <c r="F523" s="1616"/>
      <c r="G523" s="638" t="b">
        <f>IF(総括表!$B$4=総括表!$Q$4,基礎データ貼付用シート!E1336)</f>
        <v>0</v>
      </c>
      <c r="H523" s="699" t="s">
        <v>1457</v>
      </c>
      <c r="I523" s="971">
        <v>0.19500000000000001</v>
      </c>
      <c r="J523" s="972" t="s">
        <v>1458</v>
      </c>
      <c r="K523" s="966">
        <f t="shared" si="24"/>
        <v>0</v>
      </c>
      <c r="L523" s="409" t="str">
        <f t="shared" si="25"/>
        <v>(ｱｹ)</v>
      </c>
      <c r="M523" s="923"/>
      <c r="N523" s="313" t="s">
        <v>856</v>
      </c>
      <c r="O523" s="196" t="s">
        <v>864</v>
      </c>
      <c r="P523" s="203"/>
      <c r="Q523" s="200"/>
      <c r="R523" s="200"/>
      <c r="S523" s="204"/>
      <c r="T523" s="1632"/>
      <c r="U523" s="1632"/>
      <c r="V523" s="205"/>
      <c r="W523" s="199"/>
      <c r="X523" s="201"/>
    </row>
    <row r="524" spans="1:24" ht="30.75" customHeight="1" x14ac:dyDescent="0.2">
      <c r="A524" s="550"/>
      <c r="B524" s="875">
        <v>20</v>
      </c>
      <c r="C524" s="958" t="s">
        <v>7089</v>
      </c>
      <c r="D524" s="654" t="s">
        <v>302</v>
      </c>
      <c r="E524" s="1615" t="s">
        <v>293</v>
      </c>
      <c r="F524" s="1616"/>
      <c r="G524" s="638" t="b">
        <f>IF(総括表!$B$4=総括表!$Q$5,基礎データ貼付用シート!E1336)</f>
        <v>0</v>
      </c>
      <c r="H524" s="699" t="s">
        <v>1457</v>
      </c>
      <c r="I524" s="971">
        <v>0.188</v>
      </c>
      <c r="J524" s="972" t="s">
        <v>1458</v>
      </c>
      <c r="K524" s="966">
        <f t="shared" si="24"/>
        <v>0</v>
      </c>
      <c r="L524" s="409" t="str">
        <f t="shared" si="25"/>
        <v>(ｱｺ)</v>
      </c>
      <c r="M524" s="923"/>
      <c r="N524" s="313" t="s">
        <v>856</v>
      </c>
      <c r="O524" s="196" t="s">
        <v>865</v>
      </c>
      <c r="P524" s="203"/>
      <c r="Q524" s="200"/>
      <c r="R524" s="200"/>
      <c r="S524" s="204"/>
      <c r="T524" s="1632"/>
      <c r="U524" s="1632"/>
      <c r="V524" s="205"/>
      <c r="W524" s="199"/>
      <c r="X524" s="201"/>
    </row>
    <row r="525" spans="1:24" ht="24" customHeight="1" x14ac:dyDescent="0.2">
      <c r="A525" s="550"/>
      <c r="B525" s="688">
        <v>21</v>
      </c>
      <c r="C525" s="958" t="s">
        <v>7090</v>
      </c>
      <c r="D525" s="654" t="s">
        <v>992</v>
      </c>
      <c r="E525" s="1615" t="s">
        <v>293</v>
      </c>
      <c r="F525" s="1616"/>
      <c r="G525" s="638" t="b">
        <f>IF(総括表!$B$4=総括表!$Q$4,基礎データ貼付用シート!E1340)</f>
        <v>0</v>
      </c>
      <c r="H525" s="699" t="s">
        <v>1457</v>
      </c>
      <c r="I525" s="971">
        <v>0.20200000000000001</v>
      </c>
      <c r="J525" s="972" t="s">
        <v>1458</v>
      </c>
      <c r="K525" s="966">
        <f t="shared" si="24"/>
        <v>0</v>
      </c>
      <c r="L525" s="409" t="str">
        <f t="shared" si="25"/>
        <v>(ｱｻ)</v>
      </c>
      <c r="M525" s="923"/>
      <c r="N525" s="313" t="s">
        <v>856</v>
      </c>
      <c r="O525" s="196" t="s">
        <v>866</v>
      </c>
      <c r="P525" s="203"/>
      <c r="Q525" s="200"/>
      <c r="R525" s="200"/>
      <c r="S525" s="204"/>
      <c r="T525" s="1632"/>
      <c r="U525" s="1632"/>
      <c r="V525" s="205"/>
      <c r="W525" s="199"/>
      <c r="X525" s="201"/>
    </row>
    <row r="526" spans="1:24" ht="24" customHeight="1" x14ac:dyDescent="0.2">
      <c r="A526" s="550"/>
      <c r="B526" s="875">
        <v>22</v>
      </c>
      <c r="C526" s="958" t="s">
        <v>7091</v>
      </c>
      <c r="D526" s="654" t="s">
        <v>302</v>
      </c>
      <c r="E526" s="1615" t="s">
        <v>293</v>
      </c>
      <c r="F526" s="1616"/>
      <c r="G526" s="638" t="b">
        <f>IF(総括表!$B$4=総括表!$Q$5,基礎データ貼付用シート!E1340)</f>
        <v>0</v>
      </c>
      <c r="H526" s="699" t="s">
        <v>1457</v>
      </c>
      <c r="I526" s="971">
        <v>0.19700000000000001</v>
      </c>
      <c r="J526" s="972" t="s">
        <v>1458</v>
      </c>
      <c r="K526" s="966">
        <f t="shared" si="24"/>
        <v>0</v>
      </c>
      <c r="L526" s="409" t="str">
        <f t="shared" si="25"/>
        <v>(ｱｼ)</v>
      </c>
      <c r="M526" s="923"/>
      <c r="N526" s="313" t="s">
        <v>856</v>
      </c>
      <c r="O526" s="196" t="s">
        <v>867</v>
      </c>
      <c r="P526" s="203"/>
      <c r="Q526" s="200"/>
      <c r="R526" s="200"/>
      <c r="S526" s="204"/>
      <c r="T526" s="1632"/>
      <c r="U526" s="1632"/>
      <c r="V526" s="205"/>
      <c r="W526" s="199"/>
      <c r="X526" s="201"/>
    </row>
    <row r="527" spans="1:24" ht="14.25" customHeight="1" x14ac:dyDescent="0.2">
      <c r="A527" s="550"/>
      <c r="B527" s="1617">
        <v>23</v>
      </c>
      <c r="C527" s="1618" t="s">
        <v>7092</v>
      </c>
      <c r="D527" s="654" t="s">
        <v>992</v>
      </c>
      <c r="E527" s="1615" t="s">
        <v>293</v>
      </c>
      <c r="F527" s="1616"/>
      <c r="G527" s="638" t="b">
        <f>IF(総括表!$B$4=総括表!$Q$4,基礎データ貼付用シート!E1346)</f>
        <v>0</v>
      </c>
      <c r="H527" s="699" t="s">
        <v>1457</v>
      </c>
      <c r="I527" s="971">
        <v>0.21</v>
      </c>
      <c r="J527" s="972" t="s">
        <v>1458</v>
      </c>
      <c r="K527" s="966">
        <f t="shared" si="24"/>
        <v>0</v>
      </c>
      <c r="L527" s="409" t="str">
        <f t="shared" si="25"/>
        <v>(ｱｽ)</v>
      </c>
      <c r="M527" s="923"/>
      <c r="N527" s="313" t="s">
        <v>856</v>
      </c>
      <c r="O527" s="196" t="s">
        <v>868</v>
      </c>
      <c r="P527" s="203"/>
      <c r="Q527" s="200"/>
      <c r="R527" s="200"/>
      <c r="S527" s="204"/>
      <c r="T527" s="1632"/>
      <c r="U527" s="1632"/>
      <c r="V527" s="205"/>
      <c r="W527" s="199"/>
      <c r="X527" s="201"/>
    </row>
    <row r="528" spans="1:24" ht="14.25" customHeight="1" x14ac:dyDescent="0.2">
      <c r="A528" s="550"/>
      <c r="B528" s="1617"/>
      <c r="C528" s="1609"/>
      <c r="D528" s="654" t="s">
        <v>993</v>
      </c>
      <c r="E528" s="1615" t="s">
        <v>293</v>
      </c>
      <c r="F528" s="1616"/>
      <c r="G528" s="638" t="b">
        <f>IF(総括表!$B$4=総括表!$Q$4,基礎データ貼付用シート!E1352)</f>
        <v>0</v>
      </c>
      <c r="H528" s="699" t="s">
        <v>1457</v>
      </c>
      <c r="I528" s="971">
        <v>0.10100000000000001</v>
      </c>
      <c r="J528" s="972" t="s">
        <v>1458</v>
      </c>
      <c r="K528" s="966">
        <f t="shared" si="24"/>
        <v>0</v>
      </c>
      <c r="L528" s="409" t="str">
        <f t="shared" si="25"/>
        <v>(ｱｾ)</v>
      </c>
      <c r="M528" s="923"/>
      <c r="N528" s="313" t="s">
        <v>856</v>
      </c>
      <c r="O528" s="196" t="s">
        <v>869</v>
      </c>
      <c r="P528" s="203"/>
      <c r="Q528" s="200"/>
      <c r="R528" s="200"/>
      <c r="S528" s="204"/>
      <c r="T528" s="200"/>
      <c r="U528" s="200"/>
      <c r="V528" s="205"/>
      <c r="W528" s="199"/>
      <c r="X528" s="201"/>
    </row>
    <row r="529" spans="1:24" ht="14.25" customHeight="1" x14ac:dyDescent="0.2">
      <c r="A529" s="550"/>
      <c r="B529" s="1633">
        <v>24</v>
      </c>
      <c r="C529" s="1618" t="s">
        <v>7093</v>
      </c>
      <c r="D529" s="654" t="s">
        <v>302</v>
      </c>
      <c r="E529" s="1615" t="s">
        <v>293</v>
      </c>
      <c r="F529" s="1616"/>
      <c r="G529" s="638" t="b">
        <f>IF(総括表!$B$4=総括表!$Q$5,基礎データ貼付用シート!E1346)</f>
        <v>0</v>
      </c>
      <c r="H529" s="699" t="s">
        <v>1457</v>
      </c>
      <c r="I529" s="971">
        <v>0.20599999999999999</v>
      </c>
      <c r="J529" s="972" t="s">
        <v>1458</v>
      </c>
      <c r="K529" s="966">
        <f t="shared" si="24"/>
        <v>0</v>
      </c>
      <c r="L529" s="409" t="str">
        <f t="shared" si="25"/>
        <v>(ｱｿ)</v>
      </c>
      <c r="M529" s="923"/>
      <c r="N529" s="313" t="s">
        <v>856</v>
      </c>
      <c r="O529" s="196" t="s">
        <v>870</v>
      </c>
      <c r="P529" s="203"/>
      <c r="Q529" s="200"/>
      <c r="R529" s="200"/>
      <c r="S529" s="204"/>
      <c r="T529" s="1632"/>
      <c r="U529" s="1632"/>
      <c r="V529" s="205"/>
      <c r="W529" s="199"/>
      <c r="X529" s="201"/>
    </row>
    <row r="530" spans="1:24" ht="14.25" customHeight="1" x14ac:dyDescent="0.2">
      <c r="A530" s="550"/>
      <c r="B530" s="1607"/>
      <c r="C530" s="1609"/>
      <c r="D530" s="654" t="s">
        <v>298</v>
      </c>
      <c r="E530" s="1615" t="s">
        <v>293</v>
      </c>
      <c r="F530" s="1616"/>
      <c r="G530" s="638" t="b">
        <f>IF(総括表!$B$4=総括表!$Q$5,基礎データ貼付用シート!E1352)</f>
        <v>0</v>
      </c>
      <c r="H530" s="699" t="s">
        <v>1457</v>
      </c>
      <c r="I530" s="971">
        <v>0.1</v>
      </c>
      <c r="J530" s="699" t="s">
        <v>1458</v>
      </c>
      <c r="K530" s="701">
        <f t="shared" si="24"/>
        <v>0</v>
      </c>
      <c r="L530" s="409" t="str">
        <f t="shared" si="25"/>
        <v>(ｱﾀ)</v>
      </c>
      <c r="M530" s="923"/>
      <c r="N530" s="313" t="s">
        <v>856</v>
      </c>
      <c r="O530" s="196" t="s">
        <v>871</v>
      </c>
      <c r="P530" s="203"/>
      <c r="Q530" s="200"/>
      <c r="R530" s="200"/>
      <c r="S530" s="204"/>
      <c r="T530" s="200"/>
      <c r="U530" s="200"/>
      <c r="V530" s="205"/>
      <c r="W530" s="199"/>
      <c r="X530" s="201"/>
    </row>
    <row r="531" spans="1:24" ht="14.25" customHeight="1" x14ac:dyDescent="0.2">
      <c r="A531" s="550"/>
      <c r="B531" s="1617">
        <v>25</v>
      </c>
      <c r="C531" s="1618" t="s">
        <v>7094</v>
      </c>
      <c r="D531" s="654" t="s">
        <v>992</v>
      </c>
      <c r="E531" s="1615" t="s">
        <v>293</v>
      </c>
      <c r="F531" s="1616"/>
      <c r="G531" s="638" t="b">
        <f>IF(総括表!$B$4=総括表!$Q$4,基礎データ貼付用シート!E1358)</f>
        <v>0</v>
      </c>
      <c r="H531" s="699" t="s">
        <v>1457</v>
      </c>
      <c r="I531" s="971">
        <v>0.22500000000000001</v>
      </c>
      <c r="J531" s="972" t="s">
        <v>1458</v>
      </c>
      <c r="K531" s="966">
        <f t="shared" si="24"/>
        <v>0</v>
      </c>
      <c r="L531" s="409" t="str">
        <f t="shared" si="25"/>
        <v>(ｱﾁ)</v>
      </c>
      <c r="M531" s="923"/>
      <c r="N531" s="313" t="s">
        <v>856</v>
      </c>
      <c r="O531" s="196" t="s">
        <v>872</v>
      </c>
      <c r="P531" s="203"/>
      <c r="Q531" s="200"/>
      <c r="R531" s="200"/>
      <c r="S531" s="204"/>
      <c r="T531" s="1632"/>
      <c r="U531" s="1632"/>
      <c r="V531" s="205"/>
      <c r="W531" s="199"/>
      <c r="X531" s="201"/>
    </row>
    <row r="532" spans="1:24" ht="14.25" customHeight="1" x14ac:dyDescent="0.2">
      <c r="A532" s="550"/>
      <c r="B532" s="1617"/>
      <c r="C532" s="1609"/>
      <c r="D532" s="654" t="s">
        <v>993</v>
      </c>
      <c r="E532" s="1615" t="s">
        <v>293</v>
      </c>
      <c r="F532" s="1616"/>
      <c r="G532" s="638" t="b">
        <f>IF(総括表!$B$4=総括表!$Q$4,基礎データ貼付用シート!E1364)</f>
        <v>0</v>
      </c>
      <c r="H532" s="699" t="s">
        <v>1457</v>
      </c>
      <c r="I532" s="971">
        <v>0.125</v>
      </c>
      <c r="J532" s="972" t="s">
        <v>1458</v>
      </c>
      <c r="K532" s="966">
        <f t="shared" si="24"/>
        <v>0</v>
      </c>
      <c r="L532" s="409" t="str">
        <f t="shared" si="25"/>
        <v>(ｱﾂ)</v>
      </c>
      <c r="M532" s="923"/>
      <c r="N532" s="313" t="s">
        <v>856</v>
      </c>
      <c r="O532" s="196" t="s">
        <v>873</v>
      </c>
      <c r="P532" s="203"/>
      <c r="Q532" s="200"/>
      <c r="R532" s="200"/>
      <c r="S532" s="204"/>
      <c r="T532" s="200"/>
      <c r="U532" s="200"/>
      <c r="V532" s="205"/>
      <c r="W532" s="199"/>
      <c r="X532" s="201"/>
    </row>
    <row r="533" spans="1:24" ht="14.25" customHeight="1" x14ac:dyDescent="0.2">
      <c r="A533" s="550"/>
      <c r="B533" s="1633">
        <v>26</v>
      </c>
      <c r="C533" s="1618" t="s">
        <v>7095</v>
      </c>
      <c r="D533" s="654" t="s">
        <v>302</v>
      </c>
      <c r="E533" s="1615" t="s">
        <v>293</v>
      </c>
      <c r="F533" s="1616"/>
      <c r="G533" s="638" t="b">
        <f>IF(総括表!$B$4=総括表!$Q$5,基礎データ貼付用シート!E1358)</f>
        <v>0</v>
      </c>
      <c r="H533" s="699" t="s">
        <v>1457</v>
      </c>
      <c r="I533" s="971">
        <v>0.22500000000000001</v>
      </c>
      <c r="J533" s="972" t="s">
        <v>1458</v>
      </c>
      <c r="K533" s="966">
        <f t="shared" si="24"/>
        <v>0</v>
      </c>
      <c r="L533" s="409" t="str">
        <f t="shared" si="25"/>
        <v>(ｱﾃ)</v>
      </c>
      <c r="M533" s="923"/>
      <c r="N533" s="313" t="s">
        <v>856</v>
      </c>
      <c r="O533" s="196" t="s">
        <v>874</v>
      </c>
      <c r="P533" s="203"/>
      <c r="Q533" s="200"/>
      <c r="R533" s="200"/>
      <c r="S533" s="204"/>
      <c r="T533" s="1632"/>
      <c r="U533" s="1632"/>
      <c r="V533" s="205"/>
      <c r="W533" s="199"/>
      <c r="X533" s="201"/>
    </row>
    <row r="534" spans="1:24" ht="14.25" customHeight="1" x14ac:dyDescent="0.2">
      <c r="A534" s="550"/>
      <c r="B534" s="1607"/>
      <c r="C534" s="1609"/>
      <c r="D534" s="654" t="s">
        <v>298</v>
      </c>
      <c r="E534" s="1615" t="s">
        <v>293</v>
      </c>
      <c r="F534" s="1616"/>
      <c r="G534" s="638" t="b">
        <f>IF(総括表!$B$4=総括表!$Q$5,基礎データ貼付用シート!E1364)</f>
        <v>0</v>
      </c>
      <c r="H534" s="699" t="s">
        <v>1457</v>
      </c>
      <c r="I534" s="971">
        <v>0.13200000000000001</v>
      </c>
      <c r="J534" s="699" t="s">
        <v>1458</v>
      </c>
      <c r="K534" s="701">
        <f t="shared" si="24"/>
        <v>0</v>
      </c>
      <c r="L534" s="409" t="str">
        <f t="shared" si="25"/>
        <v>(ｱﾄ)</v>
      </c>
      <c r="M534" s="923"/>
      <c r="N534" s="313" t="s">
        <v>856</v>
      </c>
      <c r="O534" s="196" t="s">
        <v>875</v>
      </c>
      <c r="P534" s="203"/>
      <c r="Q534" s="200"/>
      <c r="R534" s="200"/>
      <c r="S534" s="204"/>
      <c r="T534" s="200"/>
      <c r="U534" s="200"/>
      <c r="V534" s="205"/>
      <c r="W534" s="199"/>
      <c r="X534" s="201"/>
    </row>
    <row r="535" spans="1:24" ht="14.25" customHeight="1" x14ac:dyDescent="0.2">
      <c r="A535" s="550"/>
      <c r="B535" s="1617">
        <v>27</v>
      </c>
      <c r="C535" s="1618" t="s">
        <v>7096</v>
      </c>
      <c r="D535" s="654" t="s">
        <v>992</v>
      </c>
      <c r="E535" s="1615" t="s">
        <v>293</v>
      </c>
      <c r="F535" s="1616"/>
      <c r="G535" s="638" t="b">
        <f>IF(総括表!$B$4=総括表!$Q$4,基礎データ貼付用シート!E1370)</f>
        <v>0</v>
      </c>
      <c r="H535" s="699" t="s">
        <v>1457</v>
      </c>
      <c r="I535" s="971">
        <v>0.22500000000000001</v>
      </c>
      <c r="J535" s="972" t="s">
        <v>1458</v>
      </c>
      <c r="K535" s="966">
        <f t="shared" si="24"/>
        <v>0</v>
      </c>
      <c r="L535" s="409" t="str">
        <f t="shared" si="25"/>
        <v>(ｱﾅ)</v>
      </c>
      <c r="M535" s="923"/>
      <c r="N535" s="313" t="s">
        <v>856</v>
      </c>
      <c r="O535" s="196" t="s">
        <v>876</v>
      </c>
      <c r="P535" s="203"/>
      <c r="Q535" s="200"/>
      <c r="R535" s="200"/>
      <c r="S535" s="204"/>
      <c r="T535" s="1632"/>
      <c r="U535" s="1632"/>
      <c r="V535" s="205"/>
      <c r="W535" s="199"/>
      <c r="X535" s="201"/>
    </row>
    <row r="536" spans="1:24" ht="14.25" customHeight="1" x14ac:dyDescent="0.2">
      <c r="A536" s="550"/>
      <c r="B536" s="1617"/>
      <c r="C536" s="1609"/>
      <c r="D536" s="654" t="s">
        <v>993</v>
      </c>
      <c r="E536" s="1615" t="s">
        <v>293</v>
      </c>
      <c r="F536" s="1616"/>
      <c r="G536" s="638" t="b">
        <f>IF(総括表!$B$4=総括表!$Q$4,基礎データ貼付用シート!E1376)</f>
        <v>0</v>
      </c>
      <c r="H536" s="699" t="s">
        <v>1457</v>
      </c>
      <c r="I536" s="971">
        <v>0.15</v>
      </c>
      <c r="J536" s="972" t="s">
        <v>1458</v>
      </c>
      <c r="K536" s="966">
        <f t="shared" si="24"/>
        <v>0</v>
      </c>
      <c r="L536" s="409" t="str">
        <f t="shared" si="25"/>
        <v>(ｱﾆ)</v>
      </c>
      <c r="M536" s="923"/>
      <c r="N536" s="313" t="s">
        <v>856</v>
      </c>
      <c r="O536" s="196" t="s">
        <v>877</v>
      </c>
      <c r="P536" s="203"/>
      <c r="Q536" s="200"/>
      <c r="R536" s="200"/>
      <c r="S536" s="204"/>
      <c r="T536" s="200"/>
      <c r="U536" s="200"/>
      <c r="V536" s="205"/>
      <c r="W536" s="199"/>
      <c r="X536" s="201"/>
    </row>
    <row r="537" spans="1:24" ht="14.25" customHeight="1" x14ac:dyDescent="0.2">
      <c r="A537" s="550"/>
      <c r="B537" s="1633">
        <v>28</v>
      </c>
      <c r="C537" s="1618" t="s">
        <v>7097</v>
      </c>
      <c r="D537" s="654" t="s">
        <v>302</v>
      </c>
      <c r="E537" s="1615" t="s">
        <v>293</v>
      </c>
      <c r="F537" s="1616"/>
      <c r="G537" s="638" t="b">
        <f>IF(総括表!$B$4=総括表!$Q$5,基礎データ貼付用シート!E1370)</f>
        <v>0</v>
      </c>
      <c r="H537" s="699" t="s">
        <v>1457</v>
      </c>
      <c r="I537" s="971">
        <v>0.22500000000000001</v>
      </c>
      <c r="J537" s="972" t="s">
        <v>1458</v>
      </c>
      <c r="K537" s="966">
        <f t="shared" si="24"/>
        <v>0</v>
      </c>
      <c r="L537" s="409" t="str">
        <f t="shared" si="25"/>
        <v>(ｱﾇ)</v>
      </c>
      <c r="M537" s="923"/>
      <c r="N537" s="313" t="s">
        <v>856</v>
      </c>
      <c r="O537" s="196" t="s">
        <v>832</v>
      </c>
      <c r="P537" s="203"/>
      <c r="Q537" s="200"/>
      <c r="R537" s="200"/>
      <c r="S537" s="204"/>
      <c r="T537" s="1632"/>
      <c r="U537" s="1632"/>
      <c r="V537" s="205"/>
      <c r="W537" s="199"/>
      <c r="X537" s="201"/>
    </row>
    <row r="538" spans="1:24" ht="14.25" customHeight="1" x14ac:dyDescent="0.2">
      <c r="A538" s="550"/>
      <c r="B538" s="1607"/>
      <c r="C538" s="1609"/>
      <c r="D538" s="654" t="s">
        <v>298</v>
      </c>
      <c r="E538" s="1615" t="s">
        <v>293</v>
      </c>
      <c r="F538" s="1616"/>
      <c r="G538" s="638" t="b">
        <f>IF(総括表!$B$4=総括表!$Q$5,基礎データ貼付用シート!E1376)</f>
        <v>0</v>
      </c>
      <c r="H538" s="699" t="s">
        <v>1457</v>
      </c>
      <c r="I538" s="971">
        <v>0.158</v>
      </c>
      <c r="J538" s="699" t="s">
        <v>1458</v>
      </c>
      <c r="K538" s="701">
        <f t="shared" si="24"/>
        <v>0</v>
      </c>
      <c r="L538" s="409" t="str">
        <f t="shared" si="25"/>
        <v>(ｱﾈ)</v>
      </c>
      <c r="M538" s="923"/>
      <c r="N538" s="313" t="s">
        <v>856</v>
      </c>
      <c r="O538" s="196" t="s">
        <v>833</v>
      </c>
      <c r="P538" s="203"/>
      <c r="Q538" s="200"/>
      <c r="R538" s="200"/>
      <c r="S538" s="204"/>
      <c r="T538" s="200"/>
      <c r="U538" s="200"/>
      <c r="V538" s="205"/>
      <c r="W538" s="199"/>
      <c r="X538" s="201"/>
    </row>
    <row r="539" spans="1:24" ht="14.25" customHeight="1" x14ac:dyDescent="0.2">
      <c r="A539" s="550"/>
      <c r="B539" s="1633">
        <v>29</v>
      </c>
      <c r="C539" s="1608" t="s">
        <v>7098</v>
      </c>
      <c r="D539" s="408" t="s">
        <v>302</v>
      </c>
      <c r="E539" s="1610" t="s">
        <v>293</v>
      </c>
      <c r="F539" s="1611"/>
      <c r="G539" s="638" t="b">
        <f>IF(総括表!$B$4=総括表!$Q$4,基礎データ貼付用シート!E1382)</f>
        <v>0</v>
      </c>
      <c r="H539" s="423" t="s">
        <v>117</v>
      </c>
      <c r="I539" s="973">
        <v>0.22500000000000001</v>
      </c>
      <c r="J539" s="425" t="s">
        <v>119</v>
      </c>
      <c r="K539" s="789">
        <f t="shared" si="24"/>
        <v>0</v>
      </c>
      <c r="L539" s="409" t="str">
        <f t="shared" si="25"/>
        <v>(ｱﾉ)</v>
      </c>
      <c r="M539" s="923"/>
      <c r="N539" s="313" t="s">
        <v>856</v>
      </c>
      <c r="O539" s="196" t="s">
        <v>834</v>
      </c>
      <c r="P539" s="203"/>
      <c r="Q539" s="200"/>
      <c r="R539" s="200"/>
      <c r="S539" s="204"/>
      <c r="T539" s="200"/>
      <c r="U539" s="200"/>
      <c r="V539" s="205"/>
      <c r="W539" s="199"/>
      <c r="X539" s="201"/>
    </row>
    <row r="540" spans="1:24" ht="14.25" customHeight="1" x14ac:dyDescent="0.2">
      <c r="A540" s="550"/>
      <c r="B540" s="1607"/>
      <c r="C540" s="1609"/>
      <c r="D540" s="408" t="s">
        <v>298</v>
      </c>
      <c r="E540" s="1610" t="s">
        <v>293</v>
      </c>
      <c r="F540" s="1611"/>
      <c r="G540" s="638" t="b">
        <f>IF(総括表!$B$4=総括表!$Q$4,基礎データ貼付用シート!E1388)</f>
        <v>0</v>
      </c>
      <c r="H540" s="423" t="s">
        <v>117</v>
      </c>
      <c r="I540" s="973">
        <v>0.17499999999999999</v>
      </c>
      <c r="J540" s="423" t="s">
        <v>119</v>
      </c>
      <c r="K540" s="983">
        <f t="shared" si="24"/>
        <v>0</v>
      </c>
      <c r="L540" s="409" t="str">
        <f t="shared" si="25"/>
        <v>(ｱﾊ)</v>
      </c>
      <c r="M540" s="923"/>
      <c r="N540" s="313" t="s">
        <v>856</v>
      </c>
      <c r="O540" s="196" t="s">
        <v>835</v>
      </c>
      <c r="P540" s="203"/>
      <c r="Q540" s="200"/>
      <c r="R540" s="200"/>
      <c r="S540" s="204"/>
      <c r="T540" s="200"/>
      <c r="U540" s="200"/>
      <c r="V540" s="205"/>
      <c r="W540" s="199"/>
      <c r="X540" s="201"/>
    </row>
    <row r="541" spans="1:24" ht="14.25" customHeight="1" x14ac:dyDescent="0.2">
      <c r="A541" s="550"/>
      <c r="B541" s="1633">
        <v>30</v>
      </c>
      <c r="C541" s="1608" t="s">
        <v>7099</v>
      </c>
      <c r="D541" s="408" t="s">
        <v>302</v>
      </c>
      <c r="E541" s="1610" t="s">
        <v>293</v>
      </c>
      <c r="F541" s="1611"/>
      <c r="G541" s="638" t="b">
        <f>IF(総括表!$B$4=総括表!$Q$5,基礎データ貼付用シート!E1382)</f>
        <v>0</v>
      </c>
      <c r="H541" s="423" t="s">
        <v>117</v>
      </c>
      <c r="I541" s="973">
        <v>0.22500000000000001</v>
      </c>
      <c r="J541" s="425" t="s">
        <v>119</v>
      </c>
      <c r="K541" s="789">
        <f t="shared" si="24"/>
        <v>0</v>
      </c>
      <c r="L541" s="409" t="str">
        <f t="shared" si="25"/>
        <v>(ｱﾋ)</v>
      </c>
      <c r="M541" s="923"/>
      <c r="N541" s="313" t="s">
        <v>856</v>
      </c>
      <c r="O541" s="196" t="s">
        <v>836</v>
      </c>
      <c r="P541" s="203"/>
      <c r="Q541" s="200"/>
      <c r="R541" s="200"/>
      <c r="S541" s="204"/>
      <c r="T541" s="200"/>
      <c r="U541" s="200"/>
      <c r="V541" s="205"/>
      <c r="W541" s="199"/>
      <c r="X541" s="201"/>
    </row>
    <row r="542" spans="1:24" ht="14.25" customHeight="1" x14ac:dyDescent="0.2">
      <c r="A542" s="550"/>
      <c r="B542" s="1607"/>
      <c r="C542" s="1609"/>
      <c r="D542" s="408" t="s">
        <v>298</v>
      </c>
      <c r="E542" s="1610" t="s">
        <v>293</v>
      </c>
      <c r="F542" s="1611"/>
      <c r="G542" s="638" t="b">
        <f>IF(総括表!$B$4=総括表!$Q$5,基礎データ貼付用シート!E1388)</f>
        <v>0</v>
      </c>
      <c r="H542" s="423" t="s">
        <v>117</v>
      </c>
      <c r="I542" s="973">
        <v>0.186</v>
      </c>
      <c r="J542" s="423" t="s">
        <v>119</v>
      </c>
      <c r="K542" s="424">
        <f t="shared" si="24"/>
        <v>0</v>
      </c>
      <c r="L542" s="409" t="str">
        <f t="shared" si="25"/>
        <v>(ｱﾌ)</v>
      </c>
      <c r="M542" s="923"/>
      <c r="N542" s="313" t="s">
        <v>856</v>
      </c>
      <c r="O542" s="196" t="s">
        <v>837</v>
      </c>
      <c r="P542" s="203"/>
      <c r="Q542" s="200"/>
      <c r="R542" s="200"/>
      <c r="S542" s="204"/>
      <c r="T542" s="200"/>
      <c r="U542" s="200"/>
      <c r="V542" s="205"/>
      <c r="W542" s="199"/>
      <c r="X542" s="201"/>
    </row>
    <row r="543" spans="1:24" ht="14.25" customHeight="1" x14ac:dyDescent="0.2">
      <c r="A543" s="550"/>
      <c r="B543" s="1633">
        <v>31</v>
      </c>
      <c r="C543" s="1608" t="s">
        <v>7100</v>
      </c>
      <c r="D543" s="408" t="s">
        <v>302</v>
      </c>
      <c r="E543" s="1610" t="s">
        <v>293</v>
      </c>
      <c r="F543" s="1611"/>
      <c r="G543" s="638" t="b">
        <f>IF(総括表!$B$4=総括表!$Q$4,基礎データ貼付用シート!E1394)</f>
        <v>0</v>
      </c>
      <c r="H543" s="423" t="s">
        <v>117</v>
      </c>
      <c r="I543" s="973">
        <v>0.22500000000000001</v>
      </c>
      <c r="J543" s="425" t="s">
        <v>119</v>
      </c>
      <c r="K543" s="789">
        <f t="shared" ref="K543:K554" si="26">ROUND(G543*I543,0)</f>
        <v>0</v>
      </c>
      <c r="L543" s="409" t="str">
        <f t="shared" ref="L543:L554" si="27">$N$129&amp;N543&amp;O543&amp;$O$129</f>
        <v>(ｱﾍ)</v>
      </c>
      <c r="M543" s="923"/>
      <c r="N543" s="313" t="s">
        <v>856</v>
      </c>
      <c r="O543" s="196" t="s">
        <v>838</v>
      </c>
      <c r="P543" s="203"/>
      <c r="Q543" s="200"/>
      <c r="R543" s="200"/>
      <c r="S543" s="204"/>
      <c r="T543" s="200"/>
      <c r="U543" s="200"/>
      <c r="V543" s="205"/>
      <c r="W543" s="199"/>
      <c r="X543" s="201"/>
    </row>
    <row r="544" spans="1:24" ht="14.25" customHeight="1" x14ac:dyDescent="0.2">
      <c r="A544" s="550"/>
      <c r="B544" s="1607"/>
      <c r="C544" s="1609"/>
      <c r="D544" s="408" t="s">
        <v>298</v>
      </c>
      <c r="E544" s="1610" t="s">
        <v>293</v>
      </c>
      <c r="F544" s="1611"/>
      <c r="G544" s="638" t="b">
        <f>IF(総括表!$B$4=総括表!$Q$4,基礎データ貼付用シート!E1400)</f>
        <v>0</v>
      </c>
      <c r="H544" s="423" t="s">
        <v>117</v>
      </c>
      <c r="I544" s="973">
        <v>0.2</v>
      </c>
      <c r="J544" s="423" t="s">
        <v>119</v>
      </c>
      <c r="K544" s="424">
        <f t="shared" si="26"/>
        <v>0</v>
      </c>
      <c r="L544" s="409" t="str">
        <f t="shared" si="27"/>
        <v>(ｱﾎ)</v>
      </c>
      <c r="M544" s="923"/>
      <c r="N544" s="313" t="s">
        <v>856</v>
      </c>
      <c r="O544" s="196" t="s">
        <v>839</v>
      </c>
      <c r="P544" s="203"/>
      <c r="Q544" s="200"/>
      <c r="R544" s="200"/>
      <c r="S544" s="204"/>
      <c r="T544" s="200"/>
      <c r="U544" s="200"/>
      <c r="V544" s="205"/>
      <c r="W544" s="199"/>
      <c r="X544" s="201"/>
    </row>
    <row r="545" spans="1:24" ht="14.25" customHeight="1" x14ac:dyDescent="0.2">
      <c r="A545" s="550"/>
      <c r="B545" s="1633">
        <v>32</v>
      </c>
      <c r="C545" s="1608" t="s">
        <v>7101</v>
      </c>
      <c r="D545" s="408" t="s">
        <v>302</v>
      </c>
      <c r="E545" s="1610" t="s">
        <v>293</v>
      </c>
      <c r="F545" s="1611"/>
      <c r="G545" s="638" t="b">
        <f>IF(総括表!$B$4=総括表!$Q$5,基礎データ貼付用シート!E1394)</f>
        <v>0</v>
      </c>
      <c r="H545" s="423" t="s">
        <v>117</v>
      </c>
      <c r="I545" s="973">
        <v>0.22500000000000001</v>
      </c>
      <c r="J545" s="425" t="s">
        <v>119</v>
      </c>
      <c r="K545" s="789">
        <f t="shared" si="26"/>
        <v>0</v>
      </c>
      <c r="L545" s="409" t="str">
        <f t="shared" si="27"/>
        <v>(ｱﾏ)</v>
      </c>
      <c r="M545" s="923"/>
      <c r="N545" s="313" t="s">
        <v>856</v>
      </c>
      <c r="O545" s="196" t="s">
        <v>840</v>
      </c>
      <c r="P545" s="203"/>
      <c r="Q545" s="200"/>
      <c r="R545" s="200"/>
      <c r="S545" s="204"/>
      <c r="T545" s="200"/>
      <c r="U545" s="200"/>
      <c r="V545" s="205"/>
      <c r="W545" s="199"/>
      <c r="X545" s="201"/>
    </row>
    <row r="546" spans="1:24" ht="14.25" customHeight="1" x14ac:dyDescent="0.2">
      <c r="A546" s="550"/>
      <c r="B546" s="1607"/>
      <c r="C546" s="1609"/>
      <c r="D546" s="408" t="s">
        <v>298</v>
      </c>
      <c r="E546" s="1610" t="s">
        <v>293</v>
      </c>
      <c r="F546" s="1611"/>
      <c r="G546" s="638" t="b">
        <f>IF(総括表!$B$4=総括表!$Q$5,基礎データ貼付用シート!E1400)</f>
        <v>0</v>
      </c>
      <c r="H546" s="423" t="s">
        <v>117</v>
      </c>
      <c r="I546" s="973">
        <v>0.21299999999999999</v>
      </c>
      <c r="J546" s="423" t="s">
        <v>119</v>
      </c>
      <c r="K546" s="424">
        <f t="shared" si="26"/>
        <v>0</v>
      </c>
      <c r="L546" s="409" t="str">
        <f t="shared" si="27"/>
        <v>(ｱﾐ)</v>
      </c>
      <c r="M546" s="923"/>
      <c r="N546" s="313" t="s">
        <v>856</v>
      </c>
      <c r="O546" s="196" t="s">
        <v>841</v>
      </c>
      <c r="P546" s="203"/>
      <c r="Q546" s="200"/>
      <c r="R546" s="200"/>
      <c r="S546" s="204"/>
      <c r="T546" s="200"/>
      <c r="U546" s="200"/>
      <c r="V546" s="205"/>
      <c r="W546" s="199"/>
      <c r="X546" s="201"/>
    </row>
    <row r="547" spans="1:24" ht="14.25" customHeight="1" x14ac:dyDescent="0.2">
      <c r="A547" s="550"/>
      <c r="B547" s="1606">
        <v>33</v>
      </c>
      <c r="C547" s="1608" t="s">
        <v>7102</v>
      </c>
      <c r="D547" s="408" t="s">
        <v>302</v>
      </c>
      <c r="E547" s="1610" t="s">
        <v>293</v>
      </c>
      <c r="F547" s="1611"/>
      <c r="G547" s="612" t="b">
        <f>IF(総括表!$B$4=総括表!$Q$4,基礎データ貼付用シート!E1406)</f>
        <v>0</v>
      </c>
      <c r="H547" s="423" t="s">
        <v>117</v>
      </c>
      <c r="I547" s="973">
        <v>0.22500000000000001</v>
      </c>
      <c r="J547" s="425" t="s">
        <v>119</v>
      </c>
      <c r="K547" s="789">
        <f t="shared" si="26"/>
        <v>0</v>
      </c>
      <c r="L547" s="409" t="str">
        <f t="shared" si="27"/>
        <v>(ｱﾑ)</v>
      </c>
      <c r="M547" s="923"/>
      <c r="N547" s="313" t="s">
        <v>856</v>
      </c>
      <c r="O547" s="196" t="s">
        <v>842</v>
      </c>
      <c r="P547" s="203"/>
      <c r="Q547" s="200"/>
      <c r="R547" s="200"/>
      <c r="S547" s="204"/>
      <c r="T547" s="200"/>
      <c r="U547" s="200"/>
      <c r="V547" s="205"/>
      <c r="W547" s="199"/>
      <c r="X547" s="201"/>
    </row>
    <row r="548" spans="1:24" ht="14.25" customHeight="1" x14ac:dyDescent="0.2">
      <c r="A548" s="550"/>
      <c r="B548" s="1607"/>
      <c r="C548" s="1609"/>
      <c r="D548" s="408" t="s">
        <v>298</v>
      </c>
      <c r="E548" s="1610" t="s">
        <v>293</v>
      </c>
      <c r="F548" s="1611"/>
      <c r="G548" s="612" t="b">
        <f>IF(総括表!$B$4=総括表!$Q$4,基礎データ貼付用シート!E1412)</f>
        <v>0</v>
      </c>
      <c r="H548" s="423" t="s">
        <v>117</v>
      </c>
      <c r="I548" s="973">
        <v>0.22500000000000001</v>
      </c>
      <c r="J548" s="423" t="s">
        <v>119</v>
      </c>
      <c r="K548" s="424">
        <f t="shared" si="26"/>
        <v>0</v>
      </c>
      <c r="L548" s="409" t="str">
        <f t="shared" si="27"/>
        <v>(ｱﾒ)</v>
      </c>
      <c r="M548" s="923"/>
      <c r="N548" s="313" t="s">
        <v>856</v>
      </c>
      <c r="O548" s="196" t="s">
        <v>843</v>
      </c>
      <c r="P548" s="203"/>
      <c r="Q548" s="200"/>
      <c r="R548" s="200"/>
      <c r="S548" s="204"/>
      <c r="T548" s="200"/>
      <c r="U548" s="200"/>
      <c r="V548" s="205"/>
      <c r="W548" s="199"/>
      <c r="X548" s="201"/>
    </row>
    <row r="549" spans="1:24" ht="14.25" customHeight="1" x14ac:dyDescent="0.2">
      <c r="A549" s="550"/>
      <c r="B549" s="1606">
        <v>34</v>
      </c>
      <c r="C549" s="1608" t="s">
        <v>7103</v>
      </c>
      <c r="D549" s="408" t="s">
        <v>302</v>
      </c>
      <c r="E549" s="1610" t="s">
        <v>293</v>
      </c>
      <c r="F549" s="1611"/>
      <c r="G549" s="612" t="b">
        <f>IF(総括表!$B$4=総括表!$Q$5,基礎データ貼付用シート!E1406)</f>
        <v>0</v>
      </c>
      <c r="H549" s="423" t="s">
        <v>117</v>
      </c>
      <c r="I549" s="973">
        <v>0.22500000000000001</v>
      </c>
      <c r="J549" s="425" t="s">
        <v>119</v>
      </c>
      <c r="K549" s="789">
        <f t="shared" si="26"/>
        <v>0</v>
      </c>
      <c r="L549" s="409" t="str">
        <f t="shared" si="27"/>
        <v>(ｱﾓ)</v>
      </c>
      <c r="M549" s="923"/>
      <c r="N549" s="313" t="s">
        <v>856</v>
      </c>
      <c r="O549" s="196" t="s">
        <v>844</v>
      </c>
      <c r="P549" s="203"/>
      <c r="Q549" s="200"/>
      <c r="R549" s="200"/>
      <c r="S549" s="204"/>
      <c r="T549" s="200"/>
      <c r="U549" s="200"/>
      <c r="V549" s="205"/>
      <c r="W549" s="199"/>
      <c r="X549" s="201"/>
    </row>
    <row r="550" spans="1:24" ht="14.25" customHeight="1" x14ac:dyDescent="0.2">
      <c r="A550" s="550"/>
      <c r="B550" s="1607"/>
      <c r="C550" s="1609"/>
      <c r="D550" s="408" t="s">
        <v>298</v>
      </c>
      <c r="E550" s="1610" t="s">
        <v>293</v>
      </c>
      <c r="F550" s="1611"/>
      <c r="G550" s="612" t="b">
        <f>IF(総括表!$B$4=総括表!$Q$5,基礎データ貼付用シート!E1412)</f>
        <v>0</v>
      </c>
      <c r="H550" s="423" t="s">
        <v>117</v>
      </c>
      <c r="I550" s="973">
        <v>0.22500000000000001</v>
      </c>
      <c r="J550" s="423" t="s">
        <v>119</v>
      </c>
      <c r="K550" s="424">
        <f t="shared" si="26"/>
        <v>0</v>
      </c>
      <c r="L550" s="409" t="str">
        <f t="shared" si="27"/>
        <v>(ｱﾔ)</v>
      </c>
      <c r="M550" s="923"/>
      <c r="N550" s="313" t="s">
        <v>856</v>
      </c>
      <c r="O550" s="196" t="s">
        <v>845</v>
      </c>
      <c r="P550" s="203"/>
      <c r="Q550" s="200"/>
      <c r="R550" s="200"/>
      <c r="S550" s="204"/>
      <c r="T550" s="200"/>
      <c r="U550" s="200"/>
      <c r="V550" s="205"/>
      <c r="W550" s="199"/>
      <c r="X550" s="201"/>
    </row>
    <row r="551" spans="1:24" s="255" customFormat="1" ht="14.25" customHeight="1" x14ac:dyDescent="0.2">
      <c r="A551" s="550"/>
      <c r="B551" s="1606">
        <v>35</v>
      </c>
      <c r="C551" s="1608" t="s">
        <v>7104</v>
      </c>
      <c r="D551" s="772" t="s">
        <v>302</v>
      </c>
      <c r="E551" s="1610" t="s">
        <v>293</v>
      </c>
      <c r="F551" s="1611"/>
      <c r="G551" s="612" t="b">
        <f>IF(総括表!$B$4=総括表!$Q$4,基礎データ貼付用シート!E1418)</f>
        <v>0</v>
      </c>
      <c r="H551" s="791" t="s">
        <v>117</v>
      </c>
      <c r="I551" s="973">
        <v>0.22500000000000001</v>
      </c>
      <c r="J551" s="425" t="s">
        <v>119</v>
      </c>
      <c r="K551" s="789">
        <f t="shared" si="26"/>
        <v>0</v>
      </c>
      <c r="L551" s="409" t="str">
        <f t="shared" si="27"/>
        <v>(ｱﾕ)</v>
      </c>
      <c r="M551" s="923"/>
      <c r="N551" s="313" t="s">
        <v>1130</v>
      </c>
      <c r="O551" s="313" t="s">
        <v>846</v>
      </c>
      <c r="P551" s="267"/>
      <c r="Q551" s="261"/>
      <c r="R551" s="261"/>
      <c r="S551" s="262"/>
      <c r="T551" s="261"/>
      <c r="U551" s="261"/>
      <c r="V551" s="263"/>
      <c r="W551" s="264"/>
      <c r="X551" s="265"/>
    </row>
    <row r="552" spans="1:24" s="255" customFormat="1" ht="14.25" customHeight="1" x14ac:dyDescent="0.2">
      <c r="A552" s="550"/>
      <c r="B552" s="1607"/>
      <c r="C552" s="1609"/>
      <c r="D552" s="772" t="s">
        <v>298</v>
      </c>
      <c r="E552" s="1610" t="s">
        <v>293</v>
      </c>
      <c r="F552" s="1611"/>
      <c r="G552" s="612" t="b">
        <f>IF(総括表!$B$4=総括表!$Q$4,基礎データ貼付用シート!E1424)</f>
        <v>0</v>
      </c>
      <c r="H552" s="791" t="s">
        <v>117</v>
      </c>
      <c r="I552" s="973">
        <v>0.22500000000000001</v>
      </c>
      <c r="J552" s="791" t="s">
        <v>119</v>
      </c>
      <c r="K552" s="792">
        <f t="shared" si="26"/>
        <v>0</v>
      </c>
      <c r="L552" s="409" t="str">
        <f t="shared" si="27"/>
        <v>(ｱﾖ)</v>
      </c>
      <c r="M552" s="923"/>
      <c r="N552" s="313" t="s">
        <v>1130</v>
      </c>
      <c r="O552" s="313" t="s">
        <v>847</v>
      </c>
      <c r="P552" s="267"/>
      <c r="Q552" s="261"/>
      <c r="R552" s="261"/>
      <c r="S552" s="262"/>
      <c r="T552" s="261"/>
      <c r="U552" s="261"/>
      <c r="V552" s="263"/>
      <c r="W552" s="264"/>
      <c r="X552" s="265"/>
    </row>
    <row r="553" spans="1:24" s="255" customFormat="1" ht="14.25" customHeight="1" x14ac:dyDescent="0.2">
      <c r="A553" s="550"/>
      <c r="B553" s="1606">
        <v>36</v>
      </c>
      <c r="C553" s="1608" t="s">
        <v>7105</v>
      </c>
      <c r="D553" s="772" t="s">
        <v>302</v>
      </c>
      <c r="E553" s="1610" t="s">
        <v>293</v>
      </c>
      <c r="F553" s="1611"/>
      <c r="G553" s="612" t="b">
        <f>IF(総括表!$B$4=総括表!$Q$5,基礎データ貼付用シート!E1418)</f>
        <v>0</v>
      </c>
      <c r="H553" s="791" t="s">
        <v>117</v>
      </c>
      <c r="I553" s="973">
        <v>0.22500000000000001</v>
      </c>
      <c r="J553" s="425" t="s">
        <v>119</v>
      </c>
      <c r="K553" s="789">
        <f t="shared" si="26"/>
        <v>0</v>
      </c>
      <c r="L553" s="409" t="str">
        <f t="shared" si="27"/>
        <v>(ｱﾗ)</v>
      </c>
      <c r="M553" s="923"/>
      <c r="N553" s="313" t="s">
        <v>1130</v>
      </c>
      <c r="O553" s="313" t="s">
        <v>848</v>
      </c>
      <c r="P553" s="267"/>
      <c r="Q553" s="261"/>
      <c r="R553" s="261"/>
      <c r="S553" s="262"/>
      <c r="T553" s="261"/>
      <c r="U553" s="261"/>
      <c r="V553" s="263"/>
      <c r="W553" s="264"/>
      <c r="X553" s="265"/>
    </row>
    <row r="554" spans="1:24" s="255" customFormat="1" ht="14.25" customHeight="1" thickBot="1" x14ac:dyDescent="0.25">
      <c r="A554" s="550"/>
      <c r="B554" s="1607"/>
      <c r="C554" s="1609"/>
      <c r="D554" s="772" t="s">
        <v>298</v>
      </c>
      <c r="E554" s="1610" t="s">
        <v>293</v>
      </c>
      <c r="F554" s="1611"/>
      <c r="G554" s="612" t="b">
        <f>IF(総括表!$B$4=総括表!$Q$5,基礎データ貼付用シート!E1424)</f>
        <v>0</v>
      </c>
      <c r="H554" s="791" t="s">
        <v>117</v>
      </c>
      <c r="I554" s="973">
        <v>0.22500000000000001</v>
      </c>
      <c r="J554" s="791" t="s">
        <v>119</v>
      </c>
      <c r="K554" s="792">
        <f t="shared" si="26"/>
        <v>0</v>
      </c>
      <c r="L554" s="409" t="str">
        <f t="shared" si="27"/>
        <v>(ｱﾘ)</v>
      </c>
      <c r="M554" s="923"/>
      <c r="N554" s="313" t="s">
        <v>1130</v>
      </c>
      <c r="O554" s="313" t="s">
        <v>849</v>
      </c>
      <c r="P554" s="267"/>
      <c r="Q554" s="261"/>
      <c r="R554" s="261"/>
      <c r="S554" s="262"/>
      <c r="T554" s="261"/>
      <c r="U554" s="261"/>
      <c r="V554" s="263"/>
      <c r="W554" s="264"/>
      <c r="X554" s="265"/>
    </row>
    <row r="555" spans="1:24" ht="14.4" x14ac:dyDescent="0.2">
      <c r="A555" s="550"/>
      <c r="B555" s="881"/>
      <c r="C555" s="414"/>
      <c r="D555" s="414"/>
      <c r="E555" s="946"/>
      <c r="F555" s="882"/>
      <c r="G555" s="58"/>
      <c r="H555" s="591"/>
      <c r="I555" s="1504" t="s">
        <v>7106</v>
      </c>
      <c r="J555" s="1505"/>
      <c r="K555" s="415"/>
      <c r="L555" s="409"/>
      <c r="M555" s="923"/>
      <c r="N555" s="313"/>
      <c r="O555" s="313"/>
      <c r="Q555" s="200"/>
      <c r="R555" s="200"/>
      <c r="S555" s="204"/>
      <c r="T555" s="200"/>
      <c r="U555" s="200"/>
      <c r="V555" s="205"/>
      <c r="W555" s="199"/>
      <c r="X555" s="201"/>
    </row>
    <row r="556" spans="1:24" ht="17.25" customHeight="1" thickBot="1" x14ac:dyDescent="0.25">
      <c r="A556" s="550"/>
      <c r="B556" s="881"/>
      <c r="C556" s="414"/>
      <c r="D556" s="414"/>
      <c r="E556" s="946"/>
      <c r="F556" s="882"/>
      <c r="G556" s="58"/>
      <c r="H556" s="591"/>
      <c r="I556" s="1545" t="s">
        <v>118</v>
      </c>
      <c r="J556" s="1546"/>
      <c r="K556" s="979">
        <f>SUM(K465:K554)</f>
        <v>0</v>
      </c>
      <c r="L556" s="409" t="s">
        <v>4966</v>
      </c>
      <c r="M556" s="964" t="s">
        <v>4944</v>
      </c>
      <c r="N556" s="313"/>
      <c r="O556" s="196"/>
      <c r="P556" s="163"/>
      <c r="Q556" s="200"/>
      <c r="R556" s="200"/>
      <c r="S556" s="204"/>
      <c r="T556" s="200"/>
      <c r="U556" s="200"/>
      <c r="V556" s="205"/>
      <c r="W556" s="199"/>
      <c r="X556" s="201"/>
    </row>
    <row r="557" spans="1:24" s="163" customFormat="1" ht="12" customHeight="1" thickBot="1" x14ac:dyDescent="0.25">
      <c r="A557" s="551"/>
      <c r="B557" s="536"/>
      <c r="C557" s="550"/>
      <c r="D557" s="550"/>
      <c r="E557" s="550"/>
      <c r="F557" s="550"/>
      <c r="G557" s="620"/>
      <c r="H557" s="550"/>
      <c r="I557" s="554"/>
      <c r="J557" s="550"/>
      <c r="K557" s="620"/>
      <c r="L557" s="409"/>
      <c r="M557" s="923"/>
      <c r="N557" s="313"/>
      <c r="O557" s="196"/>
    </row>
    <row r="558" spans="1:24" s="163" customFormat="1" ht="14.4" x14ac:dyDescent="0.2">
      <c r="A558" s="959"/>
      <c r="B558" s="951"/>
      <c r="C558" s="960"/>
      <c r="D558" s="960"/>
      <c r="E558" s="960"/>
      <c r="F558" s="960"/>
      <c r="G558" s="961"/>
      <c r="H558" s="960"/>
      <c r="I558" s="1629" t="s">
        <v>4967</v>
      </c>
      <c r="J558" s="1630"/>
      <c r="K558" s="415"/>
      <c r="L558" s="409"/>
      <c r="M558" s="924"/>
      <c r="N558" s="313"/>
      <c r="O558" s="196"/>
    </row>
    <row r="559" spans="1:24" s="163" customFormat="1" ht="15" customHeight="1" thickBot="1" x14ac:dyDescent="0.25">
      <c r="A559" s="959"/>
      <c r="B559" s="1631"/>
      <c r="C559" s="1631"/>
      <c r="D559" s="1631"/>
      <c r="E559" s="1631"/>
      <c r="F559" s="1631"/>
      <c r="G559" s="962"/>
      <c r="H559" s="591"/>
      <c r="I559" s="1543" t="s">
        <v>291</v>
      </c>
      <c r="J559" s="1544"/>
      <c r="K559" s="642">
        <f>SUMIF(M6:M556,"*",K6:K556)</f>
        <v>0</v>
      </c>
      <c r="L559" s="409" t="s">
        <v>4968</v>
      </c>
      <c r="M559" s="923"/>
      <c r="N559" s="313"/>
      <c r="O559" s="196"/>
    </row>
    <row r="560" spans="1:24" ht="19.5" customHeight="1" x14ac:dyDescent="0.2">
      <c r="M560" s="207"/>
      <c r="N560" s="196"/>
      <c r="O560" s="196"/>
    </row>
    <row r="561" spans="2:15" ht="19.5" customHeight="1" x14ac:dyDescent="0.2">
      <c r="M561" s="207"/>
      <c r="N561" s="196"/>
      <c r="O561" s="196"/>
    </row>
    <row r="562" spans="2:15" ht="19.5" customHeight="1" x14ac:dyDescent="0.2">
      <c r="M562" s="207"/>
    </row>
    <row r="563" spans="2:15" ht="19.5" customHeight="1" x14ac:dyDescent="0.2">
      <c r="M563" s="207"/>
    </row>
    <row r="564" spans="2:15" ht="19.5" customHeight="1" x14ac:dyDescent="0.2"/>
    <row r="565" spans="2:15" ht="19.5" customHeight="1" x14ac:dyDescent="0.2"/>
    <row r="566" spans="2:15" ht="19.5" customHeight="1" x14ac:dyDescent="0.2"/>
    <row r="567" spans="2:15" ht="19.5" customHeight="1" x14ac:dyDescent="0.2"/>
    <row r="568" spans="2:15" s="163" customFormat="1" ht="15" customHeight="1" x14ac:dyDescent="0.2">
      <c r="B568" s="166"/>
      <c r="C568" s="167"/>
      <c r="D568" s="167"/>
      <c r="E568" s="167"/>
      <c r="F568" s="166"/>
      <c r="G568" s="172"/>
      <c r="H568" s="173"/>
      <c r="I568" s="1627"/>
      <c r="J568" s="1627"/>
      <c r="K568" s="172"/>
      <c r="L568" s="175"/>
      <c r="N568" s="179"/>
      <c r="O568" s="179"/>
    </row>
    <row r="569" spans="2:15" s="163" customFormat="1" ht="15" customHeight="1" x14ac:dyDescent="0.2">
      <c r="B569" s="164"/>
      <c r="C569" s="164"/>
      <c r="D569" s="164"/>
      <c r="E569" s="164"/>
      <c r="F569" s="164"/>
      <c r="G569" s="174"/>
      <c r="H569" s="164"/>
      <c r="I569" s="1627"/>
      <c r="J569" s="1627"/>
      <c r="K569" s="172"/>
      <c r="L569" s="175"/>
      <c r="N569" s="179"/>
      <c r="O569" s="179"/>
    </row>
    <row r="570" spans="2:15" s="163" customFormat="1" ht="15" customHeight="1" x14ac:dyDescent="0.2">
      <c r="B570" s="164"/>
      <c r="C570" s="164"/>
      <c r="D570" s="164"/>
      <c r="E570" s="164"/>
      <c r="F570" s="164"/>
      <c r="G570" s="174"/>
      <c r="H570" s="175"/>
      <c r="I570" s="180"/>
      <c r="J570" s="173"/>
      <c r="K570" s="172"/>
      <c r="L570" s="175"/>
      <c r="N570" s="179"/>
      <c r="O570" s="179"/>
    </row>
    <row r="571" spans="2:15" s="163" customFormat="1" ht="15" customHeight="1" x14ac:dyDescent="0.2">
      <c r="B571" s="164"/>
      <c r="C571" s="164"/>
      <c r="D571" s="164"/>
      <c r="E571" s="164"/>
      <c r="F571" s="164"/>
      <c r="G571" s="174"/>
      <c r="H571" s="175"/>
      <c r="I571" s="1627"/>
      <c r="J571" s="1627"/>
      <c r="K571" s="172"/>
      <c r="L571" s="175"/>
      <c r="N571" s="179"/>
      <c r="O571" s="179"/>
    </row>
    <row r="572" spans="2:15" s="163" customFormat="1" ht="15" customHeight="1" x14ac:dyDescent="0.2">
      <c r="B572" s="164"/>
      <c r="C572" s="164"/>
      <c r="D572" s="164"/>
      <c r="E572" s="164"/>
      <c r="F572" s="164"/>
      <c r="G572" s="174"/>
      <c r="H572" s="175"/>
      <c r="I572" s="1627"/>
      <c r="J572" s="1627"/>
      <c r="K572" s="172"/>
      <c r="L572" s="175"/>
      <c r="N572" s="179"/>
      <c r="O572" s="179"/>
    </row>
    <row r="573" spans="2:15" s="213" customFormat="1" ht="15" customHeight="1" x14ac:dyDescent="0.2">
      <c r="B573" s="175"/>
      <c r="C573" s="175"/>
      <c r="D573" s="175"/>
      <c r="E573" s="175"/>
      <c r="F573" s="175"/>
      <c r="G573" s="172"/>
      <c r="H573" s="175"/>
      <c r="I573" s="180"/>
      <c r="J573" s="173"/>
      <c r="K573" s="172"/>
      <c r="L573" s="175"/>
      <c r="N573" s="194"/>
      <c r="O573" s="194"/>
    </row>
    <row r="574" spans="2:15" s="213" customFormat="1" ht="15" customHeight="1" x14ac:dyDescent="0.2">
      <c r="B574" s="175"/>
      <c r="C574" s="175"/>
      <c r="D574" s="175"/>
      <c r="E574" s="175"/>
      <c r="F574" s="175"/>
      <c r="G574" s="172"/>
      <c r="H574" s="175"/>
      <c r="I574" s="180"/>
      <c r="J574" s="173"/>
      <c r="K574" s="172"/>
      <c r="L574" s="175"/>
      <c r="N574" s="194"/>
      <c r="O574" s="194"/>
    </row>
    <row r="575" spans="2:15" s="213" customFormat="1" ht="15" customHeight="1" x14ac:dyDescent="0.2">
      <c r="B575" s="175"/>
      <c r="C575" s="175"/>
      <c r="D575" s="175"/>
      <c r="E575" s="175"/>
      <c r="F575" s="175"/>
      <c r="G575" s="172"/>
      <c r="H575" s="175"/>
      <c r="I575" s="180"/>
      <c r="J575" s="173"/>
      <c r="K575" s="172"/>
      <c r="L575" s="175"/>
      <c r="N575" s="194"/>
      <c r="O575" s="194"/>
    </row>
    <row r="576" spans="2:15" s="213" customFormat="1" ht="15" customHeight="1" x14ac:dyDescent="0.2">
      <c r="B576" s="175"/>
      <c r="C576" s="175"/>
      <c r="D576" s="175"/>
      <c r="E576" s="175"/>
      <c r="F576" s="175"/>
      <c r="G576" s="172"/>
      <c r="H576" s="175"/>
      <c r="I576" s="180"/>
      <c r="J576" s="173"/>
      <c r="K576" s="172"/>
      <c r="L576" s="175"/>
      <c r="N576" s="194"/>
      <c r="O576" s="194"/>
    </row>
    <row r="577" spans="1:22" s="213" customFormat="1" ht="15" customHeight="1" x14ac:dyDescent="0.2">
      <c r="B577" s="175"/>
      <c r="C577" s="175"/>
      <c r="D577" s="175"/>
      <c r="E577" s="175"/>
      <c r="F577" s="175"/>
      <c r="G577" s="172"/>
      <c r="H577" s="175"/>
      <c r="I577" s="180"/>
      <c r="J577" s="173"/>
      <c r="K577" s="172"/>
      <c r="L577" s="175"/>
      <c r="N577" s="194"/>
      <c r="O577" s="194"/>
    </row>
    <row r="578" spans="1:22" s="213" customFormat="1" ht="15" customHeight="1" x14ac:dyDescent="0.2">
      <c r="B578" s="175"/>
      <c r="C578" s="175"/>
      <c r="D578" s="175"/>
      <c r="E578" s="175"/>
      <c r="F578" s="175"/>
      <c r="G578" s="172"/>
      <c r="H578" s="175"/>
      <c r="I578" s="180"/>
      <c r="J578" s="173"/>
      <c r="K578" s="172"/>
      <c r="L578" s="175"/>
      <c r="N578" s="194"/>
      <c r="O578" s="194"/>
    </row>
    <row r="579" spans="1:22" s="213" customFormat="1" ht="15" customHeight="1" x14ac:dyDescent="0.2">
      <c r="B579" s="175"/>
      <c r="C579" s="175"/>
      <c r="D579" s="175"/>
      <c r="E579" s="175"/>
      <c r="F579" s="175"/>
      <c r="G579" s="172"/>
      <c r="H579" s="175"/>
      <c r="I579" s="180"/>
      <c r="J579" s="173"/>
      <c r="K579" s="172"/>
      <c r="L579" s="175"/>
      <c r="N579" s="194"/>
      <c r="O579" s="194"/>
    </row>
    <row r="580" spans="1:22" s="213" customFormat="1" ht="15" customHeight="1" x14ac:dyDescent="0.2">
      <c r="B580" s="175"/>
      <c r="C580" s="175"/>
      <c r="D580" s="175"/>
      <c r="E580" s="175"/>
      <c r="F580" s="175"/>
      <c r="G580" s="172"/>
      <c r="H580" s="175"/>
      <c r="I580" s="180"/>
      <c r="J580" s="173"/>
      <c r="K580" s="172"/>
      <c r="L580" s="175"/>
      <c r="N580" s="194"/>
      <c r="O580" s="194"/>
    </row>
    <row r="581" spans="1:22" s="213" customFormat="1" ht="15" customHeight="1" x14ac:dyDescent="0.2">
      <c r="B581" s="175"/>
      <c r="C581" s="175"/>
      <c r="D581" s="175"/>
      <c r="E581" s="175"/>
      <c r="F581" s="175"/>
      <c r="G581" s="172"/>
      <c r="H581" s="175"/>
      <c r="I581" s="180"/>
      <c r="J581" s="173"/>
      <c r="K581" s="172"/>
      <c r="L581" s="175"/>
      <c r="N581" s="194"/>
      <c r="O581" s="194"/>
    </row>
    <row r="582" spans="1:22" s="213" customFormat="1" ht="15" customHeight="1" x14ac:dyDescent="0.2">
      <c r="B582" s="175"/>
      <c r="C582" s="175"/>
      <c r="D582" s="175"/>
      <c r="E582" s="175"/>
      <c r="F582" s="175"/>
      <c r="G582" s="172"/>
      <c r="H582" s="175"/>
      <c r="I582" s="180"/>
      <c r="J582" s="173"/>
      <c r="K582" s="172"/>
      <c r="L582" s="175"/>
      <c r="N582" s="194"/>
      <c r="O582" s="194"/>
    </row>
    <row r="583" spans="1:22" s="213" customFormat="1" ht="15" customHeight="1" x14ac:dyDescent="0.2">
      <c r="B583" s="175"/>
      <c r="C583" s="175"/>
      <c r="D583" s="175"/>
      <c r="E583" s="175"/>
      <c r="F583" s="175"/>
      <c r="G583" s="172"/>
      <c r="H583" s="175"/>
      <c r="I583" s="180"/>
      <c r="J583" s="173"/>
      <c r="K583" s="172"/>
      <c r="L583" s="175"/>
      <c r="N583" s="194"/>
      <c r="O583" s="194"/>
    </row>
    <row r="584" spans="1:22" s="213" customFormat="1" ht="15" customHeight="1" x14ac:dyDescent="0.2">
      <c r="A584" s="222"/>
      <c r="C584" s="212"/>
      <c r="D584" s="212"/>
      <c r="E584" s="212"/>
      <c r="F584" s="212"/>
      <c r="G584" s="223"/>
      <c r="H584" s="212"/>
      <c r="I584" s="224"/>
      <c r="J584" s="212"/>
      <c r="K584" s="223"/>
      <c r="L584" s="175"/>
      <c r="N584" s="194"/>
      <c r="O584" s="194"/>
    </row>
    <row r="585" spans="1:22" s="213" customFormat="1" ht="14.4" x14ac:dyDescent="0.2">
      <c r="A585" s="220"/>
      <c r="B585" s="212"/>
      <c r="C585" s="212"/>
      <c r="D585" s="212"/>
      <c r="E585" s="212"/>
      <c r="F585" s="212"/>
      <c r="G585" s="223"/>
      <c r="H585" s="212"/>
      <c r="I585" s="224"/>
      <c r="J585" s="212"/>
      <c r="K585" s="223"/>
      <c r="L585" s="212"/>
      <c r="N585" s="194"/>
      <c r="O585" s="194"/>
    </row>
    <row r="586" spans="1:22" s="213" customFormat="1" ht="15" customHeight="1" x14ac:dyDescent="0.2">
      <c r="A586" s="220"/>
      <c r="B586" s="1627"/>
      <c r="C586" s="1627"/>
      <c r="D586" s="173"/>
      <c r="E586" s="173"/>
      <c r="F586" s="173"/>
      <c r="G586" s="221"/>
      <c r="H586" s="173"/>
      <c r="I586" s="180"/>
      <c r="J586" s="173"/>
      <c r="K586" s="221"/>
      <c r="L586" s="212"/>
      <c r="N586" s="194"/>
      <c r="O586" s="194"/>
    </row>
    <row r="587" spans="1:22" s="213" customFormat="1" ht="14.4" x14ac:dyDescent="0.2">
      <c r="A587" s="220"/>
      <c r="B587" s="173"/>
      <c r="C587" s="173"/>
      <c r="D587" s="173"/>
      <c r="E587" s="173"/>
      <c r="F587" s="173"/>
      <c r="G587" s="221"/>
      <c r="H587" s="173"/>
      <c r="I587" s="180"/>
      <c r="J587" s="173"/>
      <c r="K587" s="225"/>
      <c r="L587" s="175"/>
      <c r="N587" s="194"/>
      <c r="O587" s="194"/>
    </row>
    <row r="588" spans="1:22" s="213" customFormat="1" ht="15" customHeight="1" x14ac:dyDescent="0.2">
      <c r="B588" s="226"/>
      <c r="C588" s="175"/>
      <c r="D588" s="175"/>
      <c r="E588" s="175"/>
      <c r="F588" s="175"/>
      <c r="G588" s="172"/>
      <c r="H588" s="173"/>
      <c r="I588" s="186"/>
      <c r="J588" s="173"/>
      <c r="K588" s="172"/>
      <c r="L588" s="175"/>
      <c r="N588" s="194"/>
      <c r="O588" s="194"/>
    </row>
    <row r="589" spans="1:22" s="213" customFormat="1" ht="15" customHeight="1" x14ac:dyDescent="0.2">
      <c r="B589" s="175"/>
      <c r="C589" s="173"/>
      <c r="D589" s="173"/>
      <c r="E589" s="173"/>
      <c r="F589" s="175"/>
      <c r="G589" s="172"/>
      <c r="H589" s="173"/>
      <c r="I589" s="186"/>
      <c r="J589" s="173"/>
      <c r="K589" s="172"/>
      <c r="L589" s="175"/>
      <c r="N589" s="194"/>
      <c r="O589" s="194"/>
    </row>
    <row r="590" spans="1:22" s="213" customFormat="1" ht="15" customHeight="1" x14ac:dyDescent="0.2">
      <c r="B590" s="226"/>
      <c r="C590" s="175"/>
      <c r="D590" s="175"/>
      <c r="E590" s="175"/>
      <c r="F590" s="175"/>
      <c r="G590" s="172"/>
      <c r="H590" s="173"/>
      <c r="I590" s="186"/>
      <c r="J590" s="173"/>
      <c r="K590" s="172"/>
      <c r="L590" s="175"/>
      <c r="N590" s="194"/>
      <c r="O590" s="194"/>
      <c r="P590" s="212"/>
    </row>
    <row r="591" spans="1:22" s="213" customFormat="1" ht="15" customHeight="1" x14ac:dyDescent="0.2">
      <c r="B591" s="175"/>
      <c r="C591" s="173"/>
      <c r="D591" s="173"/>
      <c r="E591" s="173"/>
      <c r="F591" s="175"/>
      <c r="G591" s="172"/>
      <c r="H591" s="173"/>
      <c r="I591" s="186"/>
      <c r="J591" s="173"/>
      <c r="K591" s="172"/>
      <c r="L591" s="175"/>
      <c r="N591" s="194"/>
      <c r="O591" s="194"/>
      <c r="P591" s="212"/>
    </row>
    <row r="592" spans="1:22" s="213" customFormat="1" ht="15" customHeight="1" x14ac:dyDescent="0.2">
      <c r="B592" s="226"/>
      <c r="C592" s="175"/>
      <c r="D592" s="175"/>
      <c r="E592" s="175"/>
      <c r="F592" s="175"/>
      <c r="G592" s="172"/>
      <c r="H592" s="173"/>
      <c r="I592" s="186"/>
      <c r="J592" s="173"/>
      <c r="K592" s="172"/>
      <c r="L592" s="175"/>
      <c r="N592" s="194"/>
      <c r="O592" s="194"/>
      <c r="P592" s="212"/>
      <c r="Q592" s="212"/>
      <c r="R592" s="212"/>
      <c r="S592" s="212"/>
      <c r="T592" s="212"/>
      <c r="U592" s="212"/>
      <c r="V592" s="212"/>
    </row>
    <row r="593" spans="1:22" s="213" customFormat="1" ht="15" customHeight="1" x14ac:dyDescent="0.2">
      <c r="B593" s="175"/>
      <c r="C593" s="173"/>
      <c r="D593" s="173"/>
      <c r="E593" s="173"/>
      <c r="F593" s="175"/>
      <c r="G593" s="172"/>
      <c r="H593" s="173"/>
      <c r="I593" s="186"/>
      <c r="J593" s="173"/>
      <c r="K593" s="172"/>
      <c r="L593" s="175"/>
      <c r="N593" s="194"/>
      <c r="O593" s="194"/>
      <c r="P593" s="212"/>
      <c r="Q593" s="212"/>
      <c r="R593" s="212"/>
      <c r="S593" s="212"/>
      <c r="T593" s="212"/>
      <c r="U593" s="212"/>
      <c r="V593" s="212"/>
    </row>
    <row r="594" spans="1:22" s="213" customFormat="1" ht="15" customHeight="1" x14ac:dyDescent="0.2">
      <c r="B594" s="226"/>
      <c r="C594" s="175"/>
      <c r="D594" s="175"/>
      <c r="E594" s="175"/>
      <c r="F594" s="175"/>
      <c r="G594" s="172"/>
      <c r="H594" s="173"/>
      <c r="I594" s="186"/>
      <c r="J594" s="173"/>
      <c r="K594" s="172"/>
      <c r="L594" s="175"/>
      <c r="N594" s="194"/>
      <c r="O594" s="194"/>
      <c r="Q594" s="212"/>
      <c r="R594" s="212"/>
      <c r="S594" s="212"/>
      <c r="T594" s="212"/>
      <c r="U594" s="212"/>
      <c r="V594" s="212"/>
    </row>
    <row r="595" spans="1:22" s="213" customFormat="1" ht="15" customHeight="1" x14ac:dyDescent="0.2">
      <c r="B595" s="175"/>
      <c r="C595" s="173"/>
      <c r="D595" s="173"/>
      <c r="E595" s="173"/>
      <c r="F595" s="175"/>
      <c r="G595" s="172"/>
      <c r="H595" s="173"/>
      <c r="I595" s="186"/>
      <c r="J595" s="173"/>
      <c r="K595" s="172"/>
      <c r="L595" s="175"/>
      <c r="N595" s="194"/>
      <c r="O595" s="194"/>
      <c r="Q595" s="212"/>
      <c r="R595" s="212"/>
      <c r="S595" s="212"/>
      <c r="T595" s="212"/>
      <c r="U595" s="212"/>
      <c r="V595" s="212"/>
    </row>
    <row r="596" spans="1:22" s="213" customFormat="1" ht="19.5" customHeight="1" x14ac:dyDescent="0.2">
      <c r="B596" s="226"/>
      <c r="C596" s="175"/>
      <c r="D596" s="175"/>
      <c r="E596" s="175"/>
      <c r="F596" s="173"/>
      <c r="G596" s="172"/>
      <c r="H596" s="173"/>
      <c r="I596" s="186"/>
      <c r="J596" s="173"/>
      <c r="K596" s="172"/>
      <c r="L596" s="175"/>
      <c r="N596" s="194"/>
      <c r="O596" s="194"/>
    </row>
    <row r="597" spans="1:22" s="213" customFormat="1" ht="19.5" customHeight="1" x14ac:dyDescent="0.2">
      <c r="B597" s="226"/>
      <c r="C597" s="175"/>
      <c r="D597" s="175"/>
      <c r="E597" s="175"/>
      <c r="F597" s="173"/>
      <c r="G597" s="172"/>
      <c r="H597" s="173"/>
      <c r="I597" s="186"/>
      <c r="J597" s="173"/>
      <c r="K597" s="172"/>
      <c r="L597" s="175"/>
      <c r="N597" s="194"/>
      <c r="O597" s="194"/>
    </row>
    <row r="598" spans="1:22" s="213" customFormat="1" ht="19.5" customHeight="1" x14ac:dyDescent="0.2">
      <c r="B598" s="226"/>
      <c r="C598" s="175"/>
      <c r="D598" s="175"/>
      <c r="E598" s="175"/>
      <c r="F598" s="173"/>
      <c r="G598" s="172"/>
      <c r="H598" s="173"/>
      <c r="I598" s="186"/>
      <c r="J598" s="173"/>
      <c r="K598" s="172"/>
      <c r="L598" s="175"/>
      <c r="N598" s="194"/>
      <c r="O598" s="194"/>
    </row>
    <row r="599" spans="1:22" s="213" customFormat="1" ht="19.5" customHeight="1" x14ac:dyDescent="0.2">
      <c r="B599" s="226"/>
      <c r="C599" s="175"/>
      <c r="D599" s="175"/>
      <c r="E599" s="175"/>
      <c r="F599" s="173"/>
      <c r="G599" s="172"/>
      <c r="H599" s="173"/>
      <c r="I599" s="186"/>
      <c r="J599" s="173"/>
      <c r="K599" s="172"/>
      <c r="L599" s="175"/>
      <c r="N599" s="194"/>
      <c r="O599" s="194"/>
    </row>
    <row r="600" spans="1:22" s="213" customFormat="1" ht="19.5" customHeight="1" x14ac:dyDescent="0.2">
      <c r="B600" s="226"/>
      <c r="C600" s="175"/>
      <c r="D600" s="175"/>
      <c r="E600" s="175"/>
      <c r="F600" s="173"/>
      <c r="G600" s="172"/>
      <c r="H600" s="173"/>
      <c r="I600" s="186"/>
      <c r="J600" s="173"/>
      <c r="K600" s="172"/>
      <c r="L600" s="175"/>
      <c r="N600" s="194"/>
      <c r="O600" s="194"/>
    </row>
    <row r="601" spans="1:22" s="213" customFormat="1" ht="19.5" customHeight="1" x14ac:dyDescent="0.2">
      <c r="B601" s="226"/>
      <c r="C601" s="175"/>
      <c r="D601" s="175"/>
      <c r="E601" s="175"/>
      <c r="F601" s="173"/>
      <c r="G601" s="172"/>
      <c r="H601" s="173"/>
      <c r="I601" s="186"/>
      <c r="J601" s="173"/>
      <c r="K601" s="172"/>
      <c r="L601" s="175"/>
      <c r="N601" s="194"/>
      <c r="O601" s="194"/>
    </row>
    <row r="602" spans="1:22" s="213" customFormat="1" ht="19.5" customHeight="1" x14ac:dyDescent="0.2">
      <c r="B602" s="226"/>
      <c r="C602" s="175"/>
      <c r="D602" s="175"/>
      <c r="E602" s="175"/>
      <c r="F602" s="173"/>
      <c r="G602" s="172"/>
      <c r="H602" s="173"/>
      <c r="I602" s="186"/>
      <c r="J602" s="173"/>
      <c r="K602" s="172"/>
      <c r="L602" s="175"/>
      <c r="N602" s="194"/>
      <c r="O602" s="194"/>
    </row>
    <row r="603" spans="1:22" s="213" customFormat="1" ht="19.5" customHeight="1" x14ac:dyDescent="0.2">
      <c r="B603" s="175"/>
      <c r="C603" s="173"/>
      <c r="D603" s="173"/>
      <c r="E603" s="173"/>
      <c r="F603" s="175"/>
      <c r="G603" s="172"/>
      <c r="H603" s="173"/>
      <c r="I603" s="1627"/>
      <c r="J603" s="1627"/>
      <c r="K603" s="172"/>
      <c r="L603" s="175"/>
      <c r="N603" s="194"/>
      <c r="O603" s="194"/>
    </row>
    <row r="604" spans="1:22" s="213" customFormat="1" ht="19.5" customHeight="1" x14ac:dyDescent="0.2">
      <c r="B604" s="175"/>
      <c r="C604" s="175"/>
      <c r="D604" s="175"/>
      <c r="E604" s="175"/>
      <c r="F604" s="175"/>
      <c r="G604" s="172"/>
      <c r="H604" s="175"/>
      <c r="I604" s="1627"/>
      <c r="J604" s="1627"/>
      <c r="K604" s="172"/>
      <c r="L604" s="175"/>
      <c r="N604" s="194"/>
      <c r="O604" s="194"/>
    </row>
    <row r="605" spans="1:22" s="213" customFormat="1" ht="19.5" customHeight="1" x14ac:dyDescent="0.2">
      <c r="B605" s="175"/>
      <c r="C605" s="175"/>
      <c r="D605" s="175"/>
      <c r="E605" s="175"/>
      <c r="F605" s="175"/>
      <c r="G605" s="172"/>
      <c r="H605" s="175"/>
      <c r="I605" s="180"/>
      <c r="J605" s="173"/>
      <c r="K605" s="172"/>
      <c r="L605" s="175"/>
      <c r="N605" s="194"/>
      <c r="O605" s="194"/>
    </row>
    <row r="606" spans="1:22" s="213" customFormat="1" ht="19.5" customHeight="1" x14ac:dyDescent="0.2">
      <c r="A606" s="222"/>
      <c r="C606" s="212"/>
      <c r="D606" s="212"/>
      <c r="E606" s="212"/>
      <c r="F606" s="212"/>
      <c r="G606" s="223"/>
      <c r="H606" s="212"/>
      <c r="I606" s="224"/>
      <c r="J606" s="212"/>
      <c r="K606" s="223"/>
      <c r="L606" s="175"/>
      <c r="N606" s="194"/>
      <c r="O606" s="194"/>
    </row>
    <row r="607" spans="1:22" s="213" customFormat="1" ht="19.5" customHeight="1" x14ac:dyDescent="0.2">
      <c r="A607" s="220"/>
      <c r="B607" s="212"/>
      <c r="C607" s="212"/>
      <c r="D607" s="212"/>
      <c r="E607" s="212"/>
      <c r="F607" s="212"/>
      <c r="G607" s="223"/>
      <c r="H607" s="212"/>
      <c r="I607" s="224"/>
      <c r="J607" s="212"/>
      <c r="K607" s="223"/>
      <c r="L607" s="212"/>
      <c r="N607" s="194"/>
      <c r="O607" s="194"/>
    </row>
    <row r="608" spans="1:22" s="213" customFormat="1" ht="19.5" customHeight="1" x14ac:dyDescent="0.2">
      <c r="A608" s="220"/>
      <c r="B608" s="1627"/>
      <c r="C608" s="1627"/>
      <c r="D608" s="173"/>
      <c r="E608" s="173"/>
      <c r="F608" s="173"/>
      <c r="G608" s="221"/>
      <c r="H608" s="173"/>
      <c r="I608" s="180"/>
      <c r="J608" s="173"/>
      <c r="K608" s="221"/>
      <c r="L608" s="212"/>
      <c r="N608" s="194"/>
      <c r="O608" s="194"/>
    </row>
    <row r="609" spans="1:22" s="213" customFormat="1" ht="19.5" customHeight="1" x14ac:dyDescent="0.2">
      <c r="A609" s="220"/>
      <c r="B609" s="173"/>
      <c r="C609" s="173"/>
      <c r="D609" s="173"/>
      <c r="E609" s="173"/>
      <c r="F609" s="173"/>
      <c r="G609" s="221"/>
      <c r="H609" s="173"/>
      <c r="I609" s="180"/>
      <c r="J609" s="173"/>
      <c r="K609" s="225"/>
      <c r="L609" s="175"/>
      <c r="N609" s="194"/>
      <c r="O609" s="194"/>
    </row>
    <row r="610" spans="1:22" s="212" customFormat="1" ht="19.5" customHeight="1" x14ac:dyDescent="0.2">
      <c r="A610" s="213"/>
      <c r="B610" s="226"/>
      <c r="C610" s="175"/>
      <c r="D610" s="175"/>
      <c r="E610" s="175"/>
      <c r="F610" s="173"/>
      <c r="G610" s="172"/>
      <c r="H610" s="173"/>
      <c r="I610" s="186"/>
      <c r="J610" s="173"/>
      <c r="K610" s="172"/>
      <c r="L610" s="175"/>
      <c r="N610" s="194"/>
      <c r="O610" s="194"/>
      <c r="P610" s="213"/>
      <c r="Q610" s="213"/>
      <c r="R610" s="213"/>
      <c r="S610" s="213"/>
      <c r="T610" s="213"/>
      <c r="U610" s="213"/>
      <c r="V610" s="213"/>
    </row>
    <row r="611" spans="1:22" s="212" customFormat="1" ht="11.25" customHeight="1" x14ac:dyDescent="0.2">
      <c r="A611" s="213"/>
      <c r="B611" s="226"/>
      <c r="C611" s="175"/>
      <c r="D611" s="175"/>
      <c r="E611" s="175"/>
      <c r="F611" s="173"/>
      <c r="G611" s="172"/>
      <c r="H611" s="173"/>
      <c r="I611" s="186"/>
      <c r="J611" s="173"/>
      <c r="K611" s="172"/>
      <c r="L611" s="175"/>
      <c r="N611" s="194"/>
      <c r="O611" s="194"/>
      <c r="P611" s="213"/>
      <c r="Q611" s="213"/>
      <c r="R611" s="213"/>
      <c r="S611" s="213"/>
      <c r="T611" s="213"/>
      <c r="U611" s="213"/>
      <c r="V611" s="213"/>
    </row>
    <row r="612" spans="1:22" s="212" customFormat="1" ht="19.5" customHeight="1" x14ac:dyDescent="0.2">
      <c r="A612" s="213"/>
      <c r="B612" s="226"/>
      <c r="C612" s="175"/>
      <c r="D612" s="175"/>
      <c r="E612" s="175"/>
      <c r="F612" s="173"/>
      <c r="G612" s="172"/>
      <c r="H612" s="173"/>
      <c r="I612" s="186"/>
      <c r="J612" s="173"/>
      <c r="K612" s="172"/>
      <c r="L612" s="175"/>
      <c r="N612" s="194"/>
      <c r="O612" s="194"/>
      <c r="Q612" s="213"/>
      <c r="R612" s="213"/>
      <c r="S612" s="213"/>
      <c r="T612" s="213"/>
      <c r="U612" s="213"/>
      <c r="V612" s="213"/>
    </row>
    <row r="613" spans="1:22" s="212" customFormat="1" ht="15" customHeight="1" x14ac:dyDescent="0.2">
      <c r="A613" s="213"/>
      <c r="B613" s="226"/>
      <c r="C613" s="175"/>
      <c r="D613" s="175"/>
      <c r="E613" s="175"/>
      <c r="F613" s="173"/>
      <c r="G613" s="172"/>
      <c r="H613" s="173"/>
      <c r="I613" s="186"/>
      <c r="J613" s="173"/>
      <c r="K613" s="172"/>
      <c r="L613" s="175"/>
      <c r="N613" s="194"/>
      <c r="O613" s="194"/>
      <c r="Q613" s="213"/>
      <c r="R613" s="213"/>
      <c r="S613" s="213"/>
      <c r="T613" s="213"/>
      <c r="U613" s="213"/>
      <c r="V613" s="213"/>
    </row>
    <row r="614" spans="1:22" s="213" customFormat="1" ht="15" customHeight="1" x14ac:dyDescent="0.2">
      <c r="B614" s="226"/>
      <c r="C614" s="175"/>
      <c r="D614" s="175"/>
      <c r="E614" s="175"/>
      <c r="F614" s="173"/>
      <c r="G614" s="172"/>
      <c r="H614" s="173"/>
      <c r="I614" s="186"/>
      <c r="J614" s="173"/>
      <c r="K614" s="172"/>
      <c r="L614" s="175"/>
      <c r="N614" s="194"/>
      <c r="O614" s="194"/>
      <c r="P614" s="212"/>
      <c r="Q614" s="212"/>
      <c r="R614" s="212"/>
      <c r="S614" s="212"/>
      <c r="T614" s="212"/>
      <c r="U614" s="212"/>
      <c r="V614" s="212"/>
    </row>
    <row r="615" spans="1:22" s="213" customFormat="1" ht="15" customHeight="1" x14ac:dyDescent="0.2">
      <c r="B615" s="226"/>
      <c r="C615" s="175"/>
      <c r="D615" s="175"/>
      <c r="E615" s="175"/>
      <c r="F615" s="173"/>
      <c r="G615" s="172"/>
      <c r="H615" s="173"/>
      <c r="I615" s="186"/>
      <c r="J615" s="173"/>
      <c r="K615" s="172"/>
      <c r="L615" s="175"/>
      <c r="N615" s="194"/>
      <c r="O615" s="194"/>
      <c r="P615" s="212"/>
      <c r="Q615" s="212"/>
      <c r="R615" s="212"/>
      <c r="S615" s="212"/>
      <c r="T615" s="212"/>
      <c r="U615" s="212"/>
      <c r="V615" s="212"/>
    </row>
    <row r="616" spans="1:22" s="213" customFormat="1" ht="15" customHeight="1" x14ac:dyDescent="0.2">
      <c r="B616" s="226"/>
      <c r="C616" s="175"/>
      <c r="D616" s="175"/>
      <c r="E616" s="175"/>
      <c r="F616" s="173"/>
      <c r="G616" s="172"/>
      <c r="H616" s="173"/>
      <c r="I616" s="186"/>
      <c r="J616" s="173"/>
      <c r="K616" s="172"/>
      <c r="L616" s="175"/>
      <c r="N616" s="194"/>
      <c r="O616" s="194"/>
      <c r="Q616" s="212"/>
      <c r="R616" s="212"/>
      <c r="S616" s="212"/>
      <c r="T616" s="212"/>
      <c r="U616" s="212"/>
      <c r="V616" s="212"/>
    </row>
    <row r="617" spans="1:22" s="213" customFormat="1" ht="15" customHeight="1" x14ac:dyDescent="0.2">
      <c r="B617" s="175"/>
      <c r="C617" s="173"/>
      <c r="D617" s="173"/>
      <c r="E617" s="173"/>
      <c r="F617" s="175"/>
      <c r="G617" s="172"/>
      <c r="H617" s="173"/>
      <c r="I617" s="1627"/>
      <c r="J617" s="1627"/>
      <c r="K617" s="172"/>
      <c r="L617" s="175"/>
      <c r="N617" s="194"/>
      <c r="O617" s="194"/>
      <c r="Q617" s="212"/>
      <c r="R617" s="212"/>
      <c r="S617" s="212"/>
      <c r="T617" s="212"/>
      <c r="U617" s="212"/>
      <c r="V617" s="212"/>
    </row>
    <row r="618" spans="1:22" s="213" customFormat="1" ht="15" customHeight="1" x14ac:dyDescent="0.2">
      <c r="B618" s="175"/>
      <c r="C618" s="175"/>
      <c r="D618" s="175"/>
      <c r="E618" s="175"/>
      <c r="F618" s="175"/>
      <c r="G618" s="172"/>
      <c r="H618" s="175"/>
      <c r="I618" s="1627"/>
      <c r="J618" s="1627"/>
      <c r="K618" s="172"/>
      <c r="L618" s="175"/>
      <c r="N618" s="194"/>
      <c r="O618" s="194"/>
    </row>
    <row r="619" spans="1:22" s="213" customFormat="1" ht="15" customHeight="1" x14ac:dyDescent="0.2">
      <c r="B619" s="175"/>
      <c r="C619" s="175"/>
      <c r="D619" s="175"/>
      <c r="E619" s="175"/>
      <c r="F619" s="175"/>
      <c r="G619" s="172"/>
      <c r="H619" s="175"/>
      <c r="I619" s="180"/>
      <c r="J619" s="173"/>
      <c r="K619" s="172"/>
      <c r="L619" s="175"/>
      <c r="N619" s="194"/>
      <c r="O619" s="194"/>
    </row>
    <row r="620" spans="1:22" s="213" customFormat="1" ht="15" customHeight="1" x14ac:dyDescent="0.2">
      <c r="A620" s="222"/>
      <c r="C620" s="212"/>
      <c r="D620" s="212"/>
      <c r="E620" s="212"/>
      <c r="F620" s="212"/>
      <c r="G620" s="223"/>
      <c r="H620" s="212"/>
      <c r="I620" s="224"/>
      <c r="J620" s="212"/>
      <c r="K620" s="223"/>
      <c r="L620" s="175"/>
      <c r="N620" s="194"/>
      <c r="O620" s="194"/>
    </row>
    <row r="621" spans="1:22" s="213" customFormat="1" ht="15" customHeight="1" x14ac:dyDescent="0.2">
      <c r="A621" s="220"/>
      <c r="B621" s="212"/>
      <c r="C621" s="212"/>
      <c r="D621" s="212"/>
      <c r="E621" s="212"/>
      <c r="F621" s="212"/>
      <c r="G621" s="223"/>
      <c r="H621" s="212"/>
      <c r="I621" s="224"/>
      <c r="J621" s="212"/>
      <c r="K621" s="223"/>
      <c r="L621" s="212"/>
      <c r="N621" s="194"/>
      <c r="O621" s="194"/>
    </row>
    <row r="622" spans="1:22" s="213" customFormat="1" ht="15" customHeight="1" x14ac:dyDescent="0.2">
      <c r="A622" s="220"/>
      <c r="B622" s="1627"/>
      <c r="C622" s="1627"/>
      <c r="D622" s="173"/>
      <c r="E622" s="173"/>
      <c r="F622" s="173"/>
      <c r="G622" s="221"/>
      <c r="H622" s="173"/>
      <c r="I622" s="180"/>
      <c r="J622" s="173"/>
      <c r="K622" s="221"/>
      <c r="L622" s="212"/>
      <c r="N622" s="194"/>
      <c r="O622" s="194"/>
    </row>
    <row r="623" spans="1:22" s="213" customFormat="1" ht="15" customHeight="1" x14ac:dyDescent="0.2">
      <c r="A623" s="220"/>
      <c r="B623" s="173"/>
      <c r="C623" s="173"/>
      <c r="D623" s="173"/>
      <c r="E623" s="173"/>
      <c r="F623" s="173"/>
      <c r="G623" s="221"/>
      <c r="H623" s="173"/>
      <c r="I623" s="180"/>
      <c r="J623" s="173"/>
      <c r="K623" s="225"/>
      <c r="L623" s="175"/>
      <c r="N623" s="194"/>
      <c r="O623" s="194"/>
    </row>
    <row r="624" spans="1:22" s="213" customFormat="1" ht="15" customHeight="1" x14ac:dyDescent="0.2">
      <c r="B624" s="226"/>
      <c r="C624" s="175"/>
      <c r="D624" s="175"/>
      <c r="E624" s="175"/>
      <c r="F624" s="173"/>
      <c r="G624" s="172"/>
      <c r="H624" s="173"/>
      <c r="I624" s="186"/>
      <c r="J624" s="173"/>
      <c r="K624" s="172"/>
      <c r="L624" s="175"/>
      <c r="N624" s="194"/>
      <c r="O624" s="194"/>
    </row>
    <row r="625" spans="1:22" s="213" customFormat="1" ht="15" customHeight="1" x14ac:dyDescent="0.2">
      <c r="B625" s="226"/>
      <c r="C625" s="175"/>
      <c r="D625" s="175"/>
      <c r="E625" s="175"/>
      <c r="F625" s="173"/>
      <c r="G625" s="172"/>
      <c r="H625" s="173"/>
      <c r="I625" s="186"/>
      <c r="J625" s="173"/>
      <c r="K625" s="172"/>
      <c r="L625" s="175"/>
      <c r="N625" s="194"/>
      <c r="O625" s="194"/>
    </row>
    <row r="626" spans="1:22" s="213" customFormat="1" ht="15" customHeight="1" x14ac:dyDescent="0.2">
      <c r="B626" s="226"/>
      <c r="C626" s="175"/>
      <c r="D626" s="175"/>
      <c r="E626" s="175"/>
      <c r="F626" s="173"/>
      <c r="G626" s="172"/>
      <c r="H626" s="173"/>
      <c r="I626" s="186"/>
      <c r="J626" s="173"/>
      <c r="K626" s="172"/>
      <c r="L626" s="175"/>
      <c r="N626" s="194"/>
      <c r="O626" s="194"/>
      <c r="P626" s="212"/>
    </row>
    <row r="627" spans="1:22" s="213" customFormat="1" ht="15" customHeight="1" x14ac:dyDescent="0.2">
      <c r="B627" s="226"/>
      <c r="C627" s="175"/>
      <c r="D627" s="175"/>
      <c r="E627" s="175"/>
      <c r="F627" s="173"/>
      <c r="G627" s="172"/>
      <c r="H627" s="173"/>
      <c r="I627" s="186"/>
      <c r="J627" s="173"/>
      <c r="K627" s="172"/>
      <c r="L627" s="175"/>
      <c r="N627" s="194"/>
      <c r="O627" s="194"/>
      <c r="P627" s="212"/>
    </row>
    <row r="628" spans="1:22" s="213" customFormat="1" ht="15" customHeight="1" x14ac:dyDescent="0.2">
      <c r="B628" s="175"/>
      <c r="C628" s="173"/>
      <c r="D628" s="173"/>
      <c r="E628" s="173"/>
      <c r="F628" s="175"/>
      <c r="G628" s="172"/>
      <c r="H628" s="173"/>
      <c r="I628" s="1627"/>
      <c r="J628" s="1627"/>
      <c r="K628" s="172"/>
      <c r="L628" s="175"/>
      <c r="N628" s="194"/>
      <c r="O628" s="194"/>
      <c r="P628" s="212"/>
      <c r="Q628" s="212"/>
      <c r="R628" s="212"/>
      <c r="S628" s="212"/>
      <c r="T628" s="212"/>
      <c r="U628" s="212"/>
      <c r="V628" s="212"/>
    </row>
    <row r="629" spans="1:22" s="213" customFormat="1" ht="15" customHeight="1" x14ac:dyDescent="0.2">
      <c r="B629" s="175"/>
      <c r="C629" s="175"/>
      <c r="D629" s="175"/>
      <c r="E629" s="175"/>
      <c r="F629" s="175"/>
      <c r="G629" s="172"/>
      <c r="H629" s="175"/>
      <c r="I629" s="1627"/>
      <c r="J629" s="1627"/>
      <c r="K629" s="172"/>
      <c r="L629" s="175"/>
      <c r="N629" s="194"/>
      <c r="O629" s="194"/>
      <c r="P629" s="212"/>
      <c r="Q629" s="212"/>
      <c r="R629" s="212"/>
      <c r="S629" s="212"/>
      <c r="T629" s="212"/>
      <c r="U629" s="212"/>
      <c r="V629" s="212"/>
    </row>
    <row r="630" spans="1:22" s="213" customFormat="1" ht="15" customHeight="1" x14ac:dyDescent="0.2">
      <c r="B630" s="175"/>
      <c r="C630" s="175"/>
      <c r="D630" s="175"/>
      <c r="E630" s="175"/>
      <c r="F630" s="175"/>
      <c r="G630" s="172"/>
      <c r="H630" s="175"/>
      <c r="I630" s="180"/>
      <c r="J630" s="173"/>
      <c r="K630" s="172"/>
      <c r="L630" s="175"/>
      <c r="N630" s="194"/>
      <c r="O630" s="194"/>
      <c r="Q630" s="212"/>
      <c r="R630" s="212"/>
      <c r="S630" s="212"/>
      <c r="T630" s="212"/>
      <c r="U630" s="212"/>
      <c r="V630" s="212"/>
    </row>
    <row r="631" spans="1:22" s="213" customFormat="1" ht="19.5" customHeight="1" x14ac:dyDescent="0.2">
      <c r="B631" s="175"/>
      <c r="C631" s="175"/>
      <c r="D631" s="175"/>
      <c r="E631" s="175"/>
      <c r="F631" s="175"/>
      <c r="G631" s="172"/>
      <c r="H631" s="175"/>
      <c r="I631" s="1628"/>
      <c r="J631" s="1628"/>
      <c r="K631" s="172"/>
      <c r="L631" s="175"/>
      <c r="N631" s="194"/>
      <c r="O631" s="194"/>
      <c r="Q631" s="212"/>
      <c r="R631" s="212"/>
      <c r="S631" s="212"/>
      <c r="T631" s="212"/>
      <c r="U631" s="212"/>
      <c r="V631" s="212"/>
    </row>
    <row r="632" spans="1:22" s="212" customFormat="1" ht="19.5" customHeight="1" x14ac:dyDescent="0.2">
      <c r="G632" s="223"/>
      <c r="I632" s="1628"/>
      <c r="J632" s="1628"/>
      <c r="K632" s="172"/>
      <c r="L632" s="175"/>
      <c r="N632" s="194"/>
      <c r="O632" s="194"/>
      <c r="P632" s="213"/>
      <c r="Q632" s="213"/>
      <c r="R632" s="213"/>
      <c r="S632" s="213"/>
      <c r="T632" s="213"/>
      <c r="U632" s="213"/>
      <c r="V632" s="213"/>
    </row>
    <row r="633" spans="1:22" s="212" customFormat="1" ht="11.25" customHeight="1" x14ac:dyDescent="0.2">
      <c r="G633" s="223"/>
      <c r="I633" s="224"/>
      <c r="K633" s="223"/>
      <c r="L633" s="175"/>
      <c r="N633" s="194"/>
      <c r="O633" s="194"/>
      <c r="P633" s="213"/>
      <c r="Q633" s="213"/>
      <c r="R633" s="213"/>
      <c r="S633" s="213"/>
      <c r="T633" s="213"/>
      <c r="U633" s="213"/>
      <c r="V633" s="213"/>
    </row>
    <row r="634" spans="1:22" s="212" customFormat="1" ht="19.5" customHeight="1" x14ac:dyDescent="0.2">
      <c r="G634" s="223"/>
      <c r="I634" s="224"/>
      <c r="K634" s="223"/>
      <c r="N634" s="194"/>
      <c r="O634" s="194"/>
      <c r="P634" s="213"/>
      <c r="Q634" s="213"/>
      <c r="R634" s="213"/>
      <c r="S634" s="213"/>
      <c r="T634" s="213"/>
      <c r="U634" s="213"/>
      <c r="V634" s="213"/>
    </row>
    <row r="635" spans="1:22" s="212" customFormat="1" ht="15" customHeight="1" x14ac:dyDescent="0.2">
      <c r="G635" s="223"/>
      <c r="I635" s="224"/>
      <c r="K635" s="223"/>
      <c r="N635" s="194"/>
      <c r="O635" s="194"/>
      <c r="P635" s="213"/>
      <c r="Q635" s="213"/>
      <c r="R635" s="213"/>
      <c r="S635" s="213"/>
      <c r="T635" s="213"/>
      <c r="U635" s="213"/>
      <c r="V635" s="213"/>
    </row>
    <row r="636" spans="1:22" s="213" customFormat="1" ht="15" customHeight="1" x14ac:dyDescent="0.2">
      <c r="A636" s="212"/>
      <c r="B636" s="212"/>
      <c r="C636" s="212"/>
      <c r="D636" s="212"/>
      <c r="E636" s="212"/>
      <c r="F636" s="212"/>
      <c r="G636" s="223"/>
      <c r="H636" s="212"/>
      <c r="I636" s="224"/>
      <c r="J636" s="212"/>
      <c r="K636" s="223"/>
      <c r="L636" s="212"/>
      <c r="N636" s="194"/>
      <c r="O636" s="194"/>
    </row>
    <row r="637" spans="1:22" s="213" customFormat="1" ht="15" customHeight="1" x14ac:dyDescent="0.2">
      <c r="A637" s="212"/>
      <c r="B637" s="212"/>
      <c r="C637" s="212"/>
      <c r="D637" s="212"/>
      <c r="E637" s="212"/>
      <c r="F637" s="212"/>
      <c r="G637" s="223"/>
      <c r="H637" s="212"/>
      <c r="I637" s="224"/>
      <c r="J637" s="212"/>
      <c r="K637" s="223"/>
      <c r="L637" s="212"/>
      <c r="N637" s="194"/>
      <c r="O637" s="194"/>
    </row>
    <row r="638" spans="1:22" s="213" customFormat="1" ht="15" customHeight="1" x14ac:dyDescent="0.2">
      <c r="A638" s="212"/>
      <c r="B638" s="212"/>
      <c r="C638" s="212"/>
      <c r="D638" s="212"/>
      <c r="E638" s="212"/>
      <c r="F638" s="212"/>
      <c r="G638" s="223"/>
      <c r="H638" s="212"/>
      <c r="I638" s="224"/>
      <c r="J638" s="212"/>
      <c r="K638" s="223"/>
      <c r="L638" s="212"/>
      <c r="N638" s="194"/>
      <c r="O638" s="194"/>
      <c r="P638" s="212"/>
    </row>
    <row r="639" spans="1:22" s="213" customFormat="1" ht="15" customHeight="1" x14ac:dyDescent="0.2">
      <c r="A639" s="212"/>
      <c r="B639" s="212"/>
      <c r="C639" s="212"/>
      <c r="D639" s="212"/>
      <c r="E639" s="212"/>
      <c r="F639" s="212"/>
      <c r="G639" s="223"/>
      <c r="H639" s="212"/>
      <c r="I639" s="224"/>
      <c r="J639" s="212"/>
      <c r="K639" s="223"/>
      <c r="L639" s="212"/>
      <c r="N639" s="194"/>
      <c r="O639" s="194"/>
      <c r="P639" s="212"/>
    </row>
    <row r="640" spans="1:22" s="213" customFormat="1" ht="15" customHeight="1" x14ac:dyDescent="0.2">
      <c r="A640" s="212"/>
      <c r="B640" s="212"/>
      <c r="C640" s="212"/>
      <c r="D640" s="212"/>
      <c r="E640" s="212"/>
      <c r="F640" s="212"/>
      <c r="G640" s="223"/>
      <c r="H640" s="212"/>
      <c r="I640" s="224"/>
      <c r="J640" s="212"/>
      <c r="K640" s="223"/>
      <c r="L640" s="212"/>
      <c r="N640" s="194"/>
      <c r="O640" s="194"/>
      <c r="P640" s="212"/>
      <c r="Q640" s="212"/>
      <c r="R640" s="212"/>
      <c r="S640" s="212"/>
      <c r="T640" s="212"/>
      <c r="U640" s="212"/>
      <c r="V640" s="212"/>
    </row>
    <row r="641" spans="1:22" s="213" customFormat="1" ht="15" customHeight="1" x14ac:dyDescent="0.2">
      <c r="A641" s="212"/>
      <c r="B641" s="212"/>
      <c r="C641" s="212"/>
      <c r="D641" s="212"/>
      <c r="E641" s="212"/>
      <c r="F641" s="212"/>
      <c r="G641" s="223"/>
      <c r="H641" s="212"/>
      <c r="I641" s="224"/>
      <c r="J641" s="212"/>
      <c r="K641" s="223"/>
      <c r="L641" s="212"/>
      <c r="N641" s="194"/>
      <c r="O641" s="194"/>
      <c r="P641" s="212"/>
      <c r="Q641" s="212"/>
      <c r="R641" s="212"/>
      <c r="S641" s="212"/>
      <c r="T641" s="212"/>
      <c r="U641" s="212"/>
      <c r="V641" s="212"/>
    </row>
    <row r="642" spans="1:22" s="213" customFormat="1" ht="15" customHeight="1" x14ac:dyDescent="0.2">
      <c r="A642" s="212"/>
      <c r="B642" s="212"/>
      <c r="C642" s="212"/>
      <c r="D642" s="212"/>
      <c r="E642" s="212"/>
      <c r="F642" s="212"/>
      <c r="G642" s="223"/>
      <c r="H642" s="212"/>
      <c r="I642" s="224"/>
      <c r="J642" s="212"/>
      <c r="K642" s="223"/>
      <c r="L642" s="212"/>
      <c r="N642" s="194"/>
      <c r="O642" s="194"/>
      <c r="P642" s="212"/>
      <c r="Q642" s="212"/>
      <c r="R642" s="212"/>
      <c r="S642" s="212"/>
      <c r="T642" s="212"/>
      <c r="U642" s="212"/>
      <c r="V642" s="212"/>
    </row>
    <row r="643" spans="1:22" s="213" customFormat="1" ht="15" customHeight="1" x14ac:dyDescent="0.2">
      <c r="A643" s="212"/>
      <c r="B643" s="212"/>
      <c r="C643" s="212"/>
      <c r="D643" s="212"/>
      <c r="E643" s="212"/>
      <c r="F643" s="212"/>
      <c r="G643" s="223"/>
      <c r="H643" s="212"/>
      <c r="I643" s="224"/>
      <c r="J643" s="212"/>
      <c r="K643" s="223"/>
      <c r="L643" s="212"/>
      <c r="N643" s="194"/>
      <c r="O643" s="194"/>
      <c r="P643" s="212"/>
      <c r="Q643" s="212"/>
      <c r="R643" s="212"/>
      <c r="S643" s="212"/>
      <c r="T643" s="212"/>
      <c r="U643" s="212"/>
      <c r="V643" s="212"/>
    </row>
    <row r="644" spans="1:22" s="213" customFormat="1" ht="15" customHeight="1" x14ac:dyDescent="0.2">
      <c r="A644" s="212"/>
      <c r="B644" s="212"/>
      <c r="C644" s="212"/>
      <c r="D644" s="212"/>
      <c r="E644" s="212"/>
      <c r="F644" s="212"/>
      <c r="G644" s="223"/>
      <c r="H644" s="212"/>
      <c r="I644" s="224"/>
      <c r="J644" s="212"/>
      <c r="K644" s="223"/>
      <c r="L644" s="212"/>
      <c r="N644" s="194"/>
      <c r="O644" s="194"/>
      <c r="P644" s="212"/>
      <c r="Q644" s="212"/>
      <c r="R644" s="212"/>
      <c r="S644" s="212"/>
      <c r="T644" s="212"/>
      <c r="U644" s="212"/>
      <c r="V644" s="212"/>
    </row>
    <row r="645" spans="1:22" s="213" customFormat="1" ht="19.5" customHeight="1" x14ac:dyDescent="0.2">
      <c r="A645" s="212"/>
      <c r="B645" s="212"/>
      <c r="C645" s="212"/>
      <c r="D645" s="212"/>
      <c r="E645" s="212"/>
      <c r="F645" s="212"/>
      <c r="G645" s="223"/>
      <c r="H645" s="212"/>
      <c r="I645" s="224"/>
      <c r="J645" s="212"/>
      <c r="K645" s="223"/>
      <c r="L645" s="212"/>
      <c r="N645" s="194"/>
      <c r="O645" s="194"/>
      <c r="P645" s="212"/>
      <c r="Q645" s="212"/>
      <c r="R645" s="212"/>
      <c r="S645" s="212"/>
      <c r="T645" s="212"/>
      <c r="U645" s="212"/>
      <c r="V645" s="212"/>
    </row>
    <row r="646" spans="1:22" s="212" customFormat="1" ht="19.5" customHeight="1" x14ac:dyDescent="0.2">
      <c r="G646" s="223"/>
      <c r="I646" s="224"/>
      <c r="K646" s="223"/>
      <c r="N646" s="194"/>
      <c r="O646" s="194"/>
    </row>
    <row r="647" spans="1:22" s="212" customFormat="1" ht="11.25" customHeight="1" x14ac:dyDescent="0.2">
      <c r="G647" s="223"/>
      <c r="I647" s="224"/>
      <c r="K647" s="223"/>
      <c r="N647" s="194"/>
      <c r="O647" s="194"/>
    </row>
    <row r="648" spans="1:22" s="212" customFormat="1" ht="19.5" customHeight="1" x14ac:dyDescent="0.2">
      <c r="G648" s="223"/>
      <c r="I648" s="224"/>
      <c r="K648" s="223"/>
      <c r="N648" s="194"/>
      <c r="O648" s="194"/>
    </row>
    <row r="649" spans="1:22" s="212" customFormat="1" ht="15" customHeight="1" x14ac:dyDescent="0.2">
      <c r="G649" s="223"/>
      <c r="I649" s="224"/>
      <c r="K649" s="223"/>
      <c r="N649" s="194"/>
      <c r="O649" s="194"/>
    </row>
    <row r="650" spans="1:22" s="213" customFormat="1" ht="15" customHeight="1" x14ac:dyDescent="0.2">
      <c r="A650" s="212"/>
      <c r="B650" s="212"/>
      <c r="C650" s="212"/>
      <c r="D650" s="212"/>
      <c r="E650" s="212"/>
      <c r="F650" s="212"/>
      <c r="G650" s="223"/>
      <c r="H650" s="212"/>
      <c r="I650" s="224"/>
      <c r="J650" s="212"/>
      <c r="K650" s="223"/>
      <c r="L650" s="212"/>
      <c r="N650" s="194"/>
      <c r="O650" s="194"/>
      <c r="P650" s="212"/>
      <c r="Q650" s="212"/>
      <c r="R650" s="212"/>
      <c r="S650" s="212"/>
      <c r="T650" s="212"/>
      <c r="U650" s="212"/>
      <c r="V650" s="212"/>
    </row>
    <row r="651" spans="1:22" s="213" customFormat="1" ht="15" customHeight="1" x14ac:dyDescent="0.2">
      <c r="A651" s="212"/>
      <c r="B651" s="212"/>
      <c r="C651" s="212"/>
      <c r="D651" s="212"/>
      <c r="E651" s="212"/>
      <c r="F651" s="212"/>
      <c r="G651" s="223"/>
      <c r="H651" s="212"/>
      <c r="I651" s="224"/>
      <c r="J651" s="212"/>
      <c r="K651" s="223"/>
      <c r="L651" s="212"/>
      <c r="N651" s="194"/>
      <c r="O651" s="194"/>
      <c r="P651" s="212"/>
      <c r="Q651" s="212"/>
      <c r="R651" s="212"/>
      <c r="S651" s="212"/>
      <c r="T651" s="212"/>
      <c r="U651" s="212"/>
      <c r="V651" s="212"/>
    </row>
    <row r="652" spans="1:22" s="213" customFormat="1" ht="15" customHeight="1" x14ac:dyDescent="0.2">
      <c r="A652" s="212"/>
      <c r="B652" s="212"/>
      <c r="C652" s="212"/>
      <c r="D652" s="212"/>
      <c r="E652" s="212"/>
      <c r="F652" s="212"/>
      <c r="G652" s="223"/>
      <c r="H652" s="212"/>
      <c r="I652" s="224"/>
      <c r="J652" s="212"/>
      <c r="K652" s="223"/>
      <c r="L652" s="212"/>
      <c r="N652" s="194"/>
      <c r="O652" s="194"/>
      <c r="P652" s="212"/>
      <c r="Q652" s="212"/>
      <c r="R652" s="212"/>
      <c r="S652" s="212"/>
      <c r="T652" s="212"/>
      <c r="U652" s="212"/>
      <c r="V652" s="212"/>
    </row>
    <row r="653" spans="1:22" s="213" customFormat="1" ht="15" customHeight="1" x14ac:dyDescent="0.2">
      <c r="A653" s="212"/>
      <c r="B653" s="212"/>
      <c r="C653" s="212"/>
      <c r="D653" s="212"/>
      <c r="E653" s="212"/>
      <c r="F653" s="212"/>
      <c r="G653" s="223"/>
      <c r="H653" s="212"/>
      <c r="I653" s="224"/>
      <c r="J653" s="212"/>
      <c r="K653" s="223"/>
      <c r="L653" s="212"/>
      <c r="N653" s="194"/>
      <c r="O653" s="194"/>
      <c r="P653" s="212"/>
      <c r="Q653" s="212"/>
      <c r="R653" s="212"/>
      <c r="S653" s="212"/>
      <c r="T653" s="212"/>
      <c r="U653" s="212"/>
      <c r="V653" s="212"/>
    </row>
    <row r="654" spans="1:22" s="213" customFormat="1" ht="15" customHeight="1" x14ac:dyDescent="0.2">
      <c r="A654" s="212"/>
      <c r="B654" s="212"/>
      <c r="C654" s="212"/>
      <c r="D654" s="212"/>
      <c r="E654" s="212"/>
      <c r="F654" s="212"/>
      <c r="G654" s="223"/>
      <c r="H654" s="212"/>
      <c r="I654" s="224"/>
      <c r="J654" s="212"/>
      <c r="K654" s="223"/>
      <c r="L654" s="212"/>
      <c r="N654" s="194"/>
      <c r="O654" s="194"/>
      <c r="P654" s="212"/>
      <c r="Q654" s="212"/>
      <c r="R654" s="212"/>
      <c r="S654" s="212"/>
      <c r="T654" s="212"/>
      <c r="U654" s="212"/>
      <c r="V654" s="212"/>
    </row>
    <row r="655" spans="1:22" s="213" customFormat="1" ht="15" customHeight="1" x14ac:dyDescent="0.2">
      <c r="A655" s="212"/>
      <c r="B655" s="212"/>
      <c r="C655" s="212"/>
      <c r="D655" s="212"/>
      <c r="E655" s="212"/>
      <c r="F655" s="212"/>
      <c r="G655" s="223"/>
      <c r="H655" s="212"/>
      <c r="I655" s="224"/>
      <c r="J655" s="212"/>
      <c r="K655" s="223"/>
      <c r="L655" s="212"/>
      <c r="N655" s="194"/>
      <c r="O655" s="194"/>
      <c r="P655" s="212"/>
      <c r="Q655" s="212"/>
      <c r="R655" s="212"/>
      <c r="S655" s="212"/>
      <c r="T655" s="212"/>
      <c r="U655" s="212"/>
      <c r="V655" s="212"/>
    </row>
    <row r="656" spans="1:22" s="213" customFormat="1" ht="19.5" customHeight="1" x14ac:dyDescent="0.2">
      <c r="A656" s="212"/>
      <c r="B656" s="212"/>
      <c r="C656" s="212"/>
      <c r="D656" s="212"/>
      <c r="E656" s="212"/>
      <c r="F656" s="212"/>
      <c r="G656" s="223"/>
      <c r="H656" s="212"/>
      <c r="I656" s="224"/>
      <c r="J656" s="212"/>
      <c r="K656" s="223"/>
      <c r="L656" s="212"/>
      <c r="N656" s="194"/>
      <c r="O656" s="194"/>
      <c r="P656" s="212"/>
      <c r="Q656" s="212"/>
      <c r="R656" s="212"/>
      <c r="S656" s="212"/>
      <c r="T656" s="212"/>
      <c r="U656" s="212"/>
      <c r="V656" s="212"/>
    </row>
    <row r="657" spans="1:22" s="213" customFormat="1" ht="19.5" customHeight="1" x14ac:dyDescent="0.2">
      <c r="A657" s="212"/>
      <c r="B657" s="212"/>
      <c r="C657" s="212"/>
      <c r="D657" s="212"/>
      <c r="E657" s="212"/>
      <c r="F657" s="212"/>
      <c r="G657" s="223"/>
      <c r="H657" s="212"/>
      <c r="I657" s="224"/>
      <c r="J657" s="212"/>
      <c r="K657" s="223"/>
      <c r="L657" s="212"/>
      <c r="N657" s="194"/>
      <c r="O657" s="194"/>
      <c r="P657" s="212"/>
      <c r="Q657" s="212"/>
      <c r="R657" s="212"/>
      <c r="S657" s="212"/>
      <c r="T657" s="212"/>
      <c r="U657" s="212"/>
      <c r="V657" s="212"/>
    </row>
    <row r="658" spans="1:22" s="212" customFormat="1" ht="19.5" customHeight="1" x14ac:dyDescent="0.2">
      <c r="G658" s="223"/>
      <c r="I658" s="224"/>
      <c r="K658" s="223"/>
      <c r="N658" s="194"/>
      <c r="O658" s="194"/>
    </row>
    <row r="659" spans="1:22" s="212" customFormat="1" ht="19.5" customHeight="1" x14ac:dyDescent="0.2">
      <c r="G659" s="223"/>
      <c r="I659" s="224"/>
      <c r="K659" s="223"/>
      <c r="N659" s="194"/>
      <c r="O659" s="194"/>
    </row>
    <row r="660" spans="1:22" s="212" customFormat="1" ht="19.5" customHeight="1" x14ac:dyDescent="0.2">
      <c r="G660" s="223"/>
      <c r="I660" s="224"/>
      <c r="K660" s="223"/>
      <c r="N660" s="194"/>
      <c r="O660" s="194"/>
    </row>
    <row r="661" spans="1:22" s="212" customFormat="1" ht="19.5" customHeight="1" x14ac:dyDescent="0.2">
      <c r="G661" s="223"/>
      <c r="I661" s="224"/>
      <c r="K661" s="223"/>
      <c r="N661" s="194"/>
      <c r="O661" s="194"/>
    </row>
    <row r="662" spans="1:22" s="212" customFormat="1" ht="19.5" customHeight="1" x14ac:dyDescent="0.2">
      <c r="G662" s="223"/>
      <c r="I662" s="224"/>
      <c r="K662" s="223"/>
      <c r="N662" s="194"/>
      <c r="O662" s="194"/>
    </row>
    <row r="663" spans="1:22" s="212" customFormat="1" ht="19.5" customHeight="1" x14ac:dyDescent="0.2">
      <c r="G663" s="223"/>
      <c r="I663" s="224"/>
      <c r="K663" s="223"/>
      <c r="N663" s="194"/>
      <c r="O663" s="194"/>
    </row>
    <row r="664" spans="1:22" s="212" customFormat="1" ht="19.5" customHeight="1" x14ac:dyDescent="0.2">
      <c r="G664" s="223"/>
      <c r="I664" s="224"/>
      <c r="K664" s="223"/>
      <c r="N664" s="194"/>
      <c r="O664" s="194"/>
    </row>
    <row r="665" spans="1:22" s="212" customFormat="1" ht="19.5" customHeight="1" x14ac:dyDescent="0.2">
      <c r="G665" s="223"/>
      <c r="I665" s="224"/>
      <c r="K665" s="223"/>
      <c r="N665" s="194"/>
      <c r="O665" s="194"/>
    </row>
    <row r="666" spans="1:22" s="212" customFormat="1" ht="19.5" customHeight="1" x14ac:dyDescent="0.2">
      <c r="G666" s="223"/>
      <c r="I666" s="224"/>
      <c r="K666" s="223"/>
      <c r="N666" s="194"/>
      <c r="O666" s="194"/>
    </row>
    <row r="667" spans="1:22" s="212" customFormat="1" ht="19.5" customHeight="1" x14ac:dyDescent="0.2">
      <c r="G667" s="223"/>
      <c r="I667" s="224"/>
      <c r="K667" s="223"/>
      <c r="N667" s="194"/>
      <c r="O667" s="194"/>
    </row>
    <row r="668" spans="1:22" s="212" customFormat="1" ht="19.5" customHeight="1" x14ac:dyDescent="0.2">
      <c r="G668" s="223"/>
      <c r="I668" s="224"/>
      <c r="K668" s="223"/>
      <c r="N668" s="194"/>
      <c r="O668" s="194"/>
    </row>
    <row r="669" spans="1:22" s="212" customFormat="1" ht="19.5" customHeight="1" x14ac:dyDescent="0.2">
      <c r="G669" s="223"/>
      <c r="I669" s="224"/>
      <c r="K669" s="223"/>
      <c r="N669" s="194"/>
      <c r="O669" s="194"/>
    </row>
    <row r="670" spans="1:22" s="212" customFormat="1" ht="19.5" customHeight="1" x14ac:dyDescent="0.2">
      <c r="G670" s="223"/>
      <c r="I670" s="224"/>
      <c r="K670" s="223"/>
      <c r="N670" s="194"/>
      <c r="O670" s="194"/>
    </row>
    <row r="671" spans="1:22" s="212" customFormat="1" ht="19.5" customHeight="1" x14ac:dyDescent="0.2">
      <c r="G671" s="223"/>
      <c r="I671" s="224"/>
      <c r="K671" s="223"/>
      <c r="N671" s="194"/>
      <c r="O671" s="194"/>
    </row>
    <row r="672" spans="1:22" s="212" customFormat="1" ht="19.5" customHeight="1" x14ac:dyDescent="0.2">
      <c r="G672" s="223"/>
      <c r="I672" s="224"/>
      <c r="K672" s="223"/>
      <c r="N672" s="194"/>
      <c r="O672" s="194"/>
    </row>
    <row r="673" spans="7:15" s="212" customFormat="1" ht="19.5" customHeight="1" x14ac:dyDescent="0.2">
      <c r="G673" s="223"/>
      <c r="I673" s="224"/>
      <c r="K673" s="223"/>
      <c r="N673" s="194"/>
      <c r="O673" s="194"/>
    </row>
    <row r="674" spans="7:15" s="212" customFormat="1" ht="19.5" customHeight="1" x14ac:dyDescent="0.2">
      <c r="G674" s="223"/>
      <c r="I674" s="224"/>
      <c r="K674" s="223"/>
      <c r="N674" s="194"/>
      <c r="O674" s="194"/>
    </row>
    <row r="675" spans="7:15" s="212" customFormat="1" ht="19.5" customHeight="1" x14ac:dyDescent="0.2">
      <c r="G675" s="223"/>
      <c r="I675" s="224"/>
      <c r="K675" s="223"/>
      <c r="N675" s="194"/>
      <c r="O675" s="194"/>
    </row>
    <row r="676" spans="7:15" s="212" customFormat="1" ht="19.5" customHeight="1" x14ac:dyDescent="0.2">
      <c r="G676" s="223"/>
      <c r="I676" s="224"/>
      <c r="K676" s="223"/>
      <c r="N676" s="194"/>
      <c r="O676" s="194"/>
    </row>
    <row r="677" spans="7:15" s="212" customFormat="1" ht="19.5" customHeight="1" x14ac:dyDescent="0.2">
      <c r="G677" s="223"/>
      <c r="I677" s="224"/>
      <c r="K677" s="223"/>
      <c r="N677" s="194"/>
      <c r="O677" s="194"/>
    </row>
    <row r="678" spans="7:15" s="212" customFormat="1" ht="19.5" customHeight="1" x14ac:dyDescent="0.2">
      <c r="G678" s="223"/>
      <c r="I678" s="224"/>
      <c r="K678" s="223"/>
      <c r="N678" s="194"/>
      <c r="O678" s="194"/>
    </row>
    <row r="679" spans="7:15" s="212" customFormat="1" ht="19.5" customHeight="1" x14ac:dyDescent="0.2">
      <c r="G679" s="223"/>
      <c r="I679" s="224"/>
      <c r="K679" s="223"/>
      <c r="N679" s="194"/>
      <c r="O679" s="194"/>
    </row>
    <row r="680" spans="7:15" s="212" customFormat="1" ht="19.5" customHeight="1" x14ac:dyDescent="0.2">
      <c r="G680" s="223"/>
      <c r="I680" s="224"/>
      <c r="K680" s="223"/>
      <c r="N680" s="194"/>
      <c r="O680" s="194"/>
    </row>
    <row r="681" spans="7:15" s="212" customFormat="1" ht="19.5" customHeight="1" x14ac:dyDescent="0.2">
      <c r="G681" s="223"/>
      <c r="I681" s="224"/>
      <c r="K681" s="223"/>
      <c r="N681" s="194"/>
      <c r="O681" s="194"/>
    </row>
    <row r="682" spans="7:15" s="212" customFormat="1" ht="19.5" customHeight="1" x14ac:dyDescent="0.2">
      <c r="G682" s="223"/>
      <c r="I682" s="224"/>
      <c r="K682" s="223"/>
      <c r="N682" s="194"/>
      <c r="O682" s="194"/>
    </row>
    <row r="683" spans="7:15" s="212" customFormat="1" ht="19.5" customHeight="1" x14ac:dyDescent="0.2">
      <c r="G683" s="223"/>
      <c r="I683" s="224"/>
      <c r="K683" s="223"/>
      <c r="N683" s="194"/>
      <c r="O683" s="194"/>
    </row>
    <row r="684" spans="7:15" s="212" customFormat="1" ht="19.5" customHeight="1" x14ac:dyDescent="0.2">
      <c r="G684" s="223"/>
      <c r="I684" s="224"/>
      <c r="K684" s="223"/>
      <c r="N684" s="194"/>
      <c r="O684" s="194"/>
    </row>
    <row r="685" spans="7:15" s="212" customFormat="1" ht="19.5" customHeight="1" x14ac:dyDescent="0.2">
      <c r="G685" s="223"/>
      <c r="I685" s="224"/>
      <c r="K685" s="223"/>
      <c r="N685" s="194"/>
      <c r="O685" s="194"/>
    </row>
    <row r="686" spans="7:15" s="212" customFormat="1" ht="19.5" customHeight="1" x14ac:dyDescent="0.2">
      <c r="G686" s="223"/>
      <c r="I686" s="224"/>
      <c r="K686" s="223"/>
      <c r="N686" s="194"/>
      <c r="O686" s="194"/>
    </row>
    <row r="687" spans="7:15" s="212" customFormat="1" ht="19.5" customHeight="1" x14ac:dyDescent="0.2">
      <c r="G687" s="223"/>
      <c r="I687" s="224"/>
      <c r="K687" s="223"/>
      <c r="N687" s="194"/>
      <c r="O687" s="194"/>
    </row>
    <row r="688" spans="7:15" s="212" customFormat="1" ht="19.5" customHeight="1" x14ac:dyDescent="0.2">
      <c r="G688" s="223"/>
      <c r="I688" s="224"/>
      <c r="K688" s="223"/>
      <c r="N688" s="194"/>
      <c r="O688" s="194"/>
    </row>
    <row r="689" spans="7:15" s="212" customFormat="1" ht="19.5" customHeight="1" x14ac:dyDescent="0.2">
      <c r="G689" s="223"/>
      <c r="I689" s="224"/>
      <c r="K689" s="223"/>
      <c r="N689" s="194"/>
      <c r="O689" s="194"/>
    </row>
    <row r="690" spans="7:15" s="212" customFormat="1" ht="19.5" customHeight="1" x14ac:dyDescent="0.2">
      <c r="G690" s="223"/>
      <c r="I690" s="224"/>
      <c r="K690" s="223"/>
      <c r="N690" s="194"/>
      <c r="O690" s="194"/>
    </row>
    <row r="691" spans="7:15" s="212" customFormat="1" ht="19.5" customHeight="1" x14ac:dyDescent="0.2">
      <c r="G691" s="223"/>
      <c r="I691" s="224"/>
      <c r="K691" s="223"/>
      <c r="N691" s="194"/>
      <c r="O691" s="194"/>
    </row>
    <row r="692" spans="7:15" s="212" customFormat="1" ht="19.5" customHeight="1" x14ac:dyDescent="0.2">
      <c r="G692" s="223"/>
      <c r="I692" s="224"/>
      <c r="K692" s="223"/>
      <c r="N692" s="194"/>
      <c r="O692" s="194"/>
    </row>
    <row r="693" spans="7:15" s="212" customFormat="1" ht="19.5" customHeight="1" x14ac:dyDescent="0.2">
      <c r="G693" s="223"/>
      <c r="I693" s="224"/>
      <c r="K693" s="223"/>
      <c r="N693" s="194"/>
      <c r="O693" s="194"/>
    </row>
    <row r="694" spans="7:15" s="212" customFormat="1" ht="19.5" customHeight="1" x14ac:dyDescent="0.2">
      <c r="G694" s="223"/>
      <c r="I694" s="224"/>
      <c r="K694" s="223"/>
      <c r="N694" s="194"/>
      <c r="O694" s="194"/>
    </row>
    <row r="695" spans="7:15" s="212" customFormat="1" ht="19.5" customHeight="1" x14ac:dyDescent="0.2">
      <c r="G695" s="223"/>
      <c r="I695" s="224"/>
      <c r="K695" s="223"/>
      <c r="N695" s="194"/>
      <c r="O695" s="194"/>
    </row>
    <row r="696" spans="7:15" s="212" customFormat="1" ht="19.5" customHeight="1" x14ac:dyDescent="0.2">
      <c r="G696" s="223"/>
      <c r="I696" s="224"/>
      <c r="K696" s="223"/>
      <c r="N696" s="194"/>
      <c r="O696" s="194"/>
    </row>
    <row r="697" spans="7:15" s="212" customFormat="1" ht="19.5" customHeight="1" x14ac:dyDescent="0.2">
      <c r="G697" s="223"/>
      <c r="I697" s="224"/>
      <c r="K697" s="223"/>
      <c r="N697" s="194"/>
      <c r="O697" s="194"/>
    </row>
    <row r="698" spans="7:15" s="212" customFormat="1" ht="19.5" customHeight="1" x14ac:dyDescent="0.2">
      <c r="G698" s="223"/>
      <c r="I698" s="224"/>
      <c r="K698" s="223"/>
      <c r="N698" s="194"/>
      <c r="O698" s="194"/>
    </row>
    <row r="699" spans="7:15" s="212" customFormat="1" ht="19.5" customHeight="1" x14ac:dyDescent="0.2">
      <c r="G699" s="223"/>
      <c r="I699" s="224"/>
      <c r="K699" s="223"/>
      <c r="N699" s="194"/>
      <c r="O699" s="194"/>
    </row>
    <row r="700" spans="7:15" s="212" customFormat="1" ht="19.5" customHeight="1" x14ac:dyDescent="0.2">
      <c r="G700" s="223"/>
      <c r="I700" s="224"/>
      <c r="K700" s="223"/>
      <c r="N700" s="194"/>
      <c r="O700" s="194"/>
    </row>
    <row r="701" spans="7:15" s="212" customFormat="1" ht="19.5" customHeight="1" x14ac:dyDescent="0.2">
      <c r="G701" s="223"/>
      <c r="I701" s="224"/>
      <c r="K701" s="223"/>
      <c r="N701" s="194"/>
      <c r="O701" s="194"/>
    </row>
    <row r="702" spans="7:15" s="212" customFormat="1" ht="19.5" customHeight="1" x14ac:dyDescent="0.2">
      <c r="G702" s="223"/>
      <c r="I702" s="224"/>
      <c r="K702" s="223"/>
      <c r="N702" s="194"/>
      <c r="O702" s="194"/>
    </row>
    <row r="703" spans="7:15" s="212" customFormat="1" ht="19.5" customHeight="1" x14ac:dyDescent="0.2">
      <c r="G703" s="223"/>
      <c r="I703" s="224"/>
      <c r="K703" s="223"/>
      <c r="N703" s="194"/>
      <c r="O703" s="194"/>
    </row>
    <row r="704" spans="7:15" s="212" customFormat="1" ht="19.5" customHeight="1" x14ac:dyDescent="0.2">
      <c r="G704" s="223"/>
      <c r="I704" s="224"/>
      <c r="K704" s="223"/>
      <c r="N704" s="194"/>
      <c r="O704" s="194"/>
    </row>
    <row r="705" spans="7:15" s="212" customFormat="1" ht="19.5" customHeight="1" x14ac:dyDescent="0.2">
      <c r="G705" s="223"/>
      <c r="I705" s="224"/>
      <c r="K705" s="223"/>
      <c r="N705" s="194"/>
      <c r="O705" s="194"/>
    </row>
    <row r="706" spans="7:15" s="212" customFormat="1" ht="19.5" customHeight="1" x14ac:dyDescent="0.2">
      <c r="G706" s="223"/>
      <c r="I706" s="224"/>
      <c r="K706" s="223"/>
      <c r="N706" s="194"/>
      <c r="O706" s="194"/>
    </row>
    <row r="707" spans="7:15" s="212" customFormat="1" ht="19.5" customHeight="1" x14ac:dyDescent="0.2">
      <c r="G707" s="223"/>
      <c r="I707" s="224"/>
      <c r="K707" s="223"/>
      <c r="N707" s="194"/>
      <c r="O707" s="194"/>
    </row>
    <row r="708" spans="7:15" s="212" customFormat="1" ht="19.5" customHeight="1" x14ac:dyDescent="0.2">
      <c r="G708" s="223"/>
      <c r="I708" s="224"/>
      <c r="K708" s="223"/>
      <c r="N708" s="194"/>
      <c r="O708" s="194"/>
    </row>
    <row r="709" spans="7:15" s="212" customFormat="1" ht="19.5" customHeight="1" x14ac:dyDescent="0.2">
      <c r="G709" s="223"/>
      <c r="I709" s="224"/>
      <c r="K709" s="223"/>
      <c r="N709" s="194"/>
      <c r="O709" s="194"/>
    </row>
    <row r="710" spans="7:15" s="212" customFormat="1" ht="19.5" customHeight="1" x14ac:dyDescent="0.2">
      <c r="G710" s="223"/>
      <c r="I710" s="224"/>
      <c r="K710" s="223"/>
      <c r="N710" s="194"/>
      <c r="O710" s="194"/>
    </row>
    <row r="711" spans="7:15" s="212" customFormat="1" ht="19.5" customHeight="1" x14ac:dyDescent="0.2">
      <c r="G711" s="223"/>
      <c r="I711" s="224"/>
      <c r="K711" s="223"/>
      <c r="N711" s="194"/>
      <c r="O711" s="194"/>
    </row>
    <row r="712" spans="7:15" s="212" customFormat="1" ht="19.5" customHeight="1" x14ac:dyDescent="0.2">
      <c r="G712" s="223"/>
      <c r="I712" s="224"/>
      <c r="K712" s="223"/>
      <c r="N712" s="194"/>
      <c r="O712" s="194"/>
    </row>
    <row r="713" spans="7:15" s="212" customFormat="1" ht="19.5" customHeight="1" x14ac:dyDescent="0.2">
      <c r="G713" s="223"/>
      <c r="I713" s="224"/>
      <c r="K713" s="223"/>
      <c r="N713" s="194"/>
      <c r="O713" s="194"/>
    </row>
    <row r="714" spans="7:15" s="212" customFormat="1" ht="19.5" customHeight="1" x14ac:dyDescent="0.2">
      <c r="G714" s="223"/>
      <c r="I714" s="224"/>
      <c r="K714" s="223"/>
      <c r="N714" s="194"/>
      <c r="O714" s="194"/>
    </row>
    <row r="715" spans="7:15" s="212" customFormat="1" ht="19.5" customHeight="1" x14ac:dyDescent="0.2">
      <c r="G715" s="223"/>
      <c r="I715" s="224"/>
      <c r="K715" s="223"/>
      <c r="N715" s="194"/>
      <c r="O715" s="194"/>
    </row>
    <row r="716" spans="7:15" s="212" customFormat="1" ht="19.5" customHeight="1" x14ac:dyDescent="0.2">
      <c r="G716" s="223"/>
      <c r="I716" s="224"/>
      <c r="K716" s="223"/>
      <c r="N716" s="194"/>
      <c r="O716" s="194"/>
    </row>
    <row r="717" spans="7:15" s="212" customFormat="1" ht="19.5" customHeight="1" x14ac:dyDescent="0.2">
      <c r="G717" s="223"/>
      <c r="I717" s="224"/>
      <c r="K717" s="223"/>
      <c r="N717" s="194"/>
      <c r="O717" s="194"/>
    </row>
    <row r="718" spans="7:15" s="212" customFormat="1" ht="19.5" customHeight="1" x14ac:dyDescent="0.2">
      <c r="G718" s="223"/>
      <c r="I718" s="224"/>
      <c r="K718" s="223"/>
      <c r="N718" s="194"/>
      <c r="O718" s="194"/>
    </row>
    <row r="719" spans="7:15" s="212" customFormat="1" ht="19.5" customHeight="1" x14ac:dyDescent="0.2">
      <c r="G719" s="223"/>
      <c r="I719" s="224"/>
      <c r="K719" s="223"/>
      <c r="N719" s="194"/>
      <c r="O719" s="194"/>
    </row>
    <row r="720" spans="7:15" s="212" customFormat="1" ht="19.5" customHeight="1" x14ac:dyDescent="0.2">
      <c r="G720" s="223"/>
      <c r="I720" s="224"/>
      <c r="K720" s="223"/>
      <c r="N720" s="194"/>
      <c r="O720" s="194"/>
    </row>
    <row r="721" spans="7:15" s="212" customFormat="1" ht="19.5" customHeight="1" x14ac:dyDescent="0.2">
      <c r="G721" s="223"/>
      <c r="I721" s="224"/>
      <c r="K721" s="223"/>
      <c r="N721" s="194"/>
      <c r="O721" s="194"/>
    </row>
    <row r="722" spans="7:15" s="212" customFormat="1" ht="19.5" customHeight="1" x14ac:dyDescent="0.2">
      <c r="G722" s="223"/>
      <c r="I722" s="224"/>
      <c r="K722" s="223"/>
      <c r="N722" s="194"/>
      <c r="O722" s="194"/>
    </row>
    <row r="723" spans="7:15" s="212" customFormat="1" ht="19.5" customHeight="1" x14ac:dyDescent="0.2">
      <c r="G723" s="223"/>
      <c r="I723" s="224"/>
      <c r="K723" s="223"/>
      <c r="N723" s="194"/>
      <c r="O723" s="194"/>
    </row>
    <row r="724" spans="7:15" s="212" customFormat="1" ht="19.5" customHeight="1" x14ac:dyDescent="0.2">
      <c r="G724" s="223"/>
      <c r="I724" s="224"/>
      <c r="K724" s="223"/>
      <c r="N724" s="194"/>
      <c r="O724" s="194"/>
    </row>
    <row r="725" spans="7:15" s="212" customFormat="1" ht="19.5" customHeight="1" x14ac:dyDescent="0.2">
      <c r="G725" s="223"/>
      <c r="I725" s="224"/>
      <c r="K725" s="223"/>
      <c r="N725" s="194"/>
      <c r="O725" s="194"/>
    </row>
    <row r="726" spans="7:15" s="212" customFormat="1" ht="19.5" customHeight="1" x14ac:dyDescent="0.2">
      <c r="G726" s="223"/>
      <c r="I726" s="224"/>
      <c r="K726" s="223"/>
      <c r="N726" s="194"/>
      <c r="O726" s="194"/>
    </row>
    <row r="727" spans="7:15" s="212" customFormat="1" ht="19.5" customHeight="1" x14ac:dyDescent="0.2">
      <c r="G727" s="223"/>
      <c r="I727" s="224"/>
      <c r="K727" s="223"/>
      <c r="N727" s="194"/>
      <c r="O727" s="194"/>
    </row>
    <row r="728" spans="7:15" s="212" customFormat="1" ht="19.5" customHeight="1" x14ac:dyDescent="0.2">
      <c r="G728" s="223"/>
      <c r="I728" s="224"/>
      <c r="K728" s="223"/>
      <c r="N728" s="194"/>
      <c r="O728" s="194"/>
    </row>
    <row r="729" spans="7:15" s="212" customFormat="1" ht="19.5" customHeight="1" x14ac:dyDescent="0.2">
      <c r="G729" s="223"/>
      <c r="I729" s="224"/>
      <c r="K729" s="223"/>
      <c r="N729" s="194"/>
      <c r="O729" s="194"/>
    </row>
    <row r="730" spans="7:15" s="212" customFormat="1" ht="19.5" customHeight="1" x14ac:dyDescent="0.2">
      <c r="G730" s="223"/>
      <c r="I730" s="224"/>
      <c r="K730" s="223"/>
      <c r="N730" s="194"/>
      <c r="O730" s="194"/>
    </row>
    <row r="731" spans="7:15" s="212" customFormat="1" ht="19.5" customHeight="1" x14ac:dyDescent="0.2">
      <c r="G731" s="223"/>
      <c r="I731" s="224"/>
      <c r="K731" s="223"/>
      <c r="N731" s="194"/>
      <c r="O731" s="194"/>
    </row>
    <row r="732" spans="7:15" s="212" customFormat="1" ht="19.5" customHeight="1" x14ac:dyDescent="0.2">
      <c r="G732" s="223"/>
      <c r="I732" s="224"/>
      <c r="K732" s="223"/>
      <c r="N732" s="194"/>
      <c r="O732" s="194"/>
    </row>
    <row r="733" spans="7:15" s="212" customFormat="1" ht="19.5" customHeight="1" x14ac:dyDescent="0.2">
      <c r="G733" s="223"/>
      <c r="I733" s="224"/>
      <c r="K733" s="223"/>
      <c r="N733" s="194"/>
      <c r="O733" s="194"/>
    </row>
    <row r="734" spans="7:15" s="212" customFormat="1" ht="19.5" customHeight="1" x14ac:dyDescent="0.2">
      <c r="G734" s="223"/>
      <c r="I734" s="224"/>
      <c r="K734" s="223"/>
      <c r="N734" s="194"/>
      <c r="O734" s="194"/>
    </row>
    <row r="735" spans="7:15" s="212" customFormat="1" ht="19.5" customHeight="1" x14ac:dyDescent="0.2">
      <c r="G735" s="223"/>
      <c r="I735" s="224"/>
      <c r="K735" s="223"/>
      <c r="N735" s="194"/>
      <c r="O735" s="194"/>
    </row>
    <row r="736" spans="7:15" s="212" customFormat="1" ht="19.5" customHeight="1" x14ac:dyDescent="0.2">
      <c r="G736" s="223"/>
      <c r="I736" s="224"/>
      <c r="K736" s="223"/>
      <c r="N736" s="194"/>
      <c r="O736" s="194"/>
    </row>
    <row r="737" spans="7:15" s="212" customFormat="1" ht="19.5" customHeight="1" x14ac:dyDescent="0.2">
      <c r="G737" s="223"/>
      <c r="I737" s="224"/>
      <c r="K737" s="223"/>
      <c r="N737" s="194"/>
      <c r="O737" s="194"/>
    </row>
    <row r="738" spans="7:15" s="212" customFormat="1" ht="19.5" customHeight="1" x14ac:dyDescent="0.2">
      <c r="G738" s="223"/>
      <c r="I738" s="224"/>
      <c r="K738" s="223"/>
      <c r="N738" s="194"/>
      <c r="O738" s="194"/>
    </row>
    <row r="739" spans="7:15" s="212" customFormat="1" ht="19.5" customHeight="1" x14ac:dyDescent="0.2">
      <c r="G739" s="223"/>
      <c r="I739" s="224"/>
      <c r="K739" s="223"/>
      <c r="N739" s="194"/>
      <c r="O739" s="194"/>
    </row>
    <row r="740" spans="7:15" s="212" customFormat="1" ht="19.5" customHeight="1" x14ac:dyDescent="0.2">
      <c r="G740" s="223"/>
      <c r="I740" s="224"/>
      <c r="K740" s="223"/>
      <c r="N740" s="194"/>
      <c r="O740" s="194"/>
    </row>
    <row r="741" spans="7:15" s="212" customFormat="1" ht="19.5" customHeight="1" x14ac:dyDescent="0.2">
      <c r="G741" s="223"/>
      <c r="I741" s="224"/>
      <c r="K741" s="223"/>
      <c r="N741" s="194"/>
      <c r="O741" s="194"/>
    </row>
    <row r="742" spans="7:15" s="212" customFormat="1" ht="19.5" customHeight="1" x14ac:dyDescent="0.2">
      <c r="G742" s="223"/>
      <c r="I742" s="224"/>
      <c r="K742" s="223"/>
      <c r="N742" s="194"/>
      <c r="O742" s="194"/>
    </row>
    <row r="743" spans="7:15" s="212" customFormat="1" ht="19.5" customHeight="1" x14ac:dyDescent="0.2">
      <c r="G743" s="223"/>
      <c r="I743" s="224"/>
      <c r="K743" s="223"/>
      <c r="N743" s="194"/>
      <c r="O743" s="194"/>
    </row>
    <row r="744" spans="7:15" s="212" customFormat="1" ht="19.5" customHeight="1" x14ac:dyDescent="0.2">
      <c r="G744" s="223"/>
      <c r="I744" s="224"/>
      <c r="K744" s="223"/>
      <c r="N744" s="194"/>
      <c r="O744" s="194"/>
    </row>
    <row r="745" spans="7:15" s="212" customFormat="1" ht="19.5" customHeight="1" x14ac:dyDescent="0.2">
      <c r="G745" s="223"/>
      <c r="I745" s="224"/>
      <c r="K745" s="223"/>
      <c r="N745" s="194"/>
      <c r="O745" s="194"/>
    </row>
    <row r="746" spans="7:15" s="212" customFormat="1" ht="19.5" customHeight="1" x14ac:dyDescent="0.2">
      <c r="G746" s="223"/>
      <c r="I746" s="224"/>
      <c r="K746" s="223"/>
      <c r="N746" s="194"/>
      <c r="O746" s="194"/>
    </row>
    <row r="747" spans="7:15" s="212" customFormat="1" ht="19.5" customHeight="1" x14ac:dyDescent="0.2">
      <c r="G747" s="223"/>
      <c r="I747" s="224"/>
      <c r="K747" s="223"/>
      <c r="N747" s="194"/>
      <c r="O747" s="194"/>
    </row>
    <row r="748" spans="7:15" s="212" customFormat="1" ht="19.5" customHeight="1" x14ac:dyDescent="0.2">
      <c r="G748" s="223"/>
      <c r="I748" s="224"/>
      <c r="K748" s="223"/>
      <c r="N748" s="194"/>
      <c r="O748" s="194"/>
    </row>
    <row r="749" spans="7:15" s="212" customFormat="1" ht="19.5" customHeight="1" x14ac:dyDescent="0.2">
      <c r="G749" s="223"/>
      <c r="I749" s="224"/>
      <c r="K749" s="223"/>
      <c r="N749" s="194"/>
      <c r="O749" s="194"/>
    </row>
    <row r="750" spans="7:15" s="212" customFormat="1" ht="19.5" customHeight="1" x14ac:dyDescent="0.2">
      <c r="G750" s="223"/>
      <c r="I750" s="224"/>
      <c r="K750" s="223"/>
      <c r="N750" s="194"/>
      <c r="O750" s="194"/>
    </row>
    <row r="751" spans="7:15" s="212" customFormat="1" ht="19.5" customHeight="1" x14ac:dyDescent="0.2">
      <c r="G751" s="223"/>
      <c r="I751" s="224"/>
      <c r="K751" s="223"/>
      <c r="N751" s="194"/>
      <c r="O751" s="194"/>
    </row>
  </sheetData>
  <sheetProtection autoFilter="0"/>
  <mergeCells count="747">
    <mergeCell ref="B549:B550"/>
    <mergeCell ref="C549:C550"/>
    <mergeCell ref="E549:F549"/>
    <mergeCell ref="E550:F550"/>
    <mergeCell ref="B445:B446"/>
    <mergeCell ref="C445:C446"/>
    <mergeCell ref="D445:F445"/>
    <mergeCell ref="D446:F446"/>
    <mergeCell ref="B447:B448"/>
    <mergeCell ref="C447:C448"/>
    <mergeCell ref="D447:F447"/>
    <mergeCell ref="D448:F448"/>
    <mergeCell ref="B547:B548"/>
    <mergeCell ref="C547:C548"/>
    <mergeCell ref="E547:F547"/>
    <mergeCell ref="E548:F548"/>
    <mergeCell ref="B545:B546"/>
    <mergeCell ref="C545:C546"/>
    <mergeCell ref="E545:F545"/>
    <mergeCell ref="E546:F546"/>
    <mergeCell ref="B543:B544"/>
    <mergeCell ref="C543:C544"/>
    <mergeCell ref="E543:F543"/>
    <mergeCell ref="E544:F544"/>
    <mergeCell ref="B365:B374"/>
    <mergeCell ref="C365:C374"/>
    <mergeCell ref="D365:D369"/>
    <mergeCell ref="E365:E367"/>
    <mergeCell ref="E368:E369"/>
    <mergeCell ref="D370:D374"/>
    <mergeCell ref="E370:E372"/>
    <mergeCell ref="E373:E374"/>
    <mergeCell ref="B375:B384"/>
    <mergeCell ref="C375:C384"/>
    <mergeCell ref="D375:D379"/>
    <mergeCell ref="E375:E377"/>
    <mergeCell ref="E378:E379"/>
    <mergeCell ref="D380:D384"/>
    <mergeCell ref="E380:E382"/>
    <mergeCell ref="E383:E384"/>
    <mergeCell ref="B345:B354"/>
    <mergeCell ref="C345:C354"/>
    <mergeCell ref="B355:B364"/>
    <mergeCell ref="C355:C364"/>
    <mergeCell ref="D345:D349"/>
    <mergeCell ref="D350:D354"/>
    <mergeCell ref="D355:D359"/>
    <mergeCell ref="D360:D364"/>
    <mergeCell ref="E345:E347"/>
    <mergeCell ref="E348:E349"/>
    <mergeCell ref="E350:E352"/>
    <mergeCell ref="E353:E354"/>
    <mergeCell ref="E355:E357"/>
    <mergeCell ref="E358:E359"/>
    <mergeCell ref="E360:E362"/>
    <mergeCell ref="E495:F495"/>
    <mergeCell ref="C437:C438"/>
    <mergeCell ref="D437:F437"/>
    <mergeCell ref="D438:F438"/>
    <mergeCell ref="B439:B440"/>
    <mergeCell ref="B154:B159"/>
    <mergeCell ref="C154:C159"/>
    <mergeCell ref="D154:D159"/>
    <mergeCell ref="B160:B166"/>
    <mergeCell ref="C160:C166"/>
    <mergeCell ref="B335:B344"/>
    <mergeCell ref="C335:C344"/>
    <mergeCell ref="D160:D166"/>
    <mergeCell ref="B167:B172"/>
    <mergeCell ref="C167:C172"/>
    <mergeCell ref="E338:E339"/>
    <mergeCell ref="D340:D344"/>
    <mergeCell ref="E340:E342"/>
    <mergeCell ref="E343:E344"/>
    <mergeCell ref="B325:B334"/>
    <mergeCell ref="E158:E159"/>
    <mergeCell ref="D300:D304"/>
    <mergeCell ref="D335:D339"/>
    <mergeCell ref="D419:F419"/>
    <mergeCell ref="T495:U495"/>
    <mergeCell ref="B541:B542"/>
    <mergeCell ref="C541:C542"/>
    <mergeCell ref="E541:F541"/>
    <mergeCell ref="E542:F542"/>
    <mergeCell ref="B437:B438"/>
    <mergeCell ref="C439:C440"/>
    <mergeCell ref="D439:F439"/>
    <mergeCell ref="D440:F440"/>
    <mergeCell ref="B539:B540"/>
    <mergeCell ref="C539:C540"/>
    <mergeCell ref="E539:F539"/>
    <mergeCell ref="E540:F540"/>
    <mergeCell ref="E519:F519"/>
    <mergeCell ref="B514:B516"/>
    <mergeCell ref="C514:C516"/>
    <mergeCell ref="D514:D516"/>
    <mergeCell ref="E509:F509"/>
    <mergeCell ref="D442:F442"/>
    <mergeCell ref="B474:B476"/>
    <mergeCell ref="E478:F478"/>
    <mergeCell ref="D474:D476"/>
    <mergeCell ref="B490:B492"/>
    <mergeCell ref="C490:C492"/>
    <mergeCell ref="T423:U423"/>
    <mergeCell ref="T468:U468"/>
    <mergeCell ref="B508:B510"/>
    <mergeCell ref="C508:C510"/>
    <mergeCell ref="D508:D510"/>
    <mergeCell ref="B493:B495"/>
    <mergeCell ref="C493:C495"/>
    <mergeCell ref="T503:U503"/>
    <mergeCell ref="E504:F504"/>
    <mergeCell ref="E505:F505"/>
    <mergeCell ref="T498:U498"/>
    <mergeCell ref="T499:U499"/>
    <mergeCell ref="E497:F497"/>
    <mergeCell ref="T497:U497"/>
    <mergeCell ref="E502:F502"/>
    <mergeCell ref="T502:U502"/>
    <mergeCell ref="Q502:R502"/>
    <mergeCell ref="E501:F501"/>
    <mergeCell ref="T504:U504"/>
    <mergeCell ref="T505:U505"/>
    <mergeCell ref="T501:U501"/>
    <mergeCell ref="E503:F503"/>
    <mergeCell ref="T496:U496"/>
    <mergeCell ref="T500:U500"/>
    <mergeCell ref="T472:U472"/>
    <mergeCell ref="T471:U471"/>
    <mergeCell ref="T476:U476"/>
    <mergeCell ref="T477:U477"/>
    <mergeCell ref="T478:U478"/>
    <mergeCell ref="T475:U475"/>
    <mergeCell ref="T479:U479"/>
    <mergeCell ref="E363:E364"/>
    <mergeCell ref="D429:F429"/>
    <mergeCell ref="Q477:R477"/>
    <mergeCell ref="D418:F418"/>
    <mergeCell ref="T465:U465"/>
    <mergeCell ref="E466:F466"/>
    <mergeCell ref="T466:U466"/>
    <mergeCell ref="E467:F467"/>
    <mergeCell ref="T467:U467"/>
    <mergeCell ref="Q468:R468"/>
    <mergeCell ref="E468:F468"/>
    <mergeCell ref="T421:U421"/>
    <mergeCell ref="T413:U413"/>
    <mergeCell ref="T420:U420"/>
    <mergeCell ref="T415:U415"/>
    <mergeCell ref="T416:U416"/>
    <mergeCell ref="T419:U419"/>
    <mergeCell ref="E490:F490"/>
    <mergeCell ref="E477:F477"/>
    <mergeCell ref="E494:F494"/>
    <mergeCell ref="E492:F492"/>
    <mergeCell ref="E482:F482"/>
    <mergeCell ref="E474:F474"/>
    <mergeCell ref="E476:F476"/>
    <mergeCell ref="E475:F475"/>
    <mergeCell ref="E479:F479"/>
    <mergeCell ref="E485:F485"/>
    <mergeCell ref="E484:F484"/>
    <mergeCell ref="E483:F483"/>
    <mergeCell ref="E493:F493"/>
    <mergeCell ref="Q474:R474"/>
    <mergeCell ref="T483:U483"/>
    <mergeCell ref="T474:U474"/>
    <mergeCell ref="T491:U491"/>
    <mergeCell ref="T494:U494"/>
    <mergeCell ref="T485:U485"/>
    <mergeCell ref="T492:U492"/>
    <mergeCell ref="T493:U493"/>
    <mergeCell ref="T490:U490"/>
    <mergeCell ref="T480:U480"/>
    <mergeCell ref="T481:U481"/>
    <mergeCell ref="T484:U484"/>
    <mergeCell ref="Q480:R480"/>
    <mergeCell ref="Q483:R483"/>
    <mergeCell ref="T482:U482"/>
    <mergeCell ref="B305:B314"/>
    <mergeCell ref="C305:C314"/>
    <mergeCell ref="D310:D314"/>
    <mergeCell ref="E310:E312"/>
    <mergeCell ref="E313:E314"/>
    <mergeCell ref="Q471:R471"/>
    <mergeCell ref="D422:F422"/>
    <mergeCell ref="Q422:R422"/>
    <mergeCell ref="Q419:R419"/>
    <mergeCell ref="D413:F413"/>
    <mergeCell ref="B435:B436"/>
    <mergeCell ref="C435:C436"/>
    <mergeCell ref="D435:F435"/>
    <mergeCell ref="D436:F436"/>
    <mergeCell ref="B441:B442"/>
    <mergeCell ref="C441:C442"/>
    <mergeCell ref="D441:F441"/>
    <mergeCell ref="D421:F421"/>
    <mergeCell ref="D430:F430"/>
    <mergeCell ref="Q420:R420"/>
    <mergeCell ref="Q421:R421"/>
    <mergeCell ref="D416:F416"/>
    <mergeCell ref="Q416:R416"/>
    <mergeCell ref="D420:F420"/>
    <mergeCell ref="C295:C304"/>
    <mergeCell ref="E295:E297"/>
    <mergeCell ref="E325:E327"/>
    <mergeCell ref="E328:E329"/>
    <mergeCell ref="D330:D334"/>
    <mergeCell ref="E330:E332"/>
    <mergeCell ref="E333:E334"/>
    <mergeCell ref="E335:E337"/>
    <mergeCell ref="E323:E324"/>
    <mergeCell ref="C325:C334"/>
    <mergeCell ref="D325:D329"/>
    <mergeCell ref="D305:D309"/>
    <mergeCell ref="E305:E307"/>
    <mergeCell ref="D315:D319"/>
    <mergeCell ref="E315:E317"/>
    <mergeCell ref="E160:E161"/>
    <mergeCell ref="T160:U160"/>
    <mergeCell ref="Q160:R160"/>
    <mergeCell ref="E162:E163"/>
    <mergeCell ref="E164:E165"/>
    <mergeCell ref="T171:U171"/>
    <mergeCell ref="E173:E174"/>
    <mergeCell ref="T173:U173"/>
    <mergeCell ref="T162:U162"/>
    <mergeCell ref="E167:E168"/>
    <mergeCell ref="T167:U167"/>
    <mergeCell ref="E169:E170"/>
    <mergeCell ref="T169:U169"/>
    <mergeCell ref="T164:U164"/>
    <mergeCell ref="T166:U166"/>
    <mergeCell ref="T422:U422"/>
    <mergeCell ref="D417:F417"/>
    <mergeCell ref="T275:U275"/>
    <mergeCell ref="T259:U259"/>
    <mergeCell ref="E262:E264"/>
    <mergeCell ref="T262:U262"/>
    <mergeCell ref="E275:E277"/>
    <mergeCell ref="T265:U265"/>
    <mergeCell ref="E268:E269"/>
    <mergeCell ref="T285:U285"/>
    <mergeCell ref="Q418:R418"/>
    <mergeCell ref="T406:U406"/>
    <mergeCell ref="D412:F412"/>
    <mergeCell ref="T412:U412"/>
    <mergeCell ref="T417:U417"/>
    <mergeCell ref="T418:U418"/>
    <mergeCell ref="Q417:R417"/>
    <mergeCell ref="E298:E299"/>
    <mergeCell ref="D295:D299"/>
    <mergeCell ref="E300:E302"/>
    <mergeCell ref="E303:E304"/>
    <mergeCell ref="D285:D289"/>
    <mergeCell ref="Q413:R413"/>
    <mergeCell ref="D411:F411"/>
    <mergeCell ref="E469:F469"/>
    <mergeCell ref="T469:U469"/>
    <mergeCell ref="O455:O459"/>
    <mergeCell ref="B457:F458"/>
    <mergeCell ref="D471:D473"/>
    <mergeCell ref="E465:F465"/>
    <mergeCell ref="T461:U461"/>
    <mergeCell ref="B468:B470"/>
    <mergeCell ref="C468:C470"/>
    <mergeCell ref="T463:U463"/>
    <mergeCell ref="E471:F471"/>
    <mergeCell ref="B463:C463"/>
    <mergeCell ref="B465:B467"/>
    <mergeCell ref="C465:C467"/>
    <mergeCell ref="D465:D467"/>
    <mergeCell ref="T455:U455"/>
    <mergeCell ref="D463:F463"/>
    <mergeCell ref="Q465:R465"/>
    <mergeCell ref="T459:U459"/>
    <mergeCell ref="D468:D470"/>
    <mergeCell ref="T470:U470"/>
    <mergeCell ref="E470:F470"/>
    <mergeCell ref="E473:F473"/>
    <mergeCell ref="T473:U473"/>
    <mergeCell ref="T175:U175"/>
    <mergeCell ref="T215:U215"/>
    <mergeCell ref="T187:U187"/>
    <mergeCell ref="T189:U189"/>
    <mergeCell ref="E181:E182"/>
    <mergeCell ref="E175:E176"/>
    <mergeCell ref="E185:E186"/>
    <mergeCell ref="E183:E184"/>
    <mergeCell ref="T256:U256"/>
    <mergeCell ref="T196:U196"/>
    <mergeCell ref="T198:U198"/>
    <mergeCell ref="T239:U239"/>
    <mergeCell ref="E253:E255"/>
    <mergeCell ref="T253:U253"/>
    <mergeCell ref="T194:U194"/>
    <mergeCell ref="T183:U183"/>
    <mergeCell ref="E177:E178"/>
    <mergeCell ref="T177:U177"/>
    <mergeCell ref="E179:E180"/>
    <mergeCell ref="T179:U179"/>
    <mergeCell ref="T181:U181"/>
    <mergeCell ref="T185:U185"/>
    <mergeCell ref="Q411:R411"/>
    <mergeCell ref="Q410:R410"/>
    <mergeCell ref="Q412:R412"/>
    <mergeCell ref="T410:U410"/>
    <mergeCell ref="T411:U411"/>
    <mergeCell ref="D290:D294"/>
    <mergeCell ref="E293:E294"/>
    <mergeCell ref="T295:U295"/>
    <mergeCell ref="Q406:R406"/>
    <mergeCell ref="T305:U305"/>
    <mergeCell ref="E308:E309"/>
    <mergeCell ref="T315:U315"/>
    <mergeCell ref="E318:E319"/>
    <mergeCell ref="D414:F414"/>
    <mergeCell ref="T414:U414"/>
    <mergeCell ref="Q414:R414"/>
    <mergeCell ref="D415:F415"/>
    <mergeCell ref="Q415:R415"/>
    <mergeCell ref="I405:J405"/>
    <mergeCell ref="I406:J406"/>
    <mergeCell ref="T136:U136"/>
    <mergeCell ref="E138:E139"/>
    <mergeCell ref="T138:U138"/>
    <mergeCell ref="E140:E141"/>
    <mergeCell ref="T154:U154"/>
    <mergeCell ref="E156:E157"/>
    <mergeCell ref="T156:U156"/>
    <mergeCell ref="T146:U146"/>
    <mergeCell ref="E148:E149"/>
    <mergeCell ref="T148:U148"/>
    <mergeCell ref="E150:E151"/>
    <mergeCell ref="T150:U150"/>
    <mergeCell ref="E152:E153"/>
    <mergeCell ref="T140:U140"/>
    <mergeCell ref="E142:E143"/>
    <mergeCell ref="E154:E155"/>
    <mergeCell ref="T158:U158"/>
    <mergeCell ref="T142:U142"/>
    <mergeCell ref="E144:E145"/>
    <mergeCell ref="T144:U144"/>
    <mergeCell ref="Q154:R154"/>
    <mergeCell ref="T152:U152"/>
    <mergeCell ref="A1:B1"/>
    <mergeCell ref="C1:F1"/>
    <mergeCell ref="J1:L1"/>
    <mergeCell ref="B5:F6"/>
    <mergeCell ref="D84:F84"/>
    <mergeCell ref="T7:U7"/>
    <mergeCell ref="B8:F9"/>
    <mergeCell ref="D18:F18"/>
    <mergeCell ref="D20:F20"/>
    <mergeCell ref="D21:F21"/>
    <mergeCell ref="D23:F23"/>
    <mergeCell ref="D82:F82"/>
    <mergeCell ref="D83:F83"/>
    <mergeCell ref="D80:F80"/>
    <mergeCell ref="T10:U10"/>
    <mergeCell ref="B11:F12"/>
    <mergeCell ref="T13:U13"/>
    <mergeCell ref="D22:F22"/>
    <mergeCell ref="D24:F24"/>
    <mergeCell ref="B18:C18"/>
    <mergeCell ref="B65:C65"/>
    <mergeCell ref="D65:F65"/>
    <mergeCell ref="C69:F70"/>
    <mergeCell ref="C73:F74"/>
    <mergeCell ref="B80:C80"/>
    <mergeCell ref="B56:C56"/>
    <mergeCell ref="B60:C60"/>
    <mergeCell ref="D86:F86"/>
    <mergeCell ref="B64:C64"/>
    <mergeCell ref="D87:F87"/>
    <mergeCell ref="B114:C114"/>
    <mergeCell ref="D114:F114"/>
    <mergeCell ref="D85:F85"/>
    <mergeCell ref="Q117:R117"/>
    <mergeCell ref="T117:U117"/>
    <mergeCell ref="B119:F120"/>
    <mergeCell ref="B122:F123"/>
    <mergeCell ref="B128:C128"/>
    <mergeCell ref="D128:F128"/>
    <mergeCell ref="B130:B135"/>
    <mergeCell ref="C130:C135"/>
    <mergeCell ref="D130:D135"/>
    <mergeCell ref="Q130:R130"/>
    <mergeCell ref="T134:U134"/>
    <mergeCell ref="T124:U124"/>
    <mergeCell ref="T126:U126"/>
    <mergeCell ref="T128:U128"/>
    <mergeCell ref="Q126:R126"/>
    <mergeCell ref="T130:U130"/>
    <mergeCell ref="T132:U132"/>
    <mergeCell ref="E130:E131"/>
    <mergeCell ref="E132:E133"/>
    <mergeCell ref="E134:E135"/>
    <mergeCell ref="B136:B141"/>
    <mergeCell ref="C136:C141"/>
    <mergeCell ref="D136:D141"/>
    <mergeCell ref="Q136:R136"/>
    <mergeCell ref="B142:B147"/>
    <mergeCell ref="C142:C147"/>
    <mergeCell ref="D142:D147"/>
    <mergeCell ref="Q142:R142"/>
    <mergeCell ref="B148:B153"/>
    <mergeCell ref="C148:C153"/>
    <mergeCell ref="D148:D153"/>
    <mergeCell ref="Q148:R148"/>
    <mergeCell ref="E146:E147"/>
    <mergeCell ref="E136:E137"/>
    <mergeCell ref="D167:D172"/>
    <mergeCell ref="Q167:R167"/>
    <mergeCell ref="B173:B178"/>
    <mergeCell ref="C173:C178"/>
    <mergeCell ref="D173:D178"/>
    <mergeCell ref="Q173:R173"/>
    <mergeCell ref="B179:B184"/>
    <mergeCell ref="C179:C184"/>
    <mergeCell ref="D179:D184"/>
    <mergeCell ref="Q179:R179"/>
    <mergeCell ref="E171:E172"/>
    <mergeCell ref="B185:B190"/>
    <mergeCell ref="C185:C190"/>
    <mergeCell ref="D185:D190"/>
    <mergeCell ref="Q185:R185"/>
    <mergeCell ref="E187:E188"/>
    <mergeCell ref="E189:E190"/>
    <mergeCell ref="B194:B200"/>
    <mergeCell ref="C194:C200"/>
    <mergeCell ref="D194:D200"/>
    <mergeCell ref="E194:E195"/>
    <mergeCell ref="Q194:R194"/>
    <mergeCell ref="E196:E197"/>
    <mergeCell ref="E198:E200"/>
    <mergeCell ref="B201:B207"/>
    <mergeCell ref="C201:C207"/>
    <mergeCell ref="D201:D207"/>
    <mergeCell ref="E201:E202"/>
    <mergeCell ref="Q201:R201"/>
    <mergeCell ref="E203:E204"/>
    <mergeCell ref="T203:U203"/>
    <mergeCell ref="E205:E207"/>
    <mergeCell ref="T205:U205"/>
    <mergeCell ref="T201:U201"/>
    <mergeCell ref="B208:B214"/>
    <mergeCell ref="C208:C214"/>
    <mergeCell ref="D208:D214"/>
    <mergeCell ref="E208:E209"/>
    <mergeCell ref="Q208:R208"/>
    <mergeCell ref="E210:E211"/>
    <mergeCell ref="T210:U210"/>
    <mergeCell ref="E212:E214"/>
    <mergeCell ref="T212:U212"/>
    <mergeCell ref="T208:U208"/>
    <mergeCell ref="B215:B221"/>
    <mergeCell ref="C215:C221"/>
    <mergeCell ref="D215:D221"/>
    <mergeCell ref="E215:E216"/>
    <mergeCell ref="Q215:R215"/>
    <mergeCell ref="E217:E218"/>
    <mergeCell ref="T217:U217"/>
    <mergeCell ref="E219:E221"/>
    <mergeCell ref="T219:U219"/>
    <mergeCell ref="B222:B228"/>
    <mergeCell ref="C222:C228"/>
    <mergeCell ref="D222:D228"/>
    <mergeCell ref="E222:E223"/>
    <mergeCell ref="Q222:R222"/>
    <mergeCell ref="E224:E225"/>
    <mergeCell ref="T224:U224"/>
    <mergeCell ref="E226:E228"/>
    <mergeCell ref="T226:U226"/>
    <mergeCell ref="T222:U222"/>
    <mergeCell ref="B229:B235"/>
    <mergeCell ref="C229:C235"/>
    <mergeCell ref="D229:D235"/>
    <mergeCell ref="E229:E230"/>
    <mergeCell ref="Q229:R229"/>
    <mergeCell ref="E231:E232"/>
    <mergeCell ref="T231:U231"/>
    <mergeCell ref="E233:E235"/>
    <mergeCell ref="T233:U233"/>
    <mergeCell ref="T229:U229"/>
    <mergeCell ref="B239:B245"/>
    <mergeCell ref="C239:C245"/>
    <mergeCell ref="D239:D245"/>
    <mergeCell ref="E239:E240"/>
    <mergeCell ref="Q239:R239"/>
    <mergeCell ref="E241:E242"/>
    <mergeCell ref="T241:U241"/>
    <mergeCell ref="E243:E245"/>
    <mergeCell ref="T243:U243"/>
    <mergeCell ref="B262:B264"/>
    <mergeCell ref="C262:C264"/>
    <mergeCell ref="D262:D264"/>
    <mergeCell ref="B246:B252"/>
    <mergeCell ref="C246:C252"/>
    <mergeCell ref="D246:D252"/>
    <mergeCell ref="E246:E247"/>
    <mergeCell ref="Q246:R246"/>
    <mergeCell ref="T246:U246"/>
    <mergeCell ref="E248:E249"/>
    <mergeCell ref="T248:U248"/>
    <mergeCell ref="E250:E252"/>
    <mergeCell ref="T250:U250"/>
    <mergeCell ref="B253:B255"/>
    <mergeCell ref="C253:C255"/>
    <mergeCell ref="D253:D255"/>
    <mergeCell ref="B256:B258"/>
    <mergeCell ref="C256:C258"/>
    <mergeCell ref="D256:D258"/>
    <mergeCell ref="E256:E258"/>
    <mergeCell ref="B259:B261"/>
    <mergeCell ref="C259:C261"/>
    <mergeCell ref="D259:D261"/>
    <mergeCell ref="E259:E261"/>
    <mergeCell ref="B265:B274"/>
    <mergeCell ref="C265:C274"/>
    <mergeCell ref="D265:D269"/>
    <mergeCell ref="E265:E267"/>
    <mergeCell ref="B315:B324"/>
    <mergeCell ref="C315:C324"/>
    <mergeCell ref="B275:B284"/>
    <mergeCell ref="C275:C284"/>
    <mergeCell ref="D280:D284"/>
    <mergeCell ref="E283:E284"/>
    <mergeCell ref="B285:B294"/>
    <mergeCell ref="C285:C294"/>
    <mergeCell ref="E280:E282"/>
    <mergeCell ref="D275:D279"/>
    <mergeCell ref="E278:E279"/>
    <mergeCell ref="B295:B304"/>
    <mergeCell ref="D270:D274"/>
    <mergeCell ref="E270:E272"/>
    <mergeCell ref="E273:E274"/>
    <mergeCell ref="D320:D324"/>
    <mergeCell ref="E320:E322"/>
    <mergeCell ref="E288:E289"/>
    <mergeCell ref="E285:E287"/>
    <mergeCell ref="E290:E292"/>
    <mergeCell ref="T424:U424"/>
    <mergeCell ref="B431:B432"/>
    <mergeCell ref="C431:C432"/>
    <mergeCell ref="D431:F431"/>
    <mergeCell ref="D432:F432"/>
    <mergeCell ref="B433:B434"/>
    <mergeCell ref="C433:C434"/>
    <mergeCell ref="D433:F433"/>
    <mergeCell ref="D434:F434"/>
    <mergeCell ref="C429:C430"/>
    <mergeCell ref="D423:F423"/>
    <mergeCell ref="D424:F424"/>
    <mergeCell ref="Q423:R423"/>
    <mergeCell ref="Q424:R424"/>
    <mergeCell ref="B427:B428"/>
    <mergeCell ref="C427:C428"/>
    <mergeCell ref="D427:F427"/>
    <mergeCell ref="D428:F428"/>
    <mergeCell ref="B429:B430"/>
    <mergeCell ref="B425:B426"/>
    <mergeCell ref="C425:C426"/>
    <mergeCell ref="D425:F425"/>
    <mergeCell ref="D426:F426"/>
    <mergeCell ref="I453:J453"/>
    <mergeCell ref="Q493:R493"/>
    <mergeCell ref="B496:B498"/>
    <mergeCell ref="C496:C498"/>
    <mergeCell ref="D496:D498"/>
    <mergeCell ref="Q496:R496"/>
    <mergeCell ref="E496:F496"/>
    <mergeCell ref="E498:F498"/>
    <mergeCell ref="B443:B444"/>
    <mergeCell ref="C443:C444"/>
    <mergeCell ref="D443:F443"/>
    <mergeCell ref="D444:F444"/>
    <mergeCell ref="B471:B473"/>
    <mergeCell ref="C471:C473"/>
    <mergeCell ref="B480:B482"/>
    <mergeCell ref="C480:C482"/>
    <mergeCell ref="D480:D482"/>
    <mergeCell ref="E480:F480"/>
    <mergeCell ref="E481:F481"/>
    <mergeCell ref="B477:B479"/>
    <mergeCell ref="C477:C479"/>
    <mergeCell ref="D477:D479"/>
    <mergeCell ref="E472:F472"/>
    <mergeCell ref="C474:C476"/>
    <mergeCell ref="D483:D485"/>
    <mergeCell ref="B511:B513"/>
    <mergeCell ref="C511:C513"/>
    <mergeCell ref="D511:D513"/>
    <mergeCell ref="Q511:R511"/>
    <mergeCell ref="E510:F510"/>
    <mergeCell ref="E511:F511"/>
    <mergeCell ref="E512:F512"/>
    <mergeCell ref="E513:F513"/>
    <mergeCell ref="E508:F508"/>
    <mergeCell ref="D493:D495"/>
    <mergeCell ref="B499:B501"/>
    <mergeCell ref="B502:B504"/>
    <mergeCell ref="C502:C504"/>
    <mergeCell ref="D502:D504"/>
    <mergeCell ref="B505:B507"/>
    <mergeCell ref="D490:D492"/>
    <mergeCell ref="C499:C501"/>
    <mergeCell ref="D499:D501"/>
    <mergeCell ref="E499:F499"/>
    <mergeCell ref="Q499:R499"/>
    <mergeCell ref="E500:F500"/>
    <mergeCell ref="Q490:R490"/>
    <mergeCell ref="E491:F491"/>
    <mergeCell ref="T515:U515"/>
    <mergeCell ref="T516:U516"/>
    <mergeCell ref="T517:U517"/>
    <mergeCell ref="E516:F516"/>
    <mergeCell ref="E517:F517"/>
    <mergeCell ref="E518:F518"/>
    <mergeCell ref="C505:C507"/>
    <mergeCell ref="D505:D507"/>
    <mergeCell ref="Q505:R505"/>
    <mergeCell ref="E514:F514"/>
    <mergeCell ref="Q514:R514"/>
    <mergeCell ref="T514:U514"/>
    <mergeCell ref="T512:U512"/>
    <mergeCell ref="T513:U513"/>
    <mergeCell ref="T510:U510"/>
    <mergeCell ref="T511:U511"/>
    <mergeCell ref="T509:U509"/>
    <mergeCell ref="E506:F506"/>
    <mergeCell ref="T506:U506"/>
    <mergeCell ref="E507:F507"/>
    <mergeCell ref="T507:U507"/>
    <mergeCell ref="T508:U508"/>
    <mergeCell ref="Q508:R508"/>
    <mergeCell ref="T531:U531"/>
    <mergeCell ref="T525:U525"/>
    <mergeCell ref="T526:U526"/>
    <mergeCell ref="E525:F525"/>
    <mergeCell ref="B527:B528"/>
    <mergeCell ref="B517:B519"/>
    <mergeCell ref="C517:C519"/>
    <mergeCell ref="D517:D519"/>
    <mergeCell ref="Q517:R517"/>
    <mergeCell ref="T518:U518"/>
    <mergeCell ref="T519:U519"/>
    <mergeCell ref="E524:F524"/>
    <mergeCell ref="C529:C530"/>
    <mergeCell ref="E529:F529"/>
    <mergeCell ref="E526:F526"/>
    <mergeCell ref="T523:U523"/>
    <mergeCell ref="E523:F523"/>
    <mergeCell ref="Q520:R520"/>
    <mergeCell ref="T520:U520"/>
    <mergeCell ref="T522:U522"/>
    <mergeCell ref="T524:U524"/>
    <mergeCell ref="E520:F520"/>
    <mergeCell ref="E521:F521"/>
    <mergeCell ref="T521:U521"/>
    <mergeCell ref="E530:F530"/>
    <mergeCell ref="B529:B530"/>
    <mergeCell ref="C527:C528"/>
    <mergeCell ref="E527:F527"/>
    <mergeCell ref="E528:F528"/>
    <mergeCell ref="T527:U527"/>
    <mergeCell ref="T529:U529"/>
    <mergeCell ref="B520:B522"/>
    <mergeCell ref="C520:C522"/>
    <mergeCell ref="D520:D522"/>
    <mergeCell ref="E522:F522"/>
    <mergeCell ref="T535:U535"/>
    <mergeCell ref="E536:F536"/>
    <mergeCell ref="B537:B538"/>
    <mergeCell ref="C537:C538"/>
    <mergeCell ref="E537:F537"/>
    <mergeCell ref="T537:U537"/>
    <mergeCell ref="E538:F538"/>
    <mergeCell ref="B533:B534"/>
    <mergeCell ref="C533:C534"/>
    <mergeCell ref="E533:F533"/>
    <mergeCell ref="T533:U533"/>
    <mergeCell ref="E534:F534"/>
    <mergeCell ref="I454:J454"/>
    <mergeCell ref="I629:J629"/>
    <mergeCell ref="I631:J631"/>
    <mergeCell ref="I632:J632"/>
    <mergeCell ref="I572:J572"/>
    <mergeCell ref="B586:C586"/>
    <mergeCell ref="I603:J603"/>
    <mergeCell ref="I604:J604"/>
    <mergeCell ref="B608:C608"/>
    <mergeCell ref="I617:J617"/>
    <mergeCell ref="I618:J618"/>
    <mergeCell ref="B622:C622"/>
    <mergeCell ref="I628:J628"/>
    <mergeCell ref="I555:J555"/>
    <mergeCell ref="I556:J556"/>
    <mergeCell ref="I558:J558"/>
    <mergeCell ref="B559:C559"/>
    <mergeCell ref="D559:F559"/>
    <mergeCell ref="I559:J559"/>
    <mergeCell ref="I568:J568"/>
    <mergeCell ref="I569:J569"/>
    <mergeCell ref="I571:J571"/>
    <mergeCell ref="B535:B536"/>
    <mergeCell ref="C535:C536"/>
    <mergeCell ref="B385:B394"/>
    <mergeCell ref="C385:C394"/>
    <mergeCell ref="D385:D389"/>
    <mergeCell ref="E385:E387"/>
    <mergeCell ref="E388:E389"/>
    <mergeCell ref="D390:D394"/>
    <mergeCell ref="E390:E392"/>
    <mergeCell ref="E393:E394"/>
    <mergeCell ref="B395:B404"/>
    <mergeCell ref="C395:C404"/>
    <mergeCell ref="D395:D399"/>
    <mergeCell ref="E395:E397"/>
    <mergeCell ref="E398:E399"/>
    <mergeCell ref="D400:D404"/>
    <mergeCell ref="E400:E402"/>
    <mergeCell ref="E403:E404"/>
    <mergeCell ref="B553:B554"/>
    <mergeCell ref="C553:C554"/>
    <mergeCell ref="E553:F553"/>
    <mergeCell ref="E554:F554"/>
    <mergeCell ref="B449:B450"/>
    <mergeCell ref="C449:C450"/>
    <mergeCell ref="D449:F449"/>
    <mergeCell ref="D450:F450"/>
    <mergeCell ref="B451:B452"/>
    <mergeCell ref="C451:C452"/>
    <mergeCell ref="D451:F451"/>
    <mergeCell ref="D452:F452"/>
    <mergeCell ref="B551:B552"/>
    <mergeCell ref="C551:C552"/>
    <mergeCell ref="E551:F551"/>
    <mergeCell ref="E552:F552"/>
    <mergeCell ref="E535:F535"/>
    <mergeCell ref="B531:B532"/>
    <mergeCell ref="C531:C532"/>
    <mergeCell ref="E531:F531"/>
    <mergeCell ref="E532:F532"/>
    <mergeCell ref="E515:F515"/>
    <mergeCell ref="B483:B485"/>
    <mergeCell ref="C483:C485"/>
  </mergeCells>
  <phoneticPr fontId="3"/>
  <printOptions horizontalCentered="1"/>
  <pageMargins left="0.78740157480314965" right="0.78740157480314965" top="0.78740157480314965" bottom="0.39370078740157483" header="0.51181102362204722" footer="0.51181102362204722"/>
  <pageSetup paperSize="9" scale="59" orientation="portrait" r:id="rId1"/>
  <headerFooter alignWithMargins="0"/>
  <rowBreaks count="7" manualBreakCount="7">
    <brk id="75" max="11" man="1"/>
    <brk id="116" max="11" man="1"/>
    <brk id="191" max="11" man="1"/>
    <brk id="236" max="11" man="1"/>
    <brk id="304" max="11" man="1"/>
    <brk id="408" max="11" man="1"/>
    <brk id="48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535"/>
  <sheetViews>
    <sheetView view="pageBreakPreview" zoomScale="70" zoomScaleNormal="70" zoomScaleSheetLayoutView="70" workbookViewId="0">
      <selection activeCell="C1" sqref="C1"/>
    </sheetView>
  </sheetViews>
  <sheetFormatPr defaultColWidth="9" defaultRowHeight="13.2" x14ac:dyDescent="0.2"/>
  <cols>
    <col min="1" max="1" width="20.88671875" style="110" customWidth="1"/>
    <col min="2" max="2" width="10.6640625" style="112" customWidth="1"/>
    <col min="3" max="3" width="133" style="113" customWidth="1"/>
    <col min="4" max="4" width="0.88671875" style="61" customWidth="1"/>
    <col min="5" max="5" width="13.44140625" style="62" customWidth="1"/>
    <col min="6" max="6" width="0.88671875" style="62" customWidth="1"/>
    <col min="7" max="7" width="8.88671875" style="4" customWidth="1"/>
    <col min="8" max="10" width="9" style="4"/>
    <col min="11" max="11" width="8.88671875" style="4" customWidth="1"/>
    <col min="12" max="16384" width="9" style="4"/>
  </cols>
  <sheetData>
    <row r="1" spans="1:21" ht="31.5" customHeight="1" thickBot="1" x14ac:dyDescent="0.25">
      <c r="A1" s="109" t="s">
        <v>1648</v>
      </c>
    </row>
    <row r="2" spans="1:21" s="60" customFormat="1" ht="22.5" customHeight="1" thickBot="1" x14ac:dyDescent="0.25">
      <c r="A2" s="114" t="s">
        <v>449</v>
      </c>
      <c r="B2" s="115" t="s">
        <v>1634</v>
      </c>
      <c r="C2" s="116" t="s">
        <v>1635</v>
      </c>
      <c r="D2" s="63"/>
      <c r="E2" s="64" t="s">
        <v>1633</v>
      </c>
      <c r="F2" s="65"/>
      <c r="G2" s="66"/>
      <c r="L2" s="67"/>
      <c r="U2" s="62"/>
    </row>
    <row r="3" spans="1:21" ht="15" customHeight="1" x14ac:dyDescent="0.2">
      <c r="A3" s="1383" t="s">
        <v>1637</v>
      </c>
      <c r="B3" s="117" t="s">
        <v>1803</v>
      </c>
      <c r="C3" s="118" t="s">
        <v>1642</v>
      </c>
      <c r="D3" s="68"/>
      <c r="E3" s="69"/>
      <c r="F3" s="70"/>
      <c r="L3" s="62"/>
      <c r="M3" s="62"/>
      <c r="N3" s="62"/>
      <c r="O3" s="62"/>
      <c r="P3" s="62"/>
      <c r="Q3" s="62"/>
      <c r="U3" s="62"/>
    </row>
    <row r="4" spans="1:21" ht="15" customHeight="1" x14ac:dyDescent="0.2">
      <c r="A4" s="1384"/>
      <c r="B4" s="99" t="s">
        <v>1645</v>
      </c>
      <c r="C4" s="100" t="s">
        <v>1640</v>
      </c>
      <c r="D4" s="71"/>
      <c r="E4" s="69"/>
      <c r="F4" s="72"/>
      <c r="G4" s="1385" t="s">
        <v>5684</v>
      </c>
      <c r="H4" s="1386"/>
      <c r="I4" s="1386"/>
      <c r="U4" s="62"/>
    </row>
    <row r="5" spans="1:21" ht="15" customHeight="1" x14ac:dyDescent="0.2">
      <c r="A5" s="1384"/>
      <c r="B5" s="99" t="s">
        <v>1636</v>
      </c>
      <c r="C5" s="100" t="s">
        <v>1638</v>
      </c>
      <c r="D5" s="71"/>
      <c r="E5" s="69"/>
      <c r="F5" s="72"/>
      <c r="G5" s="1387"/>
      <c r="H5" s="1386"/>
      <c r="I5" s="1386"/>
      <c r="U5" s="62"/>
    </row>
    <row r="6" spans="1:21" ht="15" customHeight="1" x14ac:dyDescent="0.2">
      <c r="A6" s="1384"/>
      <c r="B6" s="99" t="s">
        <v>1804</v>
      </c>
      <c r="C6" s="100" t="s">
        <v>1643</v>
      </c>
      <c r="D6" s="71"/>
      <c r="E6" s="69"/>
      <c r="F6" s="72"/>
      <c r="G6" s="1387"/>
      <c r="H6" s="1386"/>
      <c r="I6" s="1386"/>
      <c r="U6" s="62"/>
    </row>
    <row r="7" spans="1:21" ht="15" customHeight="1" x14ac:dyDescent="0.2">
      <c r="A7" s="1384"/>
      <c r="B7" s="99" t="s">
        <v>1646</v>
      </c>
      <c r="C7" s="100" t="s">
        <v>1641</v>
      </c>
      <c r="D7" s="71"/>
      <c r="E7" s="69"/>
      <c r="F7" s="72"/>
      <c r="U7" s="62"/>
    </row>
    <row r="8" spans="1:21" ht="15" customHeight="1" x14ac:dyDescent="0.2">
      <c r="A8" s="1384"/>
      <c r="B8" s="99" t="s">
        <v>1644</v>
      </c>
      <c r="C8" s="100" t="s">
        <v>1639</v>
      </c>
      <c r="D8" s="71"/>
      <c r="E8" s="69"/>
      <c r="F8" s="72"/>
    </row>
    <row r="9" spans="1:21" ht="15" customHeight="1" x14ac:dyDescent="0.2">
      <c r="A9" s="119" t="s">
        <v>1647</v>
      </c>
      <c r="B9" s="120" t="s">
        <v>1649</v>
      </c>
      <c r="C9" s="121" t="s">
        <v>4754</v>
      </c>
      <c r="D9" s="71"/>
      <c r="E9" s="69"/>
      <c r="F9" s="72"/>
      <c r="G9" s="73" t="s">
        <v>1662</v>
      </c>
    </row>
    <row r="10" spans="1:21" ht="15" customHeight="1" x14ac:dyDescent="0.2">
      <c r="A10" s="122"/>
      <c r="B10" s="99" t="s">
        <v>1650</v>
      </c>
      <c r="C10" s="100" t="s">
        <v>4755</v>
      </c>
      <c r="D10" s="71"/>
      <c r="E10" s="69"/>
      <c r="F10" s="72"/>
      <c r="G10" s="73" t="s">
        <v>1661</v>
      </c>
    </row>
    <row r="11" spans="1:21" ht="15" customHeight="1" x14ac:dyDescent="0.2">
      <c r="A11" s="122"/>
      <c r="B11" s="99" t="s">
        <v>1651</v>
      </c>
      <c r="C11" s="100" t="s">
        <v>4756</v>
      </c>
      <c r="D11" s="71"/>
      <c r="E11" s="69"/>
      <c r="F11" s="72"/>
      <c r="G11" s="73" t="s">
        <v>1661</v>
      </c>
    </row>
    <row r="12" spans="1:21" ht="15" customHeight="1" x14ac:dyDescent="0.2">
      <c r="A12" s="122"/>
      <c r="B12" s="99" t="s">
        <v>1652</v>
      </c>
      <c r="C12" s="100" t="s">
        <v>4757</v>
      </c>
      <c r="D12" s="71"/>
      <c r="E12" s="69"/>
      <c r="F12" s="72"/>
      <c r="G12" s="73" t="s">
        <v>1661</v>
      </c>
    </row>
    <row r="13" spans="1:21" ht="15" customHeight="1" x14ac:dyDescent="0.2">
      <c r="A13" s="122"/>
      <c r="B13" s="99" t="s">
        <v>1653</v>
      </c>
      <c r="C13" s="100" t="s">
        <v>4758</v>
      </c>
      <c r="D13" s="71"/>
      <c r="E13" s="69"/>
      <c r="F13" s="72"/>
      <c r="G13" s="73" t="s">
        <v>1661</v>
      </c>
    </row>
    <row r="14" spans="1:21" ht="15" customHeight="1" x14ac:dyDescent="0.2">
      <c r="A14" s="122"/>
      <c r="B14" s="99" t="s">
        <v>1654</v>
      </c>
      <c r="C14" s="100" t="s">
        <v>4759</v>
      </c>
      <c r="D14" s="71"/>
      <c r="E14" s="69"/>
      <c r="F14" s="72"/>
      <c r="G14" s="73" t="s">
        <v>1661</v>
      </c>
    </row>
    <row r="15" spans="1:21" ht="15" customHeight="1" x14ac:dyDescent="0.2">
      <c r="A15" s="122"/>
      <c r="B15" s="99" t="s">
        <v>1655</v>
      </c>
      <c r="C15" s="100" t="s">
        <v>4760</v>
      </c>
      <c r="D15" s="71"/>
      <c r="E15" s="69"/>
      <c r="F15" s="72"/>
      <c r="G15" s="73" t="s">
        <v>1661</v>
      </c>
    </row>
    <row r="16" spans="1:21" ht="15" customHeight="1" x14ac:dyDescent="0.2">
      <c r="A16" s="122"/>
      <c r="B16" s="99" t="s">
        <v>1656</v>
      </c>
      <c r="C16" s="100" t="s">
        <v>4761</v>
      </c>
      <c r="D16" s="71"/>
      <c r="E16" s="69"/>
      <c r="F16" s="72"/>
      <c r="G16" s="73" t="s">
        <v>1661</v>
      </c>
    </row>
    <row r="17" spans="1:7" ht="15" customHeight="1" x14ac:dyDescent="0.2">
      <c r="A17" s="122"/>
      <c r="B17" s="99" t="s">
        <v>1657</v>
      </c>
      <c r="C17" s="100" t="s">
        <v>4762</v>
      </c>
      <c r="D17" s="71"/>
      <c r="E17" s="69"/>
      <c r="F17" s="72"/>
      <c r="G17" s="73" t="s">
        <v>1661</v>
      </c>
    </row>
    <row r="18" spans="1:7" ht="15" customHeight="1" x14ac:dyDescent="0.2">
      <c r="A18" s="122"/>
      <c r="B18" s="99" t="s">
        <v>1658</v>
      </c>
      <c r="C18" s="100" t="s">
        <v>4763</v>
      </c>
      <c r="D18" s="71"/>
      <c r="E18" s="69"/>
      <c r="F18" s="72"/>
      <c r="G18" s="73" t="s">
        <v>1661</v>
      </c>
    </row>
    <row r="19" spans="1:7" ht="15" customHeight="1" x14ac:dyDescent="0.2">
      <c r="A19" s="122"/>
      <c r="B19" s="99" t="s">
        <v>1659</v>
      </c>
      <c r="C19" s="100" t="s">
        <v>4764</v>
      </c>
      <c r="D19" s="71"/>
      <c r="E19" s="69"/>
      <c r="F19" s="72"/>
      <c r="G19" s="73" t="s">
        <v>1661</v>
      </c>
    </row>
    <row r="20" spans="1:7" ht="15" customHeight="1" x14ac:dyDescent="0.2">
      <c r="A20" s="123"/>
      <c r="B20" s="99" t="s">
        <v>4792</v>
      </c>
      <c r="C20" s="100" t="s">
        <v>4765</v>
      </c>
      <c r="D20" s="74"/>
      <c r="E20" s="69"/>
      <c r="F20" s="72"/>
      <c r="G20" s="73" t="s">
        <v>1661</v>
      </c>
    </row>
    <row r="21" spans="1:7" ht="15" customHeight="1" x14ac:dyDescent="0.2">
      <c r="A21" s="124"/>
      <c r="B21" s="99" t="s">
        <v>4793</v>
      </c>
      <c r="C21" s="101" t="s">
        <v>4794</v>
      </c>
      <c r="D21" s="71"/>
      <c r="E21" s="69"/>
      <c r="F21" s="72"/>
      <c r="G21" s="73" t="s">
        <v>1661</v>
      </c>
    </row>
    <row r="22" spans="1:7" ht="15" customHeight="1" x14ac:dyDescent="0.2">
      <c r="A22" s="123"/>
      <c r="B22" s="99" t="s">
        <v>6806</v>
      </c>
      <c r="C22" s="101" t="s">
        <v>5519</v>
      </c>
      <c r="D22" s="71"/>
      <c r="E22" s="69"/>
      <c r="F22" s="72"/>
      <c r="G22" s="73" t="s">
        <v>1661</v>
      </c>
    </row>
    <row r="23" spans="1:7" ht="15" customHeight="1" x14ac:dyDescent="0.2">
      <c r="A23" s="123"/>
      <c r="B23" s="99" t="s">
        <v>6212</v>
      </c>
      <c r="C23" s="100" t="s">
        <v>6101</v>
      </c>
      <c r="D23" s="74"/>
      <c r="E23" s="69"/>
      <c r="F23" s="72"/>
      <c r="G23" s="73" t="s">
        <v>1661</v>
      </c>
    </row>
    <row r="24" spans="1:7" ht="15" customHeight="1" x14ac:dyDescent="0.2">
      <c r="A24" s="125"/>
      <c r="B24" s="98" t="s">
        <v>6750</v>
      </c>
      <c r="C24" s="254" t="s">
        <v>6404</v>
      </c>
      <c r="D24" s="93"/>
      <c r="E24" s="69"/>
      <c r="F24" s="94"/>
      <c r="G24" s="252" t="s">
        <v>1661</v>
      </c>
    </row>
    <row r="25" spans="1:7" ht="15" customHeight="1" x14ac:dyDescent="0.2">
      <c r="A25" s="122" t="s">
        <v>1660</v>
      </c>
      <c r="B25" s="99" t="s">
        <v>1725</v>
      </c>
      <c r="C25" s="100" t="s">
        <v>1723</v>
      </c>
      <c r="D25" s="71"/>
      <c r="E25" s="69"/>
      <c r="F25" s="72"/>
      <c r="G25" s="73" t="s">
        <v>1662</v>
      </c>
    </row>
    <row r="26" spans="1:7" ht="15" customHeight="1" x14ac:dyDescent="0.2">
      <c r="A26" s="122"/>
      <c r="B26" s="99" t="s">
        <v>1726</v>
      </c>
      <c r="C26" s="100" t="s">
        <v>1724</v>
      </c>
      <c r="D26" s="71"/>
      <c r="E26" s="69"/>
      <c r="F26" s="72"/>
      <c r="G26" s="73" t="s">
        <v>4416</v>
      </c>
    </row>
    <row r="27" spans="1:7" ht="15" customHeight="1" x14ac:dyDescent="0.2">
      <c r="A27" s="122"/>
      <c r="B27" s="99" t="s">
        <v>1757</v>
      </c>
      <c r="C27" s="100" t="s">
        <v>1775</v>
      </c>
      <c r="D27" s="71"/>
      <c r="E27" s="69"/>
      <c r="F27" s="72"/>
      <c r="G27" s="73" t="s">
        <v>4416</v>
      </c>
    </row>
    <row r="28" spans="1:7" ht="15" customHeight="1" x14ac:dyDescent="0.2">
      <c r="A28" s="122"/>
      <c r="B28" s="99" t="s">
        <v>1758</v>
      </c>
      <c r="C28" s="100" t="s">
        <v>1773</v>
      </c>
      <c r="D28" s="71"/>
      <c r="E28" s="69"/>
      <c r="F28" s="72"/>
      <c r="G28" s="73" t="s">
        <v>4416</v>
      </c>
    </row>
    <row r="29" spans="1:7" ht="15" customHeight="1" x14ac:dyDescent="0.2">
      <c r="A29" s="122"/>
      <c r="B29" s="99" t="s">
        <v>1759</v>
      </c>
      <c r="C29" s="100" t="s">
        <v>1774</v>
      </c>
      <c r="D29" s="71"/>
      <c r="E29" s="69"/>
      <c r="F29" s="72"/>
      <c r="G29" s="73" t="s">
        <v>4416</v>
      </c>
    </row>
    <row r="30" spans="1:7" ht="15" customHeight="1" x14ac:dyDescent="0.2">
      <c r="A30" s="122"/>
      <c r="B30" s="99" t="s">
        <v>1760</v>
      </c>
      <c r="C30" s="100" t="s">
        <v>1776</v>
      </c>
      <c r="D30" s="71"/>
      <c r="E30" s="69"/>
      <c r="F30" s="72"/>
      <c r="G30" s="73" t="s">
        <v>4416</v>
      </c>
    </row>
    <row r="31" spans="1:7" ht="15" customHeight="1" x14ac:dyDescent="0.2">
      <c r="A31" s="122"/>
      <c r="B31" s="99" t="s">
        <v>1663</v>
      </c>
      <c r="C31" s="100" t="s">
        <v>1670</v>
      </c>
      <c r="D31" s="71"/>
      <c r="E31" s="69"/>
      <c r="F31" s="72"/>
      <c r="G31" s="73" t="s">
        <v>4416</v>
      </c>
    </row>
    <row r="32" spans="1:7" ht="15" customHeight="1" x14ac:dyDescent="0.2">
      <c r="A32" s="122"/>
      <c r="B32" s="99" t="s">
        <v>1664</v>
      </c>
      <c r="C32" s="100" t="s">
        <v>1671</v>
      </c>
      <c r="D32" s="71"/>
      <c r="E32" s="69"/>
      <c r="F32" s="72"/>
    </row>
    <row r="33" spans="1:7" ht="15" customHeight="1" x14ac:dyDescent="0.2">
      <c r="A33" s="122"/>
      <c r="B33" s="99" t="s">
        <v>1665</v>
      </c>
      <c r="C33" s="100" t="s">
        <v>1672</v>
      </c>
      <c r="D33" s="71"/>
      <c r="E33" s="69"/>
      <c r="F33" s="72"/>
    </row>
    <row r="34" spans="1:7" ht="15" customHeight="1" x14ac:dyDescent="0.2">
      <c r="A34" s="122"/>
      <c r="B34" s="99" t="s">
        <v>1666</v>
      </c>
      <c r="C34" s="100" t="s">
        <v>1673</v>
      </c>
      <c r="D34" s="71"/>
      <c r="E34" s="69"/>
      <c r="F34" s="72"/>
      <c r="G34" s="73" t="s">
        <v>1662</v>
      </c>
    </row>
    <row r="35" spans="1:7" ht="15" customHeight="1" x14ac:dyDescent="0.2">
      <c r="A35" s="122"/>
      <c r="B35" s="99" t="s">
        <v>1667</v>
      </c>
      <c r="C35" s="100" t="s">
        <v>1674</v>
      </c>
      <c r="D35" s="71"/>
      <c r="E35" s="69"/>
      <c r="F35" s="72"/>
      <c r="G35" s="73" t="s">
        <v>4416</v>
      </c>
    </row>
    <row r="36" spans="1:7" ht="15" customHeight="1" x14ac:dyDescent="0.2">
      <c r="A36" s="122"/>
      <c r="B36" s="99" t="s">
        <v>1668</v>
      </c>
      <c r="C36" s="100" t="s">
        <v>1675</v>
      </c>
      <c r="D36" s="71"/>
      <c r="E36" s="69"/>
      <c r="F36" s="72"/>
      <c r="G36" s="73" t="s">
        <v>4416</v>
      </c>
    </row>
    <row r="37" spans="1:7" ht="15" customHeight="1" x14ac:dyDescent="0.2">
      <c r="A37" s="122"/>
      <c r="B37" s="99" t="s">
        <v>1669</v>
      </c>
      <c r="C37" s="100" t="s">
        <v>1676</v>
      </c>
      <c r="D37" s="71"/>
      <c r="E37" s="69"/>
      <c r="F37" s="72"/>
      <c r="G37" s="73" t="s">
        <v>4416</v>
      </c>
    </row>
    <row r="38" spans="1:7" ht="15" customHeight="1" x14ac:dyDescent="0.2">
      <c r="A38" s="122"/>
      <c r="B38" s="99" t="s">
        <v>1729</v>
      </c>
      <c r="C38" s="100" t="s">
        <v>1727</v>
      </c>
      <c r="D38" s="71"/>
      <c r="E38" s="69"/>
      <c r="F38" s="72"/>
      <c r="G38" s="73" t="s">
        <v>4416</v>
      </c>
    </row>
    <row r="39" spans="1:7" ht="15" customHeight="1" x14ac:dyDescent="0.2">
      <c r="A39" s="122"/>
      <c r="B39" s="99" t="s">
        <v>1730</v>
      </c>
      <c r="C39" s="100" t="s">
        <v>1728</v>
      </c>
      <c r="D39" s="71"/>
      <c r="E39" s="69"/>
      <c r="F39" s="72"/>
      <c r="G39" s="73" t="s">
        <v>4416</v>
      </c>
    </row>
    <row r="40" spans="1:7" ht="15" customHeight="1" x14ac:dyDescent="0.2">
      <c r="A40" s="122"/>
      <c r="B40" s="99" t="s">
        <v>1761</v>
      </c>
      <c r="C40" s="100" t="s">
        <v>1765</v>
      </c>
      <c r="D40" s="71"/>
      <c r="E40" s="69"/>
      <c r="F40" s="72"/>
      <c r="G40" s="73" t="s">
        <v>4416</v>
      </c>
    </row>
    <row r="41" spans="1:7" ht="15" customHeight="1" x14ac:dyDescent="0.2">
      <c r="A41" s="122"/>
      <c r="B41" s="99" t="s">
        <v>1762</v>
      </c>
      <c r="C41" s="100" t="s">
        <v>1777</v>
      </c>
      <c r="D41" s="71"/>
      <c r="E41" s="69"/>
      <c r="F41" s="72"/>
      <c r="G41" s="73" t="s">
        <v>4416</v>
      </c>
    </row>
    <row r="42" spans="1:7" ht="15" customHeight="1" x14ac:dyDescent="0.2">
      <c r="A42" s="122"/>
      <c r="B42" s="99" t="s">
        <v>1763</v>
      </c>
      <c r="C42" s="100" t="s">
        <v>1778</v>
      </c>
      <c r="D42" s="71"/>
      <c r="E42" s="69"/>
      <c r="F42" s="72"/>
      <c r="G42" s="73" t="s">
        <v>4416</v>
      </c>
    </row>
    <row r="43" spans="1:7" ht="15" customHeight="1" x14ac:dyDescent="0.2">
      <c r="A43" s="122"/>
      <c r="B43" s="99" t="s">
        <v>1764</v>
      </c>
      <c r="C43" s="100" t="s">
        <v>1779</v>
      </c>
      <c r="D43" s="71"/>
      <c r="E43" s="69"/>
      <c r="F43" s="72"/>
      <c r="G43" s="73" t="s">
        <v>4416</v>
      </c>
    </row>
    <row r="44" spans="1:7" ht="15" customHeight="1" x14ac:dyDescent="0.2">
      <c r="A44" s="122"/>
      <c r="B44" s="99" t="s">
        <v>1684</v>
      </c>
      <c r="C44" s="100" t="s">
        <v>1677</v>
      </c>
      <c r="D44" s="71"/>
      <c r="E44" s="69"/>
      <c r="F44" s="72"/>
      <c r="G44" s="73" t="s">
        <v>4416</v>
      </c>
    </row>
    <row r="45" spans="1:7" ht="15" customHeight="1" x14ac:dyDescent="0.2">
      <c r="A45" s="122"/>
      <c r="B45" s="99" t="s">
        <v>1685</v>
      </c>
      <c r="C45" s="100" t="s">
        <v>1678</v>
      </c>
      <c r="D45" s="71"/>
      <c r="E45" s="69"/>
      <c r="F45" s="72"/>
    </row>
    <row r="46" spans="1:7" ht="15" customHeight="1" x14ac:dyDescent="0.2">
      <c r="A46" s="122"/>
      <c r="B46" s="99" t="s">
        <v>1686</v>
      </c>
      <c r="C46" s="100" t="s">
        <v>1679</v>
      </c>
      <c r="D46" s="71"/>
      <c r="E46" s="69"/>
      <c r="F46" s="72"/>
    </row>
    <row r="47" spans="1:7" ht="15" customHeight="1" x14ac:dyDescent="0.2">
      <c r="A47" s="122"/>
      <c r="B47" s="99" t="s">
        <v>1687</v>
      </c>
      <c r="C47" s="100" t="s">
        <v>1680</v>
      </c>
      <c r="D47" s="71"/>
      <c r="E47" s="69"/>
      <c r="F47" s="72"/>
      <c r="G47" s="73" t="s">
        <v>1662</v>
      </c>
    </row>
    <row r="48" spans="1:7" ht="15" customHeight="1" x14ac:dyDescent="0.2">
      <c r="A48" s="122"/>
      <c r="B48" s="99" t="s">
        <v>1688</v>
      </c>
      <c r="C48" s="100" t="s">
        <v>1681</v>
      </c>
      <c r="D48" s="71"/>
      <c r="E48" s="69"/>
      <c r="F48" s="72"/>
      <c r="G48" s="73" t="s">
        <v>4416</v>
      </c>
    </row>
    <row r="49" spans="1:7" ht="15" customHeight="1" x14ac:dyDescent="0.2">
      <c r="A49" s="122"/>
      <c r="B49" s="99" t="s">
        <v>1689</v>
      </c>
      <c r="C49" s="100" t="s">
        <v>1682</v>
      </c>
      <c r="D49" s="71"/>
      <c r="E49" s="69"/>
      <c r="F49" s="72"/>
      <c r="G49" s="73" t="s">
        <v>4416</v>
      </c>
    </row>
    <row r="50" spans="1:7" ht="15" customHeight="1" x14ac:dyDescent="0.2">
      <c r="A50" s="122"/>
      <c r="B50" s="99" t="s">
        <v>1690</v>
      </c>
      <c r="C50" s="100" t="s">
        <v>1683</v>
      </c>
      <c r="D50" s="71"/>
      <c r="E50" s="69"/>
      <c r="F50" s="72"/>
      <c r="G50" s="73" t="s">
        <v>4416</v>
      </c>
    </row>
    <row r="51" spans="1:7" ht="15" customHeight="1" x14ac:dyDescent="0.2">
      <c r="A51" s="122"/>
      <c r="B51" s="99" t="s">
        <v>1735</v>
      </c>
      <c r="C51" s="100" t="s">
        <v>1731</v>
      </c>
      <c r="D51" s="71"/>
      <c r="E51" s="69"/>
      <c r="F51" s="72"/>
      <c r="G51" s="73" t="s">
        <v>4416</v>
      </c>
    </row>
    <row r="52" spans="1:7" ht="15" customHeight="1" x14ac:dyDescent="0.2">
      <c r="A52" s="122"/>
      <c r="B52" s="99" t="s">
        <v>1736</v>
      </c>
      <c r="C52" s="100" t="s">
        <v>1732</v>
      </c>
      <c r="D52" s="71"/>
      <c r="E52" s="69"/>
      <c r="F52" s="72"/>
      <c r="G52" s="73" t="s">
        <v>4416</v>
      </c>
    </row>
    <row r="53" spans="1:7" ht="15" customHeight="1" x14ac:dyDescent="0.2">
      <c r="A53" s="122"/>
      <c r="B53" s="99" t="s">
        <v>1737</v>
      </c>
      <c r="C53" s="100" t="s">
        <v>1733</v>
      </c>
      <c r="D53" s="71"/>
      <c r="E53" s="69"/>
      <c r="F53" s="72"/>
      <c r="G53" s="73" t="s">
        <v>4416</v>
      </c>
    </row>
    <row r="54" spans="1:7" ht="15" customHeight="1" x14ac:dyDescent="0.2">
      <c r="A54" s="122"/>
      <c r="B54" s="99" t="s">
        <v>1738</v>
      </c>
      <c r="C54" s="100" t="s">
        <v>1734</v>
      </c>
      <c r="D54" s="71"/>
      <c r="E54" s="69"/>
      <c r="F54" s="72"/>
      <c r="G54" s="73" t="s">
        <v>4416</v>
      </c>
    </row>
    <row r="55" spans="1:7" ht="15" customHeight="1" x14ac:dyDescent="0.2">
      <c r="A55" s="122"/>
      <c r="B55" s="99" t="s">
        <v>1698</v>
      </c>
      <c r="C55" s="100" t="s">
        <v>1691</v>
      </c>
      <c r="D55" s="71"/>
      <c r="E55" s="69"/>
      <c r="F55" s="72"/>
      <c r="G55" s="73" t="s">
        <v>4416</v>
      </c>
    </row>
    <row r="56" spans="1:7" ht="15" customHeight="1" x14ac:dyDescent="0.2">
      <c r="A56" s="122"/>
      <c r="B56" s="99" t="s">
        <v>1699</v>
      </c>
      <c r="C56" s="100" t="s">
        <v>1692</v>
      </c>
      <c r="D56" s="71"/>
      <c r="E56" s="69"/>
      <c r="F56" s="72"/>
    </row>
    <row r="57" spans="1:7" ht="15" customHeight="1" x14ac:dyDescent="0.2">
      <c r="A57" s="122"/>
      <c r="B57" s="99" t="s">
        <v>1700</v>
      </c>
      <c r="C57" s="100" t="s">
        <v>1693</v>
      </c>
      <c r="D57" s="71"/>
      <c r="E57" s="69"/>
      <c r="F57" s="72"/>
    </row>
    <row r="58" spans="1:7" ht="15" customHeight="1" x14ac:dyDescent="0.2">
      <c r="A58" s="122"/>
      <c r="B58" s="99" t="s">
        <v>1701</v>
      </c>
      <c r="C58" s="100" t="s">
        <v>1694</v>
      </c>
      <c r="D58" s="71"/>
      <c r="E58" s="69"/>
      <c r="F58" s="72"/>
      <c r="G58" s="73" t="s">
        <v>1662</v>
      </c>
    </row>
    <row r="59" spans="1:7" ht="15" customHeight="1" x14ac:dyDescent="0.2">
      <c r="A59" s="122"/>
      <c r="B59" s="99" t="s">
        <v>1702</v>
      </c>
      <c r="C59" s="100" t="s">
        <v>1695</v>
      </c>
      <c r="D59" s="71"/>
      <c r="E59" s="69"/>
      <c r="F59" s="72"/>
      <c r="G59" s="73" t="s">
        <v>4416</v>
      </c>
    </row>
    <row r="60" spans="1:7" ht="15" customHeight="1" x14ac:dyDescent="0.2">
      <c r="A60" s="122"/>
      <c r="B60" s="99" t="s">
        <v>1703</v>
      </c>
      <c r="C60" s="100" t="s">
        <v>1696</v>
      </c>
      <c r="D60" s="71"/>
      <c r="E60" s="69"/>
      <c r="F60" s="72"/>
      <c r="G60" s="73" t="s">
        <v>4416</v>
      </c>
    </row>
    <row r="61" spans="1:7" ht="15" customHeight="1" x14ac:dyDescent="0.2">
      <c r="A61" s="122"/>
      <c r="B61" s="99" t="s">
        <v>1704</v>
      </c>
      <c r="C61" s="100" t="s">
        <v>1697</v>
      </c>
      <c r="D61" s="71"/>
      <c r="E61" s="69"/>
      <c r="F61" s="72"/>
      <c r="G61" s="73" t="s">
        <v>4416</v>
      </c>
    </row>
    <row r="62" spans="1:7" ht="15" customHeight="1" x14ac:dyDescent="0.2">
      <c r="A62" s="122"/>
      <c r="B62" s="99" t="s">
        <v>1743</v>
      </c>
      <c r="C62" s="100" t="s">
        <v>1739</v>
      </c>
      <c r="D62" s="71"/>
      <c r="E62" s="69"/>
      <c r="F62" s="72"/>
      <c r="G62" s="73" t="s">
        <v>4416</v>
      </c>
    </row>
    <row r="63" spans="1:7" ht="15" customHeight="1" x14ac:dyDescent="0.2">
      <c r="A63" s="122"/>
      <c r="B63" s="99" t="s">
        <v>1744</v>
      </c>
      <c r="C63" s="100" t="s">
        <v>1740</v>
      </c>
      <c r="D63" s="71"/>
      <c r="E63" s="69"/>
      <c r="F63" s="72"/>
      <c r="G63" s="73" t="s">
        <v>4416</v>
      </c>
    </row>
    <row r="64" spans="1:7" ht="15" customHeight="1" x14ac:dyDescent="0.2">
      <c r="A64" s="122"/>
      <c r="B64" s="99" t="s">
        <v>1745</v>
      </c>
      <c r="C64" s="100" t="s">
        <v>1741</v>
      </c>
      <c r="D64" s="71"/>
      <c r="E64" s="69"/>
      <c r="F64" s="72"/>
      <c r="G64" s="73" t="s">
        <v>4416</v>
      </c>
    </row>
    <row r="65" spans="1:7" ht="15" customHeight="1" x14ac:dyDescent="0.2">
      <c r="A65" s="122"/>
      <c r="B65" s="99" t="s">
        <v>1746</v>
      </c>
      <c r="C65" s="100" t="s">
        <v>1742</v>
      </c>
      <c r="D65" s="71"/>
      <c r="E65" s="69"/>
      <c r="F65" s="72"/>
      <c r="G65" s="73" t="s">
        <v>4416</v>
      </c>
    </row>
    <row r="66" spans="1:7" ht="15" customHeight="1" x14ac:dyDescent="0.2">
      <c r="A66" s="122"/>
      <c r="B66" s="99" t="s">
        <v>1712</v>
      </c>
      <c r="C66" s="100" t="s">
        <v>1705</v>
      </c>
      <c r="D66" s="71"/>
      <c r="E66" s="69"/>
      <c r="F66" s="72"/>
    </row>
    <row r="67" spans="1:7" ht="15" customHeight="1" x14ac:dyDescent="0.2">
      <c r="A67" s="122"/>
      <c r="B67" s="99" t="s">
        <v>1713</v>
      </c>
      <c r="C67" s="100" t="s">
        <v>1706</v>
      </c>
      <c r="D67" s="71"/>
      <c r="E67" s="69"/>
      <c r="F67" s="72"/>
    </row>
    <row r="68" spans="1:7" ht="15" customHeight="1" x14ac:dyDescent="0.2">
      <c r="A68" s="122"/>
      <c r="B68" s="99" t="s">
        <v>1714</v>
      </c>
      <c r="C68" s="100" t="s">
        <v>1707</v>
      </c>
      <c r="D68" s="71"/>
      <c r="E68" s="69"/>
      <c r="F68" s="72"/>
    </row>
    <row r="69" spans="1:7" ht="15" customHeight="1" x14ac:dyDescent="0.2">
      <c r="A69" s="122"/>
      <c r="B69" s="99" t="s">
        <v>1715</v>
      </c>
      <c r="C69" s="100" t="s">
        <v>1708</v>
      </c>
      <c r="D69" s="71"/>
      <c r="E69" s="69"/>
      <c r="F69" s="72"/>
    </row>
    <row r="70" spans="1:7" ht="15" customHeight="1" x14ac:dyDescent="0.2">
      <c r="A70" s="122"/>
      <c r="B70" s="99" t="s">
        <v>1716</v>
      </c>
      <c r="C70" s="100" t="s">
        <v>1709</v>
      </c>
      <c r="D70" s="71"/>
      <c r="E70" s="69"/>
      <c r="F70" s="72"/>
    </row>
    <row r="71" spans="1:7" ht="15" customHeight="1" x14ac:dyDescent="0.2">
      <c r="A71" s="122"/>
      <c r="B71" s="99" t="s">
        <v>1717</v>
      </c>
      <c r="C71" s="100" t="s">
        <v>1710</v>
      </c>
      <c r="D71" s="71"/>
      <c r="E71" s="69"/>
      <c r="F71" s="72"/>
    </row>
    <row r="72" spans="1:7" ht="15" customHeight="1" x14ac:dyDescent="0.2">
      <c r="A72" s="122"/>
      <c r="B72" s="99" t="s">
        <v>1718</v>
      </c>
      <c r="C72" s="100" t="s">
        <v>1711</v>
      </c>
      <c r="D72" s="71"/>
      <c r="E72" s="69"/>
      <c r="F72" s="72"/>
    </row>
    <row r="73" spans="1:7" ht="15" customHeight="1" x14ac:dyDescent="0.2">
      <c r="A73" s="122"/>
      <c r="B73" s="99" t="s">
        <v>1748</v>
      </c>
      <c r="C73" s="100" t="s">
        <v>1747</v>
      </c>
      <c r="D73" s="71"/>
      <c r="E73" s="69"/>
      <c r="F73" s="72"/>
    </row>
    <row r="74" spans="1:7" ht="15" customHeight="1" x14ac:dyDescent="0.2">
      <c r="A74" s="122"/>
      <c r="B74" s="99" t="s">
        <v>1749</v>
      </c>
      <c r="C74" s="100" t="s">
        <v>4417</v>
      </c>
      <c r="D74" s="71"/>
      <c r="E74" s="69"/>
      <c r="F74" s="72"/>
    </row>
    <row r="75" spans="1:7" ht="15" customHeight="1" x14ac:dyDescent="0.2">
      <c r="A75" s="122"/>
      <c r="B75" s="99" t="s">
        <v>1787</v>
      </c>
      <c r="C75" s="100" t="s">
        <v>1780</v>
      </c>
      <c r="D75" s="71"/>
      <c r="E75" s="69"/>
      <c r="F75" s="72"/>
    </row>
    <row r="76" spans="1:7" ht="15" customHeight="1" x14ac:dyDescent="0.2">
      <c r="A76" s="122"/>
      <c r="B76" s="99" t="s">
        <v>1788</v>
      </c>
      <c r="C76" s="100" t="s">
        <v>1781</v>
      </c>
      <c r="D76" s="71"/>
      <c r="E76" s="69"/>
      <c r="F76" s="72"/>
    </row>
    <row r="77" spans="1:7" ht="15" customHeight="1" x14ac:dyDescent="0.2">
      <c r="A77" s="122"/>
      <c r="B77" s="99" t="s">
        <v>1789</v>
      </c>
      <c r="C77" s="100" t="s">
        <v>1782</v>
      </c>
      <c r="D77" s="71"/>
      <c r="E77" s="69"/>
      <c r="F77" s="72"/>
    </row>
    <row r="78" spans="1:7" ht="15" customHeight="1" x14ac:dyDescent="0.2">
      <c r="A78" s="122"/>
      <c r="B78" s="99" t="s">
        <v>1790</v>
      </c>
      <c r="C78" s="100" t="s">
        <v>1783</v>
      </c>
      <c r="D78" s="71"/>
      <c r="E78" s="69"/>
      <c r="F78" s="72"/>
    </row>
    <row r="79" spans="1:7" ht="15" customHeight="1" x14ac:dyDescent="0.2">
      <c r="A79" s="122"/>
      <c r="B79" s="99" t="s">
        <v>1791</v>
      </c>
      <c r="C79" s="100" t="s">
        <v>1784</v>
      </c>
      <c r="D79" s="71"/>
      <c r="E79" s="69"/>
      <c r="F79" s="72"/>
    </row>
    <row r="80" spans="1:7" ht="15" customHeight="1" x14ac:dyDescent="0.2">
      <c r="A80" s="122"/>
      <c r="B80" s="99" t="s">
        <v>1792</v>
      </c>
      <c r="C80" s="100" t="s">
        <v>1785</v>
      </c>
      <c r="D80" s="71"/>
      <c r="E80" s="69"/>
      <c r="F80" s="72"/>
    </row>
    <row r="81" spans="1:6" ht="15" customHeight="1" x14ac:dyDescent="0.2">
      <c r="A81" s="122"/>
      <c r="B81" s="99" t="s">
        <v>1793</v>
      </c>
      <c r="C81" s="100" t="s">
        <v>1786</v>
      </c>
      <c r="D81" s="71"/>
      <c r="E81" s="69"/>
      <c r="F81" s="72"/>
    </row>
    <row r="82" spans="1:6" ht="15" customHeight="1" x14ac:dyDescent="0.2">
      <c r="A82" s="123"/>
      <c r="B82" s="99" t="s">
        <v>4808</v>
      </c>
      <c r="C82" s="100" t="s">
        <v>4807</v>
      </c>
      <c r="D82" s="74"/>
      <c r="E82" s="69"/>
      <c r="F82" s="72"/>
    </row>
    <row r="83" spans="1:6" ht="15" customHeight="1" x14ac:dyDescent="0.2">
      <c r="A83" s="122"/>
      <c r="B83" s="99" t="s">
        <v>5661</v>
      </c>
      <c r="C83" s="100" t="s">
        <v>5645</v>
      </c>
      <c r="D83" s="71"/>
      <c r="E83" s="69"/>
      <c r="F83" s="72"/>
    </row>
    <row r="84" spans="1:6" ht="15" customHeight="1" x14ac:dyDescent="0.2">
      <c r="A84" s="122"/>
      <c r="B84" s="99" t="s">
        <v>6213</v>
      </c>
      <c r="C84" s="100" t="s">
        <v>5834</v>
      </c>
      <c r="D84" s="71"/>
      <c r="E84" s="69"/>
      <c r="F84" s="72"/>
    </row>
    <row r="85" spans="1:6" ht="15" customHeight="1" x14ac:dyDescent="0.2">
      <c r="A85" s="122"/>
      <c r="B85" s="99" t="s">
        <v>6612</v>
      </c>
      <c r="C85" s="100" t="s">
        <v>6610</v>
      </c>
      <c r="D85" s="71"/>
      <c r="E85" s="69"/>
      <c r="F85" s="72"/>
    </row>
    <row r="86" spans="1:6" ht="15" customHeight="1" x14ac:dyDescent="0.2">
      <c r="A86" s="122"/>
      <c r="B86" s="99" t="s">
        <v>1721</v>
      </c>
      <c r="C86" s="100" t="s">
        <v>1719</v>
      </c>
      <c r="D86" s="71"/>
      <c r="E86" s="69"/>
      <c r="F86" s="72"/>
    </row>
    <row r="87" spans="1:6" ht="15" customHeight="1" x14ac:dyDescent="0.2">
      <c r="A87" s="122"/>
      <c r="B87" s="99" t="s">
        <v>1722</v>
      </c>
      <c r="C87" s="100" t="s">
        <v>1720</v>
      </c>
      <c r="D87" s="71"/>
      <c r="E87" s="69"/>
      <c r="F87" s="72"/>
    </row>
    <row r="88" spans="1:6" ht="15" customHeight="1" x14ac:dyDescent="0.2">
      <c r="A88" s="122"/>
      <c r="B88" s="99" t="s">
        <v>1750</v>
      </c>
      <c r="C88" s="100" t="s">
        <v>1766</v>
      </c>
      <c r="D88" s="71"/>
      <c r="E88" s="69"/>
      <c r="F88" s="72"/>
    </row>
    <row r="89" spans="1:6" ht="15" customHeight="1" x14ac:dyDescent="0.2">
      <c r="A89" s="122"/>
      <c r="B89" s="99" t="s">
        <v>1751</v>
      </c>
      <c r="C89" s="100" t="s">
        <v>1767</v>
      </c>
      <c r="D89" s="71"/>
      <c r="E89" s="69"/>
      <c r="F89" s="72"/>
    </row>
    <row r="90" spans="1:6" ht="15" customHeight="1" x14ac:dyDescent="0.2">
      <c r="A90" s="122"/>
      <c r="B90" s="99" t="s">
        <v>1752</v>
      </c>
      <c r="C90" s="100" t="s">
        <v>1768</v>
      </c>
      <c r="D90" s="71"/>
      <c r="E90" s="69"/>
      <c r="F90" s="72"/>
    </row>
    <row r="91" spans="1:6" ht="15" customHeight="1" x14ac:dyDescent="0.2">
      <c r="A91" s="122"/>
      <c r="B91" s="99" t="s">
        <v>1753</v>
      </c>
      <c r="C91" s="100" t="s">
        <v>1769</v>
      </c>
      <c r="D91" s="71"/>
      <c r="E91" s="69"/>
      <c r="F91" s="72"/>
    </row>
    <row r="92" spans="1:6" ht="15" customHeight="1" x14ac:dyDescent="0.2">
      <c r="A92" s="122"/>
      <c r="B92" s="99" t="s">
        <v>1754</v>
      </c>
      <c r="C92" s="100" t="s">
        <v>1770</v>
      </c>
      <c r="D92" s="71"/>
      <c r="E92" s="69"/>
      <c r="F92" s="72"/>
    </row>
    <row r="93" spans="1:6" ht="15" customHeight="1" x14ac:dyDescent="0.2">
      <c r="A93" s="122"/>
      <c r="B93" s="99" t="s">
        <v>1755</v>
      </c>
      <c r="C93" s="100" t="s">
        <v>1771</v>
      </c>
      <c r="D93" s="71"/>
      <c r="E93" s="69"/>
      <c r="F93" s="72"/>
    </row>
    <row r="94" spans="1:6" ht="15" customHeight="1" x14ac:dyDescent="0.2">
      <c r="A94" s="122"/>
      <c r="B94" s="99" t="s">
        <v>1756</v>
      </c>
      <c r="C94" s="100" t="s">
        <v>1772</v>
      </c>
      <c r="D94" s="71"/>
      <c r="E94" s="69"/>
      <c r="F94" s="72"/>
    </row>
    <row r="95" spans="1:6" ht="15" customHeight="1" x14ac:dyDescent="0.2">
      <c r="A95" s="123"/>
      <c r="B95" s="99" t="s">
        <v>5153</v>
      </c>
      <c r="C95" s="100" t="s">
        <v>4810</v>
      </c>
      <c r="D95" s="74"/>
      <c r="E95" s="69"/>
      <c r="F95" s="72"/>
    </row>
    <row r="96" spans="1:6" ht="15" customHeight="1" x14ac:dyDescent="0.2">
      <c r="A96" s="122"/>
      <c r="B96" s="99" t="s">
        <v>5662</v>
      </c>
      <c r="C96" s="100" t="s">
        <v>5644</v>
      </c>
      <c r="D96" s="71"/>
      <c r="E96" s="69"/>
      <c r="F96" s="72"/>
    </row>
    <row r="97" spans="1:7" ht="15" customHeight="1" x14ac:dyDescent="0.2">
      <c r="A97" s="122"/>
      <c r="B97" s="99" t="s">
        <v>6214</v>
      </c>
      <c r="C97" s="100" t="s">
        <v>5835</v>
      </c>
      <c r="D97" s="71"/>
      <c r="E97" s="69"/>
      <c r="F97" s="72"/>
    </row>
    <row r="98" spans="1:7" ht="15" customHeight="1" x14ac:dyDescent="0.2">
      <c r="A98" s="122"/>
      <c r="B98" s="99" t="s">
        <v>6613</v>
      </c>
      <c r="C98" s="100" t="s">
        <v>6609</v>
      </c>
      <c r="D98" s="71"/>
      <c r="E98" s="69"/>
      <c r="F98" s="72"/>
    </row>
    <row r="99" spans="1:7" ht="15" customHeight="1" x14ac:dyDescent="0.2">
      <c r="A99" s="122"/>
      <c r="B99" s="99" t="s">
        <v>1798</v>
      </c>
      <c r="C99" s="100" t="s">
        <v>1794</v>
      </c>
      <c r="D99" s="71"/>
      <c r="E99" s="69"/>
      <c r="F99" s="72"/>
      <c r="G99" s="73" t="s">
        <v>1662</v>
      </c>
    </row>
    <row r="100" spans="1:7" ht="15" customHeight="1" x14ac:dyDescent="0.2">
      <c r="A100" s="122"/>
      <c r="B100" s="99" t="s">
        <v>1799</v>
      </c>
      <c r="C100" s="100" t="s">
        <v>1795</v>
      </c>
      <c r="D100" s="71"/>
      <c r="E100" s="69"/>
      <c r="F100" s="72"/>
      <c r="G100" s="73" t="s">
        <v>4416</v>
      </c>
    </row>
    <row r="101" spans="1:7" ht="15" customHeight="1" x14ac:dyDescent="0.2">
      <c r="A101" s="122"/>
      <c r="B101" s="99" t="s">
        <v>1800</v>
      </c>
      <c r="C101" s="100" t="s">
        <v>1796</v>
      </c>
      <c r="D101" s="71"/>
      <c r="E101" s="69"/>
      <c r="F101" s="72"/>
      <c r="G101" s="73" t="s">
        <v>4416</v>
      </c>
    </row>
    <row r="102" spans="1:7" ht="15" customHeight="1" x14ac:dyDescent="0.2">
      <c r="A102" s="122"/>
      <c r="B102" s="99" t="s">
        <v>1801</v>
      </c>
      <c r="C102" s="100" t="s">
        <v>1797</v>
      </c>
      <c r="D102" s="71"/>
      <c r="E102" s="69"/>
      <c r="F102" s="72"/>
      <c r="G102" s="73" t="s">
        <v>4416</v>
      </c>
    </row>
    <row r="103" spans="1:7" ht="15" customHeight="1" x14ac:dyDescent="0.2">
      <c r="A103" s="123"/>
      <c r="B103" s="99" t="s">
        <v>4809</v>
      </c>
      <c r="C103" s="100" t="s">
        <v>5358</v>
      </c>
      <c r="D103" s="74"/>
      <c r="E103" s="69"/>
      <c r="F103" s="72"/>
      <c r="G103" s="73" t="s">
        <v>4416</v>
      </c>
    </row>
    <row r="104" spans="1:7" ht="15" customHeight="1" x14ac:dyDescent="0.2">
      <c r="A104" s="122"/>
      <c r="B104" s="99" t="s">
        <v>5663</v>
      </c>
      <c r="C104" s="100" t="s">
        <v>5646</v>
      </c>
      <c r="D104" s="71"/>
      <c r="E104" s="69"/>
      <c r="F104" s="72"/>
      <c r="G104" s="73" t="s">
        <v>4416</v>
      </c>
    </row>
    <row r="105" spans="1:7" ht="15" customHeight="1" x14ac:dyDescent="0.2">
      <c r="A105" s="122"/>
      <c r="B105" s="99" t="s">
        <v>6215</v>
      </c>
      <c r="C105" s="100" t="s">
        <v>5836</v>
      </c>
      <c r="D105" s="71"/>
      <c r="E105" s="69"/>
      <c r="F105" s="72"/>
      <c r="G105" s="73" t="s">
        <v>4416</v>
      </c>
    </row>
    <row r="106" spans="1:7" ht="15" customHeight="1" x14ac:dyDescent="0.2">
      <c r="A106" s="125"/>
      <c r="B106" s="98" t="s">
        <v>6614</v>
      </c>
      <c r="C106" s="254" t="s">
        <v>6611</v>
      </c>
      <c r="D106" s="93"/>
      <c r="E106" s="69"/>
      <c r="F106" s="94"/>
      <c r="G106" s="73" t="s">
        <v>4416</v>
      </c>
    </row>
    <row r="107" spans="1:7" ht="15" customHeight="1" x14ac:dyDescent="0.2">
      <c r="A107" s="122" t="s">
        <v>1802</v>
      </c>
      <c r="B107" s="99" t="s">
        <v>6104</v>
      </c>
      <c r="C107" s="101" t="s">
        <v>1805</v>
      </c>
      <c r="D107" s="71"/>
      <c r="E107" s="69"/>
      <c r="F107" s="72"/>
      <c r="G107" s="73" t="s">
        <v>1662</v>
      </c>
    </row>
    <row r="108" spans="1:7" ht="15" customHeight="1" x14ac:dyDescent="0.2">
      <c r="A108" s="123"/>
      <c r="B108" s="99" t="s">
        <v>6105</v>
      </c>
      <c r="C108" s="128" t="s">
        <v>1806</v>
      </c>
      <c r="D108" s="74"/>
      <c r="E108" s="69"/>
      <c r="F108" s="72"/>
      <c r="G108" s="73" t="s">
        <v>4416</v>
      </c>
    </row>
    <row r="109" spans="1:7" ht="15" customHeight="1" x14ac:dyDescent="0.2">
      <c r="A109" s="122"/>
      <c r="B109" s="99" t="s">
        <v>6106</v>
      </c>
      <c r="C109" s="128" t="s">
        <v>1807</v>
      </c>
      <c r="D109" s="71"/>
      <c r="E109" s="69"/>
      <c r="F109" s="72"/>
      <c r="G109" s="73" t="s">
        <v>4416</v>
      </c>
    </row>
    <row r="110" spans="1:7" ht="15" customHeight="1" x14ac:dyDescent="0.2">
      <c r="A110" s="123"/>
      <c r="B110" s="99" t="s">
        <v>6107</v>
      </c>
      <c r="C110" s="128" t="s">
        <v>1808</v>
      </c>
      <c r="D110" s="74"/>
      <c r="E110" s="69"/>
      <c r="F110" s="72"/>
      <c r="G110" s="73" t="s">
        <v>4416</v>
      </c>
    </row>
    <row r="111" spans="1:7" ht="15" customHeight="1" x14ac:dyDescent="0.2">
      <c r="A111" s="122"/>
      <c r="B111" s="99" t="s">
        <v>6108</v>
      </c>
      <c r="C111" s="128" t="s">
        <v>1809</v>
      </c>
      <c r="D111" s="71"/>
      <c r="E111" s="69"/>
      <c r="F111" s="72"/>
      <c r="G111" s="73" t="s">
        <v>4416</v>
      </c>
    </row>
    <row r="112" spans="1:7" ht="15" customHeight="1" x14ac:dyDescent="0.2">
      <c r="A112" s="123"/>
      <c r="B112" s="99" t="s">
        <v>6109</v>
      </c>
      <c r="C112" s="128" t="s">
        <v>1810</v>
      </c>
      <c r="D112" s="74"/>
      <c r="E112" s="69"/>
      <c r="F112" s="72"/>
      <c r="G112" s="73" t="s">
        <v>4416</v>
      </c>
    </row>
    <row r="113" spans="1:7" ht="15" customHeight="1" x14ac:dyDescent="0.2">
      <c r="A113" s="122"/>
      <c r="B113" s="99" t="s">
        <v>6110</v>
      </c>
      <c r="C113" s="128" t="s">
        <v>1811</v>
      </c>
      <c r="D113" s="71"/>
      <c r="E113" s="69"/>
      <c r="F113" s="72"/>
      <c r="G113" s="73" t="s">
        <v>4416</v>
      </c>
    </row>
    <row r="114" spans="1:7" ht="15" customHeight="1" x14ac:dyDescent="0.2">
      <c r="A114" s="123"/>
      <c r="B114" s="99" t="s">
        <v>6111</v>
      </c>
      <c r="C114" s="128" t="s">
        <v>1812</v>
      </c>
      <c r="D114" s="74"/>
      <c r="E114" s="69"/>
      <c r="F114" s="72"/>
      <c r="G114" s="73" t="s">
        <v>4416</v>
      </c>
    </row>
    <row r="115" spans="1:7" ht="15" customHeight="1" x14ac:dyDescent="0.2">
      <c r="A115" s="122"/>
      <c r="B115" s="99" t="s">
        <v>6112</v>
      </c>
      <c r="C115" s="128" t="s">
        <v>1813</v>
      </c>
      <c r="D115" s="71"/>
      <c r="E115" s="69"/>
      <c r="F115" s="72"/>
      <c r="G115" s="73" t="s">
        <v>4416</v>
      </c>
    </row>
    <row r="116" spans="1:7" ht="15" customHeight="1" x14ac:dyDescent="0.2">
      <c r="A116" s="123"/>
      <c r="B116" s="99" t="s">
        <v>6113</v>
      </c>
      <c r="C116" s="128" t="s">
        <v>1814</v>
      </c>
      <c r="D116" s="74"/>
      <c r="E116" s="69"/>
      <c r="F116" s="72"/>
      <c r="G116" s="73" t="s">
        <v>4416</v>
      </c>
    </row>
    <row r="117" spans="1:7" ht="15" customHeight="1" x14ac:dyDescent="0.2">
      <c r="A117" s="122"/>
      <c r="B117" s="99" t="s">
        <v>6114</v>
      </c>
      <c r="C117" s="128" t="s">
        <v>1815</v>
      </c>
      <c r="D117" s="71"/>
      <c r="E117" s="69"/>
      <c r="F117" s="72"/>
      <c r="G117" s="73" t="s">
        <v>4416</v>
      </c>
    </row>
    <row r="118" spans="1:7" ht="15" customHeight="1" x14ac:dyDescent="0.2">
      <c r="A118" s="123"/>
      <c r="B118" s="99" t="s">
        <v>6115</v>
      </c>
      <c r="C118" s="128" t="s">
        <v>1816</v>
      </c>
      <c r="D118" s="74"/>
      <c r="E118" s="69"/>
      <c r="F118" s="72"/>
      <c r="G118" s="73" t="s">
        <v>4416</v>
      </c>
    </row>
    <row r="119" spans="1:7" ht="15" customHeight="1" x14ac:dyDescent="0.2">
      <c r="A119" s="122"/>
      <c r="B119" s="99" t="s">
        <v>6116</v>
      </c>
      <c r="C119" s="128" t="s">
        <v>1817</v>
      </c>
      <c r="D119" s="71"/>
      <c r="E119" s="69"/>
      <c r="F119" s="72"/>
      <c r="G119" s="73" t="s">
        <v>4416</v>
      </c>
    </row>
    <row r="120" spans="1:7" ht="15" customHeight="1" x14ac:dyDescent="0.2">
      <c r="A120" s="123"/>
      <c r="B120" s="99" t="s">
        <v>6117</v>
      </c>
      <c r="C120" s="128" t="s">
        <v>1818</v>
      </c>
      <c r="D120" s="74"/>
      <c r="E120" s="69"/>
      <c r="F120" s="72"/>
      <c r="G120" s="73" t="s">
        <v>4416</v>
      </c>
    </row>
    <row r="121" spans="1:7" ht="15" customHeight="1" x14ac:dyDescent="0.2">
      <c r="A121" s="122"/>
      <c r="B121" s="99" t="s">
        <v>6118</v>
      </c>
      <c r="C121" s="128" t="s">
        <v>1819</v>
      </c>
      <c r="D121" s="71"/>
      <c r="E121" s="69"/>
      <c r="F121" s="72"/>
      <c r="G121" s="73" t="s">
        <v>4416</v>
      </c>
    </row>
    <row r="122" spans="1:7" ht="15" customHeight="1" x14ac:dyDescent="0.2">
      <c r="A122" s="122"/>
      <c r="B122" s="99" t="s">
        <v>6119</v>
      </c>
      <c r="C122" s="128" t="s">
        <v>1820</v>
      </c>
      <c r="D122" s="71"/>
      <c r="E122" s="69"/>
      <c r="F122" s="72"/>
      <c r="G122" s="73" t="s">
        <v>4416</v>
      </c>
    </row>
    <row r="123" spans="1:7" ht="15" customHeight="1" x14ac:dyDescent="0.2">
      <c r="A123" s="122"/>
      <c r="B123" s="99" t="s">
        <v>6120</v>
      </c>
      <c r="C123" s="128" t="s">
        <v>1821</v>
      </c>
      <c r="D123" s="71"/>
      <c r="E123" s="69"/>
      <c r="F123" s="72"/>
      <c r="G123" s="73" t="s">
        <v>4416</v>
      </c>
    </row>
    <row r="124" spans="1:7" ht="15" customHeight="1" x14ac:dyDescent="0.2">
      <c r="A124" s="122"/>
      <c r="B124" s="99" t="s">
        <v>6121</v>
      </c>
      <c r="C124" s="128" t="s">
        <v>1822</v>
      </c>
      <c r="D124" s="71"/>
      <c r="E124" s="69"/>
      <c r="F124" s="72"/>
      <c r="G124" s="73" t="s">
        <v>4416</v>
      </c>
    </row>
    <row r="125" spans="1:7" ht="15" customHeight="1" x14ac:dyDescent="0.2">
      <c r="A125" s="122"/>
      <c r="B125" s="99" t="s">
        <v>6122</v>
      </c>
      <c r="C125" s="128" t="s">
        <v>1823</v>
      </c>
      <c r="D125" s="71"/>
      <c r="E125" s="69"/>
      <c r="F125" s="72"/>
      <c r="G125" s="73" t="s">
        <v>4416</v>
      </c>
    </row>
    <row r="126" spans="1:7" ht="15" customHeight="1" x14ac:dyDescent="0.2">
      <c r="A126" s="122"/>
      <c r="B126" s="99" t="s">
        <v>6123</v>
      </c>
      <c r="C126" s="128" t="s">
        <v>1824</v>
      </c>
      <c r="D126" s="71"/>
      <c r="E126" s="69"/>
      <c r="F126" s="72"/>
      <c r="G126" s="73" t="s">
        <v>4416</v>
      </c>
    </row>
    <row r="127" spans="1:7" ht="15" customHeight="1" x14ac:dyDescent="0.2">
      <c r="A127" s="122"/>
      <c r="B127" s="99" t="s">
        <v>6124</v>
      </c>
      <c r="C127" s="128" t="s">
        <v>1825</v>
      </c>
      <c r="D127" s="71"/>
      <c r="E127" s="69"/>
      <c r="F127" s="72"/>
      <c r="G127" s="73" t="s">
        <v>4416</v>
      </c>
    </row>
    <row r="128" spans="1:7" ht="15" customHeight="1" x14ac:dyDescent="0.2">
      <c r="A128" s="122"/>
      <c r="B128" s="99" t="s">
        <v>6125</v>
      </c>
      <c r="C128" s="128" t="s">
        <v>1826</v>
      </c>
      <c r="D128" s="71"/>
      <c r="E128" s="69"/>
      <c r="F128" s="72"/>
      <c r="G128" s="73" t="s">
        <v>4416</v>
      </c>
    </row>
    <row r="129" spans="1:7" ht="15" customHeight="1" x14ac:dyDescent="0.2">
      <c r="A129" s="122"/>
      <c r="B129" s="99" t="s">
        <v>6126</v>
      </c>
      <c r="C129" s="128" t="s">
        <v>1827</v>
      </c>
      <c r="D129" s="71"/>
      <c r="E129" s="69"/>
      <c r="F129" s="72"/>
      <c r="G129" s="73" t="s">
        <v>4416</v>
      </c>
    </row>
    <row r="130" spans="1:7" ht="15" customHeight="1" x14ac:dyDescent="0.2">
      <c r="A130" s="122"/>
      <c r="B130" s="99" t="s">
        <v>6127</v>
      </c>
      <c r="C130" s="128" t="s">
        <v>1828</v>
      </c>
      <c r="D130" s="71"/>
      <c r="E130" s="69"/>
      <c r="F130" s="72"/>
      <c r="G130" s="73" t="s">
        <v>4416</v>
      </c>
    </row>
    <row r="131" spans="1:7" ht="15" customHeight="1" x14ac:dyDescent="0.2">
      <c r="A131" s="122"/>
      <c r="B131" s="99" t="s">
        <v>6128</v>
      </c>
      <c r="C131" s="128" t="s">
        <v>1831</v>
      </c>
      <c r="D131" s="71"/>
      <c r="E131" s="69"/>
      <c r="F131" s="72"/>
      <c r="G131" s="73" t="s">
        <v>4416</v>
      </c>
    </row>
    <row r="132" spans="1:7" ht="15" customHeight="1" x14ac:dyDescent="0.2">
      <c r="A132" s="122"/>
      <c r="B132" s="99" t="s">
        <v>6129</v>
      </c>
      <c r="C132" s="128" t="s">
        <v>1832</v>
      </c>
      <c r="D132" s="71"/>
      <c r="E132" s="69"/>
      <c r="F132" s="72"/>
      <c r="G132" s="73" t="s">
        <v>4416</v>
      </c>
    </row>
    <row r="133" spans="1:7" ht="15" customHeight="1" x14ac:dyDescent="0.2">
      <c r="A133" s="122"/>
      <c r="B133" s="99" t="s">
        <v>6130</v>
      </c>
      <c r="C133" s="128" t="s">
        <v>1833</v>
      </c>
      <c r="D133" s="71"/>
      <c r="E133" s="69"/>
      <c r="F133" s="72"/>
      <c r="G133" s="73" t="s">
        <v>4416</v>
      </c>
    </row>
    <row r="134" spans="1:7" ht="15" customHeight="1" x14ac:dyDescent="0.2">
      <c r="A134" s="122"/>
      <c r="B134" s="99" t="s">
        <v>6131</v>
      </c>
      <c r="C134" s="128" t="s">
        <v>1834</v>
      </c>
      <c r="D134" s="71"/>
      <c r="E134" s="69"/>
      <c r="F134" s="72"/>
      <c r="G134" s="73" t="s">
        <v>4416</v>
      </c>
    </row>
    <row r="135" spans="1:7" ht="15" customHeight="1" x14ac:dyDescent="0.2">
      <c r="A135" s="122"/>
      <c r="B135" s="99" t="s">
        <v>6132</v>
      </c>
      <c r="C135" s="128" t="s">
        <v>1835</v>
      </c>
      <c r="D135" s="71"/>
      <c r="E135" s="69"/>
      <c r="F135" s="72"/>
      <c r="G135" s="73" t="s">
        <v>4416</v>
      </c>
    </row>
    <row r="136" spans="1:7" ht="15" customHeight="1" x14ac:dyDescent="0.2">
      <c r="A136" s="122"/>
      <c r="B136" s="99" t="s">
        <v>6133</v>
      </c>
      <c r="C136" s="128" t="s">
        <v>1836</v>
      </c>
      <c r="D136" s="71"/>
      <c r="E136" s="69"/>
      <c r="F136" s="72"/>
      <c r="G136" s="73" t="s">
        <v>4416</v>
      </c>
    </row>
    <row r="137" spans="1:7" ht="15" customHeight="1" x14ac:dyDescent="0.2">
      <c r="A137" s="122"/>
      <c r="B137" s="99" t="s">
        <v>6134</v>
      </c>
      <c r="C137" s="128" t="s">
        <v>1829</v>
      </c>
      <c r="D137" s="71"/>
      <c r="E137" s="69"/>
      <c r="F137" s="72"/>
      <c r="G137" s="73" t="s">
        <v>4416</v>
      </c>
    </row>
    <row r="138" spans="1:7" ht="15" customHeight="1" x14ac:dyDescent="0.2">
      <c r="A138" s="122"/>
      <c r="B138" s="99" t="s">
        <v>6135</v>
      </c>
      <c r="C138" s="128" t="s">
        <v>1830</v>
      </c>
      <c r="D138" s="71"/>
      <c r="E138" s="69"/>
      <c r="F138" s="72"/>
      <c r="G138" s="73" t="s">
        <v>4416</v>
      </c>
    </row>
    <row r="139" spans="1:7" ht="15" customHeight="1" x14ac:dyDescent="0.2">
      <c r="A139" s="122"/>
      <c r="B139" s="99" t="s">
        <v>4833</v>
      </c>
      <c r="C139" s="128" t="s">
        <v>4835</v>
      </c>
      <c r="D139" s="71"/>
      <c r="E139" s="69"/>
      <c r="F139" s="72"/>
      <c r="G139" s="73" t="s">
        <v>4416</v>
      </c>
    </row>
    <row r="140" spans="1:7" ht="15" customHeight="1" x14ac:dyDescent="0.2">
      <c r="A140" s="122"/>
      <c r="B140" s="99" t="s">
        <v>4834</v>
      </c>
      <c r="C140" s="128" t="s">
        <v>4836</v>
      </c>
      <c r="D140" s="71"/>
      <c r="E140" s="69"/>
      <c r="F140" s="72"/>
      <c r="G140" s="73" t="s">
        <v>4416</v>
      </c>
    </row>
    <row r="141" spans="1:7" ht="15" customHeight="1" x14ac:dyDescent="0.2">
      <c r="A141" s="123"/>
      <c r="B141" s="99" t="s">
        <v>5642</v>
      </c>
      <c r="C141" s="129" t="s">
        <v>5409</v>
      </c>
      <c r="D141" s="74"/>
      <c r="E141" s="69"/>
      <c r="F141" s="72"/>
      <c r="G141" s="73" t="s">
        <v>4416</v>
      </c>
    </row>
    <row r="142" spans="1:7" ht="15" customHeight="1" x14ac:dyDescent="0.2">
      <c r="A142" s="123"/>
      <c r="B142" s="99" t="s">
        <v>5643</v>
      </c>
      <c r="C142" s="129" t="s">
        <v>5410</v>
      </c>
      <c r="D142" s="74"/>
      <c r="E142" s="69"/>
      <c r="F142" s="72"/>
      <c r="G142" s="73" t="s">
        <v>4416</v>
      </c>
    </row>
    <row r="143" spans="1:7" ht="15" customHeight="1" x14ac:dyDescent="0.2">
      <c r="A143" s="123"/>
      <c r="B143" s="99" t="s">
        <v>6136</v>
      </c>
      <c r="C143" s="129" t="s">
        <v>6102</v>
      </c>
      <c r="D143" s="74"/>
      <c r="E143" s="69"/>
      <c r="F143" s="72"/>
      <c r="G143" s="73" t="s">
        <v>4416</v>
      </c>
    </row>
    <row r="144" spans="1:7" ht="15" customHeight="1" x14ac:dyDescent="0.2">
      <c r="A144" s="123"/>
      <c r="B144" s="99" t="s">
        <v>6137</v>
      </c>
      <c r="C144" s="129" t="s">
        <v>6103</v>
      </c>
      <c r="D144" s="74"/>
      <c r="E144" s="69"/>
      <c r="F144" s="72"/>
      <c r="G144" s="73" t="s">
        <v>4416</v>
      </c>
    </row>
    <row r="145" spans="1:7" ht="15" customHeight="1" x14ac:dyDescent="0.2">
      <c r="A145" s="123"/>
      <c r="B145" s="99" t="s">
        <v>6493</v>
      </c>
      <c r="C145" s="101" t="s">
        <v>6450</v>
      </c>
      <c r="D145" s="74"/>
      <c r="E145" s="69"/>
      <c r="F145" s="72"/>
      <c r="G145" s="73" t="s">
        <v>4416</v>
      </c>
    </row>
    <row r="146" spans="1:7" ht="15" customHeight="1" x14ac:dyDescent="0.2">
      <c r="A146" s="123"/>
      <c r="B146" s="99" t="s">
        <v>6494</v>
      </c>
      <c r="C146" s="101" t="s">
        <v>6451</v>
      </c>
      <c r="D146" s="74"/>
      <c r="E146" s="69"/>
      <c r="F146" s="72"/>
      <c r="G146" s="73" t="s">
        <v>4416</v>
      </c>
    </row>
    <row r="147" spans="1:7" ht="15" customHeight="1" x14ac:dyDescent="0.2">
      <c r="A147" s="119" t="s">
        <v>1837</v>
      </c>
      <c r="B147" s="120" t="s">
        <v>1838</v>
      </c>
      <c r="C147" s="126" t="s">
        <v>1839</v>
      </c>
      <c r="D147" s="71"/>
      <c r="E147" s="69"/>
      <c r="F147" s="72"/>
    </row>
    <row r="148" spans="1:7" ht="15" customHeight="1" x14ac:dyDescent="0.2">
      <c r="A148" s="122"/>
      <c r="B148" s="99" t="s">
        <v>1856</v>
      </c>
      <c r="C148" s="130" t="s">
        <v>1840</v>
      </c>
      <c r="D148" s="71"/>
      <c r="E148" s="69"/>
      <c r="F148" s="72"/>
    </row>
    <row r="149" spans="1:7" ht="15" customHeight="1" x14ac:dyDescent="0.2">
      <c r="A149" s="122"/>
      <c r="B149" s="99" t="s">
        <v>1857</v>
      </c>
      <c r="C149" s="130" t="s">
        <v>1841</v>
      </c>
      <c r="D149" s="71"/>
      <c r="E149" s="69"/>
      <c r="F149" s="72"/>
    </row>
    <row r="150" spans="1:7" ht="15" customHeight="1" x14ac:dyDescent="0.2">
      <c r="A150" s="122"/>
      <c r="B150" s="99" t="s">
        <v>1858</v>
      </c>
      <c r="C150" s="130" t="s">
        <v>1842</v>
      </c>
      <c r="D150" s="71"/>
      <c r="E150" s="69"/>
      <c r="F150" s="72"/>
    </row>
    <row r="151" spans="1:7" ht="15" customHeight="1" x14ac:dyDescent="0.2">
      <c r="A151" s="122"/>
      <c r="B151" s="99" t="s">
        <v>1859</v>
      </c>
      <c r="C151" s="130" t="s">
        <v>1843</v>
      </c>
      <c r="D151" s="71"/>
      <c r="E151" s="69"/>
      <c r="F151" s="72"/>
      <c r="G151" s="73" t="s">
        <v>1662</v>
      </c>
    </row>
    <row r="152" spans="1:7" ht="15" customHeight="1" x14ac:dyDescent="0.2">
      <c r="A152" s="122"/>
      <c r="B152" s="99" t="s">
        <v>1860</v>
      </c>
      <c r="C152" s="130" t="s">
        <v>1844</v>
      </c>
      <c r="D152" s="71"/>
      <c r="E152" s="69"/>
      <c r="F152" s="72"/>
      <c r="G152" s="73" t="s">
        <v>4416</v>
      </c>
    </row>
    <row r="153" spans="1:7" ht="15" customHeight="1" x14ac:dyDescent="0.2">
      <c r="A153" s="122"/>
      <c r="B153" s="99" t="s">
        <v>1861</v>
      </c>
      <c r="C153" s="130" t="s">
        <v>1845</v>
      </c>
      <c r="D153" s="71"/>
      <c r="E153" s="69"/>
      <c r="F153" s="72"/>
      <c r="G153" s="73" t="s">
        <v>4416</v>
      </c>
    </row>
    <row r="154" spans="1:7" ht="15" customHeight="1" x14ac:dyDescent="0.2">
      <c r="A154" s="122"/>
      <c r="B154" s="99" t="s">
        <v>1862</v>
      </c>
      <c r="C154" s="130" t="s">
        <v>1846</v>
      </c>
      <c r="D154" s="71"/>
      <c r="E154" s="69"/>
      <c r="F154" s="72"/>
      <c r="G154" s="73" t="s">
        <v>4416</v>
      </c>
    </row>
    <row r="155" spans="1:7" ht="15" customHeight="1" x14ac:dyDescent="0.2">
      <c r="A155" s="122"/>
      <c r="B155" s="99" t="s">
        <v>1863</v>
      </c>
      <c r="C155" s="130" t="s">
        <v>1847</v>
      </c>
      <c r="D155" s="71"/>
      <c r="E155" s="69"/>
      <c r="F155" s="72"/>
      <c r="G155" s="73" t="s">
        <v>4416</v>
      </c>
    </row>
    <row r="156" spans="1:7" ht="15" customHeight="1" x14ac:dyDescent="0.2">
      <c r="A156" s="122"/>
      <c r="B156" s="99" t="s">
        <v>1864</v>
      </c>
      <c r="C156" s="130" t="s">
        <v>1848</v>
      </c>
      <c r="D156" s="71"/>
      <c r="E156" s="69"/>
      <c r="F156" s="72"/>
      <c r="G156" s="73" t="s">
        <v>4416</v>
      </c>
    </row>
    <row r="157" spans="1:7" ht="15" customHeight="1" x14ac:dyDescent="0.2">
      <c r="A157" s="122"/>
      <c r="B157" s="99" t="s">
        <v>1865</v>
      </c>
      <c r="C157" s="130" t="s">
        <v>1849</v>
      </c>
      <c r="D157" s="71"/>
      <c r="E157" s="69"/>
      <c r="F157" s="72"/>
      <c r="G157" s="73" t="s">
        <v>4416</v>
      </c>
    </row>
    <row r="158" spans="1:7" ht="15" customHeight="1" x14ac:dyDescent="0.2">
      <c r="A158" s="122"/>
      <c r="B158" s="99" t="s">
        <v>1866</v>
      </c>
      <c r="C158" s="130" t="s">
        <v>1850</v>
      </c>
      <c r="D158" s="71"/>
      <c r="E158" s="69"/>
      <c r="F158" s="72"/>
      <c r="G158" s="73" t="s">
        <v>4416</v>
      </c>
    </row>
    <row r="159" spans="1:7" ht="15" customHeight="1" x14ac:dyDescent="0.2">
      <c r="A159" s="122"/>
      <c r="B159" s="99" t="s">
        <v>1867</v>
      </c>
      <c r="C159" s="130" t="s">
        <v>1851</v>
      </c>
      <c r="D159" s="71"/>
      <c r="E159" s="69"/>
      <c r="F159" s="72"/>
      <c r="G159" s="73" t="s">
        <v>4416</v>
      </c>
    </row>
    <row r="160" spans="1:7" ht="15" customHeight="1" x14ac:dyDescent="0.2">
      <c r="A160" s="122"/>
      <c r="B160" s="99" t="s">
        <v>1868</v>
      </c>
      <c r="C160" s="130" t="s">
        <v>1852</v>
      </c>
      <c r="D160" s="71"/>
      <c r="E160" s="69"/>
      <c r="F160" s="72"/>
      <c r="G160" s="73" t="s">
        <v>4416</v>
      </c>
    </row>
    <row r="161" spans="1:7" ht="15" customHeight="1" x14ac:dyDescent="0.2">
      <c r="A161" s="122"/>
      <c r="B161" s="99" t="s">
        <v>1869</v>
      </c>
      <c r="C161" s="130" t="s">
        <v>1853</v>
      </c>
      <c r="D161" s="71"/>
      <c r="E161" s="69"/>
      <c r="F161" s="72"/>
      <c r="G161" s="73" t="s">
        <v>4416</v>
      </c>
    </row>
    <row r="162" spans="1:7" ht="15" customHeight="1" x14ac:dyDescent="0.2">
      <c r="A162" s="122"/>
      <c r="B162" s="99" t="s">
        <v>1870</v>
      </c>
      <c r="C162" s="130" t="s">
        <v>1854</v>
      </c>
      <c r="D162" s="71"/>
      <c r="E162" s="69"/>
      <c r="F162" s="72"/>
      <c r="G162" s="73" t="s">
        <v>4416</v>
      </c>
    </row>
    <row r="163" spans="1:7" ht="15" customHeight="1" x14ac:dyDescent="0.2">
      <c r="A163" s="122"/>
      <c r="B163" s="99" t="s">
        <v>1871</v>
      </c>
      <c r="C163" s="130" t="s">
        <v>1855</v>
      </c>
      <c r="D163" s="71"/>
      <c r="E163" s="69"/>
      <c r="F163" s="72"/>
      <c r="G163" s="73" t="s">
        <v>4416</v>
      </c>
    </row>
    <row r="164" spans="1:7" ht="15" customHeight="1" x14ac:dyDescent="0.2">
      <c r="A164" s="123"/>
      <c r="B164" s="99" t="s">
        <v>5145</v>
      </c>
      <c r="C164" s="130" t="s">
        <v>4852</v>
      </c>
      <c r="D164" s="74"/>
      <c r="E164" s="69"/>
      <c r="F164" s="72"/>
      <c r="G164" s="73" t="s">
        <v>4416</v>
      </c>
    </row>
    <row r="165" spans="1:7" ht="15" customHeight="1" x14ac:dyDescent="0.2">
      <c r="A165" s="122"/>
      <c r="B165" s="99" t="s">
        <v>6807</v>
      </c>
      <c r="C165" s="130" t="s">
        <v>5390</v>
      </c>
      <c r="D165" s="71"/>
      <c r="E165" s="69"/>
      <c r="F165" s="72"/>
      <c r="G165" s="73" t="s">
        <v>4416</v>
      </c>
    </row>
    <row r="166" spans="1:7" ht="15" customHeight="1" x14ac:dyDescent="0.2">
      <c r="A166" s="122"/>
      <c r="B166" s="99" t="s">
        <v>6138</v>
      </c>
      <c r="C166" s="130" t="s">
        <v>5789</v>
      </c>
      <c r="D166" s="71"/>
      <c r="E166" s="69"/>
      <c r="F166" s="72"/>
      <c r="G166" s="73" t="s">
        <v>4416</v>
      </c>
    </row>
    <row r="167" spans="1:7" ht="15" customHeight="1" x14ac:dyDescent="0.2">
      <c r="A167" s="122"/>
      <c r="B167" s="99" t="s">
        <v>6765</v>
      </c>
      <c r="C167" s="130" t="s">
        <v>6766</v>
      </c>
      <c r="D167" s="71"/>
      <c r="E167" s="69"/>
      <c r="F167" s="72"/>
      <c r="G167" s="73" t="s">
        <v>4416</v>
      </c>
    </row>
    <row r="168" spans="1:7" ht="15" customHeight="1" x14ac:dyDescent="0.2">
      <c r="A168" s="122"/>
      <c r="B168" s="99" t="s">
        <v>1872</v>
      </c>
      <c r="C168" s="100" t="s">
        <v>6808</v>
      </c>
      <c r="D168" s="71"/>
      <c r="E168" s="69"/>
      <c r="F168" s="72"/>
      <c r="G168" s="73" t="s">
        <v>4416</v>
      </c>
    </row>
    <row r="169" spans="1:7" ht="15" customHeight="1" x14ac:dyDescent="0.2">
      <c r="A169" s="122"/>
      <c r="B169" s="99" t="s">
        <v>1873</v>
      </c>
      <c r="C169" s="100" t="s">
        <v>6809</v>
      </c>
      <c r="D169" s="71"/>
      <c r="E169" s="69"/>
      <c r="F169" s="72"/>
      <c r="G169" s="73" t="s">
        <v>4416</v>
      </c>
    </row>
    <row r="170" spans="1:7" ht="15" customHeight="1" x14ac:dyDescent="0.2">
      <c r="A170" s="122"/>
      <c r="B170" s="99" t="s">
        <v>1874</v>
      </c>
      <c r="C170" s="100" t="s">
        <v>6810</v>
      </c>
      <c r="D170" s="71"/>
      <c r="E170" s="69"/>
      <c r="F170" s="72"/>
      <c r="G170" s="73" t="s">
        <v>4416</v>
      </c>
    </row>
    <row r="171" spans="1:7" ht="15" customHeight="1" x14ac:dyDescent="0.2">
      <c r="A171" s="123"/>
      <c r="B171" s="99" t="s">
        <v>5146</v>
      </c>
      <c r="C171" s="100" t="s">
        <v>6811</v>
      </c>
      <c r="D171" s="74"/>
      <c r="E171" s="69"/>
      <c r="F171" s="72"/>
      <c r="G171" s="73" t="s">
        <v>4416</v>
      </c>
    </row>
    <row r="172" spans="1:7" ht="15" customHeight="1" x14ac:dyDescent="0.2">
      <c r="A172" s="122"/>
      <c r="B172" s="99" t="s">
        <v>6812</v>
      </c>
      <c r="C172" s="100" t="s">
        <v>5391</v>
      </c>
      <c r="D172" s="71"/>
      <c r="E172" s="69"/>
      <c r="F172" s="72"/>
      <c r="G172" s="73" t="s">
        <v>4416</v>
      </c>
    </row>
    <row r="173" spans="1:7" ht="15" customHeight="1" x14ac:dyDescent="0.2">
      <c r="A173" s="122"/>
      <c r="B173" s="99" t="s">
        <v>6139</v>
      </c>
      <c r="C173" s="100" t="s">
        <v>5790</v>
      </c>
      <c r="D173" s="71"/>
      <c r="E173" s="69"/>
      <c r="F173" s="72"/>
      <c r="G173" s="73" t="s">
        <v>4416</v>
      </c>
    </row>
    <row r="174" spans="1:7" ht="15" customHeight="1" x14ac:dyDescent="0.2">
      <c r="A174" s="122"/>
      <c r="B174" s="99" t="s">
        <v>6767</v>
      </c>
      <c r="C174" s="100" t="s">
        <v>6768</v>
      </c>
      <c r="D174" s="71"/>
      <c r="E174" s="69"/>
      <c r="F174" s="72"/>
      <c r="G174" s="73" t="s">
        <v>4416</v>
      </c>
    </row>
    <row r="175" spans="1:7" ht="15" customHeight="1" x14ac:dyDescent="0.2">
      <c r="A175" s="122"/>
      <c r="B175" s="99" t="s">
        <v>1893</v>
      </c>
      <c r="C175" s="100" t="s">
        <v>1875</v>
      </c>
      <c r="D175" s="71"/>
      <c r="E175" s="69"/>
      <c r="F175" s="72"/>
    </row>
    <row r="176" spans="1:7" ht="15" customHeight="1" x14ac:dyDescent="0.2">
      <c r="A176" s="122"/>
      <c r="B176" s="99" t="s">
        <v>1894</v>
      </c>
      <c r="C176" s="100" t="s">
        <v>1876</v>
      </c>
      <c r="D176" s="71"/>
      <c r="E176" s="69"/>
      <c r="F176" s="72"/>
    </row>
    <row r="177" spans="1:7" ht="15" customHeight="1" x14ac:dyDescent="0.2">
      <c r="A177" s="122"/>
      <c r="B177" s="99" t="s">
        <v>1895</v>
      </c>
      <c r="C177" s="100" t="s">
        <v>1877</v>
      </c>
      <c r="D177" s="71"/>
      <c r="E177" s="69"/>
      <c r="F177" s="72"/>
    </row>
    <row r="178" spans="1:7" ht="15" customHeight="1" x14ac:dyDescent="0.2">
      <c r="A178" s="122"/>
      <c r="B178" s="99" t="s">
        <v>1896</v>
      </c>
      <c r="C178" s="100" t="s">
        <v>1878</v>
      </c>
      <c r="D178" s="71"/>
      <c r="E178" s="69"/>
      <c r="F178" s="72"/>
    </row>
    <row r="179" spans="1:7" ht="15" customHeight="1" x14ac:dyDescent="0.2">
      <c r="A179" s="122"/>
      <c r="B179" s="99" t="s">
        <v>1897</v>
      </c>
      <c r="C179" s="100" t="s">
        <v>1879</v>
      </c>
      <c r="D179" s="71"/>
      <c r="E179" s="69"/>
      <c r="F179" s="72"/>
    </row>
    <row r="180" spans="1:7" ht="15" customHeight="1" x14ac:dyDescent="0.2">
      <c r="A180" s="122"/>
      <c r="B180" s="99" t="s">
        <v>1898</v>
      </c>
      <c r="C180" s="100" t="s">
        <v>1880</v>
      </c>
      <c r="D180" s="71"/>
      <c r="E180" s="69"/>
      <c r="F180" s="72"/>
      <c r="G180" s="73" t="s">
        <v>1662</v>
      </c>
    </row>
    <row r="181" spans="1:7" ht="15" customHeight="1" x14ac:dyDescent="0.2">
      <c r="A181" s="122"/>
      <c r="B181" s="99" t="s">
        <v>1899</v>
      </c>
      <c r="C181" s="100" t="s">
        <v>1881</v>
      </c>
      <c r="D181" s="71"/>
      <c r="E181" s="69"/>
      <c r="F181" s="72"/>
      <c r="G181" s="73" t="s">
        <v>4416</v>
      </c>
    </row>
    <row r="182" spans="1:7" ht="15" customHeight="1" x14ac:dyDescent="0.2">
      <c r="A182" s="122"/>
      <c r="B182" s="99" t="s">
        <v>1900</v>
      </c>
      <c r="C182" s="100" t="s">
        <v>1882</v>
      </c>
      <c r="D182" s="71"/>
      <c r="E182" s="69"/>
      <c r="F182" s="72"/>
      <c r="G182" s="73" t="s">
        <v>4416</v>
      </c>
    </row>
    <row r="183" spans="1:7" ht="15" customHeight="1" x14ac:dyDescent="0.2">
      <c r="A183" s="122"/>
      <c r="B183" s="99" t="s">
        <v>1901</v>
      </c>
      <c r="C183" s="100" t="s">
        <v>1883</v>
      </c>
      <c r="D183" s="71"/>
      <c r="E183" s="69"/>
      <c r="F183" s="72"/>
      <c r="G183" s="73" t="s">
        <v>4416</v>
      </c>
    </row>
    <row r="184" spans="1:7" ht="15" customHeight="1" x14ac:dyDescent="0.2">
      <c r="A184" s="122"/>
      <c r="B184" s="99" t="s">
        <v>1902</v>
      </c>
      <c r="C184" s="100" t="s">
        <v>1884</v>
      </c>
      <c r="D184" s="71"/>
      <c r="E184" s="69"/>
      <c r="F184" s="72"/>
      <c r="G184" s="73" t="s">
        <v>4416</v>
      </c>
    </row>
    <row r="185" spans="1:7" ht="15" customHeight="1" x14ac:dyDescent="0.2">
      <c r="A185" s="122"/>
      <c r="B185" s="99" t="s">
        <v>1903</v>
      </c>
      <c r="C185" s="100" t="s">
        <v>1885</v>
      </c>
      <c r="D185" s="71"/>
      <c r="E185" s="69"/>
      <c r="F185" s="72"/>
      <c r="G185" s="73" t="s">
        <v>4416</v>
      </c>
    </row>
    <row r="186" spans="1:7" ht="15" customHeight="1" x14ac:dyDescent="0.2">
      <c r="A186" s="122"/>
      <c r="B186" s="99" t="s">
        <v>1904</v>
      </c>
      <c r="C186" s="100" t="s">
        <v>1886</v>
      </c>
      <c r="D186" s="71"/>
      <c r="E186" s="69"/>
      <c r="F186" s="72"/>
      <c r="G186" s="73" t="s">
        <v>4416</v>
      </c>
    </row>
    <row r="187" spans="1:7" ht="15" customHeight="1" x14ac:dyDescent="0.2">
      <c r="A187" s="122"/>
      <c r="B187" s="99" t="s">
        <v>1905</v>
      </c>
      <c r="C187" s="100" t="s">
        <v>1887</v>
      </c>
      <c r="D187" s="71"/>
      <c r="E187" s="69"/>
      <c r="F187" s="72"/>
      <c r="G187" s="73" t="s">
        <v>4416</v>
      </c>
    </row>
    <row r="188" spans="1:7" ht="15" customHeight="1" x14ac:dyDescent="0.2">
      <c r="A188" s="122"/>
      <c r="B188" s="99" t="s">
        <v>1906</v>
      </c>
      <c r="C188" s="100" t="s">
        <v>1890</v>
      </c>
      <c r="D188" s="71"/>
      <c r="E188" s="69"/>
      <c r="F188" s="72"/>
      <c r="G188" s="73" t="s">
        <v>4416</v>
      </c>
    </row>
    <row r="189" spans="1:7" ht="15" customHeight="1" x14ac:dyDescent="0.2">
      <c r="A189" s="122"/>
      <c r="B189" s="99" t="s">
        <v>1907</v>
      </c>
      <c r="C189" s="100" t="s">
        <v>1888</v>
      </c>
      <c r="D189" s="71"/>
      <c r="E189" s="69"/>
      <c r="F189" s="72"/>
      <c r="G189" s="73" t="s">
        <v>4416</v>
      </c>
    </row>
    <row r="190" spans="1:7" ht="15" customHeight="1" x14ac:dyDescent="0.2">
      <c r="A190" s="122"/>
      <c r="B190" s="99" t="s">
        <v>1908</v>
      </c>
      <c r="C190" s="100" t="s">
        <v>1889</v>
      </c>
      <c r="D190" s="71"/>
      <c r="E190" s="69"/>
      <c r="F190" s="72"/>
      <c r="G190" s="73" t="s">
        <v>4416</v>
      </c>
    </row>
    <row r="191" spans="1:7" ht="15" customHeight="1" x14ac:dyDescent="0.2">
      <c r="A191" s="122"/>
      <c r="B191" s="99" t="s">
        <v>1909</v>
      </c>
      <c r="C191" s="100" t="s">
        <v>1892</v>
      </c>
      <c r="D191" s="71"/>
      <c r="E191" s="69"/>
      <c r="F191" s="72"/>
      <c r="G191" s="73" t="s">
        <v>4416</v>
      </c>
    </row>
    <row r="192" spans="1:7" ht="15" customHeight="1" x14ac:dyDescent="0.2">
      <c r="A192" s="122"/>
      <c r="B192" s="99" t="s">
        <v>1910</v>
      </c>
      <c r="C192" s="100" t="s">
        <v>1891</v>
      </c>
      <c r="D192" s="71"/>
      <c r="E192" s="69"/>
      <c r="F192" s="72"/>
      <c r="G192" s="73" t="s">
        <v>4416</v>
      </c>
    </row>
    <row r="193" spans="1:7" ht="15" customHeight="1" x14ac:dyDescent="0.2">
      <c r="A193" s="123"/>
      <c r="B193" s="99" t="s">
        <v>5147</v>
      </c>
      <c r="C193" s="100" t="s">
        <v>4853</v>
      </c>
      <c r="D193" s="74"/>
      <c r="E193" s="69"/>
      <c r="F193" s="72"/>
      <c r="G193" s="73" t="s">
        <v>4416</v>
      </c>
    </row>
    <row r="194" spans="1:7" ht="15" customHeight="1" x14ac:dyDescent="0.2">
      <c r="A194" s="122"/>
      <c r="B194" s="99" t="s">
        <v>6813</v>
      </c>
      <c r="C194" s="100" t="s">
        <v>5392</v>
      </c>
      <c r="D194" s="71"/>
      <c r="E194" s="69"/>
      <c r="F194" s="72"/>
      <c r="G194" s="73" t="s">
        <v>4416</v>
      </c>
    </row>
    <row r="195" spans="1:7" ht="15" customHeight="1" x14ac:dyDescent="0.2">
      <c r="A195" s="122"/>
      <c r="B195" s="99" t="s">
        <v>6140</v>
      </c>
      <c r="C195" s="100" t="s">
        <v>5791</v>
      </c>
      <c r="D195" s="71"/>
      <c r="E195" s="69"/>
      <c r="F195" s="72"/>
      <c r="G195" s="73" t="s">
        <v>4416</v>
      </c>
    </row>
    <row r="196" spans="1:7" ht="15" customHeight="1" x14ac:dyDescent="0.2">
      <c r="A196" s="122"/>
      <c r="B196" s="99" t="s">
        <v>6769</v>
      </c>
      <c r="C196" s="100" t="s">
        <v>6770</v>
      </c>
      <c r="D196" s="71"/>
      <c r="E196" s="69"/>
      <c r="F196" s="72"/>
      <c r="G196" s="73" t="s">
        <v>4416</v>
      </c>
    </row>
    <row r="197" spans="1:7" ht="15" customHeight="1" x14ac:dyDescent="0.2">
      <c r="A197" s="122"/>
      <c r="B197" s="99" t="s">
        <v>1922</v>
      </c>
      <c r="C197" s="100" t="s">
        <v>1911</v>
      </c>
      <c r="D197" s="71"/>
      <c r="E197" s="69"/>
      <c r="F197" s="72"/>
    </row>
    <row r="198" spans="1:7" ht="15" customHeight="1" x14ac:dyDescent="0.2">
      <c r="A198" s="122"/>
      <c r="B198" s="99" t="s">
        <v>1923</v>
      </c>
      <c r="C198" s="100" t="s">
        <v>1912</v>
      </c>
      <c r="D198" s="71"/>
      <c r="E198" s="69"/>
      <c r="F198" s="72"/>
    </row>
    <row r="199" spans="1:7" ht="15" customHeight="1" x14ac:dyDescent="0.2">
      <c r="A199" s="122"/>
      <c r="B199" s="99" t="s">
        <v>1924</v>
      </c>
      <c r="C199" s="100" t="s">
        <v>1913</v>
      </c>
      <c r="D199" s="71"/>
      <c r="E199" s="69"/>
      <c r="F199" s="72"/>
    </row>
    <row r="200" spans="1:7" ht="15" customHeight="1" x14ac:dyDescent="0.2">
      <c r="A200" s="122"/>
      <c r="B200" s="99" t="s">
        <v>1925</v>
      </c>
      <c r="C200" s="100" t="s">
        <v>1914</v>
      </c>
      <c r="D200" s="71"/>
      <c r="E200" s="69"/>
      <c r="F200" s="72"/>
    </row>
    <row r="201" spans="1:7" ht="15" customHeight="1" x14ac:dyDescent="0.2">
      <c r="A201" s="122"/>
      <c r="B201" s="99" t="s">
        <v>1926</v>
      </c>
      <c r="C201" s="100" t="s">
        <v>1915</v>
      </c>
      <c r="D201" s="71"/>
      <c r="E201" s="69"/>
      <c r="F201" s="72"/>
    </row>
    <row r="202" spans="1:7" ht="15" customHeight="1" x14ac:dyDescent="0.2">
      <c r="A202" s="122"/>
      <c r="B202" s="99" t="s">
        <v>1927</v>
      </c>
      <c r="C202" s="100" t="s">
        <v>1916</v>
      </c>
      <c r="D202" s="71"/>
      <c r="E202" s="69"/>
      <c r="F202" s="72"/>
      <c r="G202" s="73" t="s">
        <v>1662</v>
      </c>
    </row>
    <row r="203" spans="1:7" ht="15" customHeight="1" x14ac:dyDescent="0.2">
      <c r="A203" s="122"/>
      <c r="B203" s="99" t="s">
        <v>1928</v>
      </c>
      <c r="C203" s="100" t="s">
        <v>1917</v>
      </c>
      <c r="D203" s="71"/>
      <c r="E203" s="69"/>
      <c r="F203" s="72"/>
      <c r="G203" s="73" t="s">
        <v>4416</v>
      </c>
    </row>
    <row r="204" spans="1:7" ht="15" customHeight="1" x14ac:dyDescent="0.2">
      <c r="A204" s="122"/>
      <c r="B204" s="99" t="s">
        <v>1929</v>
      </c>
      <c r="C204" s="100" t="s">
        <v>1918</v>
      </c>
      <c r="D204" s="71"/>
      <c r="E204" s="69"/>
      <c r="F204" s="72"/>
      <c r="G204" s="73" t="s">
        <v>4416</v>
      </c>
    </row>
    <row r="205" spans="1:7" ht="15" customHeight="1" x14ac:dyDescent="0.2">
      <c r="A205" s="122"/>
      <c r="B205" s="99" t="s">
        <v>1930</v>
      </c>
      <c r="C205" s="100" t="s">
        <v>1919</v>
      </c>
      <c r="D205" s="71"/>
      <c r="E205" s="69"/>
      <c r="F205" s="72"/>
      <c r="G205" s="73" t="s">
        <v>4416</v>
      </c>
    </row>
    <row r="206" spans="1:7" ht="15" customHeight="1" x14ac:dyDescent="0.2">
      <c r="A206" s="122"/>
      <c r="B206" s="99" t="s">
        <v>1931</v>
      </c>
      <c r="C206" s="100" t="s">
        <v>1920</v>
      </c>
      <c r="D206" s="71"/>
      <c r="E206" s="69"/>
      <c r="F206" s="72"/>
      <c r="G206" s="73" t="s">
        <v>4416</v>
      </c>
    </row>
    <row r="207" spans="1:7" ht="15" customHeight="1" x14ac:dyDescent="0.2">
      <c r="A207" s="122"/>
      <c r="B207" s="99" t="s">
        <v>1932</v>
      </c>
      <c r="C207" s="100" t="s">
        <v>1921</v>
      </c>
      <c r="D207" s="71"/>
      <c r="E207" s="69"/>
      <c r="F207" s="72"/>
      <c r="G207" s="73" t="s">
        <v>4416</v>
      </c>
    </row>
    <row r="208" spans="1:7" ht="15" customHeight="1" x14ac:dyDescent="0.2">
      <c r="A208" s="122"/>
      <c r="B208" s="99" t="s">
        <v>1933</v>
      </c>
      <c r="C208" s="100" t="s">
        <v>6814</v>
      </c>
      <c r="D208" s="71"/>
      <c r="E208" s="69"/>
      <c r="F208" s="72"/>
    </row>
    <row r="209" spans="1:7" ht="15" customHeight="1" x14ac:dyDescent="0.2">
      <c r="A209" s="122"/>
      <c r="B209" s="99" t="s">
        <v>1934</v>
      </c>
      <c r="C209" s="100" t="s">
        <v>6815</v>
      </c>
      <c r="D209" s="71"/>
      <c r="E209" s="69"/>
      <c r="F209" s="72"/>
    </row>
    <row r="210" spans="1:7" ht="15" customHeight="1" x14ac:dyDescent="0.2">
      <c r="A210" s="122"/>
      <c r="B210" s="99" t="s">
        <v>1935</v>
      </c>
      <c r="C210" s="100" t="s">
        <v>6816</v>
      </c>
      <c r="D210" s="71"/>
      <c r="E210" s="69"/>
      <c r="F210" s="72"/>
    </row>
    <row r="211" spans="1:7" ht="15" customHeight="1" x14ac:dyDescent="0.2">
      <c r="A211" s="122"/>
      <c r="B211" s="99" t="s">
        <v>1936</v>
      </c>
      <c r="C211" s="100" t="s">
        <v>6817</v>
      </c>
      <c r="D211" s="71"/>
      <c r="E211" s="69"/>
      <c r="F211" s="72"/>
    </row>
    <row r="212" spans="1:7" ht="15" customHeight="1" x14ac:dyDescent="0.2">
      <c r="A212" s="122"/>
      <c r="B212" s="99" t="s">
        <v>1937</v>
      </c>
      <c r="C212" s="100" t="s">
        <v>6818</v>
      </c>
      <c r="D212" s="71"/>
      <c r="E212" s="69"/>
      <c r="F212" s="72"/>
    </row>
    <row r="213" spans="1:7" ht="15" customHeight="1" x14ac:dyDescent="0.2">
      <c r="A213" s="122"/>
      <c r="B213" s="99" t="s">
        <v>1938</v>
      </c>
      <c r="C213" s="100" t="s">
        <v>6819</v>
      </c>
      <c r="D213" s="71"/>
      <c r="E213" s="69"/>
      <c r="F213" s="72"/>
      <c r="G213" s="73" t="s">
        <v>1662</v>
      </c>
    </row>
    <row r="214" spans="1:7" ht="15" customHeight="1" x14ac:dyDescent="0.2">
      <c r="A214" s="122"/>
      <c r="B214" s="99" t="s">
        <v>1939</v>
      </c>
      <c r="C214" s="100" t="s">
        <v>6820</v>
      </c>
      <c r="D214" s="71"/>
      <c r="E214" s="69"/>
      <c r="F214" s="72"/>
      <c r="G214" s="73" t="s">
        <v>4416</v>
      </c>
    </row>
    <row r="215" spans="1:7" ht="15" customHeight="1" x14ac:dyDescent="0.2">
      <c r="A215" s="122"/>
      <c r="B215" s="99" t="s">
        <v>1940</v>
      </c>
      <c r="C215" s="100" t="s">
        <v>6821</v>
      </c>
      <c r="D215" s="71"/>
      <c r="E215" s="69"/>
      <c r="F215" s="72"/>
      <c r="G215" s="73" t="s">
        <v>4416</v>
      </c>
    </row>
    <row r="216" spans="1:7" ht="15" customHeight="1" x14ac:dyDescent="0.2">
      <c r="A216" s="122"/>
      <c r="B216" s="99" t="s">
        <v>1941</v>
      </c>
      <c r="C216" s="100" t="s">
        <v>6822</v>
      </c>
      <c r="D216" s="71"/>
      <c r="E216" s="69"/>
      <c r="F216" s="72"/>
      <c r="G216" s="73" t="s">
        <v>4416</v>
      </c>
    </row>
    <row r="217" spans="1:7" ht="15" customHeight="1" x14ac:dyDescent="0.2">
      <c r="A217" s="122"/>
      <c r="B217" s="99" t="s">
        <v>1942</v>
      </c>
      <c r="C217" s="100" t="s">
        <v>6823</v>
      </c>
      <c r="D217" s="71"/>
      <c r="E217" s="69"/>
      <c r="F217" s="72"/>
      <c r="G217" s="73" t="s">
        <v>4416</v>
      </c>
    </row>
    <row r="218" spans="1:7" ht="15" customHeight="1" x14ac:dyDescent="0.2">
      <c r="A218" s="122"/>
      <c r="B218" s="99" t="s">
        <v>1943</v>
      </c>
      <c r="C218" s="100" t="s">
        <v>6824</v>
      </c>
      <c r="D218" s="71"/>
      <c r="E218" s="69"/>
      <c r="F218" s="72"/>
      <c r="G218" s="73" t="s">
        <v>4416</v>
      </c>
    </row>
    <row r="219" spans="1:7" ht="15" customHeight="1" x14ac:dyDescent="0.2">
      <c r="A219" s="122"/>
      <c r="B219" s="99" t="s">
        <v>1946</v>
      </c>
      <c r="C219" s="100" t="s">
        <v>1944</v>
      </c>
      <c r="D219" s="71"/>
      <c r="E219" s="69"/>
      <c r="F219" s="72"/>
    </row>
    <row r="220" spans="1:7" ht="15" customHeight="1" x14ac:dyDescent="0.2">
      <c r="A220" s="122"/>
      <c r="B220" s="99" t="s">
        <v>1947</v>
      </c>
      <c r="C220" s="100" t="s">
        <v>1945</v>
      </c>
      <c r="D220" s="71"/>
      <c r="E220" s="69"/>
      <c r="F220" s="72"/>
    </row>
    <row r="221" spans="1:7" ht="15" customHeight="1" x14ac:dyDescent="0.2">
      <c r="A221" s="122"/>
      <c r="B221" s="99" t="s">
        <v>1953</v>
      </c>
      <c r="C221" s="100" t="s">
        <v>1948</v>
      </c>
      <c r="D221" s="71"/>
      <c r="E221" s="69"/>
      <c r="F221" s="72"/>
    </row>
    <row r="222" spans="1:7" ht="15" customHeight="1" x14ac:dyDescent="0.2">
      <c r="A222" s="122"/>
      <c r="B222" s="99" t="s">
        <v>1954</v>
      </c>
      <c r="C222" s="100" t="s">
        <v>1949</v>
      </c>
      <c r="D222" s="71"/>
      <c r="E222" s="69"/>
      <c r="F222" s="72"/>
    </row>
    <row r="223" spans="1:7" ht="15" customHeight="1" x14ac:dyDescent="0.2">
      <c r="A223" s="122"/>
      <c r="B223" s="99" t="s">
        <v>1955</v>
      </c>
      <c r="C223" s="100" t="s">
        <v>1950</v>
      </c>
      <c r="D223" s="71"/>
      <c r="E223" s="69"/>
      <c r="F223" s="72"/>
    </row>
    <row r="224" spans="1:7" ht="15" customHeight="1" x14ac:dyDescent="0.2">
      <c r="A224" s="122"/>
      <c r="B224" s="99" t="s">
        <v>1956</v>
      </c>
      <c r="C224" s="100" t="s">
        <v>1951</v>
      </c>
      <c r="D224" s="71"/>
      <c r="E224" s="69"/>
      <c r="F224" s="72"/>
    </row>
    <row r="225" spans="1:7" ht="15" customHeight="1" x14ac:dyDescent="0.2">
      <c r="A225" s="122"/>
      <c r="B225" s="99" t="s">
        <v>1957</v>
      </c>
      <c r="C225" s="100" t="s">
        <v>1952</v>
      </c>
      <c r="D225" s="71"/>
      <c r="E225" s="69"/>
      <c r="F225" s="72"/>
      <c r="G225" s="73" t="s">
        <v>1662</v>
      </c>
    </row>
    <row r="226" spans="1:7" ht="15" customHeight="1" x14ac:dyDescent="0.2">
      <c r="A226" s="122"/>
      <c r="B226" s="99" t="s">
        <v>1960</v>
      </c>
      <c r="C226" s="100" t="s">
        <v>1958</v>
      </c>
      <c r="D226" s="71"/>
      <c r="E226" s="69"/>
      <c r="F226" s="72"/>
    </row>
    <row r="227" spans="1:7" ht="15" customHeight="1" x14ac:dyDescent="0.2">
      <c r="A227" s="122"/>
      <c r="B227" s="99" t="s">
        <v>1961</v>
      </c>
      <c r="C227" s="100" t="s">
        <v>1959</v>
      </c>
      <c r="D227" s="71"/>
      <c r="E227" s="69"/>
      <c r="F227" s="72"/>
      <c r="G227" s="73" t="s">
        <v>1662</v>
      </c>
    </row>
    <row r="228" spans="1:7" ht="15" customHeight="1" x14ac:dyDescent="0.2">
      <c r="A228" s="122"/>
      <c r="B228" s="99" t="s">
        <v>1974</v>
      </c>
      <c r="C228" s="100" t="s">
        <v>1962</v>
      </c>
      <c r="D228" s="71"/>
      <c r="E228" s="69"/>
      <c r="F228" s="72"/>
      <c r="G228" s="73" t="s">
        <v>4416</v>
      </c>
    </row>
    <row r="229" spans="1:7" ht="15" customHeight="1" x14ac:dyDescent="0.2">
      <c r="A229" s="122"/>
      <c r="B229" s="99" t="s">
        <v>1975</v>
      </c>
      <c r="C229" s="100" t="s">
        <v>1963</v>
      </c>
      <c r="D229" s="71"/>
      <c r="E229" s="69"/>
      <c r="F229" s="72"/>
      <c r="G229" s="73" t="s">
        <v>4416</v>
      </c>
    </row>
    <row r="230" spans="1:7" ht="15" customHeight="1" x14ac:dyDescent="0.2">
      <c r="A230" s="122"/>
      <c r="B230" s="99" t="s">
        <v>1976</v>
      </c>
      <c r="C230" s="100" t="s">
        <v>1964</v>
      </c>
      <c r="D230" s="71"/>
      <c r="E230" s="69"/>
      <c r="F230" s="72"/>
      <c r="G230" s="73" t="s">
        <v>4416</v>
      </c>
    </row>
    <row r="231" spans="1:7" ht="15" customHeight="1" x14ac:dyDescent="0.2">
      <c r="A231" s="122"/>
      <c r="B231" s="99" t="s">
        <v>1977</v>
      </c>
      <c r="C231" s="100" t="s">
        <v>1965</v>
      </c>
      <c r="D231" s="71"/>
      <c r="E231" s="69"/>
      <c r="F231" s="72"/>
      <c r="G231" s="73" t="s">
        <v>4416</v>
      </c>
    </row>
    <row r="232" spans="1:7" ht="15" customHeight="1" x14ac:dyDescent="0.2">
      <c r="A232" s="122"/>
      <c r="B232" s="99" t="s">
        <v>1978</v>
      </c>
      <c r="C232" s="100" t="s">
        <v>1966</v>
      </c>
      <c r="D232" s="71"/>
      <c r="E232" s="69"/>
      <c r="F232" s="72"/>
      <c r="G232" s="73" t="s">
        <v>4416</v>
      </c>
    </row>
    <row r="233" spans="1:7" ht="15" customHeight="1" x14ac:dyDescent="0.2">
      <c r="A233" s="122"/>
      <c r="B233" s="99" t="s">
        <v>1979</v>
      </c>
      <c r="C233" s="100" t="s">
        <v>1967</v>
      </c>
      <c r="D233" s="71"/>
      <c r="E233" s="69"/>
      <c r="F233" s="72"/>
      <c r="G233" s="73" t="s">
        <v>4416</v>
      </c>
    </row>
    <row r="234" spans="1:7" ht="15" customHeight="1" x14ac:dyDescent="0.2">
      <c r="A234" s="122"/>
      <c r="B234" s="99" t="s">
        <v>1980</v>
      </c>
      <c r="C234" s="100" t="s">
        <v>1968</v>
      </c>
      <c r="D234" s="71"/>
      <c r="E234" s="69"/>
      <c r="F234" s="72"/>
      <c r="G234" s="73" t="s">
        <v>4416</v>
      </c>
    </row>
    <row r="235" spans="1:7" ht="15" customHeight="1" x14ac:dyDescent="0.2">
      <c r="A235" s="122"/>
      <c r="B235" s="99" t="s">
        <v>1981</v>
      </c>
      <c r="C235" s="100" t="s">
        <v>1969</v>
      </c>
      <c r="D235" s="71"/>
      <c r="E235" s="69"/>
      <c r="F235" s="72"/>
      <c r="G235" s="73" t="s">
        <v>4416</v>
      </c>
    </row>
    <row r="236" spans="1:7" ht="15" customHeight="1" x14ac:dyDescent="0.2">
      <c r="A236" s="122"/>
      <c r="B236" s="99" t="s">
        <v>1982</v>
      </c>
      <c r="C236" s="100" t="s">
        <v>1971</v>
      </c>
      <c r="D236" s="71"/>
      <c r="E236" s="69"/>
      <c r="F236" s="72"/>
      <c r="G236" s="73" t="s">
        <v>4416</v>
      </c>
    </row>
    <row r="237" spans="1:7" ht="15" customHeight="1" x14ac:dyDescent="0.2">
      <c r="A237" s="122"/>
      <c r="B237" s="99" t="s">
        <v>1983</v>
      </c>
      <c r="C237" s="100" t="s">
        <v>1972</v>
      </c>
      <c r="D237" s="71"/>
      <c r="E237" s="69"/>
      <c r="F237" s="72"/>
      <c r="G237" s="73" t="s">
        <v>4416</v>
      </c>
    </row>
    <row r="238" spans="1:7" ht="15" customHeight="1" x14ac:dyDescent="0.2">
      <c r="A238" s="122"/>
      <c r="B238" s="99" t="s">
        <v>1984</v>
      </c>
      <c r="C238" s="100" t="s">
        <v>1973</v>
      </c>
      <c r="D238" s="71"/>
      <c r="E238" s="69"/>
      <c r="F238" s="72"/>
      <c r="G238" s="73" t="s">
        <v>4416</v>
      </c>
    </row>
    <row r="239" spans="1:7" ht="15" customHeight="1" x14ac:dyDescent="0.2">
      <c r="A239" s="122"/>
      <c r="B239" s="99" t="s">
        <v>1985</v>
      </c>
      <c r="C239" s="100" t="s">
        <v>1970</v>
      </c>
      <c r="D239" s="71"/>
      <c r="E239" s="69"/>
      <c r="F239" s="72"/>
      <c r="G239" s="73" t="s">
        <v>4416</v>
      </c>
    </row>
    <row r="240" spans="1:7" ht="15" customHeight="1" x14ac:dyDescent="0.2">
      <c r="A240" s="123"/>
      <c r="B240" s="99" t="s">
        <v>5148</v>
      </c>
      <c r="C240" s="100" t="s">
        <v>4854</v>
      </c>
      <c r="D240" s="74"/>
      <c r="E240" s="69"/>
      <c r="F240" s="72"/>
      <c r="G240" s="73" t="s">
        <v>4416</v>
      </c>
    </row>
    <row r="241" spans="1:7" ht="15" customHeight="1" x14ac:dyDescent="0.2">
      <c r="A241" s="122"/>
      <c r="B241" s="99" t="s">
        <v>5641</v>
      </c>
      <c r="C241" s="100" t="s">
        <v>5393</v>
      </c>
      <c r="D241" s="71"/>
      <c r="E241" s="69"/>
      <c r="F241" s="72"/>
      <c r="G241" s="73" t="s">
        <v>4416</v>
      </c>
    </row>
    <row r="242" spans="1:7" ht="15" customHeight="1" x14ac:dyDescent="0.2">
      <c r="A242" s="122"/>
      <c r="B242" s="99" t="s">
        <v>6141</v>
      </c>
      <c r="C242" s="100" t="s">
        <v>5792</v>
      </c>
      <c r="D242" s="71"/>
      <c r="E242" s="69"/>
      <c r="F242" s="72"/>
      <c r="G242" s="73" t="s">
        <v>4416</v>
      </c>
    </row>
    <row r="243" spans="1:7" ht="15" customHeight="1" x14ac:dyDescent="0.2">
      <c r="A243" s="122"/>
      <c r="B243" s="99" t="s">
        <v>6771</v>
      </c>
      <c r="C243" s="100" t="s">
        <v>6772</v>
      </c>
      <c r="D243" s="71"/>
      <c r="E243" s="69"/>
      <c r="F243" s="72"/>
      <c r="G243" s="73" t="s">
        <v>4416</v>
      </c>
    </row>
    <row r="244" spans="1:7" ht="15" customHeight="1" x14ac:dyDescent="0.2">
      <c r="A244" s="123"/>
      <c r="B244" s="99" t="s">
        <v>5149</v>
      </c>
      <c r="C244" s="100" t="s">
        <v>1986</v>
      </c>
      <c r="D244" s="74"/>
      <c r="E244" s="69"/>
      <c r="F244" s="72"/>
      <c r="G244" s="75"/>
    </row>
    <row r="245" spans="1:7" ht="15" customHeight="1" x14ac:dyDescent="0.2">
      <c r="A245" s="123"/>
      <c r="B245" s="99" t="s">
        <v>5150</v>
      </c>
      <c r="C245" s="100" t="s">
        <v>1987</v>
      </c>
      <c r="D245" s="74"/>
      <c r="E245" s="69"/>
      <c r="F245" s="72"/>
      <c r="G245" s="75"/>
    </row>
    <row r="246" spans="1:7" ht="15" customHeight="1" x14ac:dyDescent="0.2">
      <c r="A246" s="122"/>
      <c r="B246" s="99" t="s">
        <v>5151</v>
      </c>
      <c r="C246" s="100" t="s">
        <v>1988</v>
      </c>
      <c r="D246" s="71"/>
      <c r="E246" s="69"/>
      <c r="F246" s="72"/>
    </row>
    <row r="247" spans="1:7" ht="15" customHeight="1" x14ac:dyDescent="0.2">
      <c r="A247" s="122"/>
      <c r="B247" s="99" t="s">
        <v>1997</v>
      </c>
      <c r="C247" s="100" t="s">
        <v>1989</v>
      </c>
      <c r="D247" s="71"/>
      <c r="E247" s="69"/>
      <c r="F247" s="72"/>
    </row>
    <row r="248" spans="1:7" ht="15" customHeight="1" x14ac:dyDescent="0.2">
      <c r="A248" s="122"/>
      <c r="B248" s="99" t="s">
        <v>1998</v>
      </c>
      <c r="C248" s="100" t="s">
        <v>1990</v>
      </c>
      <c r="D248" s="71"/>
      <c r="E248" s="69"/>
      <c r="F248" s="72"/>
    </row>
    <row r="249" spans="1:7" ht="15" customHeight="1" x14ac:dyDescent="0.2">
      <c r="A249" s="122"/>
      <c r="B249" s="99" t="s">
        <v>1999</v>
      </c>
      <c r="C249" s="100" t="s">
        <v>1991</v>
      </c>
      <c r="D249" s="71"/>
      <c r="E249" s="69"/>
      <c r="F249" s="72"/>
      <c r="G249" s="73" t="s">
        <v>1662</v>
      </c>
    </row>
    <row r="250" spans="1:7" ht="15" customHeight="1" x14ac:dyDescent="0.2">
      <c r="A250" s="122"/>
      <c r="B250" s="99" t="s">
        <v>2000</v>
      </c>
      <c r="C250" s="100" t="s">
        <v>1992</v>
      </c>
      <c r="D250" s="71"/>
      <c r="E250" s="69"/>
      <c r="F250" s="72"/>
      <c r="G250" s="73" t="s">
        <v>4416</v>
      </c>
    </row>
    <row r="251" spans="1:7" ht="15" customHeight="1" x14ac:dyDescent="0.2">
      <c r="A251" s="122"/>
      <c r="B251" s="99" t="s">
        <v>2001</v>
      </c>
      <c r="C251" s="100" t="s">
        <v>1993</v>
      </c>
      <c r="D251" s="71"/>
      <c r="E251" s="69"/>
      <c r="F251" s="72"/>
      <c r="G251" s="73" t="s">
        <v>4416</v>
      </c>
    </row>
    <row r="252" spans="1:7" ht="15" customHeight="1" x14ac:dyDescent="0.2">
      <c r="A252" s="122"/>
      <c r="B252" s="99" t="s">
        <v>2002</v>
      </c>
      <c r="C252" s="100" t="s">
        <v>1994</v>
      </c>
      <c r="D252" s="71"/>
      <c r="E252" s="69"/>
      <c r="F252" s="72"/>
      <c r="G252" s="73" t="s">
        <v>4416</v>
      </c>
    </row>
    <row r="253" spans="1:7" ht="15" customHeight="1" x14ac:dyDescent="0.2">
      <c r="A253" s="122"/>
      <c r="B253" s="99" t="s">
        <v>2003</v>
      </c>
      <c r="C253" s="100" t="s">
        <v>1995</v>
      </c>
      <c r="D253" s="71"/>
      <c r="E253" s="69"/>
      <c r="F253" s="72"/>
      <c r="G253" s="73" t="s">
        <v>4416</v>
      </c>
    </row>
    <row r="254" spans="1:7" ht="15" customHeight="1" x14ac:dyDescent="0.2">
      <c r="A254" s="122"/>
      <c r="B254" s="99" t="s">
        <v>2004</v>
      </c>
      <c r="C254" s="100" t="s">
        <v>1996</v>
      </c>
      <c r="D254" s="71"/>
      <c r="E254" s="69"/>
      <c r="F254" s="72"/>
      <c r="G254" s="73" t="s">
        <v>4416</v>
      </c>
    </row>
    <row r="255" spans="1:7" ht="15" customHeight="1" x14ac:dyDescent="0.2">
      <c r="A255" s="122"/>
      <c r="B255" s="99" t="s">
        <v>2014</v>
      </c>
      <c r="C255" s="100" t="s">
        <v>2005</v>
      </c>
      <c r="D255" s="71"/>
      <c r="E255" s="69"/>
      <c r="F255" s="72"/>
    </row>
    <row r="256" spans="1:7" ht="15" customHeight="1" x14ac:dyDescent="0.2">
      <c r="A256" s="122"/>
      <c r="B256" s="99" t="s">
        <v>2015</v>
      </c>
      <c r="C256" s="100" t="s">
        <v>2006</v>
      </c>
      <c r="D256" s="71"/>
      <c r="E256" s="69"/>
      <c r="F256" s="72"/>
    </row>
    <row r="257" spans="1:7" ht="15" customHeight="1" x14ac:dyDescent="0.2">
      <c r="A257" s="122"/>
      <c r="B257" s="99" t="s">
        <v>2016</v>
      </c>
      <c r="C257" s="100" t="s">
        <v>2007</v>
      </c>
      <c r="D257" s="71"/>
      <c r="E257" s="69"/>
      <c r="F257" s="72"/>
    </row>
    <row r="258" spans="1:7" ht="15" customHeight="1" x14ac:dyDescent="0.2">
      <c r="A258" s="122"/>
      <c r="B258" s="99" t="s">
        <v>2017</v>
      </c>
      <c r="C258" s="100" t="s">
        <v>2008</v>
      </c>
      <c r="D258" s="71"/>
      <c r="E258" s="69"/>
      <c r="F258" s="72"/>
      <c r="G258" s="73" t="s">
        <v>1662</v>
      </c>
    </row>
    <row r="259" spans="1:7" ht="15" customHeight="1" x14ac:dyDescent="0.2">
      <c r="A259" s="122"/>
      <c r="B259" s="99" t="s">
        <v>2018</v>
      </c>
      <c r="C259" s="100" t="s">
        <v>2009</v>
      </c>
      <c r="D259" s="71"/>
      <c r="E259" s="69"/>
      <c r="F259" s="72"/>
      <c r="G259" s="73" t="s">
        <v>4416</v>
      </c>
    </row>
    <row r="260" spans="1:7" ht="15" customHeight="1" x14ac:dyDescent="0.2">
      <c r="A260" s="122"/>
      <c r="B260" s="99" t="s">
        <v>2019</v>
      </c>
      <c r="C260" s="100" t="s">
        <v>2010</v>
      </c>
      <c r="D260" s="71"/>
      <c r="E260" s="69"/>
      <c r="F260" s="72"/>
      <c r="G260" s="73" t="s">
        <v>4416</v>
      </c>
    </row>
    <row r="261" spans="1:7" ht="15" customHeight="1" x14ac:dyDescent="0.2">
      <c r="A261" s="122"/>
      <c r="B261" s="99" t="s">
        <v>2020</v>
      </c>
      <c r="C261" s="100" t="s">
        <v>2011</v>
      </c>
      <c r="D261" s="71"/>
      <c r="E261" s="69"/>
      <c r="F261" s="72"/>
      <c r="G261" s="73" t="s">
        <v>4416</v>
      </c>
    </row>
    <row r="262" spans="1:7" ht="15" customHeight="1" x14ac:dyDescent="0.2">
      <c r="A262" s="122"/>
      <c r="B262" s="99" t="s">
        <v>2021</v>
      </c>
      <c r="C262" s="100" t="s">
        <v>2012</v>
      </c>
      <c r="D262" s="71"/>
      <c r="E262" s="69"/>
      <c r="F262" s="72"/>
      <c r="G262" s="73" t="s">
        <v>4416</v>
      </c>
    </row>
    <row r="263" spans="1:7" ht="15" customHeight="1" x14ac:dyDescent="0.2">
      <c r="A263" s="122"/>
      <c r="B263" s="99" t="s">
        <v>2022</v>
      </c>
      <c r="C263" s="100" t="s">
        <v>2013</v>
      </c>
      <c r="D263" s="71"/>
      <c r="E263" s="69"/>
      <c r="F263" s="72"/>
      <c r="G263" s="73" t="s">
        <v>4416</v>
      </c>
    </row>
    <row r="264" spans="1:7" ht="15" customHeight="1" x14ac:dyDescent="0.2">
      <c r="A264" s="122"/>
      <c r="B264" s="99" t="s">
        <v>2023</v>
      </c>
      <c r="C264" s="100" t="s">
        <v>6825</v>
      </c>
      <c r="D264" s="71"/>
      <c r="E264" s="69"/>
      <c r="F264" s="72"/>
    </row>
    <row r="265" spans="1:7" ht="15" customHeight="1" x14ac:dyDescent="0.2">
      <c r="A265" s="122"/>
      <c r="B265" s="99" t="s">
        <v>2024</v>
      </c>
      <c r="C265" s="100" t="s">
        <v>6826</v>
      </c>
      <c r="D265" s="71"/>
      <c r="E265" s="69"/>
      <c r="F265" s="72"/>
    </row>
    <row r="266" spans="1:7" ht="15" customHeight="1" x14ac:dyDescent="0.2">
      <c r="A266" s="122"/>
      <c r="B266" s="99" t="s">
        <v>2025</v>
      </c>
      <c r="C266" s="100" t="s">
        <v>6827</v>
      </c>
      <c r="D266" s="71"/>
      <c r="E266" s="69"/>
      <c r="F266" s="72"/>
    </row>
    <row r="267" spans="1:7" ht="15" customHeight="1" x14ac:dyDescent="0.2">
      <c r="A267" s="122"/>
      <c r="B267" s="99" t="s">
        <v>2026</v>
      </c>
      <c r="C267" s="100" t="s">
        <v>6828</v>
      </c>
      <c r="D267" s="71"/>
      <c r="E267" s="69"/>
      <c r="F267" s="72"/>
    </row>
    <row r="268" spans="1:7" ht="15" customHeight="1" x14ac:dyDescent="0.2">
      <c r="A268" s="122"/>
      <c r="B268" s="99" t="s">
        <v>2027</v>
      </c>
      <c r="C268" s="100" t="s">
        <v>6829</v>
      </c>
      <c r="D268" s="71"/>
      <c r="E268" s="69"/>
      <c r="F268" s="72"/>
      <c r="G268" s="73" t="s">
        <v>1662</v>
      </c>
    </row>
    <row r="269" spans="1:7" ht="15" customHeight="1" x14ac:dyDescent="0.2">
      <c r="A269" s="122"/>
      <c r="B269" s="99" t="s">
        <v>2028</v>
      </c>
      <c r="C269" s="100" t="s">
        <v>6830</v>
      </c>
      <c r="D269" s="71"/>
      <c r="E269" s="69"/>
      <c r="F269" s="72"/>
      <c r="G269" s="73" t="s">
        <v>4416</v>
      </c>
    </row>
    <row r="270" spans="1:7" ht="15" customHeight="1" x14ac:dyDescent="0.2">
      <c r="A270" s="122"/>
      <c r="B270" s="99" t="s">
        <v>2029</v>
      </c>
      <c r="C270" s="100" t="s">
        <v>6831</v>
      </c>
      <c r="D270" s="71"/>
      <c r="E270" s="69"/>
      <c r="F270" s="72"/>
      <c r="G270" s="73" t="s">
        <v>4416</v>
      </c>
    </row>
    <row r="271" spans="1:7" ht="15" customHeight="1" x14ac:dyDescent="0.2">
      <c r="A271" s="122"/>
      <c r="B271" s="99" t="s">
        <v>2030</v>
      </c>
      <c r="C271" s="100" t="s">
        <v>6832</v>
      </c>
      <c r="D271" s="71"/>
      <c r="E271" s="69"/>
      <c r="F271" s="72"/>
      <c r="G271" s="73" t="s">
        <v>4416</v>
      </c>
    </row>
    <row r="272" spans="1:7" ht="15" customHeight="1" x14ac:dyDescent="0.2">
      <c r="A272" s="122"/>
      <c r="B272" s="99" t="s">
        <v>2031</v>
      </c>
      <c r="C272" s="100" t="s">
        <v>6833</v>
      </c>
      <c r="D272" s="71"/>
      <c r="E272" s="69"/>
      <c r="F272" s="72"/>
      <c r="G272" s="73" t="s">
        <v>4416</v>
      </c>
    </row>
    <row r="273" spans="1:7" ht="15" customHeight="1" x14ac:dyDescent="0.2">
      <c r="A273" s="122"/>
      <c r="B273" s="99" t="s">
        <v>2032</v>
      </c>
      <c r="C273" s="100" t="s">
        <v>6834</v>
      </c>
      <c r="D273" s="71"/>
      <c r="E273" s="69"/>
      <c r="F273" s="72"/>
      <c r="G273" s="73" t="s">
        <v>4416</v>
      </c>
    </row>
    <row r="274" spans="1:7" ht="15" customHeight="1" x14ac:dyDescent="0.2">
      <c r="A274" s="122"/>
      <c r="B274" s="99" t="s">
        <v>2033</v>
      </c>
      <c r="C274" s="100" t="s">
        <v>6835</v>
      </c>
      <c r="D274" s="71"/>
      <c r="E274" s="69"/>
      <c r="F274" s="72"/>
      <c r="G274" s="73" t="s">
        <v>4416</v>
      </c>
    </row>
    <row r="275" spans="1:7" ht="15" customHeight="1" x14ac:dyDescent="0.2">
      <c r="A275" s="122"/>
      <c r="B275" s="99" t="s">
        <v>2034</v>
      </c>
      <c r="C275" s="100" t="s">
        <v>6836</v>
      </c>
      <c r="D275" s="71"/>
      <c r="E275" s="69"/>
      <c r="F275" s="72"/>
      <c r="G275" s="73" t="s">
        <v>4416</v>
      </c>
    </row>
    <row r="276" spans="1:7" ht="15" customHeight="1" x14ac:dyDescent="0.2">
      <c r="A276" s="122"/>
      <c r="B276" s="99" t="s">
        <v>2035</v>
      </c>
      <c r="C276" s="100" t="s">
        <v>6837</v>
      </c>
      <c r="D276" s="71"/>
      <c r="E276" s="69"/>
      <c r="F276" s="72"/>
      <c r="G276" s="73" t="s">
        <v>4416</v>
      </c>
    </row>
    <row r="277" spans="1:7" ht="15" customHeight="1" x14ac:dyDescent="0.2">
      <c r="A277" s="122"/>
      <c r="B277" s="99" t="s">
        <v>2036</v>
      </c>
      <c r="C277" s="100" t="s">
        <v>6838</v>
      </c>
      <c r="D277" s="71"/>
      <c r="E277" s="69"/>
      <c r="F277" s="72"/>
      <c r="G277" s="73" t="s">
        <v>4416</v>
      </c>
    </row>
    <row r="278" spans="1:7" ht="15" customHeight="1" x14ac:dyDescent="0.2">
      <c r="A278" s="122"/>
      <c r="B278" s="99" t="s">
        <v>2037</v>
      </c>
      <c r="C278" s="100" t="s">
        <v>6839</v>
      </c>
      <c r="D278" s="71"/>
      <c r="E278" s="69"/>
      <c r="F278" s="72"/>
      <c r="G278" s="73" t="s">
        <v>4416</v>
      </c>
    </row>
    <row r="279" spans="1:7" ht="15" customHeight="1" x14ac:dyDescent="0.2">
      <c r="A279" s="122"/>
      <c r="B279" s="99" t="s">
        <v>2038</v>
      </c>
      <c r="C279" s="100" t="s">
        <v>6840</v>
      </c>
      <c r="D279" s="71"/>
      <c r="E279" s="69"/>
      <c r="F279" s="72"/>
      <c r="G279" s="73" t="s">
        <v>4416</v>
      </c>
    </row>
    <row r="280" spans="1:7" ht="15" customHeight="1" x14ac:dyDescent="0.2">
      <c r="A280" s="122"/>
      <c r="B280" s="99" t="s">
        <v>2039</v>
      </c>
      <c r="C280" s="100" t="s">
        <v>6841</v>
      </c>
      <c r="D280" s="71"/>
      <c r="E280" s="69"/>
      <c r="F280" s="72"/>
      <c r="G280" s="73" t="s">
        <v>4416</v>
      </c>
    </row>
    <row r="281" spans="1:7" ht="15" customHeight="1" x14ac:dyDescent="0.2">
      <c r="A281" s="123"/>
      <c r="B281" s="99" t="s">
        <v>5152</v>
      </c>
      <c r="C281" s="100" t="s">
        <v>6842</v>
      </c>
      <c r="D281" s="74"/>
      <c r="E281" s="69"/>
      <c r="F281" s="72"/>
      <c r="G281" s="73" t="s">
        <v>4416</v>
      </c>
    </row>
    <row r="282" spans="1:7" ht="15" customHeight="1" x14ac:dyDescent="0.2">
      <c r="A282" s="122"/>
      <c r="B282" s="99" t="s">
        <v>5666</v>
      </c>
      <c r="C282" s="100" t="s">
        <v>6843</v>
      </c>
      <c r="D282" s="71"/>
      <c r="E282" s="69"/>
      <c r="F282" s="72"/>
      <c r="G282" s="73" t="s">
        <v>4416</v>
      </c>
    </row>
    <row r="283" spans="1:7" ht="15" customHeight="1" x14ac:dyDescent="0.2">
      <c r="A283" s="122"/>
      <c r="B283" s="99" t="s">
        <v>6142</v>
      </c>
      <c r="C283" s="100" t="s">
        <v>5797</v>
      </c>
      <c r="D283" s="71"/>
      <c r="E283" s="69"/>
      <c r="F283" s="72"/>
      <c r="G283" s="73" t="s">
        <v>4416</v>
      </c>
    </row>
    <row r="284" spans="1:7" ht="15" customHeight="1" x14ac:dyDescent="0.2">
      <c r="A284" s="122"/>
      <c r="B284" s="99" t="s">
        <v>6773</v>
      </c>
      <c r="C284" s="100" t="s">
        <v>6774</v>
      </c>
      <c r="D284" s="71"/>
      <c r="E284" s="69"/>
      <c r="F284" s="72"/>
      <c r="G284" s="73" t="s">
        <v>4416</v>
      </c>
    </row>
    <row r="285" spans="1:7" ht="15" customHeight="1" x14ac:dyDescent="0.2">
      <c r="A285" s="122"/>
      <c r="B285" s="99" t="s">
        <v>5664</v>
      </c>
      <c r="C285" s="100" t="s">
        <v>5647</v>
      </c>
      <c r="D285" s="71"/>
      <c r="E285" s="69"/>
      <c r="F285" s="72"/>
      <c r="G285" s="73" t="s">
        <v>4416</v>
      </c>
    </row>
    <row r="286" spans="1:7" ht="15" customHeight="1" x14ac:dyDescent="0.2">
      <c r="A286" s="122"/>
      <c r="B286" s="99" t="s">
        <v>6143</v>
      </c>
      <c r="C286" s="100" t="s">
        <v>5793</v>
      </c>
      <c r="D286" s="71"/>
      <c r="E286" s="69"/>
      <c r="F286" s="72"/>
      <c r="G286" s="73" t="s">
        <v>4416</v>
      </c>
    </row>
    <row r="287" spans="1:7" ht="15" customHeight="1" x14ac:dyDescent="0.2">
      <c r="A287" s="122"/>
      <c r="B287" s="99" t="s">
        <v>6775</v>
      </c>
      <c r="C287" s="100" t="s">
        <v>6776</v>
      </c>
      <c r="D287" s="71"/>
      <c r="E287" s="69"/>
      <c r="F287" s="72"/>
      <c r="G287" s="73" t="s">
        <v>4416</v>
      </c>
    </row>
    <row r="288" spans="1:7" ht="15" customHeight="1" x14ac:dyDescent="0.2">
      <c r="A288" s="122"/>
      <c r="B288" s="99" t="s">
        <v>5665</v>
      </c>
      <c r="C288" s="100" t="s">
        <v>5648</v>
      </c>
      <c r="D288" s="71"/>
      <c r="E288" s="69"/>
      <c r="F288" s="72"/>
      <c r="G288" s="73" t="s">
        <v>4416</v>
      </c>
    </row>
    <row r="289" spans="1:7" ht="15" customHeight="1" x14ac:dyDescent="0.2">
      <c r="A289" s="122"/>
      <c r="B289" s="99" t="s">
        <v>6144</v>
      </c>
      <c r="C289" s="100" t="s">
        <v>5794</v>
      </c>
      <c r="D289" s="71"/>
      <c r="E289" s="69"/>
      <c r="F289" s="72"/>
      <c r="G289" s="73" t="s">
        <v>4416</v>
      </c>
    </row>
    <row r="290" spans="1:7" ht="15" customHeight="1" x14ac:dyDescent="0.2">
      <c r="A290" s="122"/>
      <c r="B290" s="99" t="s">
        <v>6777</v>
      </c>
      <c r="C290" s="100" t="s">
        <v>6778</v>
      </c>
      <c r="D290" s="71"/>
      <c r="E290" s="69"/>
      <c r="F290" s="72"/>
      <c r="G290" s="73"/>
    </row>
    <row r="291" spans="1:7" ht="15" customHeight="1" x14ac:dyDescent="0.2">
      <c r="A291" s="119" t="s">
        <v>2040</v>
      </c>
      <c r="B291" s="120" t="s">
        <v>5795</v>
      </c>
      <c r="C291" s="126" t="s">
        <v>2041</v>
      </c>
      <c r="D291" s="71"/>
      <c r="E291" s="69"/>
      <c r="F291" s="72"/>
    </row>
    <row r="292" spans="1:7" ht="15" customHeight="1" x14ac:dyDescent="0.2">
      <c r="A292" s="122"/>
      <c r="B292" s="99" t="s">
        <v>2044</v>
      </c>
      <c r="C292" s="130" t="s">
        <v>2042</v>
      </c>
      <c r="D292" s="71"/>
      <c r="E292" s="69"/>
      <c r="F292" s="72"/>
    </row>
    <row r="293" spans="1:7" ht="15" customHeight="1" x14ac:dyDescent="0.2">
      <c r="A293" s="122"/>
      <c r="B293" s="99" t="s">
        <v>2045</v>
      </c>
      <c r="C293" s="130" t="s">
        <v>2043</v>
      </c>
      <c r="D293" s="71"/>
      <c r="E293" s="69"/>
      <c r="F293" s="72"/>
    </row>
    <row r="294" spans="1:7" ht="15" customHeight="1" x14ac:dyDescent="0.2">
      <c r="A294" s="119" t="s">
        <v>2046</v>
      </c>
      <c r="B294" s="120" t="s">
        <v>2048</v>
      </c>
      <c r="C294" s="126" t="s">
        <v>2047</v>
      </c>
      <c r="D294" s="71"/>
      <c r="E294" s="69"/>
      <c r="F294" s="72"/>
    </row>
    <row r="295" spans="1:7" ht="15" customHeight="1" x14ac:dyDescent="0.2">
      <c r="A295" s="123"/>
      <c r="B295" s="99" t="s">
        <v>2049</v>
      </c>
      <c r="C295" s="130" t="s">
        <v>2050</v>
      </c>
      <c r="D295" s="71"/>
      <c r="E295" s="69"/>
      <c r="F295" s="72"/>
    </row>
    <row r="296" spans="1:7" ht="15" customHeight="1" x14ac:dyDescent="0.2">
      <c r="A296" s="122"/>
      <c r="B296" s="99" t="s">
        <v>2053</v>
      </c>
      <c r="C296" s="100" t="s">
        <v>2051</v>
      </c>
      <c r="D296" s="71"/>
      <c r="E296" s="69"/>
      <c r="F296" s="72"/>
    </row>
    <row r="297" spans="1:7" ht="15" customHeight="1" x14ac:dyDescent="0.2">
      <c r="A297" s="122"/>
      <c r="B297" s="99" t="s">
        <v>2054</v>
      </c>
      <c r="C297" s="100" t="s">
        <v>2052</v>
      </c>
      <c r="D297" s="71"/>
      <c r="E297" s="69"/>
      <c r="F297" s="72"/>
    </row>
    <row r="298" spans="1:7" ht="15" customHeight="1" x14ac:dyDescent="0.2">
      <c r="A298" s="122"/>
      <c r="B298" s="99" t="s">
        <v>2070</v>
      </c>
      <c r="C298" s="100" t="s">
        <v>2055</v>
      </c>
      <c r="D298" s="71"/>
      <c r="E298" s="69"/>
      <c r="F298" s="72"/>
    </row>
    <row r="299" spans="1:7" ht="15" customHeight="1" x14ac:dyDescent="0.2">
      <c r="A299" s="122"/>
      <c r="B299" s="99" t="s">
        <v>2056</v>
      </c>
      <c r="C299" s="100" t="s">
        <v>2055</v>
      </c>
      <c r="D299" s="71"/>
      <c r="E299" s="69"/>
      <c r="F299" s="72"/>
    </row>
    <row r="300" spans="1:7" ht="15" customHeight="1" x14ac:dyDescent="0.2">
      <c r="A300" s="122"/>
      <c r="B300" s="99" t="s">
        <v>2057</v>
      </c>
      <c r="C300" s="100" t="s">
        <v>2067</v>
      </c>
      <c r="D300" s="71"/>
      <c r="E300" s="69"/>
      <c r="F300" s="72"/>
    </row>
    <row r="301" spans="1:7" ht="15" customHeight="1" x14ac:dyDescent="0.2">
      <c r="A301" s="122"/>
      <c r="B301" s="99" t="s">
        <v>2058</v>
      </c>
      <c r="C301" s="100" t="s">
        <v>2067</v>
      </c>
      <c r="D301" s="71"/>
      <c r="E301" s="69"/>
      <c r="F301" s="72"/>
    </row>
    <row r="302" spans="1:7" ht="15" customHeight="1" x14ac:dyDescent="0.2">
      <c r="A302" s="123"/>
      <c r="B302" s="99" t="s">
        <v>2060</v>
      </c>
      <c r="C302" s="100" t="s">
        <v>2067</v>
      </c>
      <c r="D302" s="74"/>
      <c r="E302" s="69"/>
      <c r="F302" s="72"/>
    </row>
    <row r="303" spans="1:7" ht="15" customHeight="1" x14ac:dyDescent="0.2">
      <c r="A303" s="123"/>
      <c r="B303" s="99" t="s">
        <v>2061</v>
      </c>
      <c r="C303" s="100" t="s">
        <v>2067</v>
      </c>
      <c r="D303" s="74"/>
      <c r="E303" s="69"/>
      <c r="F303" s="72"/>
    </row>
    <row r="304" spans="1:7" ht="15" customHeight="1" x14ac:dyDescent="0.2">
      <c r="A304" s="123"/>
      <c r="B304" s="99" t="s">
        <v>2062</v>
      </c>
      <c r="C304" s="100" t="s">
        <v>2067</v>
      </c>
      <c r="D304" s="74"/>
      <c r="E304" s="69"/>
      <c r="F304" s="72"/>
    </row>
    <row r="305" spans="1:6" ht="15" customHeight="1" x14ac:dyDescent="0.2">
      <c r="A305" s="123"/>
      <c r="B305" s="99" t="s">
        <v>2063</v>
      </c>
      <c r="C305" s="100" t="s">
        <v>2067</v>
      </c>
      <c r="D305" s="74"/>
      <c r="E305" s="69"/>
      <c r="F305" s="72"/>
    </row>
    <row r="306" spans="1:6" ht="15" customHeight="1" x14ac:dyDescent="0.2">
      <c r="A306" s="123"/>
      <c r="B306" s="99" t="s">
        <v>2064</v>
      </c>
      <c r="C306" s="100" t="s">
        <v>2067</v>
      </c>
      <c r="D306" s="74"/>
      <c r="E306" s="69"/>
      <c r="F306" s="72"/>
    </row>
    <row r="307" spans="1:6" ht="15" customHeight="1" x14ac:dyDescent="0.2">
      <c r="A307" s="123"/>
      <c r="B307" s="99" t="s">
        <v>2065</v>
      </c>
      <c r="C307" s="100" t="s">
        <v>2067</v>
      </c>
      <c r="D307" s="74"/>
      <c r="E307" s="69"/>
      <c r="F307" s="72"/>
    </row>
    <row r="308" spans="1:6" ht="15" customHeight="1" x14ac:dyDescent="0.2">
      <c r="A308" s="123"/>
      <c r="B308" s="99" t="s">
        <v>2066</v>
      </c>
      <c r="C308" s="100" t="s">
        <v>2067</v>
      </c>
      <c r="D308" s="74"/>
      <c r="E308" s="69"/>
      <c r="F308" s="72"/>
    </row>
    <row r="309" spans="1:6" ht="15" customHeight="1" x14ac:dyDescent="0.2">
      <c r="A309" s="123"/>
      <c r="B309" s="99" t="s">
        <v>2083</v>
      </c>
      <c r="C309" s="100" t="s">
        <v>2082</v>
      </c>
      <c r="D309" s="74"/>
      <c r="E309" s="69"/>
      <c r="F309" s="72"/>
    </row>
    <row r="310" spans="1:6" ht="15" customHeight="1" x14ac:dyDescent="0.2">
      <c r="A310" s="123"/>
      <c r="B310" s="99" t="s">
        <v>2084</v>
      </c>
      <c r="C310" s="100" t="s">
        <v>2087</v>
      </c>
      <c r="D310" s="74"/>
      <c r="E310" s="69"/>
      <c r="F310" s="72"/>
    </row>
    <row r="311" spans="1:6" ht="15" customHeight="1" x14ac:dyDescent="0.2">
      <c r="A311" s="123"/>
      <c r="B311" s="99" t="s">
        <v>2085</v>
      </c>
      <c r="C311" s="100" t="s">
        <v>2086</v>
      </c>
      <c r="D311" s="74"/>
      <c r="E311" s="69"/>
      <c r="F311" s="72"/>
    </row>
    <row r="312" spans="1:6" ht="15" customHeight="1" x14ac:dyDescent="0.2">
      <c r="A312" s="123"/>
      <c r="B312" s="99" t="s">
        <v>2071</v>
      </c>
      <c r="C312" s="100" t="s">
        <v>2059</v>
      </c>
      <c r="D312" s="74"/>
      <c r="E312" s="69"/>
      <c r="F312" s="72"/>
    </row>
    <row r="313" spans="1:6" ht="15" customHeight="1" x14ac:dyDescent="0.2">
      <c r="A313" s="123"/>
      <c r="B313" s="99" t="s">
        <v>2072</v>
      </c>
      <c r="C313" s="100" t="s">
        <v>2059</v>
      </c>
      <c r="D313" s="74"/>
      <c r="E313" s="69"/>
      <c r="F313" s="72"/>
    </row>
    <row r="314" spans="1:6" ht="15" customHeight="1" x14ac:dyDescent="0.2">
      <c r="A314" s="123"/>
      <c r="B314" s="99" t="s">
        <v>2073</v>
      </c>
      <c r="C314" s="100" t="s">
        <v>2068</v>
      </c>
      <c r="D314" s="74"/>
      <c r="E314" s="69"/>
      <c r="F314" s="72"/>
    </row>
    <row r="315" spans="1:6" ht="15" customHeight="1" x14ac:dyDescent="0.2">
      <c r="A315" s="123"/>
      <c r="B315" s="99" t="s">
        <v>2074</v>
      </c>
      <c r="C315" s="100" t="s">
        <v>2068</v>
      </c>
      <c r="D315" s="74"/>
      <c r="E315" s="69"/>
      <c r="F315" s="72"/>
    </row>
    <row r="316" spans="1:6" ht="15" customHeight="1" x14ac:dyDescent="0.2">
      <c r="A316" s="123"/>
      <c r="B316" s="99" t="s">
        <v>2075</v>
      </c>
      <c r="C316" s="100" t="s">
        <v>2068</v>
      </c>
      <c r="D316" s="74"/>
      <c r="E316" s="69"/>
      <c r="F316" s="72"/>
    </row>
    <row r="317" spans="1:6" ht="15" customHeight="1" x14ac:dyDescent="0.2">
      <c r="A317" s="123"/>
      <c r="B317" s="99" t="s">
        <v>2076</v>
      </c>
      <c r="C317" s="100" t="s">
        <v>2068</v>
      </c>
      <c r="D317" s="74"/>
      <c r="E317" s="69"/>
      <c r="F317" s="72"/>
    </row>
    <row r="318" spans="1:6" ht="15" customHeight="1" x14ac:dyDescent="0.2">
      <c r="A318" s="122"/>
      <c r="B318" s="99" t="s">
        <v>2077</v>
      </c>
      <c r="C318" s="100" t="s">
        <v>2068</v>
      </c>
      <c r="D318" s="71"/>
      <c r="E318" s="69"/>
      <c r="F318" s="72"/>
    </row>
    <row r="319" spans="1:6" ht="15" customHeight="1" x14ac:dyDescent="0.2">
      <c r="A319" s="122"/>
      <c r="B319" s="99" t="s">
        <v>2078</v>
      </c>
      <c r="C319" s="100" t="s">
        <v>2068</v>
      </c>
      <c r="D319" s="71"/>
      <c r="E319" s="69"/>
      <c r="F319" s="72"/>
    </row>
    <row r="320" spans="1:6" ht="15" customHeight="1" x14ac:dyDescent="0.2">
      <c r="A320" s="122"/>
      <c r="B320" s="99" t="s">
        <v>2079</v>
      </c>
      <c r="C320" s="100" t="s">
        <v>2068</v>
      </c>
      <c r="D320" s="71"/>
      <c r="E320" s="69"/>
      <c r="F320" s="72"/>
    </row>
    <row r="321" spans="1:6" ht="15" customHeight="1" x14ac:dyDescent="0.2">
      <c r="A321" s="122"/>
      <c r="B321" s="99" t="s">
        <v>2080</v>
      </c>
      <c r="C321" s="100" t="s">
        <v>2068</v>
      </c>
      <c r="D321" s="71"/>
      <c r="E321" s="69"/>
      <c r="F321" s="72"/>
    </row>
    <row r="322" spans="1:6" ht="15" customHeight="1" x14ac:dyDescent="0.2">
      <c r="A322" s="122"/>
      <c r="B322" s="99" t="s">
        <v>2081</v>
      </c>
      <c r="C322" s="100" t="s">
        <v>2068</v>
      </c>
      <c r="D322" s="71"/>
      <c r="E322" s="69"/>
      <c r="F322" s="72"/>
    </row>
    <row r="323" spans="1:6" ht="15" customHeight="1" x14ac:dyDescent="0.2">
      <c r="A323" s="122"/>
      <c r="B323" s="99" t="s">
        <v>2091</v>
      </c>
      <c r="C323" s="100" t="s">
        <v>2088</v>
      </c>
      <c r="D323" s="71"/>
      <c r="E323" s="69"/>
      <c r="F323" s="72"/>
    </row>
    <row r="324" spans="1:6" ht="15" customHeight="1" x14ac:dyDescent="0.2">
      <c r="A324" s="122"/>
      <c r="B324" s="99" t="s">
        <v>2092</v>
      </c>
      <c r="C324" s="100" t="s">
        <v>2089</v>
      </c>
      <c r="D324" s="71"/>
      <c r="E324" s="69"/>
      <c r="F324" s="72"/>
    </row>
    <row r="325" spans="1:6" ht="15" customHeight="1" x14ac:dyDescent="0.2">
      <c r="A325" s="122"/>
      <c r="B325" s="99" t="s">
        <v>2093</v>
      </c>
      <c r="C325" s="100" t="s">
        <v>2090</v>
      </c>
      <c r="D325" s="71"/>
      <c r="E325" s="69"/>
      <c r="F325" s="72"/>
    </row>
    <row r="326" spans="1:6" ht="15" customHeight="1" x14ac:dyDescent="0.2">
      <c r="A326" s="122"/>
      <c r="B326" s="99" t="s">
        <v>2095</v>
      </c>
      <c r="C326" s="100" t="s">
        <v>2094</v>
      </c>
      <c r="D326" s="71"/>
      <c r="E326" s="69"/>
      <c r="F326" s="72"/>
    </row>
    <row r="327" spans="1:6" ht="15" customHeight="1" x14ac:dyDescent="0.2">
      <c r="A327" s="122"/>
      <c r="B327" s="99" t="s">
        <v>2096</v>
      </c>
      <c r="C327" s="100" t="s">
        <v>2094</v>
      </c>
      <c r="D327" s="71"/>
      <c r="E327" s="69"/>
      <c r="F327" s="72"/>
    </row>
    <row r="328" spans="1:6" ht="15" customHeight="1" x14ac:dyDescent="0.2">
      <c r="A328" s="122"/>
      <c r="B328" s="99" t="s">
        <v>2097</v>
      </c>
      <c r="C328" s="100" t="s">
        <v>2069</v>
      </c>
      <c r="D328" s="71"/>
      <c r="E328" s="69"/>
      <c r="F328" s="72"/>
    </row>
    <row r="329" spans="1:6" ht="15" customHeight="1" x14ac:dyDescent="0.2">
      <c r="A329" s="122"/>
      <c r="B329" s="99" t="s">
        <v>2101</v>
      </c>
      <c r="C329" s="100" t="s">
        <v>2069</v>
      </c>
      <c r="D329" s="71"/>
      <c r="E329" s="69"/>
      <c r="F329" s="72"/>
    </row>
    <row r="330" spans="1:6" ht="15" customHeight="1" x14ac:dyDescent="0.2">
      <c r="A330" s="122"/>
      <c r="B330" s="99" t="s">
        <v>2102</v>
      </c>
      <c r="C330" s="100" t="s">
        <v>2069</v>
      </c>
      <c r="D330" s="71"/>
      <c r="E330" s="69"/>
      <c r="F330" s="72"/>
    </row>
    <row r="331" spans="1:6" ht="15" customHeight="1" x14ac:dyDescent="0.2">
      <c r="A331" s="122"/>
      <c r="B331" s="99" t="s">
        <v>2103</v>
      </c>
      <c r="C331" s="100" t="s">
        <v>2069</v>
      </c>
      <c r="D331" s="71"/>
      <c r="E331" s="69"/>
      <c r="F331" s="72"/>
    </row>
    <row r="332" spans="1:6" ht="15" customHeight="1" x14ac:dyDescent="0.2">
      <c r="A332" s="122"/>
      <c r="B332" s="99" t="s">
        <v>2104</v>
      </c>
      <c r="C332" s="100" t="s">
        <v>2069</v>
      </c>
      <c r="D332" s="71"/>
      <c r="E332" s="69"/>
      <c r="F332" s="72"/>
    </row>
    <row r="333" spans="1:6" ht="15" customHeight="1" x14ac:dyDescent="0.2">
      <c r="A333" s="122"/>
      <c r="B333" s="99" t="s">
        <v>2105</v>
      </c>
      <c r="C333" s="100" t="s">
        <v>2069</v>
      </c>
      <c r="D333" s="71"/>
      <c r="E333" s="69"/>
      <c r="F333" s="72"/>
    </row>
    <row r="334" spans="1:6" ht="15" customHeight="1" x14ac:dyDescent="0.2">
      <c r="A334" s="122"/>
      <c r="B334" s="99" t="s">
        <v>2106</v>
      </c>
      <c r="C334" s="100" t="s">
        <v>2069</v>
      </c>
      <c r="D334" s="71"/>
      <c r="E334" s="69"/>
      <c r="F334" s="72"/>
    </row>
    <row r="335" spans="1:6" ht="15" customHeight="1" x14ac:dyDescent="0.2">
      <c r="A335" s="122"/>
      <c r="B335" s="99" t="s">
        <v>2107</v>
      </c>
      <c r="C335" s="100" t="s">
        <v>2069</v>
      </c>
      <c r="D335" s="71"/>
      <c r="E335" s="69"/>
      <c r="F335" s="72"/>
    </row>
    <row r="336" spans="1:6" ht="15" customHeight="1" x14ac:dyDescent="0.2">
      <c r="A336" s="122"/>
      <c r="B336" s="99" t="s">
        <v>2108</v>
      </c>
      <c r="C336" s="100" t="s">
        <v>2069</v>
      </c>
      <c r="D336" s="71"/>
      <c r="E336" s="69"/>
      <c r="F336" s="72"/>
    </row>
    <row r="337" spans="1:6" ht="15" customHeight="1" x14ac:dyDescent="0.2">
      <c r="A337" s="122"/>
      <c r="B337" s="99" t="s">
        <v>2109</v>
      </c>
      <c r="C337" s="100" t="s">
        <v>2098</v>
      </c>
      <c r="D337" s="71"/>
      <c r="E337" s="69"/>
      <c r="F337" s="72"/>
    </row>
    <row r="338" spans="1:6" ht="15" customHeight="1" x14ac:dyDescent="0.2">
      <c r="A338" s="122"/>
      <c r="B338" s="99" t="s">
        <v>2110</v>
      </c>
      <c r="C338" s="100" t="s">
        <v>2099</v>
      </c>
      <c r="D338" s="71"/>
      <c r="E338" s="69"/>
      <c r="F338" s="72"/>
    </row>
    <row r="339" spans="1:6" ht="15" customHeight="1" x14ac:dyDescent="0.2">
      <c r="A339" s="122"/>
      <c r="B339" s="99" t="s">
        <v>2111</v>
      </c>
      <c r="C339" s="100" t="s">
        <v>2100</v>
      </c>
      <c r="D339" s="71"/>
      <c r="E339" s="69"/>
      <c r="F339" s="72"/>
    </row>
    <row r="340" spans="1:6" ht="15" customHeight="1" x14ac:dyDescent="0.2">
      <c r="A340" s="122"/>
      <c r="B340" s="99" t="s">
        <v>2116</v>
      </c>
      <c r="C340" s="100" t="s">
        <v>2112</v>
      </c>
      <c r="D340" s="71"/>
      <c r="E340" s="69"/>
      <c r="F340" s="72"/>
    </row>
    <row r="341" spans="1:6" ht="15" customHeight="1" x14ac:dyDescent="0.2">
      <c r="A341" s="122"/>
      <c r="B341" s="99" t="s">
        <v>2117</v>
      </c>
      <c r="C341" s="100" t="s">
        <v>2112</v>
      </c>
      <c r="D341" s="71"/>
      <c r="E341" s="69"/>
      <c r="F341" s="72"/>
    </row>
    <row r="342" spans="1:6" ht="15" customHeight="1" x14ac:dyDescent="0.2">
      <c r="A342" s="122"/>
      <c r="B342" s="99" t="s">
        <v>2118</v>
      </c>
      <c r="C342" s="100" t="s">
        <v>2113</v>
      </c>
      <c r="D342" s="71"/>
      <c r="E342" s="69"/>
      <c r="F342" s="72"/>
    </row>
    <row r="343" spans="1:6" ht="15" customHeight="1" x14ac:dyDescent="0.2">
      <c r="A343" s="122"/>
      <c r="B343" s="99" t="s">
        <v>2119</v>
      </c>
      <c r="C343" s="100" t="s">
        <v>2113</v>
      </c>
      <c r="D343" s="71"/>
      <c r="E343" s="69"/>
      <c r="F343" s="72"/>
    </row>
    <row r="344" spans="1:6" ht="15" customHeight="1" x14ac:dyDescent="0.2">
      <c r="A344" s="122"/>
      <c r="B344" s="99" t="s">
        <v>2120</v>
      </c>
      <c r="C344" s="100" t="s">
        <v>2113</v>
      </c>
      <c r="D344" s="71"/>
      <c r="E344" s="69"/>
      <c r="F344" s="72"/>
    </row>
    <row r="345" spans="1:6" ht="15" customHeight="1" x14ac:dyDescent="0.2">
      <c r="A345" s="122"/>
      <c r="B345" s="99" t="s">
        <v>2121</v>
      </c>
      <c r="C345" s="100" t="s">
        <v>2113</v>
      </c>
      <c r="D345" s="71"/>
      <c r="E345" s="69"/>
      <c r="F345" s="72"/>
    </row>
    <row r="346" spans="1:6" ht="15" customHeight="1" x14ac:dyDescent="0.2">
      <c r="A346" s="122"/>
      <c r="B346" s="99" t="s">
        <v>2122</v>
      </c>
      <c r="C346" s="100" t="s">
        <v>2113</v>
      </c>
      <c r="D346" s="71"/>
      <c r="E346" s="69"/>
      <c r="F346" s="72"/>
    </row>
    <row r="347" spans="1:6" ht="15" customHeight="1" x14ac:dyDescent="0.2">
      <c r="A347" s="122"/>
      <c r="B347" s="99" t="s">
        <v>2123</v>
      </c>
      <c r="C347" s="100" t="s">
        <v>2113</v>
      </c>
      <c r="D347" s="71"/>
      <c r="E347" s="69"/>
      <c r="F347" s="72"/>
    </row>
    <row r="348" spans="1:6" ht="15" customHeight="1" x14ac:dyDescent="0.2">
      <c r="A348" s="122"/>
      <c r="B348" s="99" t="s">
        <v>2124</v>
      </c>
      <c r="C348" s="100" t="s">
        <v>2113</v>
      </c>
      <c r="D348" s="71"/>
      <c r="E348" s="69"/>
      <c r="F348" s="72"/>
    </row>
    <row r="349" spans="1:6" ht="15" customHeight="1" x14ac:dyDescent="0.2">
      <c r="A349" s="122"/>
      <c r="B349" s="99" t="s">
        <v>2125</v>
      </c>
      <c r="C349" s="100" t="s">
        <v>2113</v>
      </c>
      <c r="D349" s="71"/>
      <c r="E349" s="69"/>
      <c r="F349" s="72"/>
    </row>
    <row r="350" spans="1:6" ht="15" customHeight="1" x14ac:dyDescent="0.2">
      <c r="A350" s="122"/>
      <c r="B350" s="99" t="s">
        <v>2126</v>
      </c>
      <c r="C350" s="100" t="s">
        <v>2113</v>
      </c>
      <c r="D350" s="71"/>
      <c r="E350" s="69"/>
      <c r="F350" s="72"/>
    </row>
    <row r="351" spans="1:6" ht="15" customHeight="1" x14ac:dyDescent="0.2">
      <c r="A351" s="122"/>
      <c r="B351" s="99" t="s">
        <v>2127</v>
      </c>
      <c r="C351" s="100" t="s">
        <v>2114</v>
      </c>
      <c r="D351" s="71"/>
      <c r="E351" s="69"/>
      <c r="F351" s="72"/>
    </row>
    <row r="352" spans="1:6" ht="15" customHeight="1" x14ac:dyDescent="0.2">
      <c r="A352" s="122"/>
      <c r="B352" s="99" t="s">
        <v>2128</v>
      </c>
      <c r="C352" s="100" t="s">
        <v>2115</v>
      </c>
      <c r="D352" s="71"/>
      <c r="E352" s="69"/>
      <c r="F352" s="72"/>
    </row>
    <row r="353" spans="1:6" ht="15" customHeight="1" x14ac:dyDescent="0.2">
      <c r="A353" s="122"/>
      <c r="B353" s="99" t="s">
        <v>2131</v>
      </c>
      <c r="C353" s="100" t="s">
        <v>2129</v>
      </c>
      <c r="D353" s="71"/>
      <c r="E353" s="69"/>
      <c r="F353" s="72"/>
    </row>
    <row r="354" spans="1:6" ht="15" customHeight="1" x14ac:dyDescent="0.2">
      <c r="A354" s="122"/>
      <c r="B354" s="99" t="s">
        <v>2132</v>
      </c>
      <c r="C354" s="100" t="s">
        <v>2129</v>
      </c>
      <c r="D354" s="71"/>
      <c r="E354" s="69"/>
      <c r="F354" s="72"/>
    </row>
    <row r="355" spans="1:6" ht="15" customHeight="1" x14ac:dyDescent="0.2">
      <c r="A355" s="122"/>
      <c r="B355" s="99" t="s">
        <v>2133</v>
      </c>
      <c r="C355" s="100" t="s">
        <v>2130</v>
      </c>
      <c r="D355" s="71"/>
      <c r="E355" s="69"/>
      <c r="F355" s="72"/>
    </row>
    <row r="356" spans="1:6" ht="15" customHeight="1" x14ac:dyDescent="0.2">
      <c r="A356" s="122"/>
      <c r="B356" s="99" t="s">
        <v>2134</v>
      </c>
      <c r="C356" s="100" t="s">
        <v>2130</v>
      </c>
      <c r="D356" s="71"/>
      <c r="E356" s="69"/>
      <c r="F356" s="72"/>
    </row>
    <row r="357" spans="1:6" ht="15" customHeight="1" x14ac:dyDescent="0.2">
      <c r="A357" s="122"/>
      <c r="B357" s="99" t="s">
        <v>2141</v>
      </c>
      <c r="C357" s="100" t="s">
        <v>2130</v>
      </c>
      <c r="D357" s="71"/>
      <c r="E357" s="69"/>
      <c r="F357" s="72"/>
    </row>
    <row r="358" spans="1:6" ht="15" customHeight="1" x14ac:dyDescent="0.2">
      <c r="A358" s="122"/>
      <c r="B358" s="99" t="s">
        <v>2135</v>
      </c>
      <c r="C358" s="100" t="s">
        <v>2130</v>
      </c>
      <c r="D358" s="71"/>
      <c r="E358" s="69"/>
      <c r="F358" s="72"/>
    </row>
    <row r="359" spans="1:6" ht="15" customHeight="1" x14ac:dyDescent="0.2">
      <c r="A359" s="122"/>
      <c r="B359" s="99" t="s">
        <v>2136</v>
      </c>
      <c r="C359" s="100" t="s">
        <v>2130</v>
      </c>
      <c r="D359" s="71"/>
      <c r="E359" s="69"/>
      <c r="F359" s="72"/>
    </row>
    <row r="360" spans="1:6" ht="15" customHeight="1" x14ac:dyDescent="0.2">
      <c r="A360" s="122"/>
      <c r="B360" s="99" t="s">
        <v>2137</v>
      </c>
      <c r="C360" s="100" t="s">
        <v>2130</v>
      </c>
      <c r="D360" s="71"/>
      <c r="E360" s="69"/>
      <c r="F360" s="72"/>
    </row>
    <row r="361" spans="1:6" ht="15" customHeight="1" x14ac:dyDescent="0.2">
      <c r="A361" s="122"/>
      <c r="B361" s="99" t="s">
        <v>2138</v>
      </c>
      <c r="C361" s="100" t="s">
        <v>2130</v>
      </c>
      <c r="D361" s="71"/>
      <c r="E361" s="69"/>
      <c r="F361" s="72"/>
    </row>
    <row r="362" spans="1:6" ht="15" customHeight="1" x14ac:dyDescent="0.2">
      <c r="A362" s="122"/>
      <c r="B362" s="99" t="s">
        <v>2139</v>
      </c>
      <c r="C362" s="100" t="s">
        <v>2130</v>
      </c>
      <c r="D362" s="71"/>
      <c r="E362" s="69"/>
      <c r="F362" s="72"/>
    </row>
    <row r="363" spans="1:6" ht="15" customHeight="1" x14ac:dyDescent="0.2">
      <c r="A363" s="122"/>
      <c r="B363" s="99" t="s">
        <v>2140</v>
      </c>
      <c r="C363" s="100" t="s">
        <v>2130</v>
      </c>
      <c r="D363" s="71"/>
      <c r="E363" s="69"/>
      <c r="F363" s="72"/>
    </row>
    <row r="364" spans="1:6" ht="15" customHeight="1" x14ac:dyDescent="0.2">
      <c r="A364" s="122"/>
      <c r="B364" s="99" t="s">
        <v>4783</v>
      </c>
      <c r="C364" s="100" t="s">
        <v>4784</v>
      </c>
      <c r="D364" s="71"/>
      <c r="E364" s="69"/>
      <c r="F364" s="72"/>
    </row>
    <row r="365" spans="1:6" ht="15" customHeight="1" x14ac:dyDescent="0.2">
      <c r="A365" s="122"/>
      <c r="B365" s="99" t="s">
        <v>2144</v>
      </c>
      <c r="C365" s="100" t="s">
        <v>2142</v>
      </c>
      <c r="D365" s="71"/>
      <c r="E365" s="69"/>
      <c r="F365" s="72"/>
    </row>
    <row r="366" spans="1:6" ht="15" customHeight="1" x14ac:dyDescent="0.2">
      <c r="A366" s="122"/>
      <c r="B366" s="99" t="s">
        <v>2145</v>
      </c>
      <c r="C366" s="100" t="s">
        <v>2143</v>
      </c>
      <c r="D366" s="71"/>
      <c r="E366" s="69"/>
      <c r="F366" s="72"/>
    </row>
    <row r="367" spans="1:6" ht="15" customHeight="1" x14ac:dyDescent="0.2">
      <c r="A367" s="122"/>
      <c r="B367" s="99" t="s">
        <v>2146</v>
      </c>
      <c r="C367" s="100" t="s">
        <v>2148</v>
      </c>
      <c r="D367" s="71"/>
      <c r="E367" s="69"/>
      <c r="F367" s="72"/>
    </row>
    <row r="368" spans="1:6" ht="15" customHeight="1" x14ac:dyDescent="0.2">
      <c r="A368" s="122"/>
      <c r="B368" s="99" t="s">
        <v>2147</v>
      </c>
      <c r="C368" s="100" t="s">
        <v>2149</v>
      </c>
      <c r="D368" s="71"/>
      <c r="E368" s="69"/>
      <c r="F368" s="72"/>
    </row>
    <row r="369" spans="1:7" ht="15" customHeight="1" x14ac:dyDescent="0.2">
      <c r="A369" s="122"/>
      <c r="B369" s="99" t="s">
        <v>2152</v>
      </c>
      <c r="C369" s="100" t="s">
        <v>2150</v>
      </c>
      <c r="D369" s="71"/>
      <c r="E369" s="69"/>
      <c r="F369" s="72"/>
      <c r="G369" s="73" t="s">
        <v>1662</v>
      </c>
    </row>
    <row r="370" spans="1:7" ht="15" customHeight="1" x14ac:dyDescent="0.2">
      <c r="A370" s="122"/>
      <c r="B370" s="99" t="s">
        <v>2153</v>
      </c>
      <c r="C370" s="100" t="s">
        <v>2150</v>
      </c>
      <c r="D370" s="71"/>
      <c r="E370" s="69"/>
      <c r="F370" s="72"/>
      <c r="G370" s="73" t="s">
        <v>4416</v>
      </c>
    </row>
    <row r="371" spans="1:7" ht="15" customHeight="1" x14ac:dyDescent="0.2">
      <c r="A371" s="122"/>
      <c r="B371" s="99" t="s">
        <v>2154</v>
      </c>
      <c r="C371" s="100" t="s">
        <v>2151</v>
      </c>
      <c r="D371" s="71"/>
      <c r="E371" s="69"/>
      <c r="F371" s="72"/>
      <c r="G371" s="73" t="s">
        <v>4416</v>
      </c>
    </row>
    <row r="372" spans="1:7" ht="15" customHeight="1" x14ac:dyDescent="0.2">
      <c r="A372" s="122"/>
      <c r="B372" s="99" t="s">
        <v>2155</v>
      </c>
      <c r="C372" s="100" t="s">
        <v>2151</v>
      </c>
      <c r="D372" s="71"/>
      <c r="E372" s="69"/>
      <c r="F372" s="72"/>
      <c r="G372" s="73" t="s">
        <v>4416</v>
      </c>
    </row>
    <row r="373" spans="1:7" ht="15" customHeight="1" x14ac:dyDescent="0.2">
      <c r="A373" s="122"/>
      <c r="B373" s="99" t="s">
        <v>2156</v>
      </c>
      <c r="C373" s="100" t="s">
        <v>2151</v>
      </c>
      <c r="D373" s="71"/>
      <c r="E373" s="69"/>
      <c r="F373" s="72"/>
      <c r="G373" s="73" t="s">
        <v>4416</v>
      </c>
    </row>
    <row r="374" spans="1:7" ht="15" customHeight="1" x14ac:dyDescent="0.2">
      <c r="A374" s="122"/>
      <c r="B374" s="99" t="s">
        <v>2157</v>
      </c>
      <c r="C374" s="100" t="s">
        <v>2151</v>
      </c>
      <c r="D374" s="71"/>
      <c r="E374" s="69"/>
      <c r="F374" s="72"/>
      <c r="G374" s="73" t="s">
        <v>4416</v>
      </c>
    </row>
    <row r="375" spans="1:7" ht="15" customHeight="1" x14ac:dyDescent="0.2">
      <c r="A375" s="122"/>
      <c r="B375" s="99" t="s">
        <v>2158</v>
      </c>
      <c r="C375" s="100" t="s">
        <v>2151</v>
      </c>
      <c r="D375" s="71"/>
      <c r="E375" s="69"/>
      <c r="F375" s="72"/>
      <c r="G375" s="73" t="s">
        <v>4416</v>
      </c>
    </row>
    <row r="376" spans="1:7" ht="15" customHeight="1" x14ac:dyDescent="0.2">
      <c r="A376" s="122"/>
      <c r="B376" s="99" t="s">
        <v>2159</v>
      </c>
      <c r="C376" s="100" t="s">
        <v>2151</v>
      </c>
      <c r="D376" s="71"/>
      <c r="E376" s="69"/>
      <c r="F376" s="72"/>
      <c r="G376" s="73" t="s">
        <v>4416</v>
      </c>
    </row>
    <row r="377" spans="1:7" ht="15" customHeight="1" x14ac:dyDescent="0.2">
      <c r="A377" s="122"/>
      <c r="B377" s="99" t="s">
        <v>2160</v>
      </c>
      <c r="C377" s="100" t="s">
        <v>2151</v>
      </c>
      <c r="D377" s="71"/>
      <c r="E377" s="69"/>
      <c r="F377" s="72"/>
      <c r="G377" s="73" t="s">
        <v>4416</v>
      </c>
    </row>
    <row r="378" spans="1:7" ht="15" customHeight="1" x14ac:dyDescent="0.2">
      <c r="A378" s="122"/>
      <c r="B378" s="99" t="s">
        <v>2161</v>
      </c>
      <c r="C378" s="100" t="s">
        <v>2151</v>
      </c>
      <c r="D378" s="71"/>
      <c r="E378" s="69"/>
      <c r="F378" s="72"/>
      <c r="G378" s="73" t="s">
        <v>4416</v>
      </c>
    </row>
    <row r="379" spans="1:7" ht="15" customHeight="1" x14ac:dyDescent="0.2">
      <c r="A379" s="122"/>
      <c r="B379" s="99" t="s">
        <v>2162</v>
      </c>
      <c r="C379" s="100" t="s">
        <v>2151</v>
      </c>
      <c r="D379" s="71"/>
      <c r="E379" s="69"/>
      <c r="F379" s="72"/>
      <c r="G379" s="73" t="s">
        <v>4416</v>
      </c>
    </row>
    <row r="380" spans="1:7" ht="15" customHeight="1" x14ac:dyDescent="0.2">
      <c r="A380" s="122"/>
      <c r="B380" s="99" t="s">
        <v>4782</v>
      </c>
      <c r="C380" s="100" t="s">
        <v>4785</v>
      </c>
      <c r="D380" s="71"/>
      <c r="E380" s="69"/>
      <c r="F380" s="72"/>
      <c r="G380" s="73" t="s">
        <v>4416</v>
      </c>
    </row>
    <row r="381" spans="1:7" ht="15" customHeight="1" x14ac:dyDescent="0.2">
      <c r="A381" s="122"/>
      <c r="B381" s="99" t="s">
        <v>2167</v>
      </c>
      <c r="C381" s="100" t="s">
        <v>2163</v>
      </c>
      <c r="D381" s="71"/>
      <c r="E381" s="69"/>
      <c r="F381" s="72"/>
      <c r="G381" s="73" t="s">
        <v>4416</v>
      </c>
    </row>
    <row r="382" spans="1:7" ht="15" customHeight="1" x14ac:dyDescent="0.2">
      <c r="A382" s="122"/>
      <c r="B382" s="99" t="s">
        <v>2168</v>
      </c>
      <c r="C382" s="100" t="s">
        <v>2164</v>
      </c>
      <c r="D382" s="71"/>
      <c r="E382" s="69"/>
      <c r="F382" s="72"/>
      <c r="G382" s="73" t="s">
        <v>4416</v>
      </c>
    </row>
    <row r="383" spans="1:7" ht="15" customHeight="1" x14ac:dyDescent="0.2">
      <c r="A383" s="122"/>
      <c r="B383" s="99" t="s">
        <v>2169</v>
      </c>
      <c r="C383" s="100" t="s">
        <v>2165</v>
      </c>
      <c r="D383" s="71"/>
      <c r="E383" s="69"/>
      <c r="F383" s="72"/>
      <c r="G383" s="73" t="s">
        <v>4416</v>
      </c>
    </row>
    <row r="384" spans="1:7" ht="15" customHeight="1" x14ac:dyDescent="0.2">
      <c r="A384" s="122"/>
      <c r="B384" s="99" t="s">
        <v>2170</v>
      </c>
      <c r="C384" s="100" t="s">
        <v>2166</v>
      </c>
      <c r="D384" s="71"/>
      <c r="E384" s="69"/>
      <c r="F384" s="72"/>
      <c r="G384" s="73" t="s">
        <v>4416</v>
      </c>
    </row>
    <row r="385" spans="1:7" ht="15" customHeight="1" x14ac:dyDescent="0.2">
      <c r="A385" s="122"/>
      <c r="B385" s="99" t="s">
        <v>2173</v>
      </c>
      <c r="C385" s="100" t="s">
        <v>2171</v>
      </c>
      <c r="D385" s="71"/>
      <c r="E385" s="69"/>
      <c r="F385" s="72"/>
      <c r="G385" s="73" t="s">
        <v>4416</v>
      </c>
    </row>
    <row r="386" spans="1:7" ht="15" customHeight="1" x14ac:dyDescent="0.2">
      <c r="A386" s="122"/>
      <c r="B386" s="99" t="s">
        <v>5701</v>
      </c>
      <c r="C386" s="100" t="s">
        <v>5703</v>
      </c>
      <c r="D386" s="71"/>
      <c r="E386" s="69"/>
      <c r="F386" s="72"/>
      <c r="G386" s="73" t="s">
        <v>4416</v>
      </c>
    </row>
    <row r="387" spans="1:7" ht="15" customHeight="1" x14ac:dyDescent="0.2">
      <c r="A387" s="122"/>
      <c r="B387" s="99" t="s">
        <v>5702</v>
      </c>
      <c r="C387" s="100" t="s">
        <v>5704</v>
      </c>
      <c r="D387" s="71"/>
      <c r="E387" s="69"/>
      <c r="F387" s="72"/>
      <c r="G387" s="73" t="s">
        <v>4416</v>
      </c>
    </row>
    <row r="388" spans="1:7" ht="15" customHeight="1" x14ac:dyDescent="0.2">
      <c r="A388" s="122"/>
      <c r="B388" s="99" t="s">
        <v>2174</v>
      </c>
      <c r="C388" s="100" t="s">
        <v>2171</v>
      </c>
      <c r="D388" s="71"/>
      <c r="E388" s="69"/>
      <c r="F388" s="72"/>
      <c r="G388" s="73" t="s">
        <v>4416</v>
      </c>
    </row>
    <row r="389" spans="1:7" ht="15" customHeight="1" x14ac:dyDescent="0.2">
      <c r="A389" s="122"/>
      <c r="B389" s="99" t="s">
        <v>2175</v>
      </c>
      <c r="C389" s="100" t="s">
        <v>2172</v>
      </c>
      <c r="D389" s="71"/>
      <c r="E389" s="69"/>
      <c r="F389" s="72"/>
      <c r="G389" s="73" t="s">
        <v>4416</v>
      </c>
    </row>
    <row r="390" spans="1:7" ht="15" customHeight="1" x14ac:dyDescent="0.2">
      <c r="A390" s="122"/>
      <c r="B390" s="99" t="s">
        <v>2176</v>
      </c>
      <c r="C390" s="100" t="s">
        <v>2172</v>
      </c>
      <c r="D390" s="71"/>
      <c r="E390" s="69"/>
      <c r="F390" s="72"/>
      <c r="G390" s="73" t="s">
        <v>4416</v>
      </c>
    </row>
    <row r="391" spans="1:7" ht="15" customHeight="1" x14ac:dyDescent="0.2">
      <c r="A391" s="122"/>
      <c r="B391" s="99" t="s">
        <v>2177</v>
      </c>
      <c r="C391" s="100" t="s">
        <v>2172</v>
      </c>
      <c r="D391" s="71"/>
      <c r="E391" s="69"/>
      <c r="F391" s="72"/>
      <c r="G391" s="73" t="s">
        <v>4416</v>
      </c>
    </row>
    <row r="392" spans="1:7" ht="15" customHeight="1" x14ac:dyDescent="0.2">
      <c r="A392" s="122"/>
      <c r="B392" s="99" t="s">
        <v>2178</v>
      </c>
      <c r="C392" s="100" t="s">
        <v>2172</v>
      </c>
      <c r="D392" s="71"/>
      <c r="E392" s="69"/>
      <c r="F392" s="72"/>
      <c r="G392" s="73" t="s">
        <v>4416</v>
      </c>
    </row>
    <row r="393" spans="1:7" ht="15" customHeight="1" x14ac:dyDescent="0.2">
      <c r="A393" s="122"/>
      <c r="B393" s="99" t="s">
        <v>2179</v>
      </c>
      <c r="C393" s="100" t="s">
        <v>2172</v>
      </c>
      <c r="D393" s="71"/>
      <c r="E393" s="69"/>
      <c r="F393" s="72"/>
      <c r="G393" s="73" t="s">
        <v>4416</v>
      </c>
    </row>
    <row r="394" spans="1:7" ht="15" customHeight="1" x14ac:dyDescent="0.2">
      <c r="A394" s="122"/>
      <c r="B394" s="99" t="s">
        <v>2180</v>
      </c>
      <c r="C394" s="100" t="s">
        <v>2172</v>
      </c>
      <c r="D394" s="71"/>
      <c r="E394" s="69"/>
      <c r="F394" s="72"/>
      <c r="G394" s="73" t="s">
        <v>4416</v>
      </c>
    </row>
    <row r="395" spans="1:7" ht="15" customHeight="1" x14ac:dyDescent="0.2">
      <c r="A395" s="122"/>
      <c r="B395" s="99" t="s">
        <v>2181</v>
      </c>
      <c r="C395" s="100" t="s">
        <v>2172</v>
      </c>
      <c r="D395" s="71"/>
      <c r="E395" s="69"/>
      <c r="F395" s="72"/>
      <c r="G395" s="73" t="s">
        <v>4416</v>
      </c>
    </row>
    <row r="396" spans="1:7" ht="15" customHeight="1" x14ac:dyDescent="0.2">
      <c r="A396" s="122"/>
      <c r="B396" s="99" t="s">
        <v>2182</v>
      </c>
      <c r="C396" s="100" t="s">
        <v>2172</v>
      </c>
      <c r="D396" s="71"/>
      <c r="E396" s="69"/>
      <c r="F396" s="72"/>
      <c r="G396" s="73" t="s">
        <v>4416</v>
      </c>
    </row>
    <row r="397" spans="1:7" ht="15" customHeight="1" x14ac:dyDescent="0.2">
      <c r="A397" s="122"/>
      <c r="B397" s="99" t="s">
        <v>2183</v>
      </c>
      <c r="C397" s="100" t="s">
        <v>2172</v>
      </c>
      <c r="D397" s="71"/>
      <c r="E397" s="69"/>
      <c r="F397" s="72"/>
      <c r="G397" s="73" t="s">
        <v>4416</v>
      </c>
    </row>
    <row r="398" spans="1:7" ht="15" customHeight="1" x14ac:dyDescent="0.2">
      <c r="A398" s="122"/>
      <c r="B398" s="99" t="s">
        <v>2188</v>
      </c>
      <c r="C398" s="100" t="s">
        <v>2184</v>
      </c>
      <c r="D398" s="71"/>
      <c r="E398" s="69"/>
      <c r="F398" s="72"/>
      <c r="G398" s="73" t="s">
        <v>4416</v>
      </c>
    </row>
    <row r="399" spans="1:7" ht="15" customHeight="1" x14ac:dyDescent="0.2">
      <c r="A399" s="122"/>
      <c r="B399" s="99" t="s">
        <v>2189</v>
      </c>
      <c r="C399" s="100" t="s">
        <v>2185</v>
      </c>
      <c r="D399" s="71"/>
      <c r="E399" s="69"/>
      <c r="F399" s="72"/>
      <c r="G399" s="73" t="s">
        <v>4416</v>
      </c>
    </row>
    <row r="400" spans="1:7" ht="15" customHeight="1" x14ac:dyDescent="0.2">
      <c r="A400" s="122"/>
      <c r="B400" s="99" t="s">
        <v>2190</v>
      </c>
      <c r="C400" s="100" t="s">
        <v>2186</v>
      </c>
      <c r="D400" s="71"/>
      <c r="E400" s="69"/>
      <c r="F400" s="72"/>
      <c r="G400" s="73" t="s">
        <v>4416</v>
      </c>
    </row>
    <row r="401" spans="1:7" ht="15" customHeight="1" x14ac:dyDescent="0.2">
      <c r="A401" s="122"/>
      <c r="B401" s="99" t="s">
        <v>2191</v>
      </c>
      <c r="C401" s="100" t="s">
        <v>2187</v>
      </c>
      <c r="D401" s="71"/>
      <c r="E401" s="69"/>
      <c r="F401" s="72"/>
      <c r="G401" s="73" t="s">
        <v>4416</v>
      </c>
    </row>
    <row r="402" spans="1:7" ht="15" customHeight="1" x14ac:dyDescent="0.2">
      <c r="A402" s="122"/>
      <c r="B402" s="99" t="s">
        <v>2194</v>
      </c>
      <c r="C402" s="100" t="s">
        <v>2192</v>
      </c>
      <c r="D402" s="71"/>
      <c r="E402" s="69"/>
      <c r="F402" s="72"/>
      <c r="G402" s="73" t="s">
        <v>4416</v>
      </c>
    </row>
    <row r="403" spans="1:7" ht="15" customHeight="1" x14ac:dyDescent="0.2">
      <c r="A403" s="122"/>
      <c r="B403" s="99" t="s">
        <v>5705</v>
      </c>
      <c r="C403" s="100" t="s">
        <v>5707</v>
      </c>
      <c r="D403" s="71"/>
      <c r="E403" s="69"/>
      <c r="F403" s="72"/>
      <c r="G403" s="73" t="s">
        <v>4416</v>
      </c>
    </row>
    <row r="404" spans="1:7" ht="15" customHeight="1" x14ac:dyDescent="0.2">
      <c r="A404" s="122"/>
      <c r="B404" s="99" t="s">
        <v>5706</v>
      </c>
      <c r="C404" s="100" t="s">
        <v>5708</v>
      </c>
      <c r="D404" s="71"/>
      <c r="E404" s="69"/>
      <c r="F404" s="72"/>
      <c r="G404" s="73" t="s">
        <v>4416</v>
      </c>
    </row>
    <row r="405" spans="1:7" ht="15" customHeight="1" x14ac:dyDescent="0.2">
      <c r="A405" s="122"/>
      <c r="B405" s="99" t="s">
        <v>2195</v>
      </c>
      <c r="C405" s="100" t="s">
        <v>2192</v>
      </c>
      <c r="D405" s="71"/>
      <c r="E405" s="69"/>
      <c r="F405" s="72"/>
      <c r="G405" s="73" t="s">
        <v>4416</v>
      </c>
    </row>
    <row r="406" spans="1:7" ht="15" customHeight="1" x14ac:dyDescent="0.2">
      <c r="A406" s="122"/>
      <c r="B406" s="99" t="s">
        <v>2196</v>
      </c>
      <c r="C406" s="100" t="s">
        <v>2193</v>
      </c>
      <c r="D406" s="71"/>
      <c r="E406" s="69"/>
      <c r="F406" s="72"/>
      <c r="G406" s="73" t="s">
        <v>4416</v>
      </c>
    </row>
    <row r="407" spans="1:7" ht="15" customHeight="1" x14ac:dyDescent="0.2">
      <c r="A407" s="122"/>
      <c r="B407" s="99" t="s">
        <v>2197</v>
      </c>
      <c r="C407" s="100" t="s">
        <v>2193</v>
      </c>
      <c r="D407" s="71"/>
      <c r="E407" s="69"/>
      <c r="F407" s="72"/>
      <c r="G407" s="73" t="s">
        <v>4416</v>
      </c>
    </row>
    <row r="408" spans="1:7" ht="15" customHeight="1" x14ac:dyDescent="0.2">
      <c r="A408" s="122"/>
      <c r="B408" s="99" t="s">
        <v>2198</v>
      </c>
      <c r="C408" s="100" t="s">
        <v>2193</v>
      </c>
      <c r="D408" s="71"/>
      <c r="E408" s="69"/>
      <c r="F408" s="72"/>
      <c r="G408" s="73" t="s">
        <v>4416</v>
      </c>
    </row>
    <row r="409" spans="1:7" ht="15" customHeight="1" x14ac:dyDescent="0.2">
      <c r="A409" s="122"/>
      <c r="B409" s="99" t="s">
        <v>2199</v>
      </c>
      <c r="C409" s="100" t="s">
        <v>2193</v>
      </c>
      <c r="D409" s="71"/>
      <c r="E409" s="69"/>
      <c r="F409" s="72"/>
      <c r="G409" s="73" t="s">
        <v>4416</v>
      </c>
    </row>
    <row r="410" spans="1:7" ht="15" customHeight="1" x14ac:dyDescent="0.2">
      <c r="A410" s="122"/>
      <c r="B410" s="99" t="s">
        <v>2200</v>
      </c>
      <c r="C410" s="100" t="s">
        <v>2193</v>
      </c>
      <c r="D410" s="71"/>
      <c r="E410" s="69"/>
      <c r="F410" s="72"/>
      <c r="G410" s="73" t="s">
        <v>4416</v>
      </c>
    </row>
    <row r="411" spans="1:7" ht="15" customHeight="1" x14ac:dyDescent="0.2">
      <c r="A411" s="122"/>
      <c r="B411" s="99" t="s">
        <v>2201</v>
      </c>
      <c r="C411" s="100" t="s">
        <v>2193</v>
      </c>
      <c r="D411" s="71"/>
      <c r="E411" s="69"/>
      <c r="F411" s="72"/>
      <c r="G411" s="73" t="s">
        <v>4416</v>
      </c>
    </row>
    <row r="412" spans="1:7" ht="15" customHeight="1" x14ac:dyDescent="0.2">
      <c r="A412" s="122"/>
      <c r="B412" s="99" t="s">
        <v>2202</v>
      </c>
      <c r="C412" s="100" t="s">
        <v>2193</v>
      </c>
      <c r="D412" s="71"/>
      <c r="E412" s="69"/>
      <c r="F412" s="72"/>
      <c r="G412" s="73" t="s">
        <v>4416</v>
      </c>
    </row>
    <row r="413" spans="1:7" ht="15" customHeight="1" x14ac:dyDescent="0.2">
      <c r="A413" s="122"/>
      <c r="B413" s="99" t="s">
        <v>2203</v>
      </c>
      <c r="C413" s="100" t="s">
        <v>2193</v>
      </c>
      <c r="D413" s="71"/>
      <c r="E413" s="69"/>
      <c r="F413" s="72"/>
      <c r="G413" s="73" t="s">
        <v>4416</v>
      </c>
    </row>
    <row r="414" spans="1:7" ht="15" customHeight="1" x14ac:dyDescent="0.2">
      <c r="A414" s="122"/>
      <c r="B414" s="99" t="s">
        <v>2204</v>
      </c>
      <c r="C414" s="100" t="s">
        <v>2193</v>
      </c>
      <c r="D414" s="71"/>
      <c r="E414" s="69"/>
      <c r="F414" s="72"/>
      <c r="G414" s="73" t="s">
        <v>4416</v>
      </c>
    </row>
    <row r="415" spans="1:7" ht="15" customHeight="1" x14ac:dyDescent="0.2">
      <c r="A415" s="122"/>
      <c r="B415" s="99" t="s">
        <v>2209</v>
      </c>
      <c r="C415" s="100" t="s">
        <v>2205</v>
      </c>
      <c r="D415" s="71"/>
      <c r="E415" s="69"/>
      <c r="F415" s="72"/>
      <c r="G415" s="73" t="s">
        <v>4416</v>
      </c>
    </row>
    <row r="416" spans="1:7" ht="15" customHeight="1" x14ac:dyDescent="0.2">
      <c r="A416" s="122"/>
      <c r="B416" s="99" t="s">
        <v>2210</v>
      </c>
      <c r="C416" s="100" t="s">
        <v>2206</v>
      </c>
      <c r="D416" s="71"/>
      <c r="E416" s="69"/>
      <c r="F416" s="72"/>
      <c r="G416" s="73" t="s">
        <v>4416</v>
      </c>
    </row>
    <row r="417" spans="1:7" ht="15" customHeight="1" x14ac:dyDescent="0.2">
      <c r="A417" s="122"/>
      <c r="B417" s="99" t="s">
        <v>2211</v>
      </c>
      <c r="C417" s="100" t="s">
        <v>2207</v>
      </c>
      <c r="D417" s="71"/>
      <c r="E417" s="69"/>
      <c r="F417" s="72"/>
      <c r="G417" s="73" t="s">
        <v>4416</v>
      </c>
    </row>
    <row r="418" spans="1:7" ht="15" customHeight="1" x14ac:dyDescent="0.2">
      <c r="A418" s="122"/>
      <c r="B418" s="99" t="s">
        <v>2212</v>
      </c>
      <c r="C418" s="100" t="s">
        <v>2208</v>
      </c>
      <c r="D418" s="71"/>
      <c r="E418" s="69"/>
      <c r="F418" s="72"/>
      <c r="G418" s="73" t="s">
        <v>4416</v>
      </c>
    </row>
    <row r="419" spans="1:7" ht="15" customHeight="1" x14ac:dyDescent="0.2">
      <c r="A419" s="122"/>
      <c r="B419" s="99" t="s">
        <v>2215</v>
      </c>
      <c r="C419" s="100" t="s">
        <v>2213</v>
      </c>
      <c r="D419" s="71"/>
      <c r="E419" s="69"/>
      <c r="F419" s="72"/>
      <c r="G419" s="73" t="s">
        <v>4416</v>
      </c>
    </row>
    <row r="420" spans="1:7" ht="15" customHeight="1" x14ac:dyDescent="0.2">
      <c r="A420" s="122"/>
      <c r="B420" s="99" t="s">
        <v>5709</v>
      </c>
      <c r="C420" s="100" t="s">
        <v>5711</v>
      </c>
      <c r="D420" s="71"/>
      <c r="E420" s="69"/>
      <c r="F420" s="72"/>
      <c r="G420" s="73" t="s">
        <v>4416</v>
      </c>
    </row>
    <row r="421" spans="1:7" ht="15" customHeight="1" x14ac:dyDescent="0.2">
      <c r="A421" s="122"/>
      <c r="B421" s="99" t="s">
        <v>5710</v>
      </c>
      <c r="C421" s="100" t="s">
        <v>5712</v>
      </c>
      <c r="D421" s="71"/>
      <c r="E421" s="69"/>
      <c r="F421" s="72"/>
      <c r="G421" s="73" t="s">
        <v>4416</v>
      </c>
    </row>
    <row r="422" spans="1:7" ht="15" customHeight="1" x14ac:dyDescent="0.2">
      <c r="A422" s="122"/>
      <c r="B422" s="99" t="s">
        <v>2216</v>
      </c>
      <c r="C422" s="100" t="s">
        <v>2213</v>
      </c>
      <c r="D422" s="71"/>
      <c r="E422" s="69"/>
      <c r="F422" s="72"/>
      <c r="G422" s="73" t="s">
        <v>4416</v>
      </c>
    </row>
    <row r="423" spans="1:7" ht="15" customHeight="1" x14ac:dyDescent="0.2">
      <c r="A423" s="122"/>
      <c r="B423" s="99" t="s">
        <v>2217</v>
      </c>
      <c r="C423" s="100" t="s">
        <v>2214</v>
      </c>
      <c r="D423" s="71"/>
      <c r="E423" s="69"/>
      <c r="F423" s="72"/>
      <c r="G423" s="73" t="s">
        <v>4416</v>
      </c>
    </row>
    <row r="424" spans="1:7" ht="15" customHeight="1" x14ac:dyDescent="0.2">
      <c r="A424" s="122"/>
      <c r="B424" s="99" t="s">
        <v>2218</v>
      </c>
      <c r="C424" s="100" t="s">
        <v>2214</v>
      </c>
      <c r="D424" s="71"/>
      <c r="E424" s="69"/>
      <c r="F424" s="72"/>
      <c r="G424" s="73" t="s">
        <v>4416</v>
      </c>
    </row>
    <row r="425" spans="1:7" ht="15" customHeight="1" x14ac:dyDescent="0.2">
      <c r="A425" s="122"/>
      <c r="B425" s="99" t="s">
        <v>2219</v>
      </c>
      <c r="C425" s="100" t="s">
        <v>2214</v>
      </c>
      <c r="D425" s="71"/>
      <c r="E425" s="69"/>
      <c r="F425" s="72"/>
      <c r="G425" s="73" t="s">
        <v>4416</v>
      </c>
    </row>
    <row r="426" spans="1:7" ht="15" customHeight="1" x14ac:dyDescent="0.2">
      <c r="A426" s="122"/>
      <c r="B426" s="99" t="s">
        <v>2220</v>
      </c>
      <c r="C426" s="100" t="s">
        <v>2214</v>
      </c>
      <c r="D426" s="71"/>
      <c r="E426" s="69"/>
      <c r="F426" s="72"/>
      <c r="G426" s="73" t="s">
        <v>4416</v>
      </c>
    </row>
    <row r="427" spans="1:7" ht="15" customHeight="1" x14ac:dyDescent="0.2">
      <c r="A427" s="122"/>
      <c r="B427" s="99" t="s">
        <v>2221</v>
      </c>
      <c r="C427" s="100" t="s">
        <v>2214</v>
      </c>
      <c r="D427" s="71"/>
      <c r="E427" s="69"/>
      <c r="F427" s="72"/>
      <c r="G427" s="73" t="s">
        <v>4416</v>
      </c>
    </row>
    <row r="428" spans="1:7" ht="15" customHeight="1" x14ac:dyDescent="0.2">
      <c r="A428" s="122"/>
      <c r="B428" s="99" t="s">
        <v>2222</v>
      </c>
      <c r="C428" s="100" t="s">
        <v>2214</v>
      </c>
      <c r="D428" s="71"/>
      <c r="E428" s="69"/>
      <c r="F428" s="72"/>
      <c r="G428" s="73" t="s">
        <v>4416</v>
      </c>
    </row>
    <row r="429" spans="1:7" ht="15" customHeight="1" x14ac:dyDescent="0.2">
      <c r="A429" s="122"/>
      <c r="B429" s="99" t="s">
        <v>2223</v>
      </c>
      <c r="C429" s="100" t="s">
        <v>2214</v>
      </c>
      <c r="D429" s="71"/>
      <c r="E429" s="69"/>
      <c r="F429" s="72"/>
      <c r="G429" s="73" t="s">
        <v>4416</v>
      </c>
    </row>
    <row r="430" spans="1:7" ht="15" customHeight="1" x14ac:dyDescent="0.2">
      <c r="A430" s="122"/>
      <c r="B430" s="99" t="s">
        <v>2224</v>
      </c>
      <c r="C430" s="100" t="s">
        <v>2214</v>
      </c>
      <c r="D430" s="71"/>
      <c r="E430" s="69"/>
      <c r="F430" s="72"/>
      <c r="G430" s="73" t="s">
        <v>4416</v>
      </c>
    </row>
    <row r="431" spans="1:7" ht="15" customHeight="1" x14ac:dyDescent="0.2">
      <c r="A431" s="122"/>
      <c r="B431" s="99" t="s">
        <v>2225</v>
      </c>
      <c r="C431" s="100" t="s">
        <v>2214</v>
      </c>
      <c r="D431" s="71"/>
      <c r="E431" s="69"/>
      <c r="F431" s="72"/>
      <c r="G431" s="73" t="s">
        <v>4416</v>
      </c>
    </row>
    <row r="432" spans="1:7" ht="15" customHeight="1" x14ac:dyDescent="0.2">
      <c r="A432" s="122"/>
      <c r="B432" s="99" t="s">
        <v>2230</v>
      </c>
      <c r="C432" s="100" t="s">
        <v>2226</v>
      </c>
      <c r="D432" s="71"/>
      <c r="E432" s="69"/>
      <c r="F432" s="72"/>
      <c r="G432" s="73" t="s">
        <v>4416</v>
      </c>
    </row>
    <row r="433" spans="1:7" ht="15" customHeight="1" x14ac:dyDescent="0.2">
      <c r="A433" s="122"/>
      <c r="B433" s="99" t="s">
        <v>2231</v>
      </c>
      <c r="C433" s="100" t="s">
        <v>2227</v>
      </c>
      <c r="D433" s="71"/>
      <c r="E433" s="69"/>
      <c r="F433" s="72"/>
      <c r="G433" s="73" t="s">
        <v>4416</v>
      </c>
    </row>
    <row r="434" spans="1:7" ht="15" customHeight="1" x14ac:dyDescent="0.2">
      <c r="A434" s="122"/>
      <c r="B434" s="99" t="s">
        <v>2232</v>
      </c>
      <c r="C434" s="100" t="s">
        <v>2228</v>
      </c>
      <c r="D434" s="71"/>
      <c r="E434" s="69"/>
      <c r="F434" s="72"/>
      <c r="G434" s="73" t="s">
        <v>4416</v>
      </c>
    </row>
    <row r="435" spans="1:7" ht="15" customHeight="1" x14ac:dyDescent="0.2">
      <c r="A435" s="122"/>
      <c r="B435" s="99" t="s">
        <v>2233</v>
      </c>
      <c r="C435" s="100" t="s">
        <v>2229</v>
      </c>
      <c r="D435" s="71"/>
      <c r="E435" s="69"/>
      <c r="F435" s="72"/>
      <c r="G435" s="73" t="s">
        <v>4416</v>
      </c>
    </row>
    <row r="436" spans="1:7" ht="15" customHeight="1" x14ac:dyDescent="0.2">
      <c r="A436" s="122"/>
      <c r="B436" s="99" t="s">
        <v>2236</v>
      </c>
      <c r="C436" s="100" t="s">
        <v>2234</v>
      </c>
      <c r="D436" s="71"/>
      <c r="E436" s="69"/>
      <c r="F436" s="72"/>
      <c r="G436" s="73" t="s">
        <v>4416</v>
      </c>
    </row>
    <row r="437" spans="1:7" ht="15" customHeight="1" x14ac:dyDescent="0.2">
      <c r="A437" s="122"/>
      <c r="B437" s="99" t="s">
        <v>5713</v>
      </c>
      <c r="C437" s="100" t="s">
        <v>5715</v>
      </c>
      <c r="D437" s="71"/>
      <c r="E437" s="69"/>
      <c r="F437" s="72"/>
      <c r="G437" s="73" t="s">
        <v>4416</v>
      </c>
    </row>
    <row r="438" spans="1:7" ht="15" customHeight="1" x14ac:dyDescent="0.2">
      <c r="A438" s="122"/>
      <c r="B438" s="99" t="s">
        <v>5714</v>
      </c>
      <c r="C438" s="100" t="s">
        <v>5716</v>
      </c>
      <c r="D438" s="71"/>
      <c r="E438" s="69"/>
      <c r="F438" s="72"/>
      <c r="G438" s="73" t="s">
        <v>4416</v>
      </c>
    </row>
    <row r="439" spans="1:7" ht="15" customHeight="1" x14ac:dyDescent="0.2">
      <c r="A439" s="122"/>
      <c r="B439" s="99" t="s">
        <v>2237</v>
      </c>
      <c r="C439" s="100" t="s">
        <v>2234</v>
      </c>
      <c r="D439" s="71"/>
      <c r="E439" s="69"/>
      <c r="F439" s="72"/>
      <c r="G439" s="73" t="s">
        <v>4416</v>
      </c>
    </row>
    <row r="440" spans="1:7" ht="15" customHeight="1" x14ac:dyDescent="0.2">
      <c r="A440" s="122"/>
      <c r="B440" s="99" t="s">
        <v>2238</v>
      </c>
      <c r="C440" s="100" t="s">
        <v>2235</v>
      </c>
      <c r="D440" s="71"/>
      <c r="E440" s="69"/>
      <c r="F440" s="72"/>
      <c r="G440" s="73" t="s">
        <v>4416</v>
      </c>
    </row>
    <row r="441" spans="1:7" ht="15" customHeight="1" x14ac:dyDescent="0.2">
      <c r="A441" s="122"/>
      <c r="B441" s="99" t="s">
        <v>2239</v>
      </c>
      <c r="C441" s="100" t="s">
        <v>2235</v>
      </c>
      <c r="D441" s="71"/>
      <c r="E441" s="69"/>
      <c r="F441" s="72"/>
      <c r="G441" s="73" t="s">
        <v>4416</v>
      </c>
    </row>
    <row r="442" spans="1:7" ht="15" customHeight="1" x14ac:dyDescent="0.2">
      <c r="A442" s="122"/>
      <c r="B442" s="99" t="s">
        <v>2246</v>
      </c>
      <c r="C442" s="100" t="s">
        <v>2235</v>
      </c>
      <c r="D442" s="71"/>
      <c r="E442" s="69"/>
      <c r="F442" s="72"/>
      <c r="G442" s="73" t="s">
        <v>4416</v>
      </c>
    </row>
    <row r="443" spans="1:7" ht="15" customHeight="1" x14ac:dyDescent="0.2">
      <c r="A443" s="122"/>
      <c r="B443" s="99" t="s">
        <v>2240</v>
      </c>
      <c r="C443" s="100" t="s">
        <v>2235</v>
      </c>
      <c r="D443" s="71"/>
      <c r="E443" s="69"/>
      <c r="F443" s="72"/>
      <c r="G443" s="73" t="s">
        <v>4416</v>
      </c>
    </row>
    <row r="444" spans="1:7" ht="15" customHeight="1" x14ac:dyDescent="0.2">
      <c r="A444" s="122"/>
      <c r="B444" s="99" t="s">
        <v>2241</v>
      </c>
      <c r="C444" s="100" t="s">
        <v>2235</v>
      </c>
      <c r="D444" s="71"/>
      <c r="E444" s="69"/>
      <c r="F444" s="72"/>
      <c r="G444" s="73" t="s">
        <v>4416</v>
      </c>
    </row>
    <row r="445" spans="1:7" ht="15" customHeight="1" x14ac:dyDescent="0.2">
      <c r="A445" s="122"/>
      <c r="B445" s="99" t="s">
        <v>2242</v>
      </c>
      <c r="C445" s="100" t="s">
        <v>2235</v>
      </c>
      <c r="D445" s="71"/>
      <c r="E445" s="69"/>
      <c r="F445" s="72"/>
      <c r="G445" s="73" t="s">
        <v>4416</v>
      </c>
    </row>
    <row r="446" spans="1:7" ht="15" customHeight="1" x14ac:dyDescent="0.2">
      <c r="A446" s="122"/>
      <c r="B446" s="99" t="s">
        <v>2243</v>
      </c>
      <c r="C446" s="100" t="s">
        <v>2235</v>
      </c>
      <c r="D446" s="71"/>
      <c r="E446" s="69"/>
      <c r="F446" s="72"/>
      <c r="G446" s="73" t="s">
        <v>4416</v>
      </c>
    </row>
    <row r="447" spans="1:7" ht="15" customHeight="1" x14ac:dyDescent="0.2">
      <c r="A447" s="122"/>
      <c r="B447" s="99" t="s">
        <v>2244</v>
      </c>
      <c r="C447" s="100" t="s">
        <v>2235</v>
      </c>
      <c r="D447" s="71"/>
      <c r="E447" s="69"/>
      <c r="F447" s="72"/>
      <c r="G447" s="73" t="s">
        <v>4416</v>
      </c>
    </row>
    <row r="448" spans="1:7" ht="15" customHeight="1" x14ac:dyDescent="0.2">
      <c r="A448" s="122"/>
      <c r="B448" s="99" t="s">
        <v>2245</v>
      </c>
      <c r="C448" s="100" t="s">
        <v>2235</v>
      </c>
      <c r="D448" s="71"/>
      <c r="E448" s="69"/>
      <c r="F448" s="72"/>
      <c r="G448" s="73" t="s">
        <v>4416</v>
      </c>
    </row>
    <row r="449" spans="1:7" ht="15" customHeight="1" x14ac:dyDescent="0.2">
      <c r="A449" s="122"/>
      <c r="B449" s="99" t="s">
        <v>2252</v>
      </c>
      <c r="C449" s="100" t="s">
        <v>2247</v>
      </c>
      <c r="D449" s="71"/>
      <c r="E449" s="69"/>
      <c r="F449" s="72"/>
      <c r="G449" s="73" t="s">
        <v>4416</v>
      </c>
    </row>
    <row r="450" spans="1:7" ht="15" customHeight="1" x14ac:dyDescent="0.2">
      <c r="A450" s="122"/>
      <c r="B450" s="99" t="s">
        <v>2253</v>
      </c>
      <c r="C450" s="100" t="s">
        <v>2248</v>
      </c>
      <c r="D450" s="71"/>
      <c r="E450" s="69"/>
      <c r="F450" s="72"/>
      <c r="G450" s="73" t="s">
        <v>4416</v>
      </c>
    </row>
    <row r="451" spans="1:7" ht="15" customHeight="1" x14ac:dyDescent="0.2">
      <c r="A451" s="122"/>
      <c r="B451" s="99" t="s">
        <v>2254</v>
      </c>
      <c r="C451" s="100" t="s">
        <v>2249</v>
      </c>
      <c r="D451" s="71"/>
      <c r="E451" s="69"/>
      <c r="F451" s="72"/>
      <c r="G451" s="73" t="s">
        <v>4416</v>
      </c>
    </row>
    <row r="452" spans="1:7" ht="15" customHeight="1" x14ac:dyDescent="0.2">
      <c r="A452" s="122"/>
      <c r="B452" s="99" t="s">
        <v>2255</v>
      </c>
      <c r="C452" s="100" t="s">
        <v>2250</v>
      </c>
      <c r="D452" s="71"/>
      <c r="E452" s="69"/>
      <c r="F452" s="72"/>
      <c r="G452" s="73" t="s">
        <v>4416</v>
      </c>
    </row>
    <row r="453" spans="1:7" ht="15" customHeight="1" x14ac:dyDescent="0.2">
      <c r="A453" s="122"/>
      <c r="B453" s="99" t="s">
        <v>2251</v>
      </c>
      <c r="C453" s="100" t="s">
        <v>2256</v>
      </c>
      <c r="D453" s="71"/>
      <c r="E453" s="69"/>
      <c r="F453" s="72"/>
      <c r="G453" s="73" t="s">
        <v>4416</v>
      </c>
    </row>
    <row r="454" spans="1:7" ht="15" customHeight="1" x14ac:dyDescent="0.2">
      <c r="A454" s="122"/>
      <c r="B454" s="99" t="s">
        <v>5717</v>
      </c>
      <c r="C454" s="100" t="s">
        <v>5719</v>
      </c>
      <c r="D454" s="71"/>
      <c r="E454" s="69"/>
      <c r="F454" s="72"/>
      <c r="G454" s="73" t="s">
        <v>4416</v>
      </c>
    </row>
    <row r="455" spans="1:7" ht="15" customHeight="1" x14ac:dyDescent="0.2">
      <c r="A455" s="122"/>
      <c r="B455" s="99" t="s">
        <v>5718</v>
      </c>
      <c r="C455" s="100" t="s">
        <v>5720</v>
      </c>
      <c r="D455" s="71"/>
      <c r="E455" s="69"/>
      <c r="F455" s="72"/>
      <c r="G455" s="73" t="s">
        <v>4416</v>
      </c>
    </row>
    <row r="456" spans="1:7" ht="15" customHeight="1" x14ac:dyDescent="0.2">
      <c r="A456" s="122"/>
      <c r="B456" s="99" t="s">
        <v>2258</v>
      </c>
      <c r="C456" s="100" t="s">
        <v>2256</v>
      </c>
      <c r="D456" s="71"/>
      <c r="E456" s="69"/>
      <c r="F456" s="72"/>
      <c r="G456" s="73" t="s">
        <v>4416</v>
      </c>
    </row>
    <row r="457" spans="1:7" ht="15" customHeight="1" x14ac:dyDescent="0.2">
      <c r="A457" s="122"/>
      <c r="B457" s="99" t="s">
        <v>2259</v>
      </c>
      <c r="C457" s="100" t="s">
        <v>2257</v>
      </c>
      <c r="D457" s="71"/>
      <c r="E457" s="69"/>
      <c r="F457" s="72"/>
      <c r="G457" s="73" t="s">
        <v>4416</v>
      </c>
    </row>
    <row r="458" spans="1:7" ht="15" customHeight="1" x14ac:dyDescent="0.2">
      <c r="A458" s="122"/>
      <c r="B458" s="99" t="s">
        <v>2260</v>
      </c>
      <c r="C458" s="100" t="s">
        <v>2257</v>
      </c>
      <c r="D458" s="71"/>
      <c r="E458" s="69"/>
      <c r="F458" s="72"/>
      <c r="G458" s="73" t="s">
        <v>4416</v>
      </c>
    </row>
    <row r="459" spans="1:7" ht="15" customHeight="1" x14ac:dyDescent="0.2">
      <c r="A459" s="122"/>
      <c r="B459" s="99" t="s">
        <v>2261</v>
      </c>
      <c r="C459" s="100" t="s">
        <v>2257</v>
      </c>
      <c r="D459" s="71"/>
      <c r="E459" s="69"/>
      <c r="F459" s="72"/>
      <c r="G459" s="73" t="s">
        <v>4416</v>
      </c>
    </row>
    <row r="460" spans="1:7" ht="15" customHeight="1" x14ac:dyDescent="0.2">
      <c r="A460" s="122"/>
      <c r="B460" s="99" t="s">
        <v>2262</v>
      </c>
      <c r="C460" s="100" t="s">
        <v>2257</v>
      </c>
      <c r="D460" s="71"/>
      <c r="E460" s="69"/>
      <c r="F460" s="72"/>
      <c r="G460" s="73" t="s">
        <v>4416</v>
      </c>
    </row>
    <row r="461" spans="1:7" ht="15" customHeight="1" x14ac:dyDescent="0.2">
      <c r="A461" s="122"/>
      <c r="B461" s="99" t="s">
        <v>2263</v>
      </c>
      <c r="C461" s="100" t="s">
        <v>2257</v>
      </c>
      <c r="D461" s="71"/>
      <c r="E461" s="69"/>
      <c r="F461" s="72"/>
      <c r="G461" s="73" t="s">
        <v>4416</v>
      </c>
    </row>
    <row r="462" spans="1:7" ht="15" customHeight="1" x14ac:dyDescent="0.2">
      <c r="A462" s="122"/>
      <c r="B462" s="99" t="s">
        <v>2264</v>
      </c>
      <c r="C462" s="100" t="s">
        <v>2257</v>
      </c>
      <c r="D462" s="71"/>
      <c r="E462" s="69"/>
      <c r="F462" s="72"/>
      <c r="G462" s="73" t="s">
        <v>4416</v>
      </c>
    </row>
    <row r="463" spans="1:7" ht="15" customHeight="1" x14ac:dyDescent="0.2">
      <c r="A463" s="122"/>
      <c r="B463" s="99" t="s">
        <v>2265</v>
      </c>
      <c r="C463" s="100" t="s">
        <v>2257</v>
      </c>
      <c r="D463" s="71"/>
      <c r="E463" s="69"/>
      <c r="F463" s="72"/>
      <c r="G463" s="73" t="s">
        <v>4416</v>
      </c>
    </row>
    <row r="464" spans="1:7" ht="15" customHeight="1" x14ac:dyDescent="0.2">
      <c r="A464" s="122"/>
      <c r="B464" s="99" t="s">
        <v>2266</v>
      </c>
      <c r="C464" s="100" t="s">
        <v>2257</v>
      </c>
      <c r="D464" s="71"/>
      <c r="E464" s="69"/>
      <c r="F464" s="72"/>
      <c r="G464" s="73" t="s">
        <v>4416</v>
      </c>
    </row>
    <row r="465" spans="1:7" ht="15" customHeight="1" x14ac:dyDescent="0.2">
      <c r="A465" s="122"/>
      <c r="B465" s="99" t="s">
        <v>2267</v>
      </c>
      <c r="C465" s="100" t="s">
        <v>2257</v>
      </c>
      <c r="D465" s="71"/>
      <c r="E465" s="69"/>
      <c r="F465" s="72"/>
      <c r="G465" s="73" t="s">
        <v>4416</v>
      </c>
    </row>
    <row r="466" spans="1:7" ht="15" customHeight="1" x14ac:dyDescent="0.2">
      <c r="A466" s="122"/>
      <c r="B466" s="99" t="s">
        <v>2272</v>
      </c>
      <c r="C466" s="100" t="s">
        <v>2268</v>
      </c>
      <c r="D466" s="71"/>
      <c r="E466" s="69"/>
      <c r="F466" s="72"/>
      <c r="G466" s="73" t="s">
        <v>4416</v>
      </c>
    </row>
    <row r="467" spans="1:7" ht="15" customHeight="1" x14ac:dyDescent="0.2">
      <c r="A467" s="122"/>
      <c r="B467" s="99" t="s">
        <v>2273</v>
      </c>
      <c r="C467" s="100" t="s">
        <v>2269</v>
      </c>
      <c r="D467" s="71"/>
      <c r="E467" s="69"/>
      <c r="F467" s="72"/>
      <c r="G467" s="73" t="s">
        <v>4416</v>
      </c>
    </row>
    <row r="468" spans="1:7" ht="15" customHeight="1" x14ac:dyDescent="0.2">
      <c r="A468" s="122"/>
      <c r="B468" s="99" t="s">
        <v>2274</v>
      </c>
      <c r="C468" s="100" t="s">
        <v>2270</v>
      </c>
      <c r="D468" s="71"/>
      <c r="E468" s="69"/>
      <c r="F468" s="72"/>
      <c r="G468" s="73" t="s">
        <v>4416</v>
      </c>
    </row>
    <row r="469" spans="1:7" ht="15" customHeight="1" x14ac:dyDescent="0.2">
      <c r="A469" s="122"/>
      <c r="B469" s="99" t="s">
        <v>2275</v>
      </c>
      <c r="C469" s="100" t="s">
        <v>2271</v>
      </c>
      <c r="D469" s="71"/>
      <c r="E469" s="69"/>
      <c r="F469" s="72"/>
      <c r="G469" s="73" t="s">
        <v>4416</v>
      </c>
    </row>
    <row r="470" spans="1:7" ht="15" customHeight="1" x14ac:dyDescent="0.2">
      <c r="A470" s="122"/>
      <c r="B470" s="99" t="s">
        <v>2278</v>
      </c>
      <c r="C470" s="100" t="s">
        <v>2276</v>
      </c>
      <c r="D470" s="71"/>
      <c r="E470" s="69"/>
      <c r="F470" s="72"/>
      <c r="G470" s="73" t="s">
        <v>4416</v>
      </c>
    </row>
    <row r="471" spans="1:7" ht="15" customHeight="1" x14ac:dyDescent="0.2">
      <c r="A471" s="122"/>
      <c r="B471" s="99" t="s">
        <v>5721</v>
      </c>
      <c r="C471" s="100" t="s">
        <v>5723</v>
      </c>
      <c r="D471" s="71"/>
      <c r="E471" s="69"/>
      <c r="F471" s="72"/>
      <c r="G471" s="73" t="s">
        <v>4416</v>
      </c>
    </row>
    <row r="472" spans="1:7" ht="15" customHeight="1" x14ac:dyDescent="0.2">
      <c r="A472" s="122"/>
      <c r="B472" s="99" t="s">
        <v>5722</v>
      </c>
      <c r="C472" s="100" t="s">
        <v>5724</v>
      </c>
      <c r="D472" s="71"/>
      <c r="E472" s="69"/>
      <c r="F472" s="72"/>
      <c r="G472" s="73" t="s">
        <v>4416</v>
      </c>
    </row>
    <row r="473" spans="1:7" ht="15" customHeight="1" x14ac:dyDescent="0.2">
      <c r="A473" s="122"/>
      <c r="B473" s="99" t="s">
        <v>2279</v>
      </c>
      <c r="C473" s="100" t="s">
        <v>2276</v>
      </c>
      <c r="D473" s="71"/>
      <c r="E473" s="69"/>
      <c r="F473" s="72"/>
      <c r="G473" s="73" t="s">
        <v>4416</v>
      </c>
    </row>
    <row r="474" spans="1:7" ht="15" customHeight="1" x14ac:dyDescent="0.2">
      <c r="A474" s="122"/>
      <c r="B474" s="99" t="s">
        <v>2280</v>
      </c>
      <c r="C474" s="100" t="s">
        <v>2277</v>
      </c>
      <c r="D474" s="71"/>
      <c r="E474" s="69"/>
      <c r="F474" s="72"/>
      <c r="G474" s="73" t="s">
        <v>4416</v>
      </c>
    </row>
    <row r="475" spans="1:7" ht="15" customHeight="1" x14ac:dyDescent="0.2">
      <c r="A475" s="122"/>
      <c r="B475" s="99" t="s">
        <v>2281</v>
      </c>
      <c r="C475" s="100" t="s">
        <v>2277</v>
      </c>
      <c r="D475" s="71"/>
      <c r="E475" s="69"/>
      <c r="F475" s="72"/>
      <c r="G475" s="73" t="s">
        <v>4416</v>
      </c>
    </row>
    <row r="476" spans="1:7" ht="15" customHeight="1" x14ac:dyDescent="0.2">
      <c r="A476" s="122"/>
      <c r="B476" s="99" t="s">
        <v>2282</v>
      </c>
      <c r="C476" s="100" t="s">
        <v>2277</v>
      </c>
      <c r="D476" s="71"/>
      <c r="E476" s="69"/>
      <c r="F476" s="72"/>
      <c r="G476" s="73" t="s">
        <v>4416</v>
      </c>
    </row>
    <row r="477" spans="1:7" ht="15" customHeight="1" x14ac:dyDescent="0.2">
      <c r="A477" s="122"/>
      <c r="B477" s="99" t="s">
        <v>2283</v>
      </c>
      <c r="C477" s="100" t="s">
        <v>2277</v>
      </c>
      <c r="D477" s="71"/>
      <c r="E477" s="69"/>
      <c r="F477" s="72"/>
      <c r="G477" s="73" t="s">
        <v>4416</v>
      </c>
    </row>
    <row r="478" spans="1:7" ht="15" customHeight="1" x14ac:dyDescent="0.2">
      <c r="A478" s="122"/>
      <c r="B478" s="99" t="s">
        <v>2284</v>
      </c>
      <c r="C478" s="100" t="s">
        <v>2277</v>
      </c>
      <c r="D478" s="71"/>
      <c r="E478" s="69"/>
      <c r="F478" s="72"/>
      <c r="G478" s="73" t="s">
        <v>4416</v>
      </c>
    </row>
    <row r="479" spans="1:7" ht="15" customHeight="1" x14ac:dyDescent="0.2">
      <c r="A479" s="122"/>
      <c r="B479" s="99" t="s">
        <v>2285</v>
      </c>
      <c r="C479" s="100" t="s">
        <v>2277</v>
      </c>
      <c r="D479" s="71"/>
      <c r="E479" s="69"/>
      <c r="F479" s="72"/>
      <c r="G479" s="73" t="s">
        <v>4416</v>
      </c>
    </row>
    <row r="480" spans="1:7" ht="15" customHeight="1" x14ac:dyDescent="0.2">
      <c r="A480" s="122"/>
      <c r="B480" s="99" t="s">
        <v>2286</v>
      </c>
      <c r="C480" s="100" t="s">
        <v>2277</v>
      </c>
      <c r="D480" s="71"/>
      <c r="E480" s="69"/>
      <c r="F480" s="72"/>
      <c r="G480" s="73" t="s">
        <v>4416</v>
      </c>
    </row>
    <row r="481" spans="1:7" ht="15" customHeight="1" x14ac:dyDescent="0.2">
      <c r="A481" s="122"/>
      <c r="B481" s="99" t="s">
        <v>2287</v>
      </c>
      <c r="C481" s="100" t="s">
        <v>2277</v>
      </c>
      <c r="D481" s="71"/>
      <c r="E481" s="69"/>
      <c r="F481" s="72"/>
      <c r="G481" s="73" t="s">
        <v>4416</v>
      </c>
    </row>
    <row r="482" spans="1:7" ht="15" customHeight="1" x14ac:dyDescent="0.2">
      <c r="A482" s="122"/>
      <c r="B482" s="99" t="s">
        <v>2288</v>
      </c>
      <c r="C482" s="100" t="s">
        <v>2277</v>
      </c>
      <c r="D482" s="71"/>
      <c r="E482" s="69"/>
      <c r="F482" s="72"/>
      <c r="G482" s="73" t="s">
        <v>4416</v>
      </c>
    </row>
    <row r="483" spans="1:7" ht="15" customHeight="1" x14ac:dyDescent="0.2">
      <c r="A483" s="122"/>
      <c r="B483" s="99" t="s">
        <v>2289</v>
      </c>
      <c r="C483" s="100" t="s">
        <v>2293</v>
      </c>
      <c r="D483" s="71"/>
      <c r="E483" s="69"/>
      <c r="F483" s="72"/>
      <c r="G483" s="73" t="s">
        <v>4416</v>
      </c>
    </row>
    <row r="484" spans="1:7" ht="15" customHeight="1" x14ac:dyDescent="0.2">
      <c r="A484" s="122"/>
      <c r="B484" s="99" t="s">
        <v>2290</v>
      </c>
      <c r="C484" s="100" t="s">
        <v>2294</v>
      </c>
      <c r="D484" s="71"/>
      <c r="E484" s="69"/>
      <c r="F484" s="72"/>
      <c r="G484" s="73" t="s">
        <v>4416</v>
      </c>
    </row>
    <row r="485" spans="1:7" ht="15" customHeight="1" x14ac:dyDescent="0.2">
      <c r="A485" s="122"/>
      <c r="B485" s="99" t="s">
        <v>2292</v>
      </c>
      <c r="C485" s="100" t="s">
        <v>2295</v>
      </c>
      <c r="D485" s="71"/>
      <c r="E485" s="69"/>
      <c r="F485" s="72"/>
      <c r="G485" s="73" t="s">
        <v>4416</v>
      </c>
    </row>
    <row r="486" spans="1:7" ht="15" customHeight="1" x14ac:dyDescent="0.2">
      <c r="A486" s="122"/>
      <c r="B486" s="99" t="s">
        <v>2291</v>
      </c>
      <c r="C486" s="100" t="s">
        <v>2296</v>
      </c>
      <c r="D486" s="71"/>
      <c r="E486" s="69"/>
      <c r="F486" s="72"/>
      <c r="G486" s="73" t="s">
        <v>4416</v>
      </c>
    </row>
    <row r="487" spans="1:7" ht="15" customHeight="1" x14ac:dyDescent="0.2">
      <c r="A487" s="122"/>
      <c r="B487" s="99" t="s">
        <v>2299</v>
      </c>
      <c r="C487" s="100" t="s">
        <v>2297</v>
      </c>
      <c r="D487" s="71"/>
      <c r="E487" s="69"/>
      <c r="F487" s="72"/>
      <c r="G487" s="73" t="s">
        <v>4416</v>
      </c>
    </row>
    <row r="488" spans="1:7" ht="15" customHeight="1" x14ac:dyDescent="0.2">
      <c r="A488" s="122"/>
      <c r="B488" s="99" t="s">
        <v>5725</v>
      </c>
      <c r="C488" s="100" t="s">
        <v>5727</v>
      </c>
      <c r="D488" s="71"/>
      <c r="E488" s="69"/>
      <c r="F488" s="72"/>
      <c r="G488" s="73" t="s">
        <v>4416</v>
      </c>
    </row>
    <row r="489" spans="1:7" ht="15" customHeight="1" x14ac:dyDescent="0.2">
      <c r="A489" s="122"/>
      <c r="B489" s="99" t="s">
        <v>5726</v>
      </c>
      <c r="C489" s="100" t="s">
        <v>5728</v>
      </c>
      <c r="D489" s="71"/>
      <c r="E489" s="69"/>
      <c r="F489" s="72"/>
      <c r="G489" s="73" t="s">
        <v>4416</v>
      </c>
    </row>
    <row r="490" spans="1:7" ht="15" customHeight="1" x14ac:dyDescent="0.2">
      <c r="A490" s="122"/>
      <c r="B490" s="99" t="s">
        <v>2300</v>
      </c>
      <c r="C490" s="100" t="s">
        <v>2297</v>
      </c>
      <c r="D490" s="71"/>
      <c r="E490" s="69"/>
      <c r="F490" s="72"/>
      <c r="G490" s="73" t="s">
        <v>4416</v>
      </c>
    </row>
    <row r="491" spans="1:7" ht="15" customHeight="1" x14ac:dyDescent="0.2">
      <c r="A491" s="122"/>
      <c r="B491" s="99" t="s">
        <v>2301</v>
      </c>
      <c r="C491" s="100" t="s">
        <v>2298</v>
      </c>
      <c r="D491" s="71"/>
      <c r="E491" s="69"/>
      <c r="F491" s="72"/>
      <c r="G491" s="73" t="s">
        <v>4416</v>
      </c>
    </row>
    <row r="492" spans="1:7" ht="15" customHeight="1" x14ac:dyDescent="0.2">
      <c r="A492" s="122"/>
      <c r="B492" s="99" t="s">
        <v>2302</v>
      </c>
      <c r="C492" s="100" t="s">
        <v>2298</v>
      </c>
      <c r="D492" s="71"/>
      <c r="E492" s="69"/>
      <c r="F492" s="72"/>
      <c r="G492" s="73" t="s">
        <v>4416</v>
      </c>
    </row>
    <row r="493" spans="1:7" ht="15" customHeight="1" x14ac:dyDescent="0.2">
      <c r="A493" s="122"/>
      <c r="B493" s="99" t="s">
        <v>2303</v>
      </c>
      <c r="C493" s="100" t="s">
        <v>2298</v>
      </c>
      <c r="D493" s="71"/>
      <c r="E493" s="69"/>
      <c r="F493" s="72"/>
      <c r="G493" s="73" t="s">
        <v>4416</v>
      </c>
    </row>
    <row r="494" spans="1:7" ht="15" customHeight="1" x14ac:dyDescent="0.2">
      <c r="A494" s="122"/>
      <c r="B494" s="99" t="s">
        <v>2304</v>
      </c>
      <c r="C494" s="100" t="s">
        <v>2298</v>
      </c>
      <c r="D494" s="71"/>
      <c r="E494" s="69"/>
      <c r="F494" s="72"/>
      <c r="G494" s="73" t="s">
        <v>4416</v>
      </c>
    </row>
    <row r="495" spans="1:7" ht="15" customHeight="1" x14ac:dyDescent="0.2">
      <c r="A495" s="122"/>
      <c r="B495" s="99" t="s">
        <v>2305</v>
      </c>
      <c r="C495" s="100" t="s">
        <v>2298</v>
      </c>
      <c r="D495" s="71"/>
      <c r="E495" s="69"/>
      <c r="F495" s="72"/>
      <c r="G495" s="73" t="s">
        <v>4416</v>
      </c>
    </row>
    <row r="496" spans="1:7" ht="15" customHeight="1" x14ac:dyDescent="0.2">
      <c r="A496" s="122"/>
      <c r="B496" s="99" t="s">
        <v>2306</v>
      </c>
      <c r="C496" s="100" t="s">
        <v>2298</v>
      </c>
      <c r="D496" s="71"/>
      <c r="E496" s="69"/>
      <c r="F496" s="72"/>
      <c r="G496" s="73" t="s">
        <v>4416</v>
      </c>
    </row>
    <row r="497" spans="1:7" ht="15" customHeight="1" x14ac:dyDescent="0.2">
      <c r="A497" s="122"/>
      <c r="B497" s="99" t="s">
        <v>2307</v>
      </c>
      <c r="C497" s="100" t="s">
        <v>2298</v>
      </c>
      <c r="D497" s="71"/>
      <c r="E497" s="69"/>
      <c r="F497" s="72"/>
      <c r="G497" s="73" t="s">
        <v>4416</v>
      </c>
    </row>
    <row r="498" spans="1:7" ht="15" customHeight="1" x14ac:dyDescent="0.2">
      <c r="A498" s="122"/>
      <c r="B498" s="99" t="s">
        <v>2308</v>
      </c>
      <c r="C498" s="100" t="s">
        <v>2298</v>
      </c>
      <c r="D498" s="71"/>
      <c r="E498" s="69"/>
      <c r="F498" s="72"/>
      <c r="G498" s="73" t="s">
        <v>4416</v>
      </c>
    </row>
    <row r="499" spans="1:7" ht="15" customHeight="1" x14ac:dyDescent="0.2">
      <c r="A499" s="122"/>
      <c r="B499" s="99" t="s">
        <v>2309</v>
      </c>
      <c r="C499" s="100" t="s">
        <v>2298</v>
      </c>
      <c r="D499" s="71"/>
      <c r="E499" s="69"/>
      <c r="F499" s="72"/>
      <c r="G499" s="73" t="s">
        <v>4416</v>
      </c>
    </row>
    <row r="500" spans="1:7" ht="15" customHeight="1" x14ac:dyDescent="0.2">
      <c r="A500" s="122"/>
      <c r="B500" s="99" t="s">
        <v>2314</v>
      </c>
      <c r="C500" s="100" t="s">
        <v>2310</v>
      </c>
      <c r="D500" s="71"/>
      <c r="E500" s="69"/>
      <c r="F500" s="72"/>
      <c r="G500" s="73" t="s">
        <v>4416</v>
      </c>
    </row>
    <row r="501" spans="1:7" ht="15" customHeight="1" x14ac:dyDescent="0.2">
      <c r="A501" s="122"/>
      <c r="B501" s="99" t="s">
        <v>2315</v>
      </c>
      <c r="C501" s="100" t="s">
        <v>2311</v>
      </c>
      <c r="D501" s="71"/>
      <c r="E501" s="69"/>
      <c r="F501" s="72"/>
      <c r="G501" s="73" t="s">
        <v>4416</v>
      </c>
    </row>
    <row r="502" spans="1:7" ht="15" customHeight="1" x14ac:dyDescent="0.2">
      <c r="A502" s="122"/>
      <c r="B502" s="99" t="s">
        <v>2316</v>
      </c>
      <c r="C502" s="100" t="s">
        <v>2312</v>
      </c>
      <c r="D502" s="71"/>
      <c r="E502" s="69"/>
      <c r="F502" s="72"/>
      <c r="G502" s="73" t="s">
        <v>4416</v>
      </c>
    </row>
    <row r="503" spans="1:7" ht="15" customHeight="1" x14ac:dyDescent="0.2">
      <c r="A503" s="122"/>
      <c r="B503" s="99" t="s">
        <v>2317</v>
      </c>
      <c r="C503" s="100" t="s">
        <v>2313</v>
      </c>
      <c r="D503" s="71"/>
      <c r="E503" s="69"/>
      <c r="F503" s="72"/>
      <c r="G503" s="73" t="s">
        <v>4416</v>
      </c>
    </row>
    <row r="504" spans="1:7" ht="15" customHeight="1" x14ac:dyDescent="0.2">
      <c r="A504" s="122"/>
      <c r="B504" s="99" t="s">
        <v>2320</v>
      </c>
      <c r="C504" s="100" t="s">
        <v>2318</v>
      </c>
      <c r="D504" s="71"/>
      <c r="E504" s="69"/>
      <c r="F504" s="72"/>
      <c r="G504" s="73" t="s">
        <v>4416</v>
      </c>
    </row>
    <row r="505" spans="1:7" ht="15" customHeight="1" x14ac:dyDescent="0.2">
      <c r="A505" s="122"/>
      <c r="B505" s="99" t="s">
        <v>5729</v>
      </c>
      <c r="C505" s="100" t="s">
        <v>5731</v>
      </c>
      <c r="D505" s="71"/>
      <c r="E505" s="69"/>
      <c r="F505" s="72"/>
      <c r="G505" s="73" t="s">
        <v>4416</v>
      </c>
    </row>
    <row r="506" spans="1:7" ht="15" customHeight="1" x14ac:dyDescent="0.2">
      <c r="A506" s="122"/>
      <c r="B506" s="99" t="s">
        <v>5730</v>
      </c>
      <c r="C506" s="100" t="s">
        <v>5732</v>
      </c>
      <c r="D506" s="71"/>
      <c r="E506" s="69"/>
      <c r="F506" s="72"/>
      <c r="G506" s="73" t="s">
        <v>4416</v>
      </c>
    </row>
    <row r="507" spans="1:7" ht="15" customHeight="1" x14ac:dyDescent="0.2">
      <c r="A507" s="122"/>
      <c r="B507" s="99" t="s">
        <v>2321</v>
      </c>
      <c r="C507" s="100" t="s">
        <v>2318</v>
      </c>
      <c r="D507" s="71"/>
      <c r="E507" s="69"/>
      <c r="F507" s="72"/>
      <c r="G507" s="73" t="s">
        <v>4416</v>
      </c>
    </row>
    <row r="508" spans="1:7" ht="15" customHeight="1" x14ac:dyDescent="0.2">
      <c r="A508" s="122"/>
      <c r="B508" s="99" t="s">
        <v>2322</v>
      </c>
      <c r="C508" s="100" t="s">
        <v>2319</v>
      </c>
      <c r="D508" s="71"/>
      <c r="E508" s="69"/>
      <c r="F508" s="72"/>
      <c r="G508" s="73" t="s">
        <v>4416</v>
      </c>
    </row>
    <row r="509" spans="1:7" ht="15" customHeight="1" x14ac:dyDescent="0.2">
      <c r="A509" s="122"/>
      <c r="B509" s="99" t="s">
        <v>2323</v>
      </c>
      <c r="C509" s="100" t="s">
        <v>2319</v>
      </c>
      <c r="D509" s="71"/>
      <c r="E509" s="69"/>
      <c r="F509" s="72"/>
      <c r="G509" s="73" t="s">
        <v>4416</v>
      </c>
    </row>
    <row r="510" spans="1:7" ht="15" customHeight="1" x14ac:dyDescent="0.2">
      <c r="A510" s="122"/>
      <c r="B510" s="99" t="s">
        <v>2324</v>
      </c>
      <c r="C510" s="100" t="s">
        <v>2319</v>
      </c>
      <c r="D510" s="71"/>
      <c r="E510" s="69"/>
      <c r="F510" s="72"/>
      <c r="G510" s="73" t="s">
        <v>4416</v>
      </c>
    </row>
    <row r="511" spans="1:7" ht="15" customHeight="1" x14ac:dyDescent="0.2">
      <c r="A511" s="122"/>
      <c r="B511" s="99" t="s">
        <v>2325</v>
      </c>
      <c r="C511" s="100" t="s">
        <v>2319</v>
      </c>
      <c r="D511" s="71"/>
      <c r="E511" s="69"/>
      <c r="F511" s="72"/>
      <c r="G511" s="73" t="s">
        <v>4416</v>
      </c>
    </row>
    <row r="512" spans="1:7" ht="15" customHeight="1" x14ac:dyDescent="0.2">
      <c r="A512" s="122"/>
      <c r="B512" s="99" t="s">
        <v>2326</v>
      </c>
      <c r="C512" s="100" t="s">
        <v>2319</v>
      </c>
      <c r="D512" s="71"/>
      <c r="E512" s="69"/>
      <c r="F512" s="72"/>
      <c r="G512" s="73" t="s">
        <v>4416</v>
      </c>
    </row>
    <row r="513" spans="1:7" ht="15" customHeight="1" x14ac:dyDescent="0.2">
      <c r="A513" s="122"/>
      <c r="B513" s="99" t="s">
        <v>2327</v>
      </c>
      <c r="C513" s="100" t="s">
        <v>2319</v>
      </c>
      <c r="D513" s="71"/>
      <c r="E513" s="69"/>
      <c r="F513" s="72"/>
      <c r="G513" s="73" t="s">
        <v>4416</v>
      </c>
    </row>
    <row r="514" spans="1:7" ht="15" customHeight="1" x14ac:dyDescent="0.2">
      <c r="A514" s="122"/>
      <c r="B514" s="99" t="s">
        <v>2328</v>
      </c>
      <c r="C514" s="100" t="s">
        <v>2319</v>
      </c>
      <c r="D514" s="71"/>
      <c r="E514" s="69"/>
      <c r="F514" s="72"/>
      <c r="G514" s="73" t="s">
        <v>4416</v>
      </c>
    </row>
    <row r="515" spans="1:7" ht="15" customHeight="1" x14ac:dyDescent="0.2">
      <c r="A515" s="122"/>
      <c r="B515" s="99" t="s">
        <v>2329</v>
      </c>
      <c r="C515" s="100" t="s">
        <v>2319</v>
      </c>
      <c r="D515" s="71"/>
      <c r="E515" s="69"/>
      <c r="F515" s="72"/>
      <c r="G515" s="73" t="s">
        <v>4416</v>
      </c>
    </row>
    <row r="516" spans="1:7" ht="15" customHeight="1" x14ac:dyDescent="0.2">
      <c r="A516" s="122"/>
      <c r="B516" s="99" t="s">
        <v>2330</v>
      </c>
      <c r="C516" s="100" t="s">
        <v>2319</v>
      </c>
      <c r="D516" s="71"/>
      <c r="E516" s="69"/>
      <c r="F516" s="72"/>
      <c r="G516" s="73" t="s">
        <v>4416</v>
      </c>
    </row>
    <row r="517" spans="1:7" ht="15" customHeight="1" x14ac:dyDescent="0.2">
      <c r="A517" s="122"/>
      <c r="B517" s="99" t="s">
        <v>2335</v>
      </c>
      <c r="C517" s="100" t="s">
        <v>2331</v>
      </c>
      <c r="D517" s="71"/>
      <c r="E517" s="69"/>
      <c r="F517" s="72"/>
      <c r="G517" s="73" t="s">
        <v>4416</v>
      </c>
    </row>
    <row r="518" spans="1:7" ht="15" customHeight="1" x14ac:dyDescent="0.2">
      <c r="A518" s="122"/>
      <c r="B518" s="99" t="s">
        <v>2336</v>
      </c>
      <c r="C518" s="100" t="s">
        <v>2332</v>
      </c>
      <c r="D518" s="71"/>
      <c r="E518" s="69"/>
      <c r="F518" s="72"/>
      <c r="G518" s="73" t="s">
        <v>4416</v>
      </c>
    </row>
    <row r="519" spans="1:7" ht="15" customHeight="1" x14ac:dyDescent="0.2">
      <c r="A519" s="122"/>
      <c r="B519" s="99" t="s">
        <v>2337</v>
      </c>
      <c r="C519" s="100" t="s">
        <v>2333</v>
      </c>
      <c r="D519" s="71"/>
      <c r="E519" s="69"/>
      <c r="F519" s="72"/>
      <c r="G519" s="73" t="s">
        <v>4416</v>
      </c>
    </row>
    <row r="520" spans="1:7" ht="15" customHeight="1" x14ac:dyDescent="0.2">
      <c r="A520" s="122"/>
      <c r="B520" s="99" t="s">
        <v>2338</v>
      </c>
      <c r="C520" s="100" t="s">
        <v>2334</v>
      </c>
      <c r="D520" s="71"/>
      <c r="E520" s="69"/>
      <c r="F520" s="72"/>
      <c r="G520" s="73" t="s">
        <v>4416</v>
      </c>
    </row>
    <row r="521" spans="1:7" ht="15" customHeight="1" x14ac:dyDescent="0.2">
      <c r="A521" s="122"/>
      <c r="B521" s="99" t="s">
        <v>2341</v>
      </c>
      <c r="C521" s="100" t="s">
        <v>2339</v>
      </c>
      <c r="D521" s="71"/>
      <c r="E521" s="69"/>
      <c r="F521" s="72"/>
      <c r="G521" s="73" t="s">
        <v>4416</v>
      </c>
    </row>
    <row r="522" spans="1:7" ht="15" customHeight="1" x14ac:dyDescent="0.2">
      <c r="A522" s="122"/>
      <c r="B522" s="99" t="s">
        <v>5733</v>
      </c>
      <c r="C522" s="100" t="s">
        <v>5735</v>
      </c>
      <c r="D522" s="71"/>
      <c r="E522" s="69"/>
      <c r="F522" s="72"/>
      <c r="G522" s="73" t="s">
        <v>4416</v>
      </c>
    </row>
    <row r="523" spans="1:7" ht="15" customHeight="1" x14ac:dyDescent="0.2">
      <c r="A523" s="122"/>
      <c r="B523" s="99" t="s">
        <v>5734</v>
      </c>
      <c r="C523" s="100" t="s">
        <v>5736</v>
      </c>
      <c r="D523" s="71"/>
      <c r="E523" s="69"/>
      <c r="F523" s="72"/>
      <c r="G523" s="73" t="s">
        <v>4416</v>
      </c>
    </row>
    <row r="524" spans="1:7" ht="15" customHeight="1" x14ac:dyDescent="0.2">
      <c r="A524" s="122"/>
      <c r="B524" s="99" t="s">
        <v>2343</v>
      </c>
      <c r="C524" s="100" t="s">
        <v>2339</v>
      </c>
      <c r="D524" s="71"/>
      <c r="E524" s="69"/>
      <c r="F524" s="72"/>
      <c r="G524" s="73" t="s">
        <v>4416</v>
      </c>
    </row>
    <row r="525" spans="1:7" ht="15" customHeight="1" x14ac:dyDescent="0.2">
      <c r="A525" s="122"/>
      <c r="B525" s="99" t="s">
        <v>2342</v>
      </c>
      <c r="C525" s="100" t="s">
        <v>2340</v>
      </c>
      <c r="D525" s="71"/>
      <c r="E525" s="69"/>
      <c r="F525" s="72"/>
      <c r="G525" s="73" t="s">
        <v>4416</v>
      </c>
    </row>
    <row r="526" spans="1:7" ht="15" customHeight="1" x14ac:dyDescent="0.2">
      <c r="A526" s="122"/>
      <c r="B526" s="99" t="s">
        <v>2344</v>
      </c>
      <c r="C526" s="100" t="s">
        <v>2340</v>
      </c>
      <c r="D526" s="71"/>
      <c r="E526" s="69"/>
      <c r="F526" s="72"/>
      <c r="G526" s="73" t="s">
        <v>4416</v>
      </c>
    </row>
    <row r="527" spans="1:7" ht="15" customHeight="1" x14ac:dyDescent="0.2">
      <c r="A527" s="122"/>
      <c r="B527" s="99" t="s">
        <v>2345</v>
      </c>
      <c r="C527" s="100" t="s">
        <v>2340</v>
      </c>
      <c r="D527" s="71"/>
      <c r="E527" s="69"/>
      <c r="F527" s="72"/>
      <c r="G527" s="73" t="s">
        <v>4416</v>
      </c>
    </row>
    <row r="528" spans="1:7" ht="15" customHeight="1" x14ac:dyDescent="0.2">
      <c r="A528" s="122"/>
      <c r="B528" s="99" t="s">
        <v>2346</v>
      </c>
      <c r="C528" s="100" t="s">
        <v>2340</v>
      </c>
      <c r="D528" s="71"/>
      <c r="E528" s="69"/>
      <c r="F528" s="72"/>
      <c r="G528" s="73" t="s">
        <v>4416</v>
      </c>
    </row>
    <row r="529" spans="1:7" ht="15" customHeight="1" x14ac:dyDescent="0.2">
      <c r="A529" s="122"/>
      <c r="B529" s="99" t="s">
        <v>2347</v>
      </c>
      <c r="C529" s="100" t="s">
        <v>2340</v>
      </c>
      <c r="D529" s="71"/>
      <c r="E529" s="69"/>
      <c r="F529" s="72"/>
      <c r="G529" s="73" t="s">
        <v>4416</v>
      </c>
    </row>
    <row r="530" spans="1:7" ht="15" customHeight="1" x14ac:dyDescent="0.2">
      <c r="A530" s="122"/>
      <c r="B530" s="99" t="s">
        <v>2348</v>
      </c>
      <c r="C530" s="100" t="s">
        <v>2340</v>
      </c>
      <c r="D530" s="71"/>
      <c r="E530" s="69"/>
      <c r="F530" s="72"/>
      <c r="G530" s="73" t="s">
        <v>4416</v>
      </c>
    </row>
    <row r="531" spans="1:7" ht="15" customHeight="1" x14ac:dyDescent="0.2">
      <c r="A531" s="122"/>
      <c r="B531" s="99" t="s">
        <v>2349</v>
      </c>
      <c r="C531" s="100" t="s">
        <v>2340</v>
      </c>
      <c r="D531" s="71"/>
      <c r="E531" s="69"/>
      <c r="F531" s="72"/>
      <c r="G531" s="73" t="s">
        <v>4416</v>
      </c>
    </row>
    <row r="532" spans="1:7" ht="15" customHeight="1" x14ac:dyDescent="0.2">
      <c r="A532" s="122"/>
      <c r="B532" s="99" t="s">
        <v>2350</v>
      </c>
      <c r="C532" s="100" t="s">
        <v>2340</v>
      </c>
      <c r="D532" s="71"/>
      <c r="E532" s="69"/>
      <c r="F532" s="72"/>
      <c r="G532" s="73" t="s">
        <v>4416</v>
      </c>
    </row>
    <row r="533" spans="1:7" ht="15" customHeight="1" x14ac:dyDescent="0.2">
      <c r="A533" s="122"/>
      <c r="B533" s="99" t="s">
        <v>2351</v>
      </c>
      <c r="C533" s="100" t="s">
        <v>2340</v>
      </c>
      <c r="D533" s="71"/>
      <c r="E533" s="69"/>
      <c r="F533" s="72"/>
      <c r="G533" s="73" t="s">
        <v>4416</v>
      </c>
    </row>
    <row r="534" spans="1:7" ht="15" customHeight="1" x14ac:dyDescent="0.2">
      <c r="A534" s="122"/>
      <c r="B534" s="99" t="s">
        <v>2352</v>
      </c>
      <c r="C534" s="100" t="s">
        <v>2356</v>
      </c>
      <c r="D534" s="71"/>
      <c r="E534" s="69"/>
      <c r="F534" s="72"/>
      <c r="G534" s="73" t="s">
        <v>4416</v>
      </c>
    </row>
    <row r="535" spans="1:7" ht="15" customHeight="1" x14ac:dyDescent="0.2">
      <c r="A535" s="122"/>
      <c r="B535" s="99" t="s">
        <v>2353</v>
      </c>
      <c r="C535" s="100" t="s">
        <v>2357</v>
      </c>
      <c r="D535" s="71"/>
      <c r="E535" s="69"/>
      <c r="F535" s="72"/>
      <c r="G535" s="73" t="s">
        <v>4416</v>
      </c>
    </row>
    <row r="536" spans="1:7" ht="15" customHeight="1" x14ac:dyDescent="0.2">
      <c r="A536" s="122"/>
      <c r="B536" s="99" t="s">
        <v>2354</v>
      </c>
      <c r="C536" s="100" t="s">
        <v>2358</v>
      </c>
      <c r="D536" s="71"/>
      <c r="E536" s="69"/>
      <c r="F536" s="72"/>
      <c r="G536" s="73" t="s">
        <v>4416</v>
      </c>
    </row>
    <row r="537" spans="1:7" ht="15" customHeight="1" x14ac:dyDescent="0.2">
      <c r="A537" s="122"/>
      <c r="B537" s="99" t="s">
        <v>2355</v>
      </c>
      <c r="C537" s="100" t="s">
        <v>2359</v>
      </c>
      <c r="D537" s="71"/>
      <c r="E537" s="69"/>
      <c r="F537" s="72"/>
      <c r="G537" s="73" t="s">
        <v>4416</v>
      </c>
    </row>
    <row r="538" spans="1:7" ht="15" customHeight="1" x14ac:dyDescent="0.2">
      <c r="A538" s="122"/>
      <c r="B538" s="99" t="s">
        <v>2362</v>
      </c>
      <c r="C538" s="100" t="s">
        <v>2360</v>
      </c>
      <c r="D538" s="71"/>
      <c r="E538" s="69"/>
      <c r="F538" s="72"/>
      <c r="G538" s="73" t="s">
        <v>4416</v>
      </c>
    </row>
    <row r="539" spans="1:7" ht="15" customHeight="1" x14ac:dyDescent="0.2">
      <c r="A539" s="122"/>
      <c r="B539" s="99" t="s">
        <v>5737</v>
      </c>
      <c r="C539" s="100" t="s">
        <v>5739</v>
      </c>
      <c r="D539" s="71"/>
      <c r="E539" s="69"/>
      <c r="F539" s="72"/>
      <c r="G539" s="73" t="s">
        <v>4416</v>
      </c>
    </row>
    <row r="540" spans="1:7" ht="15" customHeight="1" x14ac:dyDescent="0.2">
      <c r="A540" s="122"/>
      <c r="B540" s="99" t="s">
        <v>5738</v>
      </c>
      <c r="C540" s="100" t="s">
        <v>5740</v>
      </c>
      <c r="D540" s="71"/>
      <c r="E540" s="69"/>
      <c r="F540" s="72"/>
      <c r="G540" s="73" t="s">
        <v>4416</v>
      </c>
    </row>
    <row r="541" spans="1:7" ht="15" customHeight="1" x14ac:dyDescent="0.2">
      <c r="A541" s="122"/>
      <c r="B541" s="99" t="s">
        <v>2363</v>
      </c>
      <c r="C541" s="100" t="s">
        <v>2360</v>
      </c>
      <c r="D541" s="71"/>
      <c r="E541" s="69"/>
      <c r="F541" s="72"/>
      <c r="G541" s="73" t="s">
        <v>4416</v>
      </c>
    </row>
    <row r="542" spans="1:7" ht="15" customHeight="1" x14ac:dyDescent="0.2">
      <c r="A542" s="122"/>
      <c r="B542" s="99" t="s">
        <v>2364</v>
      </c>
      <c r="C542" s="100" t="s">
        <v>2361</v>
      </c>
      <c r="D542" s="71"/>
      <c r="E542" s="69"/>
      <c r="F542" s="72"/>
      <c r="G542" s="73" t="s">
        <v>4416</v>
      </c>
    </row>
    <row r="543" spans="1:7" ht="15" customHeight="1" x14ac:dyDescent="0.2">
      <c r="A543" s="122"/>
      <c r="B543" s="99" t="s">
        <v>2365</v>
      </c>
      <c r="C543" s="100" t="s">
        <v>2361</v>
      </c>
      <c r="D543" s="71"/>
      <c r="E543" s="69"/>
      <c r="F543" s="72"/>
      <c r="G543" s="73" t="s">
        <v>4416</v>
      </c>
    </row>
    <row r="544" spans="1:7" ht="15" customHeight="1" x14ac:dyDescent="0.2">
      <c r="A544" s="122"/>
      <c r="B544" s="99" t="s">
        <v>2366</v>
      </c>
      <c r="C544" s="100" t="s">
        <v>2361</v>
      </c>
      <c r="D544" s="71"/>
      <c r="E544" s="69"/>
      <c r="F544" s="72"/>
      <c r="G544" s="73" t="s">
        <v>4416</v>
      </c>
    </row>
    <row r="545" spans="1:7" ht="15" customHeight="1" x14ac:dyDescent="0.2">
      <c r="A545" s="122"/>
      <c r="B545" s="99" t="s">
        <v>2367</v>
      </c>
      <c r="C545" s="100" t="s">
        <v>2361</v>
      </c>
      <c r="D545" s="71"/>
      <c r="E545" s="69"/>
      <c r="F545" s="72"/>
      <c r="G545" s="73" t="s">
        <v>4416</v>
      </c>
    </row>
    <row r="546" spans="1:7" ht="15" customHeight="1" x14ac:dyDescent="0.2">
      <c r="A546" s="122"/>
      <c r="B546" s="99" t="s">
        <v>2368</v>
      </c>
      <c r="C546" s="100" t="s">
        <v>2361</v>
      </c>
      <c r="D546" s="71"/>
      <c r="E546" s="69"/>
      <c r="F546" s="72"/>
      <c r="G546" s="73" t="s">
        <v>4416</v>
      </c>
    </row>
    <row r="547" spans="1:7" ht="15" customHeight="1" x14ac:dyDescent="0.2">
      <c r="A547" s="122"/>
      <c r="B547" s="99" t="s">
        <v>2369</v>
      </c>
      <c r="C547" s="100" t="s">
        <v>2361</v>
      </c>
      <c r="D547" s="71"/>
      <c r="E547" s="69"/>
      <c r="F547" s="72"/>
      <c r="G547" s="73" t="s">
        <v>4416</v>
      </c>
    </row>
    <row r="548" spans="1:7" ht="15" customHeight="1" x14ac:dyDescent="0.2">
      <c r="A548" s="122"/>
      <c r="B548" s="99" t="s">
        <v>2370</v>
      </c>
      <c r="C548" s="100" t="s">
        <v>2361</v>
      </c>
      <c r="D548" s="71"/>
      <c r="E548" s="69"/>
      <c r="F548" s="72"/>
      <c r="G548" s="73" t="s">
        <v>4416</v>
      </c>
    </row>
    <row r="549" spans="1:7" ht="15" customHeight="1" x14ac:dyDescent="0.2">
      <c r="A549" s="122"/>
      <c r="B549" s="99" t="s">
        <v>2371</v>
      </c>
      <c r="C549" s="100" t="s">
        <v>2361</v>
      </c>
      <c r="D549" s="71"/>
      <c r="E549" s="69"/>
      <c r="F549" s="72"/>
      <c r="G549" s="73" t="s">
        <v>4416</v>
      </c>
    </row>
    <row r="550" spans="1:7" ht="15" customHeight="1" x14ac:dyDescent="0.2">
      <c r="A550" s="122"/>
      <c r="B550" s="99" t="s">
        <v>2372</v>
      </c>
      <c r="C550" s="100" t="s">
        <v>2361</v>
      </c>
      <c r="D550" s="71"/>
      <c r="E550" s="69"/>
      <c r="F550" s="72"/>
      <c r="G550" s="73" t="s">
        <v>4416</v>
      </c>
    </row>
    <row r="551" spans="1:7" ht="15" customHeight="1" x14ac:dyDescent="0.2">
      <c r="A551" s="122"/>
      <c r="B551" s="99" t="s">
        <v>2377</v>
      </c>
      <c r="C551" s="100" t="s">
        <v>2373</v>
      </c>
      <c r="D551" s="71"/>
      <c r="E551" s="69"/>
      <c r="F551" s="72"/>
      <c r="G551" s="73" t="s">
        <v>4416</v>
      </c>
    </row>
    <row r="552" spans="1:7" ht="15" customHeight="1" x14ac:dyDescent="0.2">
      <c r="A552" s="122"/>
      <c r="B552" s="99" t="s">
        <v>2378</v>
      </c>
      <c r="C552" s="100" t="s">
        <v>2374</v>
      </c>
      <c r="D552" s="71"/>
      <c r="E552" s="69"/>
      <c r="F552" s="72"/>
      <c r="G552" s="73" t="s">
        <v>4416</v>
      </c>
    </row>
    <row r="553" spans="1:7" ht="15" customHeight="1" x14ac:dyDescent="0.2">
      <c r="A553" s="122"/>
      <c r="B553" s="99" t="s">
        <v>2379</v>
      </c>
      <c r="C553" s="100" t="s">
        <v>2375</v>
      </c>
      <c r="D553" s="71"/>
      <c r="E553" s="69"/>
      <c r="F553" s="72"/>
      <c r="G553" s="73" t="s">
        <v>4416</v>
      </c>
    </row>
    <row r="554" spans="1:7" ht="15" customHeight="1" x14ac:dyDescent="0.2">
      <c r="A554" s="122"/>
      <c r="B554" s="99" t="s">
        <v>2380</v>
      </c>
      <c r="C554" s="100" t="s">
        <v>2376</v>
      </c>
      <c r="D554" s="71"/>
      <c r="E554" s="69"/>
      <c r="F554" s="72"/>
      <c r="G554" s="73" t="s">
        <v>4416</v>
      </c>
    </row>
    <row r="555" spans="1:7" ht="15" customHeight="1" x14ac:dyDescent="0.2">
      <c r="A555" s="122"/>
      <c r="B555" s="99" t="s">
        <v>2389</v>
      </c>
      <c r="C555" s="100" t="s">
        <v>2388</v>
      </c>
      <c r="D555" s="71"/>
      <c r="E555" s="69"/>
      <c r="F555" s="72"/>
      <c r="G555" s="73" t="s">
        <v>4416</v>
      </c>
    </row>
    <row r="556" spans="1:7" ht="15" customHeight="1" x14ac:dyDescent="0.2">
      <c r="A556" s="122"/>
      <c r="B556" s="99" t="s">
        <v>5762</v>
      </c>
      <c r="C556" s="100" t="s">
        <v>5739</v>
      </c>
      <c r="D556" s="71"/>
      <c r="E556" s="69"/>
      <c r="F556" s="72"/>
      <c r="G556" s="73" t="s">
        <v>4416</v>
      </c>
    </row>
    <row r="557" spans="1:7" ht="15" customHeight="1" x14ac:dyDescent="0.2">
      <c r="A557" s="122"/>
      <c r="B557" s="99" t="s">
        <v>5763</v>
      </c>
      <c r="C557" s="100" t="s">
        <v>5740</v>
      </c>
      <c r="D557" s="71"/>
      <c r="E557" s="69"/>
      <c r="F557" s="72"/>
      <c r="G557" s="73" t="s">
        <v>4416</v>
      </c>
    </row>
    <row r="558" spans="1:7" ht="15" customHeight="1" x14ac:dyDescent="0.2">
      <c r="A558" s="122"/>
      <c r="B558" s="99" t="s">
        <v>2390</v>
      </c>
      <c r="C558" s="100" t="s">
        <v>2388</v>
      </c>
      <c r="D558" s="71"/>
      <c r="E558" s="69"/>
      <c r="F558" s="72"/>
      <c r="G558" s="73" t="s">
        <v>4416</v>
      </c>
    </row>
    <row r="559" spans="1:7" ht="15" customHeight="1" x14ac:dyDescent="0.2">
      <c r="A559" s="122"/>
      <c r="B559" s="99" t="s">
        <v>2391</v>
      </c>
      <c r="C559" s="100" t="s">
        <v>2393</v>
      </c>
      <c r="D559" s="71"/>
      <c r="E559" s="69"/>
      <c r="F559" s="72"/>
      <c r="G559" s="73" t="s">
        <v>4416</v>
      </c>
    </row>
    <row r="560" spans="1:7" ht="15" customHeight="1" x14ac:dyDescent="0.2">
      <c r="A560" s="122"/>
      <c r="B560" s="99" t="s">
        <v>2392</v>
      </c>
      <c r="C560" s="100" t="s">
        <v>2393</v>
      </c>
      <c r="D560" s="71"/>
      <c r="E560" s="69"/>
      <c r="F560" s="72"/>
      <c r="G560" s="73" t="s">
        <v>4416</v>
      </c>
    </row>
    <row r="561" spans="1:7" ht="15" customHeight="1" x14ac:dyDescent="0.2">
      <c r="A561" s="122"/>
      <c r="B561" s="99" t="s">
        <v>2394</v>
      </c>
      <c r="C561" s="100" t="s">
        <v>2393</v>
      </c>
      <c r="D561" s="71"/>
      <c r="E561" s="69"/>
      <c r="F561" s="72"/>
      <c r="G561" s="73" t="s">
        <v>4416</v>
      </c>
    </row>
    <row r="562" spans="1:7" ht="15" customHeight="1" x14ac:dyDescent="0.2">
      <c r="A562" s="122"/>
      <c r="B562" s="99" t="s">
        <v>2395</v>
      </c>
      <c r="C562" s="100" t="s">
        <v>2393</v>
      </c>
      <c r="D562" s="71"/>
      <c r="E562" s="69"/>
      <c r="F562" s="72"/>
      <c r="G562" s="73" t="s">
        <v>4416</v>
      </c>
    </row>
    <row r="563" spans="1:7" ht="15" customHeight="1" x14ac:dyDescent="0.2">
      <c r="A563" s="122"/>
      <c r="B563" s="99" t="s">
        <v>2396</v>
      </c>
      <c r="C563" s="100" t="s">
        <v>2393</v>
      </c>
      <c r="D563" s="71"/>
      <c r="E563" s="69"/>
      <c r="F563" s="72"/>
      <c r="G563" s="73" t="s">
        <v>4416</v>
      </c>
    </row>
    <row r="564" spans="1:7" ht="15" customHeight="1" x14ac:dyDescent="0.2">
      <c r="A564" s="122"/>
      <c r="B564" s="99" t="s">
        <v>2397</v>
      </c>
      <c r="C564" s="100" t="s">
        <v>2393</v>
      </c>
      <c r="D564" s="71"/>
      <c r="E564" s="69"/>
      <c r="F564" s="72"/>
      <c r="G564" s="73" t="s">
        <v>4416</v>
      </c>
    </row>
    <row r="565" spans="1:7" ht="15" customHeight="1" x14ac:dyDescent="0.2">
      <c r="A565" s="122"/>
      <c r="B565" s="99" t="s">
        <v>2398</v>
      </c>
      <c r="C565" s="100" t="s">
        <v>2393</v>
      </c>
      <c r="D565" s="71"/>
      <c r="E565" s="69"/>
      <c r="F565" s="72"/>
      <c r="G565" s="73" t="s">
        <v>4416</v>
      </c>
    </row>
    <row r="566" spans="1:7" ht="15" customHeight="1" x14ac:dyDescent="0.2">
      <c r="A566" s="122"/>
      <c r="B566" s="99" t="s">
        <v>2399</v>
      </c>
      <c r="C566" s="100" t="s">
        <v>2393</v>
      </c>
      <c r="D566" s="71"/>
      <c r="E566" s="69"/>
      <c r="F566" s="72"/>
      <c r="G566" s="73" t="s">
        <v>4416</v>
      </c>
    </row>
    <row r="567" spans="1:7" ht="15" customHeight="1" x14ac:dyDescent="0.2">
      <c r="A567" s="122"/>
      <c r="B567" s="99" t="s">
        <v>2400</v>
      </c>
      <c r="C567" s="100" t="s">
        <v>2393</v>
      </c>
      <c r="D567" s="71"/>
      <c r="E567" s="69"/>
      <c r="F567" s="72"/>
      <c r="G567" s="73" t="s">
        <v>4416</v>
      </c>
    </row>
    <row r="568" spans="1:7" ht="15" customHeight="1" x14ac:dyDescent="0.2">
      <c r="A568" s="122"/>
      <c r="B568" s="99" t="s">
        <v>2401</v>
      </c>
      <c r="C568" s="100" t="s">
        <v>2381</v>
      </c>
      <c r="D568" s="71"/>
      <c r="E568" s="69"/>
      <c r="F568" s="72"/>
      <c r="G568" s="73" t="s">
        <v>4416</v>
      </c>
    </row>
    <row r="569" spans="1:7" ht="15" customHeight="1" x14ac:dyDescent="0.2">
      <c r="A569" s="122"/>
      <c r="B569" s="99" t="s">
        <v>5741</v>
      </c>
      <c r="C569" s="100" t="s">
        <v>5743</v>
      </c>
      <c r="D569" s="71"/>
      <c r="E569" s="69"/>
      <c r="F569" s="72"/>
      <c r="G569" s="73" t="s">
        <v>4416</v>
      </c>
    </row>
    <row r="570" spans="1:7" ht="15" customHeight="1" x14ac:dyDescent="0.2">
      <c r="A570" s="122"/>
      <c r="B570" s="99" t="s">
        <v>5742</v>
      </c>
      <c r="C570" s="100" t="s">
        <v>5744</v>
      </c>
      <c r="D570" s="71"/>
      <c r="E570" s="69"/>
      <c r="F570" s="72"/>
      <c r="G570" s="73" t="s">
        <v>4416</v>
      </c>
    </row>
    <row r="571" spans="1:7" ht="15" customHeight="1" x14ac:dyDescent="0.2">
      <c r="A571" s="122"/>
      <c r="B571" s="99" t="s">
        <v>2402</v>
      </c>
      <c r="C571" s="100" t="s">
        <v>2381</v>
      </c>
      <c r="D571" s="71"/>
      <c r="E571" s="69"/>
      <c r="F571" s="72"/>
      <c r="G571" s="73" t="s">
        <v>4416</v>
      </c>
    </row>
    <row r="572" spans="1:7" ht="15" customHeight="1" x14ac:dyDescent="0.2">
      <c r="A572" s="122"/>
      <c r="B572" s="99" t="s">
        <v>2403</v>
      </c>
      <c r="C572" s="100" t="s">
        <v>2382</v>
      </c>
      <c r="D572" s="71"/>
      <c r="E572" s="69"/>
      <c r="F572" s="72"/>
      <c r="G572" s="73" t="s">
        <v>4416</v>
      </c>
    </row>
    <row r="573" spans="1:7" ht="15" customHeight="1" x14ac:dyDescent="0.2">
      <c r="A573" s="122"/>
      <c r="B573" s="99" t="s">
        <v>2404</v>
      </c>
      <c r="C573" s="100" t="s">
        <v>2382</v>
      </c>
      <c r="D573" s="71"/>
      <c r="E573" s="69"/>
      <c r="F573" s="72"/>
      <c r="G573" s="73" t="s">
        <v>4416</v>
      </c>
    </row>
    <row r="574" spans="1:7" ht="15" customHeight="1" x14ac:dyDescent="0.2">
      <c r="A574" s="122"/>
      <c r="B574" s="99" t="s">
        <v>2405</v>
      </c>
      <c r="C574" s="100" t="s">
        <v>2382</v>
      </c>
      <c r="D574" s="71"/>
      <c r="E574" s="69"/>
      <c r="F574" s="72"/>
      <c r="G574" s="73" t="s">
        <v>4416</v>
      </c>
    </row>
    <row r="575" spans="1:7" ht="15" customHeight="1" x14ac:dyDescent="0.2">
      <c r="A575" s="122"/>
      <c r="B575" s="99" t="s">
        <v>2406</v>
      </c>
      <c r="C575" s="100" t="s">
        <v>2382</v>
      </c>
      <c r="D575" s="71"/>
      <c r="E575" s="69"/>
      <c r="F575" s="72"/>
      <c r="G575" s="73" t="s">
        <v>4416</v>
      </c>
    </row>
    <row r="576" spans="1:7" ht="15" customHeight="1" x14ac:dyDescent="0.2">
      <c r="A576" s="122"/>
      <c r="B576" s="99" t="s">
        <v>2407</v>
      </c>
      <c r="C576" s="100" t="s">
        <v>2382</v>
      </c>
      <c r="D576" s="71"/>
      <c r="E576" s="69"/>
      <c r="F576" s="72"/>
      <c r="G576" s="73" t="s">
        <v>4416</v>
      </c>
    </row>
    <row r="577" spans="1:7" ht="15" customHeight="1" x14ac:dyDescent="0.2">
      <c r="A577" s="122"/>
      <c r="B577" s="99" t="s">
        <v>2408</v>
      </c>
      <c r="C577" s="100" t="s">
        <v>2382</v>
      </c>
      <c r="D577" s="71"/>
      <c r="E577" s="69"/>
      <c r="F577" s="72"/>
      <c r="G577" s="73" t="s">
        <v>4416</v>
      </c>
    </row>
    <row r="578" spans="1:7" ht="15" customHeight="1" x14ac:dyDescent="0.2">
      <c r="A578" s="122"/>
      <c r="B578" s="99" t="s">
        <v>2409</v>
      </c>
      <c r="C578" s="100" t="s">
        <v>2382</v>
      </c>
      <c r="D578" s="71"/>
      <c r="E578" s="69"/>
      <c r="F578" s="72"/>
      <c r="G578" s="73" t="s">
        <v>4416</v>
      </c>
    </row>
    <row r="579" spans="1:7" ht="15" customHeight="1" x14ac:dyDescent="0.2">
      <c r="A579" s="122"/>
      <c r="B579" s="99" t="s">
        <v>2410</v>
      </c>
      <c r="C579" s="100" t="s">
        <v>2382</v>
      </c>
      <c r="D579" s="71"/>
      <c r="E579" s="69"/>
      <c r="F579" s="72"/>
      <c r="G579" s="73" t="s">
        <v>4416</v>
      </c>
    </row>
    <row r="580" spans="1:7" ht="15" customHeight="1" x14ac:dyDescent="0.2">
      <c r="A580" s="122"/>
      <c r="B580" s="99" t="s">
        <v>2411</v>
      </c>
      <c r="C580" s="100" t="s">
        <v>2382</v>
      </c>
      <c r="D580" s="71"/>
      <c r="E580" s="69"/>
      <c r="F580" s="72"/>
      <c r="G580" s="73" t="s">
        <v>4416</v>
      </c>
    </row>
    <row r="581" spans="1:7" ht="15" customHeight="1" x14ac:dyDescent="0.2">
      <c r="A581" s="122"/>
      <c r="B581" s="99" t="s">
        <v>2412</v>
      </c>
      <c r="C581" s="100" t="s">
        <v>2383</v>
      </c>
      <c r="D581" s="71"/>
      <c r="E581" s="69"/>
      <c r="F581" s="72"/>
      <c r="G581" s="73" t="s">
        <v>4416</v>
      </c>
    </row>
    <row r="582" spans="1:7" ht="15" customHeight="1" x14ac:dyDescent="0.2">
      <c r="A582" s="122"/>
      <c r="B582" s="99" t="s">
        <v>2413</v>
      </c>
      <c r="C582" s="100" t="s">
        <v>2384</v>
      </c>
      <c r="D582" s="71"/>
      <c r="E582" s="69"/>
      <c r="F582" s="72"/>
      <c r="G582" s="73" t="s">
        <v>4416</v>
      </c>
    </row>
    <row r="583" spans="1:7" ht="15" customHeight="1" x14ac:dyDescent="0.2">
      <c r="A583" s="122"/>
      <c r="B583" s="99" t="s">
        <v>2414</v>
      </c>
      <c r="C583" s="100" t="s">
        <v>2385</v>
      </c>
      <c r="D583" s="71"/>
      <c r="E583" s="69"/>
      <c r="F583" s="72"/>
      <c r="G583" s="73" t="s">
        <v>4416</v>
      </c>
    </row>
    <row r="584" spans="1:7" ht="15" customHeight="1" x14ac:dyDescent="0.2">
      <c r="A584" s="122"/>
      <c r="B584" s="99" t="s">
        <v>2415</v>
      </c>
      <c r="C584" s="100" t="s">
        <v>2386</v>
      </c>
      <c r="D584" s="71"/>
      <c r="E584" s="69"/>
      <c r="F584" s="72"/>
      <c r="G584" s="73" t="s">
        <v>4416</v>
      </c>
    </row>
    <row r="585" spans="1:7" ht="15" customHeight="1" x14ac:dyDescent="0.2">
      <c r="A585" s="122"/>
      <c r="B585" s="99" t="s">
        <v>2417</v>
      </c>
      <c r="C585" s="100" t="s">
        <v>2387</v>
      </c>
      <c r="D585" s="71"/>
      <c r="E585" s="69"/>
      <c r="F585" s="72"/>
      <c r="G585" s="73" t="s">
        <v>4416</v>
      </c>
    </row>
    <row r="586" spans="1:7" ht="15" customHeight="1" x14ac:dyDescent="0.2">
      <c r="A586" s="122"/>
      <c r="B586" s="99" t="s">
        <v>5764</v>
      </c>
      <c r="C586" s="100" t="s">
        <v>5743</v>
      </c>
      <c r="D586" s="71"/>
      <c r="E586" s="69"/>
      <c r="F586" s="72"/>
      <c r="G586" s="73" t="s">
        <v>4416</v>
      </c>
    </row>
    <row r="587" spans="1:7" ht="15" customHeight="1" x14ac:dyDescent="0.2">
      <c r="A587" s="122"/>
      <c r="B587" s="99" t="s">
        <v>5765</v>
      </c>
      <c r="C587" s="100" t="s">
        <v>5744</v>
      </c>
      <c r="D587" s="71"/>
      <c r="E587" s="69"/>
      <c r="F587" s="72"/>
      <c r="G587" s="73" t="s">
        <v>4416</v>
      </c>
    </row>
    <row r="588" spans="1:7" ht="15" customHeight="1" x14ac:dyDescent="0.2">
      <c r="A588" s="122"/>
      <c r="B588" s="99" t="s">
        <v>2418</v>
      </c>
      <c r="C588" s="100" t="s">
        <v>2387</v>
      </c>
      <c r="D588" s="71"/>
      <c r="E588" s="69"/>
      <c r="F588" s="72"/>
      <c r="G588" s="73" t="s">
        <v>4416</v>
      </c>
    </row>
    <row r="589" spans="1:7" ht="15" customHeight="1" x14ac:dyDescent="0.2">
      <c r="A589" s="122"/>
      <c r="B589" s="99" t="s">
        <v>2419</v>
      </c>
      <c r="C589" s="100" t="s">
        <v>2416</v>
      </c>
      <c r="D589" s="71"/>
      <c r="E589" s="69"/>
      <c r="F589" s="72"/>
      <c r="G589" s="73" t="s">
        <v>4416</v>
      </c>
    </row>
    <row r="590" spans="1:7" ht="15" customHeight="1" x14ac:dyDescent="0.2">
      <c r="A590" s="122"/>
      <c r="B590" s="99" t="s">
        <v>2420</v>
      </c>
      <c r="C590" s="100" t="s">
        <v>2416</v>
      </c>
      <c r="D590" s="71"/>
      <c r="E590" s="69"/>
      <c r="F590" s="72"/>
      <c r="G590" s="73" t="s">
        <v>4416</v>
      </c>
    </row>
    <row r="591" spans="1:7" ht="15" customHeight="1" x14ac:dyDescent="0.2">
      <c r="A591" s="122"/>
      <c r="B591" s="99" t="s">
        <v>2421</v>
      </c>
      <c r="C591" s="100" t="s">
        <v>2416</v>
      </c>
      <c r="D591" s="71"/>
      <c r="E591" s="69"/>
      <c r="F591" s="72"/>
      <c r="G591" s="73" t="s">
        <v>4416</v>
      </c>
    </row>
    <row r="592" spans="1:7" ht="15" customHeight="1" x14ac:dyDescent="0.2">
      <c r="A592" s="122"/>
      <c r="B592" s="99" t="s">
        <v>2422</v>
      </c>
      <c r="C592" s="100" t="s">
        <v>2416</v>
      </c>
      <c r="D592" s="71"/>
      <c r="E592" s="69"/>
      <c r="F592" s="72"/>
      <c r="G592" s="73" t="s">
        <v>4416</v>
      </c>
    </row>
    <row r="593" spans="1:7" ht="15" customHeight="1" x14ac:dyDescent="0.2">
      <c r="A593" s="122"/>
      <c r="B593" s="99" t="s">
        <v>2423</v>
      </c>
      <c r="C593" s="100" t="s">
        <v>2416</v>
      </c>
      <c r="D593" s="71"/>
      <c r="E593" s="69"/>
      <c r="F593" s="72"/>
      <c r="G593" s="73" t="s">
        <v>4416</v>
      </c>
    </row>
    <row r="594" spans="1:7" ht="15" customHeight="1" x14ac:dyDescent="0.2">
      <c r="A594" s="122"/>
      <c r="B594" s="99" t="s">
        <v>2424</v>
      </c>
      <c r="C594" s="100" t="s">
        <v>2416</v>
      </c>
      <c r="D594" s="71"/>
      <c r="E594" s="69"/>
      <c r="F594" s="72"/>
      <c r="G594" s="73" t="s">
        <v>4416</v>
      </c>
    </row>
    <row r="595" spans="1:7" ht="15" customHeight="1" x14ac:dyDescent="0.2">
      <c r="A595" s="122"/>
      <c r="B595" s="99" t="s">
        <v>2425</v>
      </c>
      <c r="C595" s="100" t="s">
        <v>2416</v>
      </c>
      <c r="D595" s="71"/>
      <c r="E595" s="69"/>
      <c r="F595" s="72"/>
      <c r="G595" s="73" t="s">
        <v>4416</v>
      </c>
    </row>
    <row r="596" spans="1:7" ht="15" customHeight="1" x14ac:dyDescent="0.2">
      <c r="A596" s="122"/>
      <c r="B596" s="99" t="s">
        <v>2426</v>
      </c>
      <c r="C596" s="100" t="s">
        <v>2416</v>
      </c>
      <c r="D596" s="71"/>
      <c r="E596" s="69"/>
      <c r="F596" s="72"/>
      <c r="G596" s="73" t="s">
        <v>4416</v>
      </c>
    </row>
    <row r="597" spans="1:7" ht="15" customHeight="1" x14ac:dyDescent="0.2">
      <c r="A597" s="122"/>
      <c r="B597" s="99" t="s">
        <v>2427</v>
      </c>
      <c r="C597" s="100" t="s">
        <v>2416</v>
      </c>
      <c r="D597" s="71"/>
      <c r="E597" s="69"/>
      <c r="F597" s="72"/>
      <c r="G597" s="73" t="s">
        <v>4416</v>
      </c>
    </row>
    <row r="598" spans="1:7" ht="15" customHeight="1" x14ac:dyDescent="0.2">
      <c r="A598" s="122"/>
      <c r="B598" s="99" t="s">
        <v>2430</v>
      </c>
      <c r="C598" s="100" t="s">
        <v>2428</v>
      </c>
      <c r="D598" s="71"/>
      <c r="E598" s="69"/>
      <c r="F598" s="72"/>
      <c r="G598" s="73" t="s">
        <v>4416</v>
      </c>
    </row>
    <row r="599" spans="1:7" ht="15" customHeight="1" x14ac:dyDescent="0.2">
      <c r="A599" s="122"/>
      <c r="B599" s="99" t="s">
        <v>5745</v>
      </c>
      <c r="C599" s="100" t="s">
        <v>5747</v>
      </c>
      <c r="D599" s="71"/>
      <c r="E599" s="69"/>
      <c r="F599" s="72"/>
      <c r="G599" s="73" t="s">
        <v>4416</v>
      </c>
    </row>
    <row r="600" spans="1:7" ht="15" customHeight="1" x14ac:dyDescent="0.2">
      <c r="A600" s="122"/>
      <c r="B600" s="99" t="s">
        <v>5746</v>
      </c>
      <c r="C600" s="100" t="s">
        <v>5748</v>
      </c>
      <c r="D600" s="71"/>
      <c r="E600" s="69"/>
      <c r="F600" s="72"/>
      <c r="G600" s="73" t="s">
        <v>4416</v>
      </c>
    </row>
    <row r="601" spans="1:7" ht="15" customHeight="1" x14ac:dyDescent="0.2">
      <c r="A601" s="122"/>
      <c r="B601" s="99" t="s">
        <v>2431</v>
      </c>
      <c r="C601" s="100" t="s">
        <v>2428</v>
      </c>
      <c r="D601" s="71"/>
      <c r="E601" s="69"/>
      <c r="F601" s="72"/>
      <c r="G601" s="73" t="s">
        <v>4416</v>
      </c>
    </row>
    <row r="602" spans="1:7" ht="15" customHeight="1" x14ac:dyDescent="0.2">
      <c r="A602" s="122"/>
      <c r="B602" s="99" t="s">
        <v>2432</v>
      </c>
      <c r="C602" s="100" t="s">
        <v>2429</v>
      </c>
      <c r="D602" s="71"/>
      <c r="E602" s="69"/>
      <c r="F602" s="72"/>
      <c r="G602" s="73" t="s">
        <v>4416</v>
      </c>
    </row>
    <row r="603" spans="1:7" ht="15" customHeight="1" x14ac:dyDescent="0.2">
      <c r="A603" s="122"/>
      <c r="B603" s="99" t="s">
        <v>2433</v>
      </c>
      <c r="C603" s="100" t="s">
        <v>2429</v>
      </c>
      <c r="D603" s="71"/>
      <c r="E603" s="69"/>
      <c r="F603" s="72"/>
      <c r="G603" s="73" t="s">
        <v>4416</v>
      </c>
    </row>
    <row r="604" spans="1:7" ht="15" customHeight="1" x14ac:dyDescent="0.2">
      <c r="A604" s="122"/>
      <c r="B604" s="99" t="s">
        <v>2434</v>
      </c>
      <c r="C604" s="100" t="s">
        <v>2429</v>
      </c>
      <c r="D604" s="71"/>
      <c r="E604" s="69"/>
      <c r="F604" s="72"/>
      <c r="G604" s="73" t="s">
        <v>4416</v>
      </c>
    </row>
    <row r="605" spans="1:7" ht="15" customHeight="1" x14ac:dyDescent="0.2">
      <c r="A605" s="122"/>
      <c r="B605" s="99" t="s">
        <v>2435</v>
      </c>
      <c r="C605" s="100" t="s">
        <v>2429</v>
      </c>
      <c r="D605" s="71"/>
      <c r="E605" s="69"/>
      <c r="F605" s="72"/>
      <c r="G605" s="73" t="s">
        <v>4416</v>
      </c>
    </row>
    <row r="606" spans="1:7" ht="15" customHeight="1" x14ac:dyDescent="0.2">
      <c r="A606" s="122"/>
      <c r="B606" s="99" t="s">
        <v>2436</v>
      </c>
      <c r="C606" s="100" t="s">
        <v>2429</v>
      </c>
      <c r="D606" s="71"/>
      <c r="E606" s="69"/>
      <c r="F606" s="72"/>
      <c r="G606" s="73" t="s">
        <v>4416</v>
      </c>
    </row>
    <row r="607" spans="1:7" ht="15" customHeight="1" x14ac:dyDescent="0.2">
      <c r="A607" s="122"/>
      <c r="B607" s="99" t="s">
        <v>2437</v>
      </c>
      <c r="C607" s="100" t="s">
        <v>2429</v>
      </c>
      <c r="D607" s="71"/>
      <c r="E607" s="69"/>
      <c r="F607" s="72"/>
      <c r="G607" s="73" t="s">
        <v>4416</v>
      </c>
    </row>
    <row r="608" spans="1:7" ht="15" customHeight="1" x14ac:dyDescent="0.2">
      <c r="A608" s="122"/>
      <c r="B608" s="99" t="s">
        <v>2438</v>
      </c>
      <c r="C608" s="100" t="s">
        <v>2429</v>
      </c>
      <c r="D608" s="71"/>
      <c r="E608" s="69"/>
      <c r="F608" s="72"/>
      <c r="G608" s="73" t="s">
        <v>4416</v>
      </c>
    </row>
    <row r="609" spans="1:7" ht="15" customHeight="1" x14ac:dyDescent="0.2">
      <c r="A609" s="122"/>
      <c r="B609" s="99" t="s">
        <v>2439</v>
      </c>
      <c r="C609" s="100" t="s">
        <v>2429</v>
      </c>
      <c r="D609" s="71"/>
      <c r="E609" s="69"/>
      <c r="F609" s="72"/>
      <c r="G609" s="73" t="s">
        <v>4416</v>
      </c>
    </row>
    <row r="610" spans="1:7" ht="15" customHeight="1" x14ac:dyDescent="0.2">
      <c r="A610" s="122"/>
      <c r="B610" s="99" t="s">
        <v>2440</v>
      </c>
      <c r="C610" s="100" t="s">
        <v>2429</v>
      </c>
      <c r="D610" s="71"/>
      <c r="E610" s="69"/>
      <c r="F610" s="72"/>
      <c r="G610" s="73" t="s">
        <v>4416</v>
      </c>
    </row>
    <row r="611" spans="1:7" ht="15" customHeight="1" x14ac:dyDescent="0.2">
      <c r="A611" s="122"/>
      <c r="B611" s="99" t="s">
        <v>2445</v>
      </c>
      <c r="C611" s="100" t="s">
        <v>2441</v>
      </c>
      <c r="D611" s="71"/>
      <c r="E611" s="69"/>
      <c r="F611" s="72"/>
      <c r="G611" s="73" t="s">
        <v>4416</v>
      </c>
    </row>
    <row r="612" spans="1:7" ht="15" customHeight="1" x14ac:dyDescent="0.2">
      <c r="A612" s="122"/>
      <c r="B612" s="99" t="s">
        <v>2446</v>
      </c>
      <c r="C612" s="100" t="s">
        <v>2442</v>
      </c>
      <c r="D612" s="71"/>
      <c r="E612" s="69"/>
      <c r="F612" s="72"/>
      <c r="G612" s="73" t="s">
        <v>4416</v>
      </c>
    </row>
    <row r="613" spans="1:7" ht="15" customHeight="1" x14ac:dyDescent="0.2">
      <c r="A613" s="122"/>
      <c r="B613" s="99" t="s">
        <v>4766</v>
      </c>
      <c r="C613" s="100" t="s">
        <v>2443</v>
      </c>
      <c r="D613" s="71"/>
      <c r="E613" s="69"/>
      <c r="F613" s="72"/>
      <c r="G613" s="73" t="s">
        <v>4416</v>
      </c>
    </row>
    <row r="614" spans="1:7" ht="15" customHeight="1" x14ac:dyDescent="0.2">
      <c r="A614" s="122"/>
      <c r="B614" s="99" t="s">
        <v>4767</v>
      </c>
      <c r="C614" s="100" t="s">
        <v>2444</v>
      </c>
      <c r="D614" s="71"/>
      <c r="E614" s="69"/>
      <c r="F614" s="72"/>
      <c r="G614" s="73" t="s">
        <v>4416</v>
      </c>
    </row>
    <row r="615" spans="1:7" ht="15" customHeight="1" x14ac:dyDescent="0.2">
      <c r="A615" s="122"/>
      <c r="B615" s="99" t="s">
        <v>2449</v>
      </c>
      <c r="C615" s="100" t="s">
        <v>2447</v>
      </c>
      <c r="D615" s="71"/>
      <c r="E615" s="69"/>
      <c r="F615" s="72"/>
      <c r="G615" s="73" t="s">
        <v>4416</v>
      </c>
    </row>
    <row r="616" spans="1:7" ht="15" customHeight="1" x14ac:dyDescent="0.2">
      <c r="A616" s="122"/>
      <c r="B616" s="99" t="s">
        <v>5766</v>
      </c>
      <c r="C616" s="100" t="s">
        <v>5747</v>
      </c>
      <c r="D616" s="71"/>
      <c r="E616" s="69"/>
      <c r="F616" s="72"/>
      <c r="G616" s="73" t="s">
        <v>4416</v>
      </c>
    </row>
    <row r="617" spans="1:7" ht="15" customHeight="1" x14ac:dyDescent="0.2">
      <c r="A617" s="122"/>
      <c r="B617" s="99" t="s">
        <v>5767</v>
      </c>
      <c r="C617" s="100" t="s">
        <v>5748</v>
      </c>
      <c r="D617" s="71"/>
      <c r="E617" s="69"/>
      <c r="F617" s="72"/>
      <c r="G617" s="73" t="s">
        <v>4416</v>
      </c>
    </row>
    <row r="618" spans="1:7" ht="15" customHeight="1" x14ac:dyDescent="0.2">
      <c r="A618" s="122"/>
      <c r="B618" s="99" t="s">
        <v>2450</v>
      </c>
      <c r="C618" s="100" t="s">
        <v>2447</v>
      </c>
      <c r="D618" s="71"/>
      <c r="E618" s="69"/>
      <c r="F618" s="72"/>
      <c r="G618" s="73" t="s">
        <v>4416</v>
      </c>
    </row>
    <row r="619" spans="1:7" ht="15" customHeight="1" x14ac:dyDescent="0.2">
      <c r="A619" s="122"/>
      <c r="B619" s="99" t="s">
        <v>2451</v>
      </c>
      <c r="C619" s="100" t="s">
        <v>2448</v>
      </c>
      <c r="D619" s="71"/>
      <c r="E619" s="69"/>
      <c r="F619" s="72"/>
      <c r="G619" s="73" t="s">
        <v>4416</v>
      </c>
    </row>
    <row r="620" spans="1:7" ht="15" customHeight="1" x14ac:dyDescent="0.2">
      <c r="A620" s="122"/>
      <c r="B620" s="99" t="s">
        <v>2452</v>
      </c>
      <c r="C620" s="100" t="s">
        <v>2448</v>
      </c>
      <c r="D620" s="71"/>
      <c r="E620" s="69"/>
      <c r="F620" s="72"/>
      <c r="G620" s="73" t="s">
        <v>4416</v>
      </c>
    </row>
    <row r="621" spans="1:7" ht="15" customHeight="1" x14ac:dyDescent="0.2">
      <c r="A621" s="122"/>
      <c r="B621" s="99" t="s">
        <v>2453</v>
      </c>
      <c r="C621" s="100" t="s">
        <v>2448</v>
      </c>
      <c r="D621" s="71"/>
      <c r="E621" s="69"/>
      <c r="F621" s="72"/>
      <c r="G621" s="73" t="s">
        <v>4416</v>
      </c>
    </row>
    <row r="622" spans="1:7" ht="15" customHeight="1" x14ac:dyDescent="0.2">
      <c r="A622" s="122"/>
      <c r="B622" s="99" t="s">
        <v>2454</v>
      </c>
      <c r="C622" s="100" t="s">
        <v>2448</v>
      </c>
      <c r="D622" s="71"/>
      <c r="E622" s="69"/>
      <c r="F622" s="72"/>
      <c r="G622" s="73" t="s">
        <v>4416</v>
      </c>
    </row>
    <row r="623" spans="1:7" ht="15" customHeight="1" x14ac:dyDescent="0.2">
      <c r="A623" s="122"/>
      <c r="B623" s="99" t="s">
        <v>2455</v>
      </c>
      <c r="C623" s="100" t="s">
        <v>2448</v>
      </c>
      <c r="D623" s="71"/>
      <c r="E623" s="69"/>
      <c r="F623" s="72"/>
      <c r="G623" s="73" t="s">
        <v>4416</v>
      </c>
    </row>
    <row r="624" spans="1:7" ht="15" customHeight="1" x14ac:dyDescent="0.2">
      <c r="A624" s="122"/>
      <c r="B624" s="99" t="s">
        <v>2456</v>
      </c>
      <c r="C624" s="100" t="s">
        <v>2448</v>
      </c>
      <c r="D624" s="71"/>
      <c r="E624" s="69"/>
      <c r="F624" s="72"/>
      <c r="G624" s="73" t="s">
        <v>4416</v>
      </c>
    </row>
    <row r="625" spans="1:7" ht="15" customHeight="1" x14ac:dyDescent="0.2">
      <c r="A625" s="122"/>
      <c r="B625" s="99" t="s">
        <v>2457</v>
      </c>
      <c r="C625" s="100" t="s">
        <v>2448</v>
      </c>
      <c r="D625" s="71"/>
      <c r="E625" s="69"/>
      <c r="F625" s="72"/>
      <c r="G625" s="73" t="s">
        <v>4416</v>
      </c>
    </row>
    <row r="626" spans="1:7" ht="15" customHeight="1" x14ac:dyDescent="0.2">
      <c r="A626" s="122"/>
      <c r="B626" s="99" t="s">
        <v>2458</v>
      </c>
      <c r="C626" s="100" t="s">
        <v>2448</v>
      </c>
      <c r="D626" s="71"/>
      <c r="E626" s="69"/>
      <c r="F626" s="72"/>
      <c r="G626" s="73" t="s">
        <v>4416</v>
      </c>
    </row>
    <row r="627" spans="1:7" ht="15" customHeight="1" x14ac:dyDescent="0.2">
      <c r="A627" s="122"/>
      <c r="B627" s="99" t="s">
        <v>2459</v>
      </c>
      <c r="C627" s="100" t="s">
        <v>2448</v>
      </c>
      <c r="D627" s="71"/>
      <c r="E627" s="69"/>
      <c r="F627" s="72"/>
      <c r="G627" s="73" t="s">
        <v>4416</v>
      </c>
    </row>
    <row r="628" spans="1:7" ht="15" customHeight="1" x14ac:dyDescent="0.2">
      <c r="A628" s="123"/>
      <c r="B628" s="99" t="s">
        <v>5291</v>
      </c>
      <c r="C628" s="100" t="s">
        <v>5271</v>
      </c>
      <c r="D628" s="74"/>
      <c r="E628" s="69"/>
      <c r="F628" s="72"/>
      <c r="G628" s="73" t="s">
        <v>4416</v>
      </c>
    </row>
    <row r="629" spans="1:7" ht="15" customHeight="1" x14ac:dyDescent="0.2">
      <c r="A629" s="122"/>
      <c r="B629" s="99" t="s">
        <v>5749</v>
      </c>
      <c r="C629" s="100" t="s">
        <v>5751</v>
      </c>
      <c r="D629" s="71"/>
      <c r="E629" s="69"/>
      <c r="F629" s="72"/>
      <c r="G629" s="73" t="s">
        <v>4416</v>
      </c>
    </row>
    <row r="630" spans="1:7" ht="15" customHeight="1" x14ac:dyDescent="0.2">
      <c r="A630" s="122"/>
      <c r="B630" s="99" t="s">
        <v>5750</v>
      </c>
      <c r="C630" s="100" t="s">
        <v>5752</v>
      </c>
      <c r="D630" s="71"/>
      <c r="E630" s="69"/>
      <c r="F630" s="72"/>
      <c r="G630" s="73" t="s">
        <v>4416</v>
      </c>
    </row>
    <row r="631" spans="1:7" ht="15" customHeight="1" x14ac:dyDescent="0.2">
      <c r="A631" s="123"/>
      <c r="B631" s="99" t="s">
        <v>5281</v>
      </c>
      <c r="C631" s="100" t="s">
        <v>5271</v>
      </c>
      <c r="D631" s="74"/>
      <c r="E631" s="69"/>
      <c r="F631" s="72"/>
      <c r="G631" s="73" t="s">
        <v>4416</v>
      </c>
    </row>
    <row r="632" spans="1:7" ht="15" customHeight="1" x14ac:dyDescent="0.2">
      <c r="A632" s="123"/>
      <c r="B632" s="99" t="s">
        <v>5282</v>
      </c>
      <c r="C632" s="100" t="s">
        <v>5272</v>
      </c>
      <c r="D632" s="74"/>
      <c r="E632" s="69"/>
      <c r="F632" s="72"/>
      <c r="G632" s="73" t="s">
        <v>4416</v>
      </c>
    </row>
    <row r="633" spans="1:7" ht="15" customHeight="1" x14ac:dyDescent="0.2">
      <c r="A633" s="123"/>
      <c r="B633" s="99" t="s">
        <v>5283</v>
      </c>
      <c r="C633" s="100" t="s">
        <v>5272</v>
      </c>
      <c r="D633" s="74"/>
      <c r="E633" s="69"/>
      <c r="F633" s="72"/>
      <c r="G633" s="73" t="s">
        <v>4416</v>
      </c>
    </row>
    <row r="634" spans="1:7" ht="15" customHeight="1" x14ac:dyDescent="0.2">
      <c r="A634" s="123"/>
      <c r="B634" s="99" t="s">
        <v>5284</v>
      </c>
      <c r="C634" s="100" t="s">
        <v>5272</v>
      </c>
      <c r="D634" s="74"/>
      <c r="E634" s="69"/>
      <c r="F634" s="72"/>
      <c r="G634" s="73" t="s">
        <v>4416</v>
      </c>
    </row>
    <row r="635" spans="1:7" ht="15" customHeight="1" x14ac:dyDescent="0.2">
      <c r="A635" s="123"/>
      <c r="B635" s="99" t="s">
        <v>5285</v>
      </c>
      <c r="C635" s="100" t="s">
        <v>5272</v>
      </c>
      <c r="D635" s="74"/>
      <c r="E635" s="69"/>
      <c r="F635" s="72"/>
      <c r="G635" s="73" t="s">
        <v>4416</v>
      </c>
    </row>
    <row r="636" spans="1:7" ht="15" customHeight="1" x14ac:dyDescent="0.2">
      <c r="A636" s="123"/>
      <c r="B636" s="99" t="s">
        <v>5286</v>
      </c>
      <c r="C636" s="100" t="s">
        <v>5272</v>
      </c>
      <c r="D636" s="74"/>
      <c r="E636" s="69"/>
      <c r="F636" s="72"/>
      <c r="G636" s="73" t="s">
        <v>4416</v>
      </c>
    </row>
    <row r="637" spans="1:7" ht="15" customHeight="1" x14ac:dyDescent="0.2">
      <c r="A637" s="123"/>
      <c r="B637" s="99" t="s">
        <v>5287</v>
      </c>
      <c r="C637" s="100" t="s">
        <v>5272</v>
      </c>
      <c r="D637" s="74"/>
      <c r="E637" s="69"/>
      <c r="F637" s="72"/>
      <c r="G637" s="73" t="s">
        <v>4416</v>
      </c>
    </row>
    <row r="638" spans="1:7" ht="15" customHeight="1" x14ac:dyDescent="0.2">
      <c r="A638" s="123"/>
      <c r="B638" s="99" t="s">
        <v>5288</v>
      </c>
      <c r="C638" s="100" t="s">
        <v>5272</v>
      </c>
      <c r="D638" s="74"/>
      <c r="E638" s="69"/>
      <c r="F638" s="72"/>
      <c r="G638" s="73" t="s">
        <v>4416</v>
      </c>
    </row>
    <row r="639" spans="1:7" ht="15" customHeight="1" x14ac:dyDescent="0.2">
      <c r="A639" s="123"/>
      <c r="B639" s="99" t="s">
        <v>5289</v>
      </c>
      <c r="C639" s="100" t="s">
        <v>5272</v>
      </c>
      <c r="D639" s="74"/>
      <c r="E639" s="69"/>
      <c r="F639" s="72"/>
      <c r="G639" s="73" t="s">
        <v>4416</v>
      </c>
    </row>
    <row r="640" spans="1:7" ht="15" customHeight="1" x14ac:dyDescent="0.2">
      <c r="A640" s="123"/>
      <c r="B640" s="99" t="s">
        <v>5290</v>
      </c>
      <c r="C640" s="100" t="s">
        <v>5272</v>
      </c>
      <c r="D640" s="74"/>
      <c r="E640" s="69"/>
      <c r="F640" s="72"/>
      <c r="G640" s="73" t="s">
        <v>4416</v>
      </c>
    </row>
    <row r="641" spans="1:7" ht="15" customHeight="1" x14ac:dyDescent="0.2">
      <c r="A641" s="123"/>
      <c r="B641" s="99" t="s">
        <v>5301</v>
      </c>
      <c r="C641" s="100" t="s">
        <v>5273</v>
      </c>
      <c r="D641" s="74"/>
      <c r="E641" s="69"/>
      <c r="F641" s="72"/>
      <c r="G641" s="73" t="s">
        <v>4416</v>
      </c>
    </row>
    <row r="642" spans="1:7" ht="15" customHeight="1" x14ac:dyDescent="0.2">
      <c r="A642" s="123"/>
      <c r="B642" s="99" t="s">
        <v>5302</v>
      </c>
      <c r="C642" s="100" t="s">
        <v>5274</v>
      </c>
      <c r="D642" s="74"/>
      <c r="E642" s="69"/>
      <c r="F642" s="72"/>
      <c r="G642" s="73" t="s">
        <v>4416</v>
      </c>
    </row>
    <row r="643" spans="1:7" ht="15" customHeight="1" x14ac:dyDescent="0.2">
      <c r="A643" s="123"/>
      <c r="B643" s="99" t="s">
        <v>5303</v>
      </c>
      <c r="C643" s="100" t="s">
        <v>5275</v>
      </c>
      <c r="D643" s="74"/>
      <c r="E643" s="69"/>
      <c r="F643" s="72"/>
      <c r="G643" s="73" t="s">
        <v>4416</v>
      </c>
    </row>
    <row r="644" spans="1:7" ht="15" customHeight="1" x14ac:dyDescent="0.2">
      <c r="A644" s="123"/>
      <c r="B644" s="99" t="s">
        <v>5304</v>
      </c>
      <c r="C644" s="100" t="s">
        <v>5276</v>
      </c>
      <c r="D644" s="74"/>
      <c r="E644" s="69"/>
      <c r="F644" s="72"/>
      <c r="G644" s="73" t="s">
        <v>4416</v>
      </c>
    </row>
    <row r="645" spans="1:7" ht="15" customHeight="1" x14ac:dyDescent="0.2">
      <c r="A645" s="123"/>
      <c r="B645" s="99" t="s">
        <v>5279</v>
      </c>
      <c r="C645" s="100" t="s">
        <v>5277</v>
      </c>
      <c r="D645" s="74"/>
      <c r="E645" s="69"/>
      <c r="F645" s="72"/>
      <c r="G645" s="73" t="s">
        <v>4416</v>
      </c>
    </row>
    <row r="646" spans="1:7" ht="15" customHeight="1" x14ac:dyDescent="0.2">
      <c r="A646" s="122"/>
      <c r="B646" s="99" t="s">
        <v>5768</v>
      </c>
      <c r="C646" s="100" t="s">
        <v>5751</v>
      </c>
      <c r="D646" s="71"/>
      <c r="E646" s="69"/>
      <c r="F646" s="72"/>
      <c r="G646" s="73" t="s">
        <v>4416</v>
      </c>
    </row>
    <row r="647" spans="1:7" ht="15" customHeight="1" x14ac:dyDescent="0.2">
      <c r="A647" s="122"/>
      <c r="B647" s="99" t="s">
        <v>5769</v>
      </c>
      <c r="C647" s="100" t="s">
        <v>5752</v>
      </c>
      <c r="D647" s="71"/>
      <c r="E647" s="69"/>
      <c r="F647" s="72"/>
      <c r="G647" s="73" t="s">
        <v>4416</v>
      </c>
    </row>
    <row r="648" spans="1:7" ht="15" customHeight="1" x14ac:dyDescent="0.2">
      <c r="A648" s="123"/>
      <c r="B648" s="99" t="s">
        <v>5280</v>
      </c>
      <c r="C648" s="100" t="s">
        <v>5277</v>
      </c>
      <c r="D648" s="74"/>
      <c r="E648" s="69"/>
      <c r="F648" s="72"/>
      <c r="G648" s="73" t="s">
        <v>4416</v>
      </c>
    </row>
    <row r="649" spans="1:7" ht="15" customHeight="1" x14ac:dyDescent="0.2">
      <c r="A649" s="123"/>
      <c r="B649" s="99" t="s">
        <v>5292</v>
      </c>
      <c r="C649" s="100" t="s">
        <v>5278</v>
      </c>
      <c r="D649" s="74"/>
      <c r="E649" s="69"/>
      <c r="F649" s="72"/>
      <c r="G649" s="73" t="s">
        <v>4416</v>
      </c>
    </row>
    <row r="650" spans="1:7" ht="15" customHeight="1" x14ac:dyDescent="0.2">
      <c r="A650" s="123"/>
      <c r="B650" s="99" t="s">
        <v>5293</v>
      </c>
      <c r="C650" s="100" t="s">
        <v>5278</v>
      </c>
      <c r="D650" s="74"/>
      <c r="E650" s="69"/>
      <c r="F650" s="72"/>
      <c r="G650" s="73" t="s">
        <v>4416</v>
      </c>
    </row>
    <row r="651" spans="1:7" ht="15" customHeight="1" x14ac:dyDescent="0.2">
      <c r="A651" s="123"/>
      <c r="B651" s="99" t="s">
        <v>5294</v>
      </c>
      <c r="C651" s="100" t="s">
        <v>5278</v>
      </c>
      <c r="D651" s="74"/>
      <c r="E651" s="69"/>
      <c r="F651" s="72"/>
      <c r="G651" s="73" t="s">
        <v>4416</v>
      </c>
    </row>
    <row r="652" spans="1:7" ht="15" customHeight="1" x14ac:dyDescent="0.2">
      <c r="A652" s="123"/>
      <c r="B652" s="99" t="s">
        <v>5295</v>
      </c>
      <c r="C652" s="100" t="s">
        <v>5278</v>
      </c>
      <c r="D652" s="74"/>
      <c r="E652" s="69"/>
      <c r="F652" s="72"/>
      <c r="G652" s="73" t="s">
        <v>4416</v>
      </c>
    </row>
    <row r="653" spans="1:7" ht="15" customHeight="1" x14ac:dyDescent="0.2">
      <c r="A653" s="123"/>
      <c r="B653" s="99" t="s">
        <v>5296</v>
      </c>
      <c r="C653" s="100" t="s">
        <v>5278</v>
      </c>
      <c r="D653" s="74"/>
      <c r="E653" s="69"/>
      <c r="F653" s="72"/>
      <c r="G653" s="73" t="s">
        <v>4416</v>
      </c>
    </row>
    <row r="654" spans="1:7" ht="15" customHeight="1" x14ac:dyDescent="0.2">
      <c r="A654" s="123"/>
      <c r="B654" s="99" t="s">
        <v>5297</v>
      </c>
      <c r="C654" s="100" t="s">
        <v>5278</v>
      </c>
      <c r="D654" s="74"/>
      <c r="E654" s="69"/>
      <c r="F654" s="72"/>
      <c r="G654" s="73" t="s">
        <v>4416</v>
      </c>
    </row>
    <row r="655" spans="1:7" ht="15" customHeight="1" x14ac:dyDescent="0.2">
      <c r="A655" s="123"/>
      <c r="B655" s="99" t="s">
        <v>5298</v>
      </c>
      <c r="C655" s="100" t="s">
        <v>5278</v>
      </c>
      <c r="D655" s="74"/>
      <c r="E655" s="69"/>
      <c r="F655" s="72"/>
      <c r="G655" s="73" t="s">
        <v>4416</v>
      </c>
    </row>
    <row r="656" spans="1:7" ht="15" customHeight="1" x14ac:dyDescent="0.2">
      <c r="A656" s="123"/>
      <c r="B656" s="99" t="s">
        <v>5299</v>
      </c>
      <c r="C656" s="100" t="s">
        <v>5278</v>
      </c>
      <c r="D656" s="74"/>
      <c r="E656" s="69"/>
      <c r="F656" s="72"/>
      <c r="G656" s="73" t="s">
        <v>4416</v>
      </c>
    </row>
    <row r="657" spans="1:7" ht="15" customHeight="1" x14ac:dyDescent="0.2">
      <c r="A657" s="123"/>
      <c r="B657" s="99" t="s">
        <v>5300</v>
      </c>
      <c r="C657" s="100" t="s">
        <v>5278</v>
      </c>
      <c r="D657" s="74"/>
      <c r="E657" s="69"/>
      <c r="F657" s="72"/>
      <c r="G657" s="73" t="s">
        <v>4416</v>
      </c>
    </row>
    <row r="658" spans="1:7" ht="15" customHeight="1" x14ac:dyDescent="0.2">
      <c r="A658" s="122"/>
      <c r="B658" s="99" t="s">
        <v>5521</v>
      </c>
      <c r="C658" s="100" t="s">
        <v>5522</v>
      </c>
      <c r="D658" s="71"/>
      <c r="E658" s="69"/>
      <c r="F658" s="72"/>
      <c r="G658" s="73" t="s">
        <v>4416</v>
      </c>
    </row>
    <row r="659" spans="1:7" ht="15" customHeight="1" x14ac:dyDescent="0.2">
      <c r="A659" s="122"/>
      <c r="B659" s="99" t="s">
        <v>5753</v>
      </c>
      <c r="C659" s="100" t="s">
        <v>5755</v>
      </c>
      <c r="D659" s="71"/>
      <c r="E659" s="69"/>
      <c r="F659" s="72"/>
      <c r="G659" s="73" t="s">
        <v>4416</v>
      </c>
    </row>
    <row r="660" spans="1:7" ht="15" customHeight="1" x14ac:dyDescent="0.2">
      <c r="A660" s="122"/>
      <c r="B660" s="99" t="s">
        <v>5754</v>
      </c>
      <c r="C660" s="100" t="s">
        <v>5756</v>
      </c>
      <c r="D660" s="71"/>
      <c r="E660" s="69"/>
      <c r="F660" s="72"/>
      <c r="G660" s="73" t="s">
        <v>4416</v>
      </c>
    </row>
    <row r="661" spans="1:7" ht="15" customHeight="1" x14ac:dyDescent="0.2">
      <c r="A661" s="122"/>
      <c r="B661" s="99" t="s">
        <v>6844</v>
      </c>
      <c r="C661" s="100" t="s">
        <v>5522</v>
      </c>
      <c r="D661" s="71"/>
      <c r="E661" s="69"/>
      <c r="F661" s="72"/>
      <c r="G661" s="73" t="s">
        <v>4416</v>
      </c>
    </row>
    <row r="662" spans="1:7" ht="15" customHeight="1" x14ac:dyDescent="0.2">
      <c r="A662" s="122"/>
      <c r="B662" s="99" t="s">
        <v>6845</v>
      </c>
      <c r="C662" s="100" t="s">
        <v>5523</v>
      </c>
      <c r="D662" s="71"/>
      <c r="E662" s="69"/>
      <c r="F662" s="72"/>
      <c r="G662" s="73" t="s">
        <v>4416</v>
      </c>
    </row>
    <row r="663" spans="1:7" ht="15" customHeight="1" x14ac:dyDescent="0.2">
      <c r="A663" s="122"/>
      <c r="B663" s="99" t="s">
        <v>6846</v>
      </c>
      <c r="C663" s="100" t="s">
        <v>5523</v>
      </c>
      <c r="D663" s="71"/>
      <c r="E663" s="69"/>
      <c r="F663" s="72"/>
      <c r="G663" s="73" t="s">
        <v>4416</v>
      </c>
    </row>
    <row r="664" spans="1:7" ht="15" customHeight="1" x14ac:dyDescent="0.2">
      <c r="A664" s="122"/>
      <c r="B664" s="99" t="s">
        <v>6847</v>
      </c>
      <c r="C664" s="100" t="s">
        <v>5523</v>
      </c>
      <c r="D664" s="71"/>
      <c r="E664" s="69"/>
      <c r="F664" s="72"/>
      <c r="G664" s="73" t="s">
        <v>4416</v>
      </c>
    </row>
    <row r="665" spans="1:7" ht="15" customHeight="1" x14ac:dyDescent="0.2">
      <c r="A665" s="122"/>
      <c r="B665" s="99" t="s">
        <v>6848</v>
      </c>
      <c r="C665" s="100" t="s">
        <v>5523</v>
      </c>
      <c r="D665" s="71"/>
      <c r="E665" s="69"/>
      <c r="F665" s="72"/>
      <c r="G665" s="73" t="s">
        <v>4416</v>
      </c>
    </row>
    <row r="666" spans="1:7" ht="15" customHeight="1" x14ac:dyDescent="0.2">
      <c r="A666" s="122"/>
      <c r="B666" s="99" t="s">
        <v>6849</v>
      </c>
      <c r="C666" s="100" t="s">
        <v>5523</v>
      </c>
      <c r="D666" s="71"/>
      <c r="E666" s="69"/>
      <c r="F666" s="72"/>
      <c r="G666" s="73" t="s">
        <v>4416</v>
      </c>
    </row>
    <row r="667" spans="1:7" ht="15" customHeight="1" x14ac:dyDescent="0.2">
      <c r="A667" s="122"/>
      <c r="B667" s="99" t="s">
        <v>6850</v>
      </c>
      <c r="C667" s="100" t="s">
        <v>5523</v>
      </c>
      <c r="D667" s="71"/>
      <c r="E667" s="69"/>
      <c r="F667" s="72"/>
      <c r="G667" s="73" t="s">
        <v>4416</v>
      </c>
    </row>
    <row r="668" spans="1:7" ht="15" customHeight="1" x14ac:dyDescent="0.2">
      <c r="A668" s="122"/>
      <c r="B668" s="99" t="s">
        <v>6851</v>
      </c>
      <c r="C668" s="100" t="s">
        <v>5523</v>
      </c>
      <c r="D668" s="71"/>
      <c r="E668" s="69"/>
      <c r="F668" s="72"/>
      <c r="G668" s="73" t="s">
        <v>4416</v>
      </c>
    </row>
    <row r="669" spans="1:7" ht="15" customHeight="1" x14ac:dyDescent="0.2">
      <c r="A669" s="122"/>
      <c r="B669" s="99" t="s">
        <v>6852</v>
      </c>
      <c r="C669" s="100" t="s">
        <v>5523</v>
      </c>
      <c r="D669" s="71"/>
      <c r="E669" s="69"/>
      <c r="F669" s="72"/>
      <c r="G669" s="73" t="s">
        <v>4416</v>
      </c>
    </row>
    <row r="670" spans="1:7" ht="15" customHeight="1" x14ac:dyDescent="0.2">
      <c r="A670" s="122"/>
      <c r="B670" s="99" t="s">
        <v>6853</v>
      </c>
      <c r="C670" s="100" t="s">
        <v>5523</v>
      </c>
      <c r="D670" s="71"/>
      <c r="E670" s="69"/>
      <c r="F670" s="72"/>
      <c r="G670" s="73" t="s">
        <v>4416</v>
      </c>
    </row>
    <row r="671" spans="1:7" ht="15" customHeight="1" x14ac:dyDescent="0.2">
      <c r="A671" s="122"/>
      <c r="B671" s="99" t="s">
        <v>6854</v>
      </c>
      <c r="C671" s="100" t="s">
        <v>5524</v>
      </c>
      <c r="D671" s="71"/>
      <c r="E671" s="69"/>
      <c r="F671" s="72"/>
      <c r="G671" s="73" t="s">
        <v>4416</v>
      </c>
    </row>
    <row r="672" spans="1:7" ht="15" customHeight="1" x14ac:dyDescent="0.2">
      <c r="A672" s="122"/>
      <c r="B672" s="99" t="s">
        <v>6855</v>
      </c>
      <c r="C672" s="100" t="s">
        <v>5525</v>
      </c>
      <c r="D672" s="71"/>
      <c r="E672" s="69"/>
      <c r="F672" s="72"/>
      <c r="G672" s="73" t="s">
        <v>4416</v>
      </c>
    </row>
    <row r="673" spans="1:7" ht="15" customHeight="1" x14ac:dyDescent="0.2">
      <c r="A673" s="122"/>
      <c r="B673" s="99" t="s">
        <v>5526</v>
      </c>
      <c r="C673" s="100" t="s">
        <v>5527</v>
      </c>
      <c r="D673" s="71"/>
      <c r="E673" s="69"/>
      <c r="F673" s="72"/>
      <c r="G673" s="73" t="s">
        <v>4416</v>
      </c>
    </row>
    <row r="674" spans="1:7" ht="15" customHeight="1" x14ac:dyDescent="0.2">
      <c r="A674" s="122"/>
      <c r="B674" s="99" t="s">
        <v>5528</v>
      </c>
      <c r="C674" s="100" t="s">
        <v>5775</v>
      </c>
      <c r="D674" s="71"/>
      <c r="E674" s="69"/>
      <c r="F674" s="72"/>
      <c r="G674" s="73" t="s">
        <v>4416</v>
      </c>
    </row>
    <row r="675" spans="1:7" ht="15" customHeight="1" x14ac:dyDescent="0.2">
      <c r="A675" s="122"/>
      <c r="B675" s="99" t="s">
        <v>5529</v>
      </c>
      <c r="C675" s="100" t="s">
        <v>5530</v>
      </c>
      <c r="D675" s="71"/>
      <c r="E675" s="69"/>
      <c r="F675" s="72"/>
      <c r="G675" s="73" t="s">
        <v>4416</v>
      </c>
    </row>
    <row r="676" spans="1:7" ht="15" customHeight="1" x14ac:dyDescent="0.2">
      <c r="A676" s="122"/>
      <c r="B676" s="99" t="s">
        <v>5770</v>
      </c>
      <c r="C676" s="100" t="s">
        <v>5755</v>
      </c>
      <c r="D676" s="71"/>
      <c r="E676" s="69"/>
      <c r="F676" s="72"/>
      <c r="G676" s="73" t="s">
        <v>4416</v>
      </c>
    </row>
    <row r="677" spans="1:7" ht="15" customHeight="1" x14ac:dyDescent="0.2">
      <c r="A677" s="122"/>
      <c r="B677" s="99" t="s">
        <v>5771</v>
      </c>
      <c r="C677" s="100" t="s">
        <v>5772</v>
      </c>
      <c r="D677" s="71"/>
      <c r="E677" s="69"/>
      <c r="F677" s="72"/>
      <c r="G677" s="73" t="s">
        <v>4416</v>
      </c>
    </row>
    <row r="678" spans="1:7" ht="15" customHeight="1" x14ac:dyDescent="0.2">
      <c r="A678" s="122"/>
      <c r="B678" s="99" t="s">
        <v>6856</v>
      </c>
      <c r="C678" s="100" t="s">
        <v>5530</v>
      </c>
      <c r="D678" s="71"/>
      <c r="E678" s="69"/>
      <c r="F678" s="72"/>
      <c r="G678" s="73" t="s">
        <v>4416</v>
      </c>
    </row>
    <row r="679" spans="1:7" ht="15" customHeight="1" x14ac:dyDescent="0.2">
      <c r="A679" s="122"/>
      <c r="B679" s="99" t="s">
        <v>6857</v>
      </c>
      <c r="C679" s="100" t="s">
        <v>5531</v>
      </c>
      <c r="D679" s="71"/>
      <c r="E679" s="69"/>
      <c r="F679" s="72"/>
      <c r="G679" s="73" t="s">
        <v>4416</v>
      </c>
    </row>
    <row r="680" spans="1:7" ht="15" customHeight="1" x14ac:dyDescent="0.2">
      <c r="A680" s="122"/>
      <c r="B680" s="99" t="s">
        <v>6858</v>
      </c>
      <c r="C680" s="100" t="s">
        <v>5531</v>
      </c>
      <c r="D680" s="71"/>
      <c r="E680" s="69"/>
      <c r="F680" s="72"/>
      <c r="G680" s="73" t="s">
        <v>4416</v>
      </c>
    </row>
    <row r="681" spans="1:7" ht="15" customHeight="1" x14ac:dyDescent="0.2">
      <c r="A681" s="122"/>
      <c r="B681" s="99" t="s">
        <v>6859</v>
      </c>
      <c r="C681" s="100" t="s">
        <v>5531</v>
      </c>
      <c r="D681" s="71"/>
      <c r="E681" s="69"/>
      <c r="F681" s="72"/>
      <c r="G681" s="73" t="s">
        <v>4416</v>
      </c>
    </row>
    <row r="682" spans="1:7" ht="15" customHeight="1" x14ac:dyDescent="0.2">
      <c r="A682" s="122"/>
      <c r="B682" s="99" t="s">
        <v>6860</v>
      </c>
      <c r="C682" s="100" t="s">
        <v>5531</v>
      </c>
      <c r="D682" s="71"/>
      <c r="E682" s="69"/>
      <c r="F682" s="72"/>
      <c r="G682" s="73" t="s">
        <v>4416</v>
      </c>
    </row>
    <row r="683" spans="1:7" ht="15" customHeight="1" x14ac:dyDescent="0.2">
      <c r="A683" s="122"/>
      <c r="B683" s="99" t="s">
        <v>6861</v>
      </c>
      <c r="C683" s="100" t="s">
        <v>5531</v>
      </c>
      <c r="D683" s="71"/>
      <c r="E683" s="69"/>
      <c r="F683" s="72"/>
      <c r="G683" s="73" t="s">
        <v>4416</v>
      </c>
    </row>
    <row r="684" spans="1:7" ht="15" customHeight="1" x14ac:dyDescent="0.2">
      <c r="A684" s="122"/>
      <c r="B684" s="99" t="s">
        <v>6862</v>
      </c>
      <c r="C684" s="100" t="s">
        <v>5531</v>
      </c>
      <c r="D684" s="71"/>
      <c r="E684" s="69"/>
      <c r="F684" s="72"/>
      <c r="G684" s="73" t="s">
        <v>4416</v>
      </c>
    </row>
    <row r="685" spans="1:7" ht="15" customHeight="1" x14ac:dyDescent="0.2">
      <c r="A685" s="122"/>
      <c r="B685" s="99" t="s">
        <v>6863</v>
      </c>
      <c r="C685" s="100" t="s">
        <v>5531</v>
      </c>
      <c r="D685" s="71"/>
      <c r="E685" s="69"/>
      <c r="F685" s="72"/>
      <c r="G685" s="73" t="s">
        <v>4416</v>
      </c>
    </row>
    <row r="686" spans="1:7" ht="15" customHeight="1" x14ac:dyDescent="0.2">
      <c r="A686" s="122"/>
      <c r="B686" s="99" t="s">
        <v>6864</v>
      </c>
      <c r="C686" s="100" t="s">
        <v>5531</v>
      </c>
      <c r="D686" s="71"/>
      <c r="E686" s="69"/>
      <c r="F686" s="72"/>
      <c r="G686" s="73" t="s">
        <v>4416</v>
      </c>
    </row>
    <row r="687" spans="1:7" ht="15" customHeight="1" x14ac:dyDescent="0.2">
      <c r="A687" s="122"/>
      <c r="B687" s="99" t="s">
        <v>6865</v>
      </c>
      <c r="C687" s="100" t="s">
        <v>5531</v>
      </c>
      <c r="D687" s="71"/>
      <c r="E687" s="69"/>
      <c r="F687" s="72"/>
      <c r="G687" s="73" t="s">
        <v>4416</v>
      </c>
    </row>
    <row r="688" spans="1:7" ht="15" customHeight="1" x14ac:dyDescent="0.2">
      <c r="A688" s="122"/>
      <c r="B688" s="99" t="s">
        <v>6216</v>
      </c>
      <c r="C688" s="100" t="s">
        <v>5905</v>
      </c>
      <c r="D688" s="71"/>
      <c r="E688" s="69"/>
      <c r="F688" s="72"/>
      <c r="G688" s="73" t="s">
        <v>4416</v>
      </c>
    </row>
    <row r="689" spans="1:7" ht="15" customHeight="1" x14ac:dyDescent="0.2">
      <c r="A689" s="122"/>
      <c r="B689" s="99" t="s">
        <v>6217</v>
      </c>
      <c r="C689" s="100" t="s">
        <v>5906</v>
      </c>
      <c r="D689" s="71"/>
      <c r="E689" s="69"/>
      <c r="F689" s="72"/>
      <c r="G689" s="73" t="s">
        <v>4416</v>
      </c>
    </row>
    <row r="690" spans="1:7" ht="15" customHeight="1" x14ac:dyDescent="0.2">
      <c r="A690" s="122"/>
      <c r="B690" s="99" t="s">
        <v>6218</v>
      </c>
      <c r="C690" s="100" t="s">
        <v>5907</v>
      </c>
      <c r="D690" s="71"/>
      <c r="E690" s="69"/>
      <c r="F690" s="72"/>
      <c r="G690" s="73" t="s">
        <v>4416</v>
      </c>
    </row>
    <row r="691" spans="1:7" ht="15" customHeight="1" x14ac:dyDescent="0.2">
      <c r="A691" s="122"/>
      <c r="B691" s="99" t="s">
        <v>6219</v>
      </c>
      <c r="C691" s="100" t="s">
        <v>5905</v>
      </c>
      <c r="D691" s="71"/>
      <c r="E691" s="69"/>
      <c r="F691" s="72"/>
      <c r="G691" s="73" t="s">
        <v>4416</v>
      </c>
    </row>
    <row r="692" spans="1:7" ht="15" customHeight="1" x14ac:dyDescent="0.2">
      <c r="A692" s="122"/>
      <c r="B692" s="99" t="s">
        <v>6220</v>
      </c>
      <c r="C692" s="100" t="s">
        <v>5908</v>
      </c>
      <c r="D692" s="71"/>
      <c r="E692" s="69"/>
      <c r="F692" s="72"/>
      <c r="G692" s="73" t="s">
        <v>4416</v>
      </c>
    </row>
    <row r="693" spans="1:7" ht="15" customHeight="1" x14ac:dyDescent="0.2">
      <c r="A693" s="122"/>
      <c r="B693" s="99" t="s">
        <v>6221</v>
      </c>
      <c r="C693" s="100" t="s">
        <v>5908</v>
      </c>
      <c r="D693" s="71"/>
      <c r="E693" s="69"/>
      <c r="F693" s="72"/>
      <c r="G693" s="73" t="s">
        <v>4416</v>
      </c>
    </row>
    <row r="694" spans="1:7" ht="15" customHeight="1" x14ac:dyDescent="0.2">
      <c r="A694" s="122"/>
      <c r="B694" s="99" t="s">
        <v>6222</v>
      </c>
      <c r="C694" s="100" t="s">
        <v>5908</v>
      </c>
      <c r="D694" s="71"/>
      <c r="E694" s="69"/>
      <c r="F694" s="72"/>
      <c r="G694" s="73" t="s">
        <v>4416</v>
      </c>
    </row>
    <row r="695" spans="1:7" ht="15" customHeight="1" x14ac:dyDescent="0.2">
      <c r="A695" s="122"/>
      <c r="B695" s="99" t="s">
        <v>6223</v>
      </c>
      <c r="C695" s="100" t="s">
        <v>5908</v>
      </c>
      <c r="D695" s="71"/>
      <c r="E695" s="69"/>
      <c r="F695" s="72"/>
      <c r="G695" s="73" t="s">
        <v>4416</v>
      </c>
    </row>
    <row r="696" spans="1:7" ht="15" customHeight="1" x14ac:dyDescent="0.2">
      <c r="A696" s="122"/>
      <c r="B696" s="99" t="s">
        <v>6224</v>
      </c>
      <c r="C696" s="100" t="s">
        <v>5908</v>
      </c>
      <c r="D696" s="71"/>
      <c r="E696" s="69"/>
      <c r="F696" s="72"/>
      <c r="G696" s="73" t="s">
        <v>4416</v>
      </c>
    </row>
    <row r="697" spans="1:7" ht="15" customHeight="1" x14ac:dyDescent="0.2">
      <c r="A697" s="122"/>
      <c r="B697" s="99" t="s">
        <v>6225</v>
      </c>
      <c r="C697" s="100" t="s">
        <v>5908</v>
      </c>
      <c r="D697" s="71"/>
      <c r="E697" s="69"/>
      <c r="F697" s="72"/>
      <c r="G697" s="73" t="s">
        <v>4416</v>
      </c>
    </row>
    <row r="698" spans="1:7" ht="15" customHeight="1" x14ac:dyDescent="0.2">
      <c r="A698" s="122"/>
      <c r="B698" s="99" t="s">
        <v>6226</v>
      </c>
      <c r="C698" s="100" t="s">
        <v>5908</v>
      </c>
      <c r="D698" s="71"/>
      <c r="E698" s="69"/>
      <c r="F698" s="72"/>
      <c r="G698" s="73" t="s">
        <v>4416</v>
      </c>
    </row>
    <row r="699" spans="1:7" ht="15" customHeight="1" x14ac:dyDescent="0.2">
      <c r="A699" s="122"/>
      <c r="B699" s="99" t="s">
        <v>6227</v>
      </c>
      <c r="C699" s="100" t="s">
        <v>5908</v>
      </c>
      <c r="D699" s="71"/>
      <c r="E699" s="69"/>
      <c r="F699" s="72"/>
      <c r="G699" s="73" t="s">
        <v>4416</v>
      </c>
    </row>
    <row r="700" spans="1:7" ht="15" customHeight="1" x14ac:dyDescent="0.2">
      <c r="A700" s="122"/>
      <c r="B700" s="99" t="s">
        <v>6228</v>
      </c>
      <c r="C700" s="100" t="s">
        <v>5908</v>
      </c>
      <c r="D700" s="71"/>
      <c r="E700" s="69"/>
      <c r="F700" s="72"/>
      <c r="G700" s="73" t="s">
        <v>4416</v>
      </c>
    </row>
    <row r="701" spans="1:7" ht="15" customHeight="1" x14ac:dyDescent="0.2">
      <c r="A701" s="122"/>
      <c r="B701" s="99" t="s">
        <v>6229</v>
      </c>
      <c r="C701" s="100" t="s">
        <v>5909</v>
      </c>
      <c r="D701" s="71"/>
      <c r="E701" s="69"/>
      <c r="F701" s="72"/>
      <c r="G701" s="73" t="s">
        <v>4416</v>
      </c>
    </row>
    <row r="702" spans="1:7" ht="15" customHeight="1" x14ac:dyDescent="0.2">
      <c r="A702" s="122"/>
      <c r="B702" s="99" t="s">
        <v>6230</v>
      </c>
      <c r="C702" s="100" t="s">
        <v>5910</v>
      </c>
      <c r="D702" s="71"/>
      <c r="E702" s="69"/>
      <c r="F702" s="72"/>
      <c r="G702" s="73" t="s">
        <v>4416</v>
      </c>
    </row>
    <row r="703" spans="1:7" ht="15" customHeight="1" x14ac:dyDescent="0.2">
      <c r="A703" s="122"/>
      <c r="B703" s="99" t="s">
        <v>6231</v>
      </c>
      <c r="C703" s="100" t="s">
        <v>5916</v>
      </c>
      <c r="D703" s="71"/>
      <c r="E703" s="69"/>
      <c r="F703" s="72"/>
      <c r="G703" s="73" t="s">
        <v>4416</v>
      </c>
    </row>
    <row r="704" spans="1:7" ht="15" customHeight="1" x14ac:dyDescent="0.2">
      <c r="A704" s="122"/>
      <c r="B704" s="99" t="s">
        <v>6232</v>
      </c>
      <c r="C704" s="100" t="s">
        <v>5917</v>
      </c>
      <c r="D704" s="71"/>
      <c r="E704" s="69"/>
      <c r="F704" s="72"/>
      <c r="G704" s="73" t="s">
        <v>4416</v>
      </c>
    </row>
    <row r="705" spans="1:7" ht="15" customHeight="1" x14ac:dyDescent="0.2">
      <c r="A705" s="122"/>
      <c r="B705" s="99" t="s">
        <v>6233</v>
      </c>
      <c r="C705" s="100" t="s">
        <v>5911</v>
      </c>
      <c r="D705" s="71"/>
      <c r="E705" s="69"/>
      <c r="F705" s="72"/>
      <c r="G705" s="73" t="s">
        <v>4416</v>
      </c>
    </row>
    <row r="706" spans="1:7" ht="15" customHeight="1" x14ac:dyDescent="0.2">
      <c r="A706" s="122"/>
      <c r="B706" s="99" t="s">
        <v>6234</v>
      </c>
      <c r="C706" s="100" t="s">
        <v>5912</v>
      </c>
      <c r="D706" s="71"/>
      <c r="E706" s="69"/>
      <c r="F706" s="72"/>
      <c r="G706" s="73" t="s">
        <v>4416</v>
      </c>
    </row>
    <row r="707" spans="1:7" ht="15" customHeight="1" x14ac:dyDescent="0.2">
      <c r="A707" s="122"/>
      <c r="B707" s="99" t="s">
        <v>6235</v>
      </c>
      <c r="C707" s="100" t="s">
        <v>5913</v>
      </c>
      <c r="D707" s="71"/>
      <c r="E707" s="69"/>
      <c r="F707" s="72"/>
      <c r="G707" s="73" t="s">
        <v>4416</v>
      </c>
    </row>
    <row r="708" spans="1:7" ht="15" customHeight="1" x14ac:dyDescent="0.2">
      <c r="A708" s="122"/>
      <c r="B708" s="99" t="s">
        <v>6236</v>
      </c>
      <c r="C708" s="100" t="s">
        <v>5906</v>
      </c>
      <c r="D708" s="71"/>
      <c r="E708" s="69"/>
      <c r="F708" s="72"/>
      <c r="G708" s="73" t="s">
        <v>4416</v>
      </c>
    </row>
    <row r="709" spans="1:7" ht="15" customHeight="1" x14ac:dyDescent="0.2">
      <c r="A709" s="122"/>
      <c r="B709" s="99" t="s">
        <v>6237</v>
      </c>
      <c r="C709" s="100" t="s">
        <v>5914</v>
      </c>
      <c r="D709" s="71"/>
      <c r="E709" s="69"/>
      <c r="F709" s="72"/>
      <c r="G709" s="73" t="s">
        <v>4416</v>
      </c>
    </row>
    <row r="710" spans="1:7" ht="15" customHeight="1" x14ac:dyDescent="0.2">
      <c r="A710" s="122"/>
      <c r="B710" s="99" t="s">
        <v>6238</v>
      </c>
      <c r="C710" s="100" t="s">
        <v>5913</v>
      </c>
      <c r="D710" s="71"/>
      <c r="E710" s="69"/>
      <c r="F710" s="72"/>
      <c r="G710" s="73" t="s">
        <v>4416</v>
      </c>
    </row>
    <row r="711" spans="1:7" ht="15" customHeight="1" x14ac:dyDescent="0.2">
      <c r="A711" s="122"/>
      <c r="B711" s="99" t="s">
        <v>6239</v>
      </c>
      <c r="C711" s="100" t="s">
        <v>5915</v>
      </c>
      <c r="D711" s="71"/>
      <c r="E711" s="69"/>
      <c r="F711" s="72"/>
      <c r="G711" s="73" t="s">
        <v>4416</v>
      </c>
    </row>
    <row r="712" spans="1:7" ht="15" customHeight="1" x14ac:dyDescent="0.2">
      <c r="A712" s="122"/>
      <c r="B712" s="99" t="s">
        <v>6240</v>
      </c>
      <c r="C712" s="100" t="s">
        <v>5915</v>
      </c>
      <c r="D712" s="71"/>
      <c r="E712" s="69"/>
      <c r="F712" s="72"/>
      <c r="G712" s="73" t="s">
        <v>4416</v>
      </c>
    </row>
    <row r="713" spans="1:7" ht="15" customHeight="1" x14ac:dyDescent="0.2">
      <c r="A713" s="122"/>
      <c r="B713" s="99" t="s">
        <v>6241</v>
      </c>
      <c r="C713" s="100" t="s">
        <v>5915</v>
      </c>
      <c r="D713" s="71"/>
      <c r="E713" s="69"/>
      <c r="F713" s="72"/>
      <c r="G713" s="73" t="s">
        <v>4416</v>
      </c>
    </row>
    <row r="714" spans="1:7" ht="15" customHeight="1" x14ac:dyDescent="0.2">
      <c r="A714" s="122"/>
      <c r="B714" s="99" t="s">
        <v>6242</v>
      </c>
      <c r="C714" s="100" t="s">
        <v>5915</v>
      </c>
      <c r="D714" s="71"/>
      <c r="E714" s="69"/>
      <c r="F714" s="72"/>
      <c r="G714" s="73" t="s">
        <v>4416</v>
      </c>
    </row>
    <row r="715" spans="1:7" ht="15" customHeight="1" x14ac:dyDescent="0.2">
      <c r="A715" s="122"/>
      <c r="B715" s="99" t="s">
        <v>6243</v>
      </c>
      <c r="C715" s="100" t="s">
        <v>5915</v>
      </c>
      <c r="D715" s="71"/>
      <c r="E715" s="69"/>
      <c r="F715" s="72"/>
      <c r="G715" s="73" t="s">
        <v>4416</v>
      </c>
    </row>
    <row r="716" spans="1:7" ht="15" customHeight="1" x14ac:dyDescent="0.2">
      <c r="A716" s="122"/>
      <c r="B716" s="99" t="s">
        <v>6244</v>
      </c>
      <c r="C716" s="100" t="s">
        <v>5915</v>
      </c>
      <c r="D716" s="71"/>
      <c r="E716" s="69"/>
      <c r="F716" s="72"/>
      <c r="G716" s="73" t="s">
        <v>4416</v>
      </c>
    </row>
    <row r="717" spans="1:7" ht="15" customHeight="1" x14ac:dyDescent="0.2">
      <c r="A717" s="122"/>
      <c r="B717" s="99" t="s">
        <v>6245</v>
      </c>
      <c r="C717" s="100" t="s">
        <v>5915</v>
      </c>
      <c r="D717" s="71"/>
      <c r="E717" s="69"/>
      <c r="F717" s="72"/>
      <c r="G717" s="73" t="s">
        <v>4416</v>
      </c>
    </row>
    <row r="718" spans="1:7" ht="15" customHeight="1" x14ac:dyDescent="0.2">
      <c r="A718" s="122"/>
      <c r="B718" s="99" t="s">
        <v>6246</v>
      </c>
      <c r="C718" s="100" t="s">
        <v>5915</v>
      </c>
      <c r="D718" s="71"/>
      <c r="E718" s="69"/>
      <c r="F718" s="72"/>
      <c r="G718" s="73" t="s">
        <v>4416</v>
      </c>
    </row>
    <row r="719" spans="1:7" ht="15" customHeight="1" x14ac:dyDescent="0.2">
      <c r="A719" s="122"/>
      <c r="B719" s="99" t="s">
        <v>6247</v>
      </c>
      <c r="C719" s="100" t="s">
        <v>5915</v>
      </c>
      <c r="D719" s="71"/>
      <c r="E719" s="69"/>
      <c r="F719" s="72"/>
      <c r="G719" s="73" t="s">
        <v>4416</v>
      </c>
    </row>
    <row r="720" spans="1:7" ht="15" customHeight="1" x14ac:dyDescent="0.2">
      <c r="A720" s="122"/>
      <c r="B720" s="99" t="s">
        <v>6517</v>
      </c>
      <c r="C720" s="100" t="s">
        <v>6477</v>
      </c>
      <c r="D720" s="71"/>
      <c r="E720" s="69"/>
      <c r="F720" s="72"/>
      <c r="G720" s="73" t="s">
        <v>4416</v>
      </c>
    </row>
    <row r="721" spans="1:7" ht="15" customHeight="1" x14ac:dyDescent="0.2">
      <c r="A721" s="122"/>
      <c r="B721" s="99" t="s">
        <v>6518</v>
      </c>
      <c r="C721" s="100" t="s">
        <v>6437</v>
      </c>
      <c r="D721" s="71"/>
      <c r="E721" s="69"/>
      <c r="F721" s="72"/>
      <c r="G721" s="73" t="s">
        <v>4416</v>
      </c>
    </row>
    <row r="722" spans="1:7" ht="15" customHeight="1" x14ac:dyDescent="0.2">
      <c r="A722" s="122"/>
      <c r="B722" s="99" t="s">
        <v>6519</v>
      </c>
      <c r="C722" s="100" t="s">
        <v>6438</v>
      </c>
      <c r="D722" s="71"/>
      <c r="E722" s="69"/>
      <c r="F722" s="72"/>
      <c r="G722" s="73" t="s">
        <v>4416</v>
      </c>
    </row>
    <row r="723" spans="1:7" ht="15" customHeight="1" x14ac:dyDescent="0.2">
      <c r="A723" s="122"/>
      <c r="B723" s="99" t="s">
        <v>6520</v>
      </c>
      <c r="C723" s="100" t="s">
        <v>6478</v>
      </c>
      <c r="D723" s="71"/>
      <c r="E723" s="69"/>
      <c r="F723" s="72"/>
      <c r="G723" s="73" t="s">
        <v>4416</v>
      </c>
    </row>
    <row r="724" spans="1:7" ht="15" customHeight="1" x14ac:dyDescent="0.2">
      <c r="A724" s="122"/>
      <c r="B724" s="99" t="s">
        <v>6521</v>
      </c>
      <c r="C724" s="100" t="s">
        <v>6439</v>
      </c>
      <c r="D724" s="71"/>
      <c r="E724" s="69"/>
      <c r="F724" s="72"/>
      <c r="G724" s="73" t="s">
        <v>4416</v>
      </c>
    </row>
    <row r="725" spans="1:7" ht="15" customHeight="1" x14ac:dyDescent="0.2">
      <c r="A725" s="122"/>
      <c r="B725" s="99" t="s">
        <v>6522</v>
      </c>
      <c r="C725" s="100" t="s">
        <v>6439</v>
      </c>
      <c r="D725" s="71"/>
      <c r="E725" s="69"/>
      <c r="F725" s="72"/>
      <c r="G725" s="73" t="s">
        <v>4416</v>
      </c>
    </row>
    <row r="726" spans="1:7" ht="15" customHeight="1" x14ac:dyDescent="0.2">
      <c r="A726" s="122"/>
      <c r="B726" s="99" t="s">
        <v>6523</v>
      </c>
      <c r="C726" s="100" t="s">
        <v>6439</v>
      </c>
      <c r="D726" s="71"/>
      <c r="E726" s="69"/>
      <c r="F726" s="72"/>
      <c r="G726" s="73" t="s">
        <v>4416</v>
      </c>
    </row>
    <row r="727" spans="1:7" ht="15" customHeight="1" x14ac:dyDescent="0.2">
      <c r="A727" s="122"/>
      <c r="B727" s="99" t="s">
        <v>6524</v>
      </c>
      <c r="C727" s="100" t="s">
        <v>6439</v>
      </c>
      <c r="D727" s="71"/>
      <c r="E727" s="69"/>
      <c r="F727" s="72"/>
      <c r="G727" s="73" t="s">
        <v>4416</v>
      </c>
    </row>
    <row r="728" spans="1:7" ht="15" customHeight="1" x14ac:dyDescent="0.2">
      <c r="A728" s="122"/>
      <c r="B728" s="99" t="s">
        <v>6525</v>
      </c>
      <c r="C728" s="100" t="s">
        <v>6439</v>
      </c>
      <c r="D728" s="71"/>
      <c r="E728" s="69"/>
      <c r="F728" s="72"/>
      <c r="G728" s="73" t="s">
        <v>4416</v>
      </c>
    </row>
    <row r="729" spans="1:7" ht="15" customHeight="1" x14ac:dyDescent="0.2">
      <c r="A729" s="122"/>
      <c r="B729" s="99" t="s">
        <v>6526</v>
      </c>
      <c r="C729" s="100" t="s">
        <v>6439</v>
      </c>
      <c r="D729" s="71"/>
      <c r="E729" s="69"/>
      <c r="F729" s="72"/>
      <c r="G729" s="73" t="s">
        <v>4416</v>
      </c>
    </row>
    <row r="730" spans="1:7" ht="15" customHeight="1" x14ac:dyDescent="0.2">
      <c r="A730" s="122"/>
      <c r="B730" s="99" t="s">
        <v>6527</v>
      </c>
      <c r="C730" s="100" t="s">
        <v>6439</v>
      </c>
      <c r="D730" s="71"/>
      <c r="E730" s="69"/>
      <c r="F730" s="72"/>
      <c r="G730" s="73" t="s">
        <v>4416</v>
      </c>
    </row>
    <row r="731" spans="1:7" ht="15" customHeight="1" x14ac:dyDescent="0.2">
      <c r="A731" s="122"/>
      <c r="B731" s="99" t="s">
        <v>6528</v>
      </c>
      <c r="C731" s="100" t="s">
        <v>6439</v>
      </c>
      <c r="D731" s="71"/>
      <c r="E731" s="69"/>
      <c r="F731" s="72"/>
      <c r="G731" s="73" t="s">
        <v>4416</v>
      </c>
    </row>
    <row r="732" spans="1:7" ht="15" customHeight="1" x14ac:dyDescent="0.2">
      <c r="A732" s="122"/>
      <c r="B732" s="99" t="s">
        <v>6529</v>
      </c>
      <c r="C732" s="100" t="s">
        <v>6439</v>
      </c>
      <c r="D732" s="71"/>
      <c r="E732" s="69"/>
      <c r="F732" s="72"/>
      <c r="G732" s="73" t="s">
        <v>4416</v>
      </c>
    </row>
    <row r="733" spans="1:7" ht="15" customHeight="1" x14ac:dyDescent="0.2">
      <c r="A733" s="122"/>
      <c r="B733" s="99" t="s">
        <v>6530</v>
      </c>
      <c r="C733" s="100" t="s">
        <v>6440</v>
      </c>
      <c r="D733" s="71"/>
      <c r="E733" s="69"/>
      <c r="F733" s="72"/>
      <c r="G733" s="73" t="s">
        <v>4416</v>
      </c>
    </row>
    <row r="734" spans="1:7" ht="15" customHeight="1" x14ac:dyDescent="0.2">
      <c r="A734" s="122"/>
      <c r="B734" s="99" t="s">
        <v>6531</v>
      </c>
      <c r="C734" s="100" t="s">
        <v>6441</v>
      </c>
      <c r="D734" s="71"/>
      <c r="E734" s="69"/>
      <c r="F734" s="72"/>
      <c r="G734" s="73" t="s">
        <v>4416</v>
      </c>
    </row>
    <row r="735" spans="1:7" ht="15" customHeight="1" x14ac:dyDescent="0.2">
      <c r="A735" s="122"/>
      <c r="B735" s="99" t="s">
        <v>6532</v>
      </c>
      <c r="C735" s="100" t="s">
        <v>6442</v>
      </c>
      <c r="D735" s="71"/>
      <c r="E735" s="69"/>
      <c r="F735" s="72"/>
      <c r="G735" s="73" t="s">
        <v>4416</v>
      </c>
    </row>
    <row r="736" spans="1:7" ht="15" customHeight="1" x14ac:dyDescent="0.2">
      <c r="A736" s="122"/>
      <c r="B736" s="99" t="s">
        <v>6533</v>
      </c>
      <c r="C736" s="100" t="s">
        <v>6443</v>
      </c>
      <c r="D736" s="71"/>
      <c r="E736" s="69"/>
      <c r="F736" s="72"/>
      <c r="G736" s="73" t="s">
        <v>4416</v>
      </c>
    </row>
    <row r="737" spans="1:7" ht="15" customHeight="1" x14ac:dyDescent="0.2">
      <c r="A737" s="122"/>
      <c r="B737" s="99" t="s">
        <v>6534</v>
      </c>
      <c r="C737" s="100" t="s">
        <v>6449</v>
      </c>
      <c r="D737" s="71"/>
      <c r="E737" s="69"/>
      <c r="F737" s="72"/>
      <c r="G737" s="73" t="s">
        <v>4416</v>
      </c>
    </row>
    <row r="738" spans="1:7" ht="15" customHeight="1" x14ac:dyDescent="0.2">
      <c r="A738" s="122"/>
      <c r="B738" s="99" t="s">
        <v>6535</v>
      </c>
      <c r="C738" s="100" t="s">
        <v>6444</v>
      </c>
      <c r="D738" s="71"/>
      <c r="E738" s="69"/>
      <c r="F738" s="72"/>
      <c r="G738" s="73" t="s">
        <v>4416</v>
      </c>
    </row>
    <row r="739" spans="1:7" ht="15" customHeight="1" x14ac:dyDescent="0.2">
      <c r="A739" s="122"/>
      <c r="B739" s="99" t="s">
        <v>6536</v>
      </c>
      <c r="C739" s="100" t="s">
        <v>6445</v>
      </c>
      <c r="D739" s="71"/>
      <c r="E739" s="69"/>
      <c r="F739" s="72"/>
      <c r="G739" s="73" t="s">
        <v>4416</v>
      </c>
    </row>
    <row r="740" spans="1:7" ht="15" customHeight="1" x14ac:dyDescent="0.2">
      <c r="A740" s="122"/>
      <c r="B740" s="99" t="s">
        <v>6537</v>
      </c>
      <c r="C740" s="100" t="s">
        <v>6446</v>
      </c>
      <c r="D740" s="71"/>
      <c r="E740" s="69"/>
      <c r="F740" s="72"/>
      <c r="G740" s="73" t="s">
        <v>4416</v>
      </c>
    </row>
    <row r="741" spans="1:7" ht="15" customHeight="1" x14ac:dyDescent="0.2">
      <c r="A741" s="122"/>
      <c r="B741" s="99" t="s">
        <v>6538</v>
      </c>
      <c r="C741" s="100" t="s">
        <v>6437</v>
      </c>
      <c r="D741" s="71"/>
      <c r="E741" s="69"/>
      <c r="F741" s="72"/>
      <c r="G741" s="73" t="s">
        <v>4416</v>
      </c>
    </row>
    <row r="742" spans="1:7" ht="15" customHeight="1" x14ac:dyDescent="0.2">
      <c r="A742" s="122"/>
      <c r="B742" s="99" t="s">
        <v>6539</v>
      </c>
      <c r="C742" s="100" t="s">
        <v>6447</v>
      </c>
      <c r="D742" s="71"/>
      <c r="E742" s="69"/>
      <c r="F742" s="72"/>
      <c r="G742" s="73" t="s">
        <v>4416</v>
      </c>
    </row>
    <row r="743" spans="1:7" ht="15" customHeight="1" x14ac:dyDescent="0.2">
      <c r="A743" s="122"/>
      <c r="B743" s="99" t="s">
        <v>6540</v>
      </c>
      <c r="C743" s="100" t="s">
        <v>6446</v>
      </c>
      <c r="D743" s="71"/>
      <c r="E743" s="69"/>
      <c r="F743" s="72"/>
      <c r="G743" s="73" t="s">
        <v>4416</v>
      </c>
    </row>
    <row r="744" spans="1:7" ht="15" customHeight="1" x14ac:dyDescent="0.2">
      <c r="A744" s="122"/>
      <c r="B744" s="99" t="s">
        <v>6541</v>
      </c>
      <c r="C744" s="100" t="s">
        <v>6448</v>
      </c>
      <c r="D744" s="71"/>
      <c r="E744" s="69"/>
      <c r="F744" s="72"/>
      <c r="G744" s="73" t="s">
        <v>4416</v>
      </c>
    </row>
    <row r="745" spans="1:7" ht="15" customHeight="1" x14ac:dyDescent="0.2">
      <c r="A745" s="122"/>
      <c r="B745" s="99" t="s">
        <v>6542</v>
      </c>
      <c r="C745" s="100" t="s">
        <v>6448</v>
      </c>
      <c r="D745" s="71"/>
      <c r="E745" s="69"/>
      <c r="F745" s="72"/>
      <c r="G745" s="73" t="s">
        <v>4416</v>
      </c>
    </row>
    <row r="746" spans="1:7" ht="15" customHeight="1" x14ac:dyDescent="0.2">
      <c r="A746" s="122"/>
      <c r="B746" s="99" t="s">
        <v>6543</v>
      </c>
      <c r="C746" s="100" t="s">
        <v>6448</v>
      </c>
      <c r="D746" s="71"/>
      <c r="E746" s="69"/>
      <c r="F746" s="72"/>
      <c r="G746" s="73" t="s">
        <v>4416</v>
      </c>
    </row>
    <row r="747" spans="1:7" ht="15" customHeight="1" x14ac:dyDescent="0.2">
      <c r="A747" s="122"/>
      <c r="B747" s="99" t="s">
        <v>6544</v>
      </c>
      <c r="C747" s="100" t="s">
        <v>6448</v>
      </c>
      <c r="D747" s="71"/>
      <c r="E747" s="69"/>
      <c r="F747" s="72"/>
      <c r="G747" s="73" t="s">
        <v>4416</v>
      </c>
    </row>
    <row r="748" spans="1:7" ht="15" customHeight="1" x14ac:dyDescent="0.2">
      <c r="A748" s="122"/>
      <c r="B748" s="99" t="s">
        <v>6545</v>
      </c>
      <c r="C748" s="100" t="s">
        <v>6448</v>
      </c>
      <c r="D748" s="71"/>
      <c r="E748" s="69"/>
      <c r="F748" s="72"/>
      <c r="G748" s="73" t="s">
        <v>4416</v>
      </c>
    </row>
    <row r="749" spans="1:7" ht="15" customHeight="1" x14ac:dyDescent="0.2">
      <c r="A749" s="122"/>
      <c r="B749" s="99" t="s">
        <v>6546</v>
      </c>
      <c r="C749" s="100" t="s">
        <v>6448</v>
      </c>
      <c r="D749" s="71"/>
      <c r="E749" s="69"/>
      <c r="F749" s="72"/>
      <c r="G749" s="73" t="s">
        <v>4416</v>
      </c>
    </row>
    <row r="750" spans="1:7" ht="15" customHeight="1" x14ac:dyDescent="0.2">
      <c r="A750" s="122"/>
      <c r="B750" s="99" t="s">
        <v>6547</v>
      </c>
      <c r="C750" s="100" t="s">
        <v>6448</v>
      </c>
      <c r="D750" s="71"/>
      <c r="E750" s="69"/>
      <c r="F750" s="72"/>
      <c r="G750" s="73" t="s">
        <v>4416</v>
      </c>
    </row>
    <row r="751" spans="1:7" ht="15" customHeight="1" x14ac:dyDescent="0.2">
      <c r="A751" s="122"/>
      <c r="B751" s="99" t="s">
        <v>6548</v>
      </c>
      <c r="C751" s="100" t="s">
        <v>6448</v>
      </c>
      <c r="D751" s="71"/>
      <c r="E751" s="69"/>
      <c r="F751" s="72"/>
      <c r="G751" s="73" t="s">
        <v>4416</v>
      </c>
    </row>
    <row r="752" spans="1:7" ht="15" customHeight="1" x14ac:dyDescent="0.2">
      <c r="A752" s="122"/>
      <c r="B752" s="99" t="s">
        <v>6549</v>
      </c>
      <c r="C752" s="100" t="s">
        <v>6448</v>
      </c>
      <c r="D752" s="71"/>
      <c r="E752" s="69"/>
      <c r="F752" s="72"/>
      <c r="G752" s="73" t="s">
        <v>4416</v>
      </c>
    </row>
    <row r="753" spans="1:7" ht="15" customHeight="1" x14ac:dyDescent="0.2">
      <c r="A753" s="119" t="s">
        <v>2460</v>
      </c>
      <c r="B753" s="103" t="s">
        <v>4428</v>
      </c>
      <c r="C753" s="104" t="s">
        <v>4429</v>
      </c>
      <c r="D753" s="74"/>
      <c r="E753" s="69"/>
      <c r="F753" s="72"/>
    </row>
    <row r="754" spans="1:7" ht="15" customHeight="1" x14ac:dyDescent="0.2">
      <c r="A754" s="122"/>
      <c r="B754" s="99" t="s">
        <v>2468</v>
      </c>
      <c r="C754" s="101" t="s">
        <v>2461</v>
      </c>
      <c r="D754" s="74"/>
      <c r="E754" s="69"/>
      <c r="F754" s="72"/>
      <c r="G754" s="75"/>
    </row>
    <row r="755" spans="1:7" ht="15" customHeight="1" x14ac:dyDescent="0.2">
      <c r="A755" s="122"/>
      <c r="B755" s="99" t="s">
        <v>2469</v>
      </c>
      <c r="C755" s="101" t="s">
        <v>2462</v>
      </c>
      <c r="D755" s="74"/>
      <c r="E755" s="69"/>
      <c r="F755" s="72"/>
      <c r="G755" s="75"/>
    </row>
    <row r="756" spans="1:7" ht="15" customHeight="1" x14ac:dyDescent="0.2">
      <c r="A756" s="122"/>
      <c r="B756" s="99" t="s">
        <v>2470</v>
      </c>
      <c r="C756" s="101" t="s">
        <v>2463</v>
      </c>
      <c r="D756" s="74"/>
      <c r="E756" s="69"/>
      <c r="F756" s="72"/>
      <c r="G756" s="73" t="s">
        <v>1662</v>
      </c>
    </row>
    <row r="757" spans="1:7" ht="15" customHeight="1" x14ac:dyDescent="0.2">
      <c r="A757" s="122"/>
      <c r="B757" s="99" t="s">
        <v>2471</v>
      </c>
      <c r="C757" s="101" t="s">
        <v>2464</v>
      </c>
      <c r="D757" s="74"/>
      <c r="E757" s="69"/>
      <c r="F757" s="72"/>
      <c r="G757" s="73" t="s">
        <v>4416</v>
      </c>
    </row>
    <row r="758" spans="1:7" ht="15" customHeight="1" x14ac:dyDescent="0.2">
      <c r="A758" s="122"/>
      <c r="B758" s="99" t="s">
        <v>2472</v>
      </c>
      <c r="C758" s="101" t="s">
        <v>2465</v>
      </c>
      <c r="D758" s="74"/>
      <c r="E758" s="69"/>
      <c r="F758" s="72"/>
      <c r="G758" s="73" t="s">
        <v>4416</v>
      </c>
    </row>
    <row r="759" spans="1:7" ht="15" customHeight="1" x14ac:dyDescent="0.2">
      <c r="A759" s="122"/>
      <c r="B759" s="99" t="s">
        <v>2473</v>
      </c>
      <c r="C759" s="101" t="s">
        <v>2466</v>
      </c>
      <c r="D759" s="74"/>
      <c r="E759" s="69"/>
      <c r="F759" s="72"/>
      <c r="G759" s="73" t="s">
        <v>4416</v>
      </c>
    </row>
    <row r="760" spans="1:7" ht="15" customHeight="1" x14ac:dyDescent="0.2">
      <c r="A760" s="122"/>
      <c r="B760" s="99" t="s">
        <v>2474</v>
      </c>
      <c r="C760" s="101" t="s">
        <v>2467</v>
      </c>
      <c r="D760" s="74"/>
      <c r="E760" s="69"/>
      <c r="F760" s="72"/>
      <c r="G760" s="73" t="s">
        <v>4416</v>
      </c>
    </row>
    <row r="761" spans="1:7" ht="15" customHeight="1" x14ac:dyDescent="0.2">
      <c r="A761" s="122"/>
      <c r="B761" s="99" t="s">
        <v>2481</v>
      </c>
      <c r="C761" s="100" t="s">
        <v>2475</v>
      </c>
      <c r="D761" s="74"/>
      <c r="E761" s="69"/>
      <c r="F761" s="72"/>
      <c r="G761" s="75"/>
    </row>
    <row r="762" spans="1:7" ht="15" customHeight="1" x14ac:dyDescent="0.2">
      <c r="A762" s="122"/>
      <c r="B762" s="99" t="s">
        <v>2482</v>
      </c>
      <c r="C762" s="100" t="s">
        <v>2476</v>
      </c>
      <c r="D762" s="74"/>
      <c r="E762" s="69"/>
      <c r="F762" s="72"/>
      <c r="G762" s="73" t="s">
        <v>1662</v>
      </c>
    </row>
    <row r="763" spans="1:7" ht="15" customHeight="1" x14ac:dyDescent="0.2">
      <c r="A763" s="122"/>
      <c r="B763" s="99" t="s">
        <v>2483</v>
      </c>
      <c r="C763" s="100" t="s">
        <v>2477</v>
      </c>
      <c r="D763" s="74"/>
      <c r="E763" s="69"/>
      <c r="F763" s="72"/>
      <c r="G763" s="73" t="s">
        <v>4416</v>
      </c>
    </row>
    <row r="764" spans="1:7" ht="15" customHeight="1" x14ac:dyDescent="0.2">
      <c r="A764" s="122"/>
      <c r="B764" s="99" t="s">
        <v>2484</v>
      </c>
      <c r="C764" s="100" t="s">
        <v>2478</v>
      </c>
      <c r="D764" s="74"/>
      <c r="E764" s="69"/>
      <c r="F764" s="72"/>
      <c r="G764" s="73" t="s">
        <v>4416</v>
      </c>
    </row>
    <row r="765" spans="1:7" ht="15" customHeight="1" x14ac:dyDescent="0.2">
      <c r="A765" s="122"/>
      <c r="B765" s="99" t="s">
        <v>2485</v>
      </c>
      <c r="C765" s="100" t="s">
        <v>2479</v>
      </c>
      <c r="D765" s="74"/>
      <c r="E765" s="69"/>
      <c r="F765" s="72"/>
      <c r="G765" s="73" t="s">
        <v>4416</v>
      </c>
    </row>
    <row r="766" spans="1:7" ht="15" customHeight="1" x14ac:dyDescent="0.2">
      <c r="A766" s="122"/>
      <c r="B766" s="99" t="s">
        <v>2486</v>
      </c>
      <c r="C766" s="100" t="s">
        <v>2480</v>
      </c>
      <c r="D766" s="74"/>
      <c r="E766" s="69"/>
      <c r="F766" s="72"/>
      <c r="G766" s="73" t="s">
        <v>4416</v>
      </c>
    </row>
    <row r="767" spans="1:7" ht="15" customHeight="1" x14ac:dyDescent="0.2">
      <c r="A767" s="122"/>
      <c r="B767" s="99" t="s">
        <v>2488</v>
      </c>
      <c r="C767" s="100" t="s">
        <v>2487</v>
      </c>
      <c r="D767" s="74"/>
      <c r="E767" s="69"/>
      <c r="F767" s="72"/>
      <c r="G767" s="73" t="s">
        <v>1662</v>
      </c>
    </row>
    <row r="768" spans="1:7" ht="15" customHeight="1" x14ac:dyDescent="0.2">
      <c r="A768" s="122"/>
      <c r="B768" s="99" t="s">
        <v>2490</v>
      </c>
      <c r="C768" s="100" t="s">
        <v>2489</v>
      </c>
      <c r="D768" s="74"/>
      <c r="E768" s="69"/>
      <c r="F768" s="72"/>
      <c r="G768" s="73" t="s">
        <v>4416</v>
      </c>
    </row>
    <row r="769" spans="1:7" ht="15" customHeight="1" x14ac:dyDescent="0.2">
      <c r="A769" s="122"/>
      <c r="B769" s="99" t="s">
        <v>2491</v>
      </c>
      <c r="C769" s="100" t="s">
        <v>2492</v>
      </c>
      <c r="D769" s="74"/>
      <c r="E769" s="69"/>
      <c r="F769" s="72"/>
      <c r="G769" s="73" t="s">
        <v>4416</v>
      </c>
    </row>
    <row r="770" spans="1:7" ht="15" customHeight="1" x14ac:dyDescent="0.2">
      <c r="A770" s="122"/>
      <c r="B770" s="99" t="s">
        <v>2494</v>
      </c>
      <c r="C770" s="100" t="s">
        <v>2493</v>
      </c>
      <c r="D770" s="74"/>
      <c r="E770" s="69"/>
      <c r="F770" s="72"/>
      <c r="G770" s="73" t="s">
        <v>4416</v>
      </c>
    </row>
    <row r="771" spans="1:7" ht="15" customHeight="1" x14ac:dyDescent="0.2">
      <c r="A771" s="122"/>
      <c r="B771" s="99" t="s">
        <v>2495</v>
      </c>
      <c r="C771" s="100" t="s">
        <v>2496</v>
      </c>
      <c r="D771" s="74"/>
      <c r="E771" s="69"/>
      <c r="F771" s="72"/>
      <c r="G771" s="73" t="s">
        <v>4416</v>
      </c>
    </row>
    <row r="772" spans="1:7" ht="15" customHeight="1" x14ac:dyDescent="0.2">
      <c r="A772" s="122"/>
      <c r="B772" s="99" t="s">
        <v>2498</v>
      </c>
      <c r="C772" s="100" t="s">
        <v>2497</v>
      </c>
      <c r="D772" s="74"/>
      <c r="E772" s="69"/>
      <c r="F772" s="72"/>
      <c r="G772" s="73" t="s">
        <v>4416</v>
      </c>
    </row>
    <row r="773" spans="1:7" ht="15" customHeight="1" x14ac:dyDescent="0.2">
      <c r="A773" s="122"/>
      <c r="B773" s="99" t="s">
        <v>2515</v>
      </c>
      <c r="C773" s="100" t="s">
        <v>2499</v>
      </c>
      <c r="D773" s="74"/>
      <c r="E773" s="69"/>
      <c r="F773" s="72"/>
      <c r="G773" s="73" t="s">
        <v>4416</v>
      </c>
    </row>
    <row r="774" spans="1:7" ht="15" customHeight="1" x14ac:dyDescent="0.2">
      <c r="A774" s="122"/>
      <c r="B774" s="99" t="s">
        <v>2523</v>
      </c>
      <c r="C774" s="100" t="s">
        <v>2500</v>
      </c>
      <c r="D774" s="74"/>
      <c r="E774" s="69"/>
      <c r="F774" s="72"/>
      <c r="G774" s="73" t="s">
        <v>4416</v>
      </c>
    </row>
    <row r="775" spans="1:7" ht="15" customHeight="1" x14ac:dyDescent="0.2">
      <c r="A775" s="122"/>
      <c r="B775" s="99" t="s">
        <v>2516</v>
      </c>
      <c r="C775" s="100" t="s">
        <v>2501</v>
      </c>
      <c r="D775" s="74"/>
      <c r="E775" s="69"/>
      <c r="F775" s="72"/>
      <c r="G775" s="73" t="s">
        <v>4416</v>
      </c>
    </row>
    <row r="776" spans="1:7" ht="15" customHeight="1" x14ac:dyDescent="0.2">
      <c r="A776" s="122"/>
      <c r="B776" s="99" t="s">
        <v>2524</v>
      </c>
      <c r="C776" s="100" t="s">
        <v>2502</v>
      </c>
      <c r="D776" s="74"/>
      <c r="E776" s="69"/>
      <c r="F776" s="72"/>
      <c r="G776" s="73" t="s">
        <v>4416</v>
      </c>
    </row>
    <row r="777" spans="1:7" ht="15" customHeight="1" x14ac:dyDescent="0.2">
      <c r="A777" s="122"/>
      <c r="B777" s="99" t="s">
        <v>2517</v>
      </c>
      <c r="C777" s="100" t="s">
        <v>2503</v>
      </c>
      <c r="D777" s="74"/>
      <c r="E777" s="69"/>
      <c r="F777" s="72"/>
      <c r="G777" s="73" t="s">
        <v>4416</v>
      </c>
    </row>
    <row r="778" spans="1:7" ht="15" customHeight="1" x14ac:dyDescent="0.2">
      <c r="A778" s="122"/>
      <c r="B778" s="99" t="s">
        <v>2525</v>
      </c>
      <c r="C778" s="100" t="s">
        <v>2504</v>
      </c>
      <c r="D778" s="74"/>
      <c r="E778" s="69"/>
      <c r="F778" s="72"/>
      <c r="G778" s="73" t="s">
        <v>4416</v>
      </c>
    </row>
    <row r="779" spans="1:7" ht="15" customHeight="1" x14ac:dyDescent="0.2">
      <c r="A779" s="122"/>
      <c r="B779" s="99" t="s">
        <v>2518</v>
      </c>
      <c r="C779" s="100" t="s">
        <v>2505</v>
      </c>
      <c r="D779" s="74"/>
      <c r="E779" s="69"/>
      <c r="F779" s="72"/>
      <c r="G779" s="73" t="s">
        <v>4416</v>
      </c>
    </row>
    <row r="780" spans="1:7" ht="15" customHeight="1" x14ac:dyDescent="0.2">
      <c r="A780" s="122"/>
      <c r="B780" s="99" t="s">
        <v>2526</v>
      </c>
      <c r="C780" s="100" t="s">
        <v>2506</v>
      </c>
      <c r="D780" s="74"/>
      <c r="E780" s="69"/>
      <c r="F780" s="72"/>
      <c r="G780" s="73" t="s">
        <v>4416</v>
      </c>
    </row>
    <row r="781" spans="1:7" ht="15" customHeight="1" x14ac:dyDescent="0.2">
      <c r="A781" s="122"/>
      <c r="B781" s="99" t="s">
        <v>2519</v>
      </c>
      <c r="C781" s="100" t="s">
        <v>2507</v>
      </c>
      <c r="D781" s="74"/>
      <c r="E781" s="69"/>
      <c r="F781" s="72"/>
      <c r="G781" s="73" t="s">
        <v>4416</v>
      </c>
    </row>
    <row r="782" spans="1:7" ht="15" customHeight="1" x14ac:dyDescent="0.2">
      <c r="A782" s="122"/>
      <c r="B782" s="99" t="s">
        <v>2527</v>
      </c>
      <c r="C782" s="100" t="s">
        <v>2508</v>
      </c>
      <c r="D782" s="74"/>
      <c r="E782" s="69"/>
      <c r="F782" s="72"/>
      <c r="G782" s="73" t="s">
        <v>4416</v>
      </c>
    </row>
    <row r="783" spans="1:7" ht="15" customHeight="1" x14ac:dyDescent="0.2">
      <c r="A783" s="122"/>
      <c r="B783" s="99" t="s">
        <v>2520</v>
      </c>
      <c r="C783" s="100" t="s">
        <v>2509</v>
      </c>
      <c r="D783" s="74"/>
      <c r="E783" s="69"/>
      <c r="F783" s="72"/>
      <c r="G783" s="73" t="s">
        <v>4416</v>
      </c>
    </row>
    <row r="784" spans="1:7" ht="15" customHeight="1" x14ac:dyDescent="0.2">
      <c r="A784" s="122"/>
      <c r="B784" s="99" t="s">
        <v>2528</v>
      </c>
      <c r="C784" s="100" t="s">
        <v>2510</v>
      </c>
      <c r="D784" s="74"/>
      <c r="E784" s="69"/>
      <c r="F784" s="72"/>
      <c r="G784" s="73" t="s">
        <v>4416</v>
      </c>
    </row>
    <row r="785" spans="1:7" ht="15" customHeight="1" x14ac:dyDescent="0.2">
      <c r="A785" s="122"/>
      <c r="B785" s="99" t="s">
        <v>2521</v>
      </c>
      <c r="C785" s="100" t="s">
        <v>2513</v>
      </c>
      <c r="D785" s="74"/>
      <c r="E785" s="69"/>
      <c r="F785" s="72"/>
      <c r="G785" s="73" t="s">
        <v>4416</v>
      </c>
    </row>
    <row r="786" spans="1:7" ht="15" customHeight="1" x14ac:dyDescent="0.2">
      <c r="A786" s="122"/>
      <c r="B786" s="99" t="s">
        <v>2529</v>
      </c>
      <c r="C786" s="100" t="s">
        <v>2514</v>
      </c>
      <c r="D786" s="74"/>
      <c r="E786" s="69"/>
      <c r="F786" s="72"/>
      <c r="G786" s="73" t="s">
        <v>4416</v>
      </c>
    </row>
    <row r="787" spans="1:7" ht="15" customHeight="1" x14ac:dyDescent="0.2">
      <c r="A787" s="122"/>
      <c r="B787" s="99" t="s">
        <v>2522</v>
      </c>
      <c r="C787" s="100" t="s">
        <v>2511</v>
      </c>
      <c r="D787" s="74"/>
      <c r="E787" s="69"/>
      <c r="F787" s="72"/>
      <c r="G787" s="73" t="s">
        <v>4416</v>
      </c>
    </row>
    <row r="788" spans="1:7" ht="15" customHeight="1" x14ac:dyDescent="0.2">
      <c r="A788" s="122"/>
      <c r="B788" s="99" t="s">
        <v>2530</v>
      </c>
      <c r="C788" s="100" t="s">
        <v>2512</v>
      </c>
      <c r="D788" s="74"/>
      <c r="E788" s="69"/>
      <c r="F788" s="72"/>
      <c r="G788" s="73" t="s">
        <v>4416</v>
      </c>
    </row>
    <row r="789" spans="1:7" ht="15" customHeight="1" x14ac:dyDescent="0.2">
      <c r="A789" s="123"/>
      <c r="B789" s="99" t="s">
        <v>5309</v>
      </c>
      <c r="C789" s="100" t="s">
        <v>5307</v>
      </c>
      <c r="D789" s="74"/>
      <c r="E789" s="69"/>
      <c r="F789" s="72"/>
      <c r="G789" s="73" t="s">
        <v>4416</v>
      </c>
    </row>
    <row r="790" spans="1:7" ht="15" customHeight="1" x14ac:dyDescent="0.2">
      <c r="A790" s="123"/>
      <c r="B790" s="99" t="s">
        <v>5310</v>
      </c>
      <c r="C790" s="100" t="s">
        <v>5308</v>
      </c>
      <c r="D790" s="74"/>
      <c r="E790" s="69"/>
      <c r="F790" s="72"/>
      <c r="G790" s="73" t="s">
        <v>4416</v>
      </c>
    </row>
    <row r="791" spans="1:7" s="87" customFormat="1" ht="15" customHeight="1" x14ac:dyDescent="0.2">
      <c r="A791" s="123"/>
      <c r="B791" s="99" t="s">
        <v>5639</v>
      </c>
      <c r="C791" s="100" t="s">
        <v>6067</v>
      </c>
      <c r="D791" s="84"/>
      <c r="E791" s="69"/>
      <c r="F791" s="85"/>
      <c r="G791" s="156" t="s">
        <v>4416</v>
      </c>
    </row>
    <row r="792" spans="1:7" s="87" customFormat="1" ht="15" customHeight="1" x14ac:dyDescent="0.2">
      <c r="A792" s="123"/>
      <c r="B792" s="99" t="s">
        <v>5640</v>
      </c>
      <c r="C792" s="100" t="s">
        <v>5399</v>
      </c>
      <c r="D792" s="84"/>
      <c r="E792" s="69"/>
      <c r="F792" s="85"/>
      <c r="G792" s="156" t="s">
        <v>4416</v>
      </c>
    </row>
    <row r="793" spans="1:7" ht="15" customHeight="1" x14ac:dyDescent="0.2">
      <c r="A793" s="122"/>
      <c r="B793" s="99" t="s">
        <v>6248</v>
      </c>
      <c r="C793" s="100" t="s">
        <v>6068</v>
      </c>
      <c r="D793" s="84"/>
      <c r="E793" s="69"/>
      <c r="F793" s="85"/>
      <c r="G793" s="86" t="s">
        <v>4416</v>
      </c>
    </row>
    <row r="794" spans="1:7" ht="15" customHeight="1" x14ac:dyDescent="0.2">
      <c r="A794" s="122"/>
      <c r="B794" s="99" t="s">
        <v>6249</v>
      </c>
      <c r="C794" s="100" t="s">
        <v>6069</v>
      </c>
      <c r="D794" s="84"/>
      <c r="E794" s="69"/>
      <c r="F794" s="85"/>
      <c r="G794" s="86" t="s">
        <v>4416</v>
      </c>
    </row>
    <row r="795" spans="1:7" s="87" customFormat="1" ht="15" customHeight="1" x14ac:dyDescent="0.2">
      <c r="A795" s="122"/>
      <c r="B795" s="99" t="s">
        <v>6668</v>
      </c>
      <c r="C795" s="100" t="s">
        <v>6657</v>
      </c>
      <c r="D795" s="91"/>
      <c r="E795" s="69"/>
      <c r="F795" s="85"/>
      <c r="G795" s="86" t="s">
        <v>4416</v>
      </c>
    </row>
    <row r="796" spans="1:7" s="87" customFormat="1" ht="15" customHeight="1" x14ac:dyDescent="0.2">
      <c r="A796" s="122"/>
      <c r="B796" s="99" t="s">
        <v>6669</v>
      </c>
      <c r="C796" s="100" t="s">
        <v>6658</v>
      </c>
      <c r="D796" s="91"/>
      <c r="E796" s="69"/>
      <c r="F796" s="85"/>
      <c r="G796" s="86" t="s">
        <v>4416</v>
      </c>
    </row>
    <row r="797" spans="1:7" ht="15" customHeight="1" x14ac:dyDescent="0.2">
      <c r="A797" s="122"/>
      <c r="B797" s="99" t="s">
        <v>5363</v>
      </c>
      <c r="C797" s="100" t="s">
        <v>5362</v>
      </c>
      <c r="D797" s="74"/>
      <c r="E797" s="69"/>
      <c r="F797" s="72"/>
      <c r="G797" s="73" t="s">
        <v>4416</v>
      </c>
    </row>
    <row r="798" spans="1:7" ht="15" customHeight="1" x14ac:dyDescent="0.2">
      <c r="A798" s="122"/>
      <c r="B798" s="99" t="s">
        <v>2531</v>
      </c>
      <c r="C798" s="100" t="s">
        <v>2532</v>
      </c>
      <c r="D798" s="74"/>
      <c r="E798" s="69"/>
      <c r="F798" s="72"/>
      <c r="G798" s="73" t="s">
        <v>4416</v>
      </c>
    </row>
    <row r="799" spans="1:7" ht="15" customHeight="1" x14ac:dyDescent="0.2">
      <c r="A799" s="123"/>
      <c r="B799" s="99" t="s">
        <v>2534</v>
      </c>
      <c r="C799" s="100" t="s">
        <v>2533</v>
      </c>
      <c r="D799" s="74"/>
      <c r="E799" s="69"/>
      <c r="F799" s="72"/>
      <c r="G799" s="73" t="s">
        <v>4416</v>
      </c>
    </row>
    <row r="800" spans="1:7" s="87" customFormat="1" ht="15" customHeight="1" x14ac:dyDescent="0.2">
      <c r="A800" s="123"/>
      <c r="B800" s="99" t="s">
        <v>2536</v>
      </c>
      <c r="C800" s="100" t="s">
        <v>2535</v>
      </c>
      <c r="D800" s="74"/>
      <c r="E800" s="69"/>
      <c r="F800" s="72"/>
      <c r="G800" s="73" t="s">
        <v>4416</v>
      </c>
    </row>
    <row r="801" spans="1:9" ht="15" customHeight="1" x14ac:dyDescent="0.2">
      <c r="A801" s="122"/>
      <c r="B801" s="99" t="s">
        <v>5312</v>
      </c>
      <c r="C801" s="100" t="s">
        <v>5311</v>
      </c>
      <c r="D801" s="74"/>
      <c r="E801" s="69"/>
      <c r="F801" s="72"/>
      <c r="G801" s="73" t="s">
        <v>4416</v>
      </c>
    </row>
    <row r="802" spans="1:9" ht="15" customHeight="1" x14ac:dyDescent="0.2">
      <c r="A802" s="123"/>
      <c r="B802" s="99" t="s">
        <v>5638</v>
      </c>
      <c r="C802" s="100" t="s">
        <v>5400</v>
      </c>
      <c r="D802" s="84"/>
      <c r="E802" s="69"/>
      <c r="F802" s="85"/>
      <c r="G802" s="156" t="s">
        <v>4416</v>
      </c>
    </row>
    <row r="803" spans="1:9" s="87" customFormat="1" ht="15" customHeight="1" x14ac:dyDescent="0.2">
      <c r="A803" s="123"/>
      <c r="B803" s="99" t="s">
        <v>6250</v>
      </c>
      <c r="C803" s="100" t="s">
        <v>6070</v>
      </c>
      <c r="D803" s="84"/>
      <c r="E803" s="69"/>
      <c r="F803" s="85"/>
      <c r="G803" s="86" t="s">
        <v>4416</v>
      </c>
    </row>
    <row r="804" spans="1:9" s="87" customFormat="1" ht="15" customHeight="1" x14ac:dyDescent="0.2">
      <c r="A804" s="122"/>
      <c r="B804" s="99" t="s">
        <v>6670</v>
      </c>
      <c r="C804" s="100" t="s">
        <v>6659</v>
      </c>
      <c r="D804" s="91"/>
      <c r="E804" s="69"/>
      <c r="F804" s="85"/>
      <c r="G804" s="86" t="s">
        <v>4416</v>
      </c>
    </row>
    <row r="805" spans="1:9" ht="15" customHeight="1" x14ac:dyDescent="0.2">
      <c r="A805" s="122"/>
      <c r="B805" s="99" t="s">
        <v>2538</v>
      </c>
      <c r="C805" s="100" t="s">
        <v>2537</v>
      </c>
      <c r="D805" s="74"/>
      <c r="E805" s="69"/>
      <c r="F805" s="72"/>
      <c r="G805" s="73" t="s">
        <v>4416</v>
      </c>
    </row>
    <row r="806" spans="1:9" ht="15" customHeight="1" x14ac:dyDescent="0.2">
      <c r="A806" s="123"/>
      <c r="B806" s="99" t="s">
        <v>5314</v>
      </c>
      <c r="C806" s="100" t="s">
        <v>5313</v>
      </c>
      <c r="D806" s="74"/>
      <c r="E806" s="69"/>
      <c r="F806" s="72"/>
      <c r="G806" s="73" t="s">
        <v>4416</v>
      </c>
    </row>
    <row r="807" spans="1:9" s="87" customFormat="1" ht="15" customHeight="1" x14ac:dyDescent="0.2">
      <c r="A807" s="123"/>
      <c r="B807" s="99" t="s">
        <v>5637</v>
      </c>
      <c r="C807" s="100" t="s">
        <v>5401</v>
      </c>
      <c r="D807" s="84"/>
      <c r="E807" s="69"/>
      <c r="F807" s="85"/>
      <c r="G807" s="156" t="s">
        <v>4416</v>
      </c>
    </row>
    <row r="808" spans="1:9" ht="15" customHeight="1" x14ac:dyDescent="0.2">
      <c r="A808" s="123"/>
      <c r="B808" s="99" t="s">
        <v>6251</v>
      </c>
      <c r="C808" s="100" t="s">
        <v>6071</v>
      </c>
      <c r="D808" s="84"/>
      <c r="E808" s="69"/>
      <c r="F808" s="85"/>
      <c r="G808" s="86" t="s">
        <v>4416</v>
      </c>
    </row>
    <row r="809" spans="1:9" s="269" customFormat="1" ht="15" customHeight="1" x14ac:dyDescent="0.2">
      <c r="A809" s="122"/>
      <c r="B809" s="99" t="s">
        <v>6671</v>
      </c>
      <c r="C809" s="100" t="s">
        <v>6660</v>
      </c>
      <c r="D809" s="105"/>
      <c r="E809" s="69"/>
      <c r="F809" s="89"/>
      <c r="G809" s="269" t="s">
        <v>4416</v>
      </c>
    </row>
    <row r="810" spans="1:9" s="87" customFormat="1" ht="15" customHeight="1" x14ac:dyDescent="0.2">
      <c r="A810" s="123"/>
      <c r="B810" s="99" t="s">
        <v>2540</v>
      </c>
      <c r="C810" s="100" t="s">
        <v>2539</v>
      </c>
      <c r="D810" s="74"/>
      <c r="E810" s="69"/>
      <c r="F810" s="72"/>
      <c r="G810" s="73" t="s">
        <v>4416</v>
      </c>
    </row>
    <row r="811" spans="1:9" ht="15" customHeight="1" x14ac:dyDescent="0.2">
      <c r="A811" s="123"/>
      <c r="B811" s="99" t="s">
        <v>5316</v>
      </c>
      <c r="C811" s="100" t="s">
        <v>5315</v>
      </c>
      <c r="D811" s="74"/>
      <c r="E811" s="69"/>
      <c r="F811" s="72"/>
      <c r="G811" s="73" t="s">
        <v>4416</v>
      </c>
    </row>
    <row r="812" spans="1:9" s="87" customFormat="1" ht="15" customHeight="1" x14ac:dyDescent="0.2">
      <c r="A812" s="123"/>
      <c r="B812" s="99" t="s">
        <v>5636</v>
      </c>
      <c r="C812" s="100" t="s">
        <v>5402</v>
      </c>
      <c r="D812" s="84"/>
      <c r="E812" s="69"/>
      <c r="F812" s="85"/>
      <c r="G812" s="156" t="s">
        <v>4416</v>
      </c>
    </row>
    <row r="813" spans="1:9" ht="15" customHeight="1" x14ac:dyDescent="0.2">
      <c r="A813" s="122"/>
      <c r="B813" s="99" t="s">
        <v>6252</v>
      </c>
      <c r="C813" s="100" t="s">
        <v>6072</v>
      </c>
      <c r="D813" s="84"/>
      <c r="E813" s="69"/>
      <c r="F813" s="85"/>
      <c r="G813" s="86" t="s">
        <v>4416</v>
      </c>
    </row>
    <row r="814" spans="1:9" s="87" customFormat="1" ht="15" customHeight="1" x14ac:dyDescent="0.2">
      <c r="A814" s="122"/>
      <c r="B814" s="1376" t="s">
        <v>7160</v>
      </c>
      <c r="C814" s="100" t="s">
        <v>6661</v>
      </c>
      <c r="D814" s="91"/>
      <c r="E814" s="69"/>
      <c r="F814" s="85"/>
      <c r="G814" s="86" t="s">
        <v>4416</v>
      </c>
    </row>
    <row r="815" spans="1:9" ht="15" customHeight="1" x14ac:dyDescent="0.2">
      <c r="A815" s="122"/>
      <c r="B815" s="99" t="s">
        <v>5319</v>
      </c>
      <c r="C815" s="100" t="s">
        <v>5317</v>
      </c>
      <c r="D815" s="76"/>
      <c r="E815" s="69"/>
      <c r="F815" s="77"/>
      <c r="G815" s="73" t="s">
        <v>4416</v>
      </c>
    </row>
    <row r="816" spans="1:9" s="79" customFormat="1" ht="15" customHeight="1" x14ac:dyDescent="0.2">
      <c r="A816" s="122"/>
      <c r="B816" s="99" t="s">
        <v>5635</v>
      </c>
      <c r="C816" s="100" t="s">
        <v>5403</v>
      </c>
      <c r="D816" s="88"/>
      <c r="E816" s="69"/>
      <c r="F816" s="89"/>
      <c r="G816" s="156" t="s">
        <v>4416</v>
      </c>
      <c r="H816" s="75"/>
      <c r="I816" s="75"/>
    </row>
    <row r="817" spans="1:9" s="79" customFormat="1" ht="15" customHeight="1" x14ac:dyDescent="0.2">
      <c r="A817" s="122"/>
      <c r="B817" s="99" t="s">
        <v>6253</v>
      </c>
      <c r="C817" s="100" t="s">
        <v>6073</v>
      </c>
      <c r="D817" s="88"/>
      <c r="E817" s="69"/>
      <c r="F817" s="89"/>
      <c r="G817" s="86" t="s">
        <v>4416</v>
      </c>
      <c r="H817" s="75"/>
      <c r="I817" s="75"/>
    </row>
    <row r="818" spans="1:9" s="79" customFormat="1" ht="15" customHeight="1" x14ac:dyDescent="0.2">
      <c r="A818" s="122"/>
      <c r="B818" s="99" t="s">
        <v>6672</v>
      </c>
      <c r="C818" s="100" t="s">
        <v>6663</v>
      </c>
      <c r="D818" s="105"/>
      <c r="E818" s="69"/>
      <c r="F818" s="89"/>
      <c r="G818" s="86" t="s">
        <v>4416</v>
      </c>
      <c r="H818" s="75"/>
      <c r="I818" s="75"/>
    </row>
    <row r="819" spans="1:9" s="79" customFormat="1" ht="15" customHeight="1" x14ac:dyDescent="0.2">
      <c r="A819" s="122"/>
      <c r="B819" s="99" t="s">
        <v>5320</v>
      </c>
      <c r="C819" s="100" t="s">
        <v>5318</v>
      </c>
      <c r="D819" s="76"/>
      <c r="E819" s="69"/>
      <c r="F819" s="77"/>
      <c r="G819" s="73" t="s">
        <v>4416</v>
      </c>
      <c r="H819" s="75"/>
      <c r="I819" s="75"/>
    </row>
    <row r="820" spans="1:9" s="79" customFormat="1" ht="15" customHeight="1" x14ac:dyDescent="0.2">
      <c r="A820" s="122"/>
      <c r="B820" s="99" t="s">
        <v>5634</v>
      </c>
      <c r="C820" s="100" t="s">
        <v>5404</v>
      </c>
      <c r="D820" s="88"/>
      <c r="E820" s="69"/>
      <c r="F820" s="89"/>
      <c r="G820" s="156" t="s">
        <v>4416</v>
      </c>
      <c r="H820" s="75"/>
      <c r="I820" s="75"/>
    </row>
    <row r="821" spans="1:9" s="79" customFormat="1" ht="15" customHeight="1" x14ac:dyDescent="0.2">
      <c r="A821" s="122"/>
      <c r="B821" s="99" t="s">
        <v>6254</v>
      </c>
      <c r="C821" s="100" t="s">
        <v>6074</v>
      </c>
      <c r="D821" s="88"/>
      <c r="E821" s="69"/>
      <c r="F821" s="89"/>
      <c r="G821" s="86" t="s">
        <v>4416</v>
      </c>
      <c r="H821" s="75"/>
      <c r="I821" s="75"/>
    </row>
    <row r="822" spans="1:9" s="79" customFormat="1" ht="15" customHeight="1" x14ac:dyDescent="0.2">
      <c r="A822" s="122"/>
      <c r="B822" s="99" t="s">
        <v>6673</v>
      </c>
      <c r="C822" s="100" t="s">
        <v>6662</v>
      </c>
      <c r="D822" s="105"/>
      <c r="E822" s="69"/>
      <c r="F822" s="89"/>
      <c r="G822" s="86" t="s">
        <v>4416</v>
      </c>
      <c r="H822" s="75"/>
      <c r="I822" s="75"/>
    </row>
    <row r="823" spans="1:9" s="79" customFormat="1" ht="15" customHeight="1" x14ac:dyDescent="0.2">
      <c r="A823" s="122"/>
      <c r="B823" s="99" t="s">
        <v>6255</v>
      </c>
      <c r="C823" s="100" t="s">
        <v>6075</v>
      </c>
      <c r="D823" s="88"/>
      <c r="E823" s="69"/>
      <c r="F823" s="89"/>
      <c r="G823" s="86" t="s">
        <v>4416</v>
      </c>
      <c r="H823" s="75"/>
      <c r="I823" s="75"/>
    </row>
    <row r="824" spans="1:9" s="79" customFormat="1" ht="15" customHeight="1" x14ac:dyDescent="0.2">
      <c r="A824" s="122"/>
      <c r="B824" s="99" t="s">
        <v>4768</v>
      </c>
      <c r="C824" s="100" t="s">
        <v>4769</v>
      </c>
      <c r="D824" s="76"/>
      <c r="E824" s="69"/>
      <c r="F824" s="77"/>
      <c r="G824" s="4"/>
      <c r="H824" s="75"/>
      <c r="I824" s="75"/>
    </row>
    <row r="825" spans="1:9" ht="15" customHeight="1" x14ac:dyDescent="0.2">
      <c r="A825" s="122"/>
      <c r="B825" s="99" t="s">
        <v>2547</v>
      </c>
      <c r="C825" s="100" t="s">
        <v>2541</v>
      </c>
      <c r="D825" s="76"/>
      <c r="E825" s="69"/>
      <c r="F825" s="77"/>
      <c r="G825" s="73" t="s">
        <v>1662</v>
      </c>
      <c r="H825" s="75"/>
      <c r="I825" s="75"/>
    </row>
    <row r="826" spans="1:9" ht="15" customHeight="1" x14ac:dyDescent="0.2">
      <c r="A826" s="122"/>
      <c r="B826" s="99" t="s">
        <v>2548</v>
      </c>
      <c r="C826" s="100" t="s">
        <v>2542</v>
      </c>
      <c r="D826" s="76"/>
      <c r="E826" s="69"/>
      <c r="F826" s="77"/>
      <c r="G826" s="73" t="s">
        <v>4416</v>
      </c>
    </row>
    <row r="827" spans="1:9" ht="15" customHeight="1" x14ac:dyDescent="0.2">
      <c r="A827" s="122"/>
      <c r="B827" s="99" t="s">
        <v>2549</v>
      </c>
      <c r="C827" s="100" t="s">
        <v>2543</v>
      </c>
      <c r="D827" s="76"/>
      <c r="E827" s="69"/>
      <c r="F827" s="77"/>
      <c r="G827" s="75"/>
    </row>
    <row r="828" spans="1:9" ht="15" customHeight="1" x14ac:dyDescent="0.2">
      <c r="A828" s="122"/>
      <c r="B828" s="99" t="s">
        <v>2550</v>
      </c>
      <c r="C828" s="100" t="s">
        <v>2544</v>
      </c>
      <c r="D828" s="76"/>
      <c r="E828" s="69"/>
      <c r="F828" s="77"/>
      <c r="G828" s="75"/>
    </row>
    <row r="829" spans="1:9" ht="15" customHeight="1" x14ac:dyDescent="0.2">
      <c r="A829" s="122"/>
      <c r="B829" s="99" t="s">
        <v>2551</v>
      </c>
      <c r="C829" s="100" t="s">
        <v>2545</v>
      </c>
      <c r="D829" s="76"/>
      <c r="E829" s="69"/>
      <c r="F829" s="77"/>
      <c r="G829" s="75"/>
    </row>
    <row r="830" spans="1:9" ht="15" customHeight="1" x14ac:dyDescent="0.2">
      <c r="A830" s="122"/>
      <c r="B830" s="99" t="s">
        <v>2552</v>
      </c>
      <c r="C830" s="100" t="s">
        <v>2546</v>
      </c>
      <c r="D830" s="76"/>
      <c r="E830" s="69"/>
      <c r="F830" s="77"/>
      <c r="G830" s="73" t="s">
        <v>1662</v>
      </c>
    </row>
    <row r="831" spans="1:9" ht="15" customHeight="1" x14ac:dyDescent="0.2">
      <c r="A831" s="122"/>
      <c r="B831" s="99" t="s">
        <v>2577</v>
      </c>
      <c r="C831" s="100" t="s">
        <v>2553</v>
      </c>
      <c r="D831" s="76"/>
      <c r="E831" s="69"/>
      <c r="F831" s="77"/>
    </row>
    <row r="832" spans="1:9" ht="15" customHeight="1" x14ac:dyDescent="0.2">
      <c r="A832" s="122"/>
      <c r="B832" s="99" t="s">
        <v>2578</v>
      </c>
      <c r="C832" s="100" t="s">
        <v>2554</v>
      </c>
      <c r="D832" s="76"/>
      <c r="E832" s="69"/>
      <c r="F832" s="77"/>
    </row>
    <row r="833" spans="1:7" ht="15" customHeight="1" x14ac:dyDescent="0.2">
      <c r="A833" s="122"/>
      <c r="B833" s="99" t="s">
        <v>2579</v>
      </c>
      <c r="C833" s="100" t="s">
        <v>2555</v>
      </c>
      <c r="D833" s="76"/>
      <c r="E833" s="69"/>
      <c r="F833" s="77"/>
    </row>
    <row r="834" spans="1:7" ht="15" customHeight="1" x14ac:dyDescent="0.2">
      <c r="A834" s="122"/>
      <c r="B834" s="99" t="s">
        <v>2580</v>
      </c>
      <c r="C834" s="100" t="s">
        <v>2556</v>
      </c>
      <c r="D834" s="76"/>
      <c r="E834" s="69"/>
      <c r="F834" s="77"/>
    </row>
    <row r="835" spans="1:7" ht="15" customHeight="1" x14ac:dyDescent="0.2">
      <c r="A835" s="122"/>
      <c r="B835" s="99" t="s">
        <v>2581</v>
      </c>
      <c r="C835" s="100" t="s">
        <v>2557</v>
      </c>
      <c r="D835" s="74"/>
      <c r="E835" s="69"/>
      <c r="F835" s="72"/>
    </row>
    <row r="836" spans="1:7" ht="15" customHeight="1" x14ac:dyDescent="0.2">
      <c r="A836" s="122"/>
      <c r="B836" s="99" t="s">
        <v>2582</v>
      </c>
      <c r="C836" s="100" t="s">
        <v>2558</v>
      </c>
      <c r="D836" s="74"/>
      <c r="E836" s="69"/>
      <c r="F836" s="72"/>
    </row>
    <row r="837" spans="1:7" ht="15" customHeight="1" x14ac:dyDescent="0.2">
      <c r="A837" s="122"/>
      <c r="B837" s="99" t="s">
        <v>2583</v>
      </c>
      <c r="C837" s="100" t="s">
        <v>2559</v>
      </c>
      <c r="D837" s="74"/>
      <c r="E837" s="69"/>
      <c r="F837" s="72"/>
    </row>
    <row r="838" spans="1:7" ht="15" customHeight="1" x14ac:dyDescent="0.2">
      <c r="A838" s="122"/>
      <c r="B838" s="99" t="s">
        <v>2584</v>
      </c>
      <c r="C838" s="100" t="s">
        <v>2560</v>
      </c>
      <c r="D838" s="74"/>
      <c r="E838" s="69"/>
      <c r="F838" s="72"/>
    </row>
    <row r="839" spans="1:7" ht="15" customHeight="1" x14ac:dyDescent="0.2">
      <c r="A839" s="122"/>
      <c r="B839" s="99" t="s">
        <v>2585</v>
      </c>
      <c r="C839" s="100" t="s">
        <v>2561</v>
      </c>
      <c r="D839" s="74"/>
      <c r="E839" s="69"/>
      <c r="F839" s="72"/>
    </row>
    <row r="840" spans="1:7" ht="15" customHeight="1" x14ac:dyDescent="0.2">
      <c r="A840" s="122"/>
      <c r="B840" s="99" t="s">
        <v>2586</v>
      </c>
      <c r="C840" s="100" t="s">
        <v>2562</v>
      </c>
      <c r="D840" s="74"/>
      <c r="E840" s="69"/>
      <c r="F840" s="72"/>
    </row>
    <row r="841" spans="1:7" ht="15" customHeight="1" x14ac:dyDescent="0.2">
      <c r="A841" s="122"/>
      <c r="B841" s="99" t="s">
        <v>2587</v>
      </c>
      <c r="C841" s="100" t="s">
        <v>2563</v>
      </c>
      <c r="D841" s="74"/>
      <c r="E841" s="69"/>
      <c r="F841" s="72"/>
    </row>
    <row r="842" spans="1:7" ht="15" customHeight="1" x14ac:dyDescent="0.2">
      <c r="A842" s="122"/>
      <c r="B842" s="99" t="s">
        <v>2588</v>
      </c>
      <c r="C842" s="100" t="s">
        <v>2564</v>
      </c>
      <c r="D842" s="74"/>
      <c r="E842" s="69"/>
      <c r="F842" s="72"/>
      <c r="G842" s="75"/>
    </row>
    <row r="843" spans="1:7" ht="15" customHeight="1" x14ac:dyDescent="0.2">
      <c r="A843" s="122"/>
      <c r="B843" s="99" t="s">
        <v>2589</v>
      </c>
      <c r="C843" s="100" t="s">
        <v>2565</v>
      </c>
      <c r="D843" s="74"/>
      <c r="E843" s="69"/>
      <c r="F843" s="72"/>
      <c r="G843" s="73" t="s">
        <v>1662</v>
      </c>
    </row>
    <row r="844" spans="1:7" ht="15" customHeight="1" x14ac:dyDescent="0.2">
      <c r="A844" s="122"/>
      <c r="B844" s="99" t="s">
        <v>2590</v>
      </c>
      <c r="C844" s="100" t="s">
        <v>2566</v>
      </c>
      <c r="D844" s="74"/>
      <c r="E844" s="69"/>
      <c r="F844" s="72"/>
      <c r="G844" s="73" t="s">
        <v>4416</v>
      </c>
    </row>
    <row r="845" spans="1:7" ht="15" customHeight="1" x14ac:dyDescent="0.2">
      <c r="A845" s="122"/>
      <c r="B845" s="99" t="s">
        <v>2591</v>
      </c>
      <c r="C845" s="100" t="s">
        <v>2567</v>
      </c>
      <c r="D845" s="74"/>
      <c r="E845" s="69"/>
      <c r="F845" s="72"/>
      <c r="G845" s="73" t="s">
        <v>4416</v>
      </c>
    </row>
    <row r="846" spans="1:7" ht="15" customHeight="1" x14ac:dyDescent="0.2">
      <c r="A846" s="122"/>
      <c r="B846" s="99" t="s">
        <v>2592</v>
      </c>
      <c r="C846" s="100" t="s">
        <v>2568</v>
      </c>
      <c r="D846" s="74"/>
      <c r="E846" s="69"/>
      <c r="F846" s="72"/>
      <c r="G846" s="73" t="s">
        <v>4416</v>
      </c>
    </row>
    <row r="847" spans="1:7" ht="15" customHeight="1" x14ac:dyDescent="0.2">
      <c r="A847" s="122"/>
      <c r="B847" s="99" t="s">
        <v>2593</v>
      </c>
      <c r="C847" s="100" t="s">
        <v>2569</v>
      </c>
      <c r="D847" s="74"/>
      <c r="E847" s="69"/>
      <c r="F847" s="72"/>
      <c r="G847" s="73" t="s">
        <v>4416</v>
      </c>
    </row>
    <row r="848" spans="1:7" ht="15" customHeight="1" x14ac:dyDescent="0.2">
      <c r="A848" s="122"/>
      <c r="B848" s="99" t="s">
        <v>2594</v>
      </c>
      <c r="C848" s="100" t="s">
        <v>2570</v>
      </c>
      <c r="D848" s="74"/>
      <c r="E848" s="69"/>
      <c r="F848" s="72"/>
      <c r="G848" s="73" t="s">
        <v>4416</v>
      </c>
    </row>
    <row r="849" spans="1:7" ht="15" customHeight="1" x14ac:dyDescent="0.2">
      <c r="A849" s="123"/>
      <c r="B849" s="99" t="s">
        <v>2595</v>
      </c>
      <c r="C849" s="100" t="s">
        <v>2571</v>
      </c>
      <c r="D849" s="74"/>
      <c r="E849" s="69"/>
      <c r="F849" s="72"/>
      <c r="G849" s="73" t="s">
        <v>4416</v>
      </c>
    </row>
    <row r="850" spans="1:7" s="87" customFormat="1" ht="15" customHeight="1" x14ac:dyDescent="0.2">
      <c r="A850" s="123"/>
      <c r="B850" s="99" t="s">
        <v>2596</v>
      </c>
      <c r="C850" s="100" t="s">
        <v>2572</v>
      </c>
      <c r="D850" s="74"/>
      <c r="E850" s="69"/>
      <c r="F850" s="72"/>
      <c r="G850" s="73" t="s">
        <v>4416</v>
      </c>
    </row>
    <row r="851" spans="1:7" ht="15" customHeight="1" x14ac:dyDescent="0.2">
      <c r="A851" s="122"/>
      <c r="B851" s="99" t="s">
        <v>2597</v>
      </c>
      <c r="C851" s="100" t="s">
        <v>2573</v>
      </c>
      <c r="D851" s="74"/>
      <c r="E851" s="69"/>
      <c r="F851" s="72"/>
      <c r="G851" s="73" t="s">
        <v>4416</v>
      </c>
    </row>
    <row r="852" spans="1:7" ht="15" customHeight="1" x14ac:dyDescent="0.2">
      <c r="A852" s="122"/>
      <c r="B852" s="99" t="s">
        <v>2598</v>
      </c>
      <c r="C852" s="100" t="s">
        <v>2574</v>
      </c>
      <c r="D852" s="74"/>
      <c r="E852" s="69"/>
      <c r="F852" s="72"/>
      <c r="G852" s="73" t="s">
        <v>4416</v>
      </c>
    </row>
    <row r="853" spans="1:7" ht="15" customHeight="1" x14ac:dyDescent="0.2">
      <c r="A853" s="122"/>
      <c r="B853" s="99" t="s">
        <v>2599</v>
      </c>
      <c r="C853" s="100" t="s">
        <v>2575</v>
      </c>
      <c r="D853" s="74"/>
      <c r="E853" s="69"/>
      <c r="F853" s="72"/>
      <c r="G853" s="73" t="s">
        <v>4416</v>
      </c>
    </row>
    <row r="854" spans="1:7" ht="15" customHeight="1" x14ac:dyDescent="0.2">
      <c r="A854" s="122"/>
      <c r="B854" s="99" t="s">
        <v>2600</v>
      </c>
      <c r="C854" s="100" t="s">
        <v>2576</v>
      </c>
      <c r="D854" s="74"/>
      <c r="E854" s="69"/>
      <c r="F854" s="72"/>
      <c r="G854" s="73" t="s">
        <v>4416</v>
      </c>
    </row>
    <row r="855" spans="1:7" ht="15" customHeight="1" x14ac:dyDescent="0.2">
      <c r="A855" s="122"/>
      <c r="B855" s="99" t="s">
        <v>5306</v>
      </c>
      <c r="C855" s="100" t="s">
        <v>5305</v>
      </c>
      <c r="D855" s="74"/>
      <c r="E855" s="69"/>
      <c r="F855" s="72"/>
      <c r="G855" s="73" t="s">
        <v>4416</v>
      </c>
    </row>
    <row r="856" spans="1:7" ht="15" customHeight="1" x14ac:dyDescent="0.2">
      <c r="A856" s="123"/>
      <c r="B856" s="99" t="s">
        <v>5633</v>
      </c>
      <c r="C856" s="100" t="s">
        <v>5405</v>
      </c>
      <c r="D856" s="84"/>
      <c r="E856" s="69"/>
      <c r="F856" s="85"/>
      <c r="G856" s="156" t="s">
        <v>4416</v>
      </c>
    </row>
    <row r="857" spans="1:7" s="87" customFormat="1" ht="15" customHeight="1" x14ac:dyDescent="0.2">
      <c r="A857" s="123"/>
      <c r="B857" s="99" t="s">
        <v>6256</v>
      </c>
      <c r="C857" s="100" t="s">
        <v>6076</v>
      </c>
      <c r="D857" s="84"/>
      <c r="E857" s="69"/>
      <c r="F857" s="85"/>
      <c r="G857" s="86" t="s">
        <v>4416</v>
      </c>
    </row>
    <row r="858" spans="1:7" s="87" customFormat="1" ht="15" customHeight="1" x14ac:dyDescent="0.2">
      <c r="A858" s="122"/>
      <c r="B858" s="99" t="s">
        <v>6674</v>
      </c>
      <c r="C858" s="100" t="s">
        <v>6664</v>
      </c>
      <c r="D858" s="91"/>
      <c r="E858" s="69"/>
      <c r="F858" s="85"/>
      <c r="G858" s="86" t="s">
        <v>4416</v>
      </c>
    </row>
    <row r="859" spans="1:7" ht="15" customHeight="1" x14ac:dyDescent="0.2">
      <c r="A859" s="122"/>
      <c r="B859" s="99" t="s">
        <v>2605</v>
      </c>
      <c r="C859" s="100" t="s">
        <v>2601</v>
      </c>
      <c r="D859" s="74"/>
      <c r="E859" s="69"/>
      <c r="F859" s="72"/>
      <c r="G859" s="73" t="s">
        <v>4416</v>
      </c>
    </row>
    <row r="860" spans="1:7" ht="15" customHeight="1" x14ac:dyDescent="0.2">
      <c r="A860" s="122"/>
      <c r="B860" s="99" t="s">
        <v>2606</v>
      </c>
      <c r="C860" s="100" t="s">
        <v>2602</v>
      </c>
      <c r="D860" s="74"/>
      <c r="E860" s="69"/>
      <c r="F860" s="72"/>
      <c r="G860" s="73" t="s">
        <v>4416</v>
      </c>
    </row>
    <row r="861" spans="1:7" ht="15" customHeight="1" x14ac:dyDescent="0.2">
      <c r="A861" s="122"/>
      <c r="B861" s="99" t="s">
        <v>2607</v>
      </c>
      <c r="C861" s="100" t="s">
        <v>2603</v>
      </c>
      <c r="D861" s="74"/>
      <c r="E861" s="69"/>
      <c r="F861" s="72"/>
      <c r="G861" s="73" t="s">
        <v>4416</v>
      </c>
    </row>
    <row r="862" spans="1:7" ht="15" customHeight="1" x14ac:dyDescent="0.2">
      <c r="A862" s="122"/>
      <c r="B862" s="99" t="s">
        <v>2608</v>
      </c>
      <c r="C862" s="100" t="s">
        <v>2604</v>
      </c>
      <c r="D862" s="74"/>
      <c r="E862" s="69"/>
      <c r="F862" s="72"/>
      <c r="G862" s="73" t="s">
        <v>4416</v>
      </c>
    </row>
    <row r="863" spans="1:7" ht="15" customHeight="1" x14ac:dyDescent="0.2">
      <c r="A863" s="122"/>
      <c r="B863" s="99" t="s">
        <v>2609</v>
      </c>
      <c r="C863" s="100" t="s">
        <v>4418</v>
      </c>
      <c r="D863" s="74"/>
      <c r="E863" s="69"/>
      <c r="F863" s="72"/>
      <c r="G863" s="73" t="s">
        <v>4416</v>
      </c>
    </row>
    <row r="864" spans="1:7" ht="15" customHeight="1" x14ac:dyDescent="0.2">
      <c r="A864" s="122"/>
      <c r="B864" s="99" t="s">
        <v>5325</v>
      </c>
      <c r="C864" s="100" t="s">
        <v>5326</v>
      </c>
      <c r="D864" s="74"/>
      <c r="E864" s="69"/>
      <c r="F864" s="72"/>
      <c r="G864" s="73" t="s">
        <v>4416</v>
      </c>
    </row>
    <row r="865" spans="1:7" ht="15" customHeight="1" x14ac:dyDescent="0.2">
      <c r="A865" s="122"/>
      <c r="B865" s="99" t="s">
        <v>5632</v>
      </c>
      <c r="C865" s="100" t="s">
        <v>5406</v>
      </c>
      <c r="D865" s="84"/>
      <c r="E865" s="69"/>
      <c r="F865" s="85"/>
      <c r="G865" s="73" t="s">
        <v>4416</v>
      </c>
    </row>
    <row r="866" spans="1:7" ht="15" customHeight="1" x14ac:dyDescent="0.2">
      <c r="A866" s="122"/>
      <c r="B866" s="99" t="s">
        <v>6257</v>
      </c>
      <c r="C866" s="100" t="s">
        <v>6077</v>
      </c>
      <c r="D866" s="84"/>
      <c r="E866" s="69"/>
      <c r="F866" s="85"/>
      <c r="G866" s="86" t="s">
        <v>4416</v>
      </c>
    </row>
    <row r="867" spans="1:7" ht="15" customHeight="1" x14ac:dyDescent="0.2">
      <c r="A867" s="122"/>
      <c r="B867" s="99" t="s">
        <v>6675</v>
      </c>
      <c r="C867" s="100" t="s">
        <v>6665</v>
      </c>
      <c r="D867" s="91"/>
      <c r="E867" s="69"/>
      <c r="F867" s="85"/>
      <c r="G867" s="86" t="s">
        <v>4416</v>
      </c>
    </row>
    <row r="868" spans="1:7" ht="15" customHeight="1" x14ac:dyDescent="0.2">
      <c r="A868" s="122"/>
      <c r="B868" s="99" t="s">
        <v>2626</v>
      </c>
      <c r="C868" s="100" t="s">
        <v>2610</v>
      </c>
      <c r="D868" s="74"/>
      <c r="E868" s="69"/>
      <c r="F868" s="72"/>
    </row>
    <row r="869" spans="1:7" ht="15" customHeight="1" x14ac:dyDescent="0.2">
      <c r="A869" s="122"/>
      <c r="B869" s="99" t="s">
        <v>2627</v>
      </c>
      <c r="C869" s="100" t="s">
        <v>2611</v>
      </c>
      <c r="D869" s="74"/>
      <c r="E869" s="69"/>
      <c r="F869" s="72"/>
    </row>
    <row r="870" spans="1:7" ht="15" customHeight="1" x14ac:dyDescent="0.2">
      <c r="A870" s="122"/>
      <c r="B870" s="99" t="s">
        <v>2628</v>
      </c>
      <c r="C870" s="100" t="s">
        <v>2612</v>
      </c>
      <c r="D870" s="74"/>
      <c r="E870" s="69"/>
      <c r="F870" s="72"/>
    </row>
    <row r="871" spans="1:7" ht="15" customHeight="1" x14ac:dyDescent="0.2">
      <c r="A871" s="122"/>
      <c r="B871" s="99" t="s">
        <v>2629</v>
      </c>
      <c r="C871" s="100" t="s">
        <v>2613</v>
      </c>
      <c r="D871" s="74"/>
      <c r="E871" s="69"/>
      <c r="F871" s="72"/>
      <c r="G871" s="75"/>
    </row>
    <row r="872" spans="1:7" ht="15" customHeight="1" x14ac:dyDescent="0.2">
      <c r="A872" s="122"/>
      <c r="B872" s="99" t="s">
        <v>2630</v>
      </c>
      <c r="C872" s="100" t="s">
        <v>2614</v>
      </c>
      <c r="D872" s="74"/>
      <c r="E872" s="69"/>
      <c r="F872" s="72"/>
      <c r="G872" s="73" t="s">
        <v>1662</v>
      </c>
    </row>
    <row r="873" spans="1:7" ht="15" customHeight="1" x14ac:dyDescent="0.2">
      <c r="A873" s="122"/>
      <c r="B873" s="99" t="s">
        <v>2631</v>
      </c>
      <c r="C873" s="100" t="s">
        <v>2615</v>
      </c>
      <c r="D873" s="74"/>
      <c r="E873" s="69"/>
      <c r="F873" s="72"/>
      <c r="G873" s="73" t="s">
        <v>4416</v>
      </c>
    </row>
    <row r="874" spans="1:7" ht="15" customHeight="1" x14ac:dyDescent="0.2">
      <c r="A874" s="122"/>
      <c r="B874" s="99" t="s">
        <v>2632</v>
      </c>
      <c r="C874" s="100" t="s">
        <v>2616</v>
      </c>
      <c r="D874" s="74"/>
      <c r="E874" s="69"/>
      <c r="F874" s="72"/>
      <c r="G874" s="73" t="s">
        <v>4416</v>
      </c>
    </row>
    <row r="875" spans="1:7" ht="15" customHeight="1" x14ac:dyDescent="0.2">
      <c r="A875" s="122"/>
      <c r="B875" s="99" t="s">
        <v>2633</v>
      </c>
      <c r="C875" s="100" t="s">
        <v>2617</v>
      </c>
      <c r="D875" s="74"/>
      <c r="E875" s="69"/>
      <c r="F875" s="72"/>
      <c r="G875" s="73" t="s">
        <v>4416</v>
      </c>
    </row>
    <row r="876" spans="1:7" ht="15" customHeight="1" x14ac:dyDescent="0.2">
      <c r="A876" s="123"/>
      <c r="B876" s="99" t="s">
        <v>2634</v>
      </c>
      <c r="C876" s="100" t="s">
        <v>2618</v>
      </c>
      <c r="D876" s="74"/>
      <c r="E876" s="69"/>
      <c r="F876" s="72"/>
      <c r="G876" s="73" t="s">
        <v>4416</v>
      </c>
    </row>
    <row r="877" spans="1:7" s="87" customFormat="1" ht="15" customHeight="1" x14ac:dyDescent="0.2">
      <c r="A877" s="123"/>
      <c r="B877" s="99" t="s">
        <v>2635</v>
      </c>
      <c r="C877" s="100" t="s">
        <v>2619</v>
      </c>
      <c r="D877" s="74"/>
      <c r="E877" s="69"/>
      <c r="F877" s="72"/>
      <c r="G877" s="73" t="s">
        <v>4416</v>
      </c>
    </row>
    <row r="878" spans="1:7" ht="15" customHeight="1" x14ac:dyDescent="0.2">
      <c r="A878" s="122"/>
      <c r="B878" s="99" t="s">
        <v>2636</v>
      </c>
      <c r="C878" s="100" t="s">
        <v>2620</v>
      </c>
      <c r="D878" s="74"/>
      <c r="E878" s="69"/>
      <c r="F878" s="72"/>
      <c r="G878" s="73" t="s">
        <v>4416</v>
      </c>
    </row>
    <row r="879" spans="1:7" ht="15" customHeight="1" x14ac:dyDescent="0.2">
      <c r="A879" s="122"/>
      <c r="B879" s="99" t="s">
        <v>2637</v>
      </c>
      <c r="C879" s="100" t="s">
        <v>2621</v>
      </c>
      <c r="D879" s="74"/>
      <c r="E879" s="69"/>
      <c r="F879" s="72"/>
      <c r="G879" s="73" t="s">
        <v>4416</v>
      </c>
    </row>
    <row r="880" spans="1:7" ht="15" customHeight="1" x14ac:dyDescent="0.2">
      <c r="A880" s="122"/>
      <c r="B880" s="99" t="s">
        <v>2638</v>
      </c>
      <c r="C880" s="100" t="s">
        <v>2622</v>
      </c>
      <c r="D880" s="74"/>
      <c r="E880" s="69"/>
      <c r="F880" s="72"/>
      <c r="G880" s="73" t="s">
        <v>4416</v>
      </c>
    </row>
    <row r="881" spans="1:7" ht="15" customHeight="1" x14ac:dyDescent="0.2">
      <c r="A881" s="122"/>
      <c r="B881" s="99" t="s">
        <v>2639</v>
      </c>
      <c r="C881" s="100" t="s">
        <v>2623</v>
      </c>
      <c r="D881" s="74"/>
      <c r="E881" s="69"/>
      <c r="F881" s="72"/>
      <c r="G881" s="73" t="s">
        <v>4416</v>
      </c>
    </row>
    <row r="882" spans="1:7" ht="15" customHeight="1" x14ac:dyDescent="0.2">
      <c r="A882" s="122"/>
      <c r="B882" s="99" t="s">
        <v>2640</v>
      </c>
      <c r="C882" s="100" t="s">
        <v>2624</v>
      </c>
      <c r="D882" s="74"/>
      <c r="E882" s="69"/>
      <c r="F882" s="72"/>
      <c r="G882" s="73" t="s">
        <v>4416</v>
      </c>
    </row>
    <row r="883" spans="1:7" ht="15" customHeight="1" x14ac:dyDescent="0.2">
      <c r="A883" s="122"/>
      <c r="B883" s="99" t="s">
        <v>4773</v>
      </c>
      <c r="C883" s="100" t="s">
        <v>2625</v>
      </c>
      <c r="D883" s="74"/>
      <c r="E883" s="69"/>
      <c r="F883" s="72"/>
      <c r="G883" s="73" t="s">
        <v>4416</v>
      </c>
    </row>
    <row r="884" spans="1:7" ht="15" customHeight="1" x14ac:dyDescent="0.2">
      <c r="A884" s="122"/>
      <c r="B884" s="99" t="s">
        <v>5321</v>
      </c>
      <c r="C884" s="100" t="s">
        <v>5324</v>
      </c>
      <c r="D884" s="74"/>
      <c r="E884" s="69"/>
      <c r="F884" s="72"/>
      <c r="G884" s="73" t="s">
        <v>4416</v>
      </c>
    </row>
    <row r="885" spans="1:7" ht="15" customHeight="1" x14ac:dyDescent="0.2">
      <c r="A885" s="122"/>
      <c r="B885" s="99" t="s">
        <v>5631</v>
      </c>
      <c r="C885" s="100" t="s">
        <v>5407</v>
      </c>
      <c r="D885" s="84"/>
      <c r="E885" s="69"/>
      <c r="F885" s="85"/>
      <c r="G885" s="73" t="s">
        <v>4416</v>
      </c>
    </row>
    <row r="886" spans="1:7" ht="15" customHeight="1" x14ac:dyDescent="0.2">
      <c r="A886" s="122"/>
      <c r="B886" s="99" t="s">
        <v>6258</v>
      </c>
      <c r="C886" s="100" t="s">
        <v>6078</v>
      </c>
      <c r="D886" s="84"/>
      <c r="E886" s="69"/>
      <c r="F886" s="85"/>
      <c r="G886" s="86" t="s">
        <v>4416</v>
      </c>
    </row>
    <row r="887" spans="1:7" s="87" customFormat="1" ht="15" customHeight="1" x14ac:dyDescent="0.2">
      <c r="A887" s="122"/>
      <c r="B887" s="99" t="s">
        <v>6676</v>
      </c>
      <c r="C887" s="100" t="s">
        <v>6666</v>
      </c>
      <c r="D887" s="91"/>
      <c r="E887" s="69"/>
      <c r="F887" s="85"/>
      <c r="G887" s="86" t="s">
        <v>4416</v>
      </c>
    </row>
    <row r="888" spans="1:7" ht="15" customHeight="1" x14ac:dyDescent="0.2">
      <c r="A888" s="122"/>
      <c r="B888" s="99" t="s">
        <v>2658</v>
      </c>
      <c r="C888" s="100" t="s">
        <v>2642</v>
      </c>
      <c r="D888" s="74"/>
      <c r="E888" s="69"/>
      <c r="F888" s="72"/>
    </row>
    <row r="889" spans="1:7" ht="15" customHeight="1" x14ac:dyDescent="0.2">
      <c r="A889" s="122"/>
      <c r="B889" s="99" t="s">
        <v>2659</v>
      </c>
      <c r="C889" s="100" t="s">
        <v>2643</v>
      </c>
      <c r="D889" s="74"/>
      <c r="E889" s="69"/>
      <c r="F889" s="72"/>
    </row>
    <row r="890" spans="1:7" ht="15" customHeight="1" x14ac:dyDescent="0.2">
      <c r="A890" s="122"/>
      <c r="B890" s="99" t="s">
        <v>2660</v>
      </c>
      <c r="C890" s="100" t="s">
        <v>2644</v>
      </c>
      <c r="D890" s="74"/>
      <c r="E890" s="69"/>
      <c r="F890" s="72"/>
    </row>
    <row r="891" spans="1:7" ht="15" customHeight="1" x14ac:dyDescent="0.2">
      <c r="A891" s="122"/>
      <c r="B891" s="99" t="s">
        <v>2661</v>
      </c>
      <c r="C891" s="100" t="s">
        <v>2645</v>
      </c>
      <c r="D891" s="74"/>
      <c r="E891" s="69"/>
      <c r="F891" s="72"/>
      <c r="G891" s="75"/>
    </row>
    <row r="892" spans="1:7" ht="15" customHeight="1" x14ac:dyDescent="0.2">
      <c r="A892" s="122"/>
      <c r="B892" s="99" t="s">
        <v>2662</v>
      </c>
      <c r="C892" s="100" t="s">
        <v>2646</v>
      </c>
      <c r="D892" s="74"/>
      <c r="E892" s="69"/>
      <c r="F892" s="72"/>
      <c r="G892" s="73" t="s">
        <v>1662</v>
      </c>
    </row>
    <row r="893" spans="1:7" ht="15" customHeight="1" x14ac:dyDescent="0.2">
      <c r="A893" s="122"/>
      <c r="B893" s="99" t="s">
        <v>2663</v>
      </c>
      <c r="C893" s="100" t="s">
        <v>2647</v>
      </c>
      <c r="D893" s="74"/>
      <c r="E893" s="69"/>
      <c r="F893" s="72"/>
      <c r="G893" s="73" t="s">
        <v>4416</v>
      </c>
    </row>
    <row r="894" spans="1:7" ht="15" customHeight="1" x14ac:dyDescent="0.2">
      <c r="A894" s="122"/>
      <c r="B894" s="99" t="s">
        <v>2664</v>
      </c>
      <c r="C894" s="100" t="s">
        <v>2648</v>
      </c>
      <c r="D894" s="74"/>
      <c r="E894" s="69"/>
      <c r="F894" s="72"/>
      <c r="G894" s="73" t="s">
        <v>4416</v>
      </c>
    </row>
    <row r="895" spans="1:7" ht="15" customHeight="1" x14ac:dyDescent="0.2">
      <c r="A895" s="123"/>
      <c r="B895" s="99" t="s">
        <v>2665</v>
      </c>
      <c r="C895" s="100" t="s">
        <v>2649</v>
      </c>
      <c r="D895" s="74"/>
      <c r="E895" s="69"/>
      <c r="F895" s="72"/>
      <c r="G895" s="73" t="s">
        <v>4416</v>
      </c>
    </row>
    <row r="896" spans="1:7" s="87" customFormat="1" ht="15" customHeight="1" x14ac:dyDescent="0.2">
      <c r="A896" s="123"/>
      <c r="B896" s="99" t="s">
        <v>2666</v>
      </c>
      <c r="C896" s="100" t="s">
        <v>2650</v>
      </c>
      <c r="D896" s="74"/>
      <c r="E896" s="69"/>
      <c r="F896" s="72"/>
      <c r="G896" s="73" t="s">
        <v>4416</v>
      </c>
    </row>
    <row r="897" spans="1:7" s="87" customFormat="1" ht="15" customHeight="1" x14ac:dyDescent="0.2">
      <c r="A897" s="123"/>
      <c r="B897" s="99" t="s">
        <v>2667</v>
      </c>
      <c r="C897" s="100" t="s">
        <v>2651</v>
      </c>
      <c r="D897" s="74"/>
      <c r="E897" s="69"/>
      <c r="F897" s="72"/>
      <c r="G897" s="73" t="s">
        <v>4416</v>
      </c>
    </row>
    <row r="898" spans="1:7" s="87" customFormat="1" ht="15" customHeight="1" x14ac:dyDescent="0.2">
      <c r="A898" s="123"/>
      <c r="B898" s="99" t="s">
        <v>2668</v>
      </c>
      <c r="C898" s="100" t="s">
        <v>2652</v>
      </c>
      <c r="D898" s="74"/>
      <c r="E898" s="69"/>
      <c r="F898" s="72"/>
      <c r="G898" s="73" t="s">
        <v>4416</v>
      </c>
    </row>
    <row r="899" spans="1:7" s="87" customFormat="1" ht="15" customHeight="1" x14ac:dyDescent="0.2">
      <c r="A899" s="123"/>
      <c r="B899" s="99" t="s">
        <v>2669</v>
      </c>
      <c r="C899" s="100" t="s">
        <v>2653</v>
      </c>
      <c r="D899" s="74"/>
      <c r="E899" s="69"/>
      <c r="F899" s="72"/>
      <c r="G899" s="73" t="s">
        <v>4416</v>
      </c>
    </row>
    <row r="900" spans="1:7" s="87" customFormat="1" ht="15" customHeight="1" x14ac:dyDescent="0.2">
      <c r="A900" s="123"/>
      <c r="B900" s="99" t="s">
        <v>2670</v>
      </c>
      <c r="C900" s="100" t="s">
        <v>2654</v>
      </c>
      <c r="D900" s="74"/>
      <c r="E900" s="69"/>
      <c r="F900" s="72"/>
      <c r="G900" s="73" t="s">
        <v>4416</v>
      </c>
    </row>
    <row r="901" spans="1:7" s="87" customFormat="1" ht="15" customHeight="1" x14ac:dyDescent="0.2">
      <c r="A901" s="123"/>
      <c r="B901" s="99" t="s">
        <v>2671</v>
      </c>
      <c r="C901" s="100" t="s">
        <v>2655</v>
      </c>
      <c r="D901" s="74"/>
      <c r="E901" s="69"/>
      <c r="F901" s="72"/>
      <c r="G901" s="73" t="s">
        <v>4416</v>
      </c>
    </row>
    <row r="902" spans="1:7" s="87" customFormat="1" ht="15" customHeight="1" x14ac:dyDescent="0.2">
      <c r="A902" s="123"/>
      <c r="B902" s="99" t="s">
        <v>2641</v>
      </c>
      <c r="C902" s="100" t="s">
        <v>2656</v>
      </c>
      <c r="D902" s="74"/>
      <c r="E902" s="69"/>
      <c r="F902" s="72"/>
      <c r="G902" s="73" t="s">
        <v>4416</v>
      </c>
    </row>
    <row r="903" spans="1:7" s="87" customFormat="1" ht="15" customHeight="1" x14ac:dyDescent="0.2">
      <c r="A903" s="123"/>
      <c r="B903" s="99" t="s">
        <v>2672</v>
      </c>
      <c r="C903" s="100" t="s">
        <v>2657</v>
      </c>
      <c r="D903" s="74"/>
      <c r="E903" s="69"/>
      <c r="F903" s="72"/>
      <c r="G903" s="73" t="s">
        <v>4416</v>
      </c>
    </row>
    <row r="904" spans="1:7" s="87" customFormat="1" ht="15" customHeight="1" x14ac:dyDescent="0.2">
      <c r="A904" s="123"/>
      <c r="B904" s="99" t="s">
        <v>5322</v>
      </c>
      <c r="C904" s="100" t="s">
        <v>5323</v>
      </c>
      <c r="D904" s="74"/>
      <c r="E904" s="69"/>
      <c r="F904" s="72"/>
      <c r="G904" s="73" t="s">
        <v>4416</v>
      </c>
    </row>
    <row r="905" spans="1:7" s="87" customFormat="1" ht="15" customHeight="1" x14ac:dyDescent="0.2">
      <c r="A905" s="123"/>
      <c r="B905" s="99" t="s">
        <v>5630</v>
      </c>
      <c r="C905" s="100" t="s">
        <v>5408</v>
      </c>
      <c r="D905" s="84"/>
      <c r="E905" s="69"/>
      <c r="F905" s="85"/>
      <c r="G905" s="73" t="s">
        <v>4416</v>
      </c>
    </row>
    <row r="906" spans="1:7" s="87" customFormat="1" ht="15" customHeight="1" x14ac:dyDescent="0.2">
      <c r="A906" s="123"/>
      <c r="B906" s="99" t="s">
        <v>6259</v>
      </c>
      <c r="C906" s="100" t="s">
        <v>6079</v>
      </c>
      <c r="D906" s="84"/>
      <c r="E906" s="69"/>
      <c r="F906" s="85"/>
      <c r="G906" s="86" t="s">
        <v>4416</v>
      </c>
    </row>
    <row r="907" spans="1:7" s="87" customFormat="1" ht="15" customHeight="1" x14ac:dyDescent="0.2">
      <c r="A907" s="122"/>
      <c r="B907" s="99" t="s">
        <v>6677</v>
      </c>
      <c r="C907" s="100" t="s">
        <v>6667</v>
      </c>
      <c r="D907" s="91"/>
      <c r="E907" s="69"/>
      <c r="F907" s="85"/>
      <c r="G907" s="86" t="s">
        <v>4416</v>
      </c>
    </row>
    <row r="908" spans="1:7" ht="15" customHeight="1" x14ac:dyDescent="0.2">
      <c r="A908" s="119" t="s">
        <v>4423</v>
      </c>
      <c r="B908" s="120" t="s">
        <v>2676</v>
      </c>
      <c r="C908" s="126" t="s">
        <v>2673</v>
      </c>
      <c r="D908" s="71"/>
      <c r="E908" s="69"/>
      <c r="F908" s="72"/>
      <c r="G908" s="75"/>
    </row>
    <row r="909" spans="1:7" ht="15" customHeight="1" x14ac:dyDescent="0.2">
      <c r="A909" s="122"/>
      <c r="B909" s="99" t="s">
        <v>2677</v>
      </c>
      <c r="C909" s="100" t="s">
        <v>2674</v>
      </c>
      <c r="D909" s="71"/>
      <c r="E909" s="69"/>
      <c r="F909" s="72"/>
      <c r="G909" s="75"/>
    </row>
    <row r="910" spans="1:7" ht="15" customHeight="1" x14ac:dyDescent="0.2">
      <c r="A910" s="122"/>
      <c r="B910" s="99" t="s">
        <v>2678</v>
      </c>
      <c r="C910" s="100" t="s">
        <v>2675</v>
      </c>
      <c r="D910" s="71"/>
      <c r="E910" s="69"/>
      <c r="F910" s="72"/>
      <c r="G910" s="75"/>
    </row>
    <row r="911" spans="1:7" ht="15" customHeight="1" x14ac:dyDescent="0.2">
      <c r="A911" s="122"/>
      <c r="B911" s="99" t="s">
        <v>2679</v>
      </c>
      <c r="C911" s="100" t="s">
        <v>2748</v>
      </c>
      <c r="D911" s="71"/>
      <c r="E911" s="69"/>
      <c r="F911" s="72"/>
      <c r="G911" s="75"/>
    </row>
    <row r="912" spans="1:7" ht="15" customHeight="1" x14ac:dyDescent="0.2">
      <c r="A912" s="122"/>
      <c r="B912" s="99" t="s">
        <v>2681</v>
      </c>
      <c r="C912" s="100" t="s">
        <v>2680</v>
      </c>
      <c r="D912" s="71"/>
      <c r="E912" s="69"/>
      <c r="F912" s="72"/>
      <c r="G912" s="75"/>
    </row>
    <row r="913" spans="1:7" ht="15" customHeight="1" x14ac:dyDescent="0.2">
      <c r="A913" s="122"/>
      <c r="B913" s="99" t="s">
        <v>2684</v>
      </c>
      <c r="C913" s="100" t="s">
        <v>2682</v>
      </c>
      <c r="D913" s="71"/>
      <c r="E913" s="69"/>
      <c r="F913" s="72"/>
      <c r="G913" s="75"/>
    </row>
    <row r="914" spans="1:7" ht="15" customHeight="1" x14ac:dyDescent="0.2">
      <c r="A914" s="122"/>
      <c r="B914" s="99" t="s">
        <v>2685</v>
      </c>
      <c r="C914" s="100" t="s">
        <v>2683</v>
      </c>
      <c r="D914" s="71"/>
      <c r="E914" s="69"/>
      <c r="F914" s="72"/>
      <c r="G914" s="75"/>
    </row>
    <row r="915" spans="1:7" ht="15" customHeight="1" x14ac:dyDescent="0.2">
      <c r="A915" s="122"/>
      <c r="B915" s="99" t="s">
        <v>2686</v>
      </c>
      <c r="C915" s="100" t="s">
        <v>2744</v>
      </c>
      <c r="D915" s="71"/>
      <c r="E915" s="69"/>
      <c r="F915" s="72"/>
      <c r="G915" s="75"/>
    </row>
    <row r="916" spans="1:7" ht="15" customHeight="1" x14ac:dyDescent="0.2">
      <c r="A916" s="122"/>
      <c r="B916" s="99" t="s">
        <v>2687</v>
      </c>
      <c r="C916" s="100" t="s">
        <v>2688</v>
      </c>
      <c r="D916" s="71"/>
      <c r="E916" s="69"/>
      <c r="F916" s="72"/>
      <c r="G916" s="75"/>
    </row>
    <row r="917" spans="1:7" ht="15" customHeight="1" x14ac:dyDescent="0.2">
      <c r="A917" s="122"/>
      <c r="B917" s="99" t="s">
        <v>2692</v>
      </c>
      <c r="C917" s="100" t="s">
        <v>2689</v>
      </c>
      <c r="D917" s="71"/>
      <c r="E917" s="69"/>
      <c r="F917" s="72"/>
      <c r="G917" s="75"/>
    </row>
    <row r="918" spans="1:7" ht="15" customHeight="1" x14ac:dyDescent="0.2">
      <c r="A918" s="122"/>
      <c r="B918" s="99" t="s">
        <v>2693</v>
      </c>
      <c r="C918" s="100" t="s">
        <v>2690</v>
      </c>
      <c r="D918" s="71"/>
      <c r="E918" s="69"/>
      <c r="F918" s="72"/>
      <c r="G918" s="75"/>
    </row>
    <row r="919" spans="1:7" ht="15" customHeight="1" x14ac:dyDescent="0.2">
      <c r="A919" s="122"/>
      <c r="B919" s="99" t="s">
        <v>2694</v>
      </c>
      <c r="C919" s="100" t="s">
        <v>2745</v>
      </c>
      <c r="D919" s="71"/>
      <c r="E919" s="69"/>
      <c r="F919" s="72"/>
      <c r="G919" s="75"/>
    </row>
    <row r="920" spans="1:7" ht="15" customHeight="1" x14ac:dyDescent="0.2">
      <c r="A920" s="122"/>
      <c r="B920" s="99" t="s">
        <v>2695</v>
      </c>
      <c r="C920" s="100" t="s">
        <v>2691</v>
      </c>
      <c r="D920" s="71"/>
      <c r="E920" s="69"/>
      <c r="F920" s="72"/>
      <c r="G920" s="75"/>
    </row>
    <row r="921" spans="1:7" ht="15" customHeight="1" x14ac:dyDescent="0.2">
      <c r="A921" s="122"/>
      <c r="B921" s="99" t="s">
        <v>2702</v>
      </c>
      <c r="C921" s="100" t="s">
        <v>2696</v>
      </c>
      <c r="D921" s="71"/>
      <c r="E921" s="69"/>
      <c r="F921" s="72"/>
      <c r="G921" s="73" t="s">
        <v>1662</v>
      </c>
    </row>
    <row r="922" spans="1:7" ht="15" customHeight="1" x14ac:dyDescent="0.2">
      <c r="A922" s="122"/>
      <c r="B922" s="99" t="s">
        <v>2703</v>
      </c>
      <c r="C922" s="100" t="s">
        <v>2697</v>
      </c>
      <c r="D922" s="71"/>
      <c r="E922" s="69"/>
      <c r="F922" s="72"/>
      <c r="G922" s="73" t="s">
        <v>4416</v>
      </c>
    </row>
    <row r="923" spans="1:7" ht="15" customHeight="1" x14ac:dyDescent="0.2">
      <c r="A923" s="122"/>
      <c r="B923" s="99" t="s">
        <v>2704</v>
      </c>
      <c r="C923" s="100" t="s">
        <v>2746</v>
      </c>
      <c r="D923" s="71"/>
      <c r="E923" s="69"/>
      <c r="F923" s="72"/>
      <c r="G923" s="73" t="s">
        <v>4416</v>
      </c>
    </row>
    <row r="924" spans="1:7" ht="15" customHeight="1" x14ac:dyDescent="0.2">
      <c r="A924" s="122"/>
      <c r="B924" s="99" t="s">
        <v>2705</v>
      </c>
      <c r="C924" s="100" t="s">
        <v>2698</v>
      </c>
      <c r="D924" s="71"/>
      <c r="E924" s="69"/>
      <c r="F924" s="72"/>
      <c r="G924" s="73" t="s">
        <v>4416</v>
      </c>
    </row>
    <row r="925" spans="1:7" ht="15" customHeight="1" x14ac:dyDescent="0.2">
      <c r="A925" s="122"/>
      <c r="B925" s="99" t="s">
        <v>2706</v>
      </c>
      <c r="C925" s="100" t="s">
        <v>2699</v>
      </c>
      <c r="D925" s="71"/>
      <c r="E925" s="69"/>
      <c r="F925" s="72"/>
      <c r="G925" s="73" t="s">
        <v>4416</v>
      </c>
    </row>
    <row r="926" spans="1:7" ht="15" customHeight="1" x14ac:dyDescent="0.2">
      <c r="A926" s="122"/>
      <c r="B926" s="99" t="s">
        <v>2707</v>
      </c>
      <c r="C926" s="100" t="s">
        <v>2700</v>
      </c>
      <c r="D926" s="71"/>
      <c r="E926" s="69"/>
      <c r="F926" s="72"/>
      <c r="G926" s="73" t="s">
        <v>4416</v>
      </c>
    </row>
    <row r="927" spans="1:7" ht="15" customHeight="1" x14ac:dyDescent="0.2">
      <c r="A927" s="122"/>
      <c r="B927" s="99" t="s">
        <v>2708</v>
      </c>
      <c r="C927" s="100" t="s">
        <v>2747</v>
      </c>
      <c r="D927" s="71"/>
      <c r="E927" s="69"/>
      <c r="F927" s="72"/>
      <c r="G927" s="73" t="s">
        <v>4416</v>
      </c>
    </row>
    <row r="928" spans="1:7" ht="15" customHeight="1" x14ac:dyDescent="0.2">
      <c r="A928" s="122"/>
      <c r="B928" s="99" t="s">
        <v>2709</v>
      </c>
      <c r="C928" s="100" t="s">
        <v>2701</v>
      </c>
      <c r="D928" s="71"/>
      <c r="E928" s="69"/>
      <c r="F928" s="72"/>
      <c r="G928" s="73" t="s">
        <v>4416</v>
      </c>
    </row>
    <row r="929" spans="1:7" ht="15" customHeight="1" x14ac:dyDescent="0.2">
      <c r="A929" s="122"/>
      <c r="B929" s="99" t="s">
        <v>2711</v>
      </c>
      <c r="C929" s="100" t="s">
        <v>2710</v>
      </c>
      <c r="D929" s="71"/>
      <c r="E929" s="69"/>
      <c r="F929" s="72"/>
      <c r="G929" s="73" t="s">
        <v>4416</v>
      </c>
    </row>
    <row r="930" spans="1:7" ht="15" customHeight="1" x14ac:dyDescent="0.2">
      <c r="A930" s="122"/>
      <c r="B930" s="99" t="s">
        <v>2715</v>
      </c>
      <c r="C930" s="100" t="s">
        <v>2712</v>
      </c>
      <c r="D930" s="71"/>
      <c r="E930" s="69"/>
      <c r="F930" s="72"/>
      <c r="G930" s="73" t="s">
        <v>4416</v>
      </c>
    </row>
    <row r="931" spans="1:7" ht="15" customHeight="1" x14ac:dyDescent="0.2">
      <c r="A931" s="122"/>
      <c r="B931" s="99" t="s">
        <v>2716</v>
      </c>
      <c r="C931" s="100" t="s">
        <v>2713</v>
      </c>
      <c r="D931" s="71"/>
      <c r="E931" s="69"/>
      <c r="F931" s="72"/>
      <c r="G931" s="73" t="s">
        <v>4416</v>
      </c>
    </row>
    <row r="932" spans="1:7" ht="15" customHeight="1" x14ac:dyDescent="0.2">
      <c r="A932" s="122"/>
      <c r="B932" s="99" t="s">
        <v>2717</v>
      </c>
      <c r="C932" s="100" t="s">
        <v>2743</v>
      </c>
      <c r="D932" s="71"/>
      <c r="E932" s="69"/>
      <c r="F932" s="72"/>
      <c r="G932" s="73" t="s">
        <v>4416</v>
      </c>
    </row>
    <row r="933" spans="1:7" ht="15" customHeight="1" x14ac:dyDescent="0.2">
      <c r="A933" s="122"/>
      <c r="B933" s="99" t="s">
        <v>2718</v>
      </c>
      <c r="C933" s="100" t="s">
        <v>2714</v>
      </c>
      <c r="D933" s="71"/>
      <c r="E933" s="69"/>
      <c r="F933" s="72"/>
      <c r="G933" s="73" t="s">
        <v>4416</v>
      </c>
    </row>
    <row r="934" spans="1:7" ht="15" customHeight="1" x14ac:dyDescent="0.2">
      <c r="A934" s="122"/>
      <c r="B934" s="99" t="s">
        <v>2720</v>
      </c>
      <c r="C934" s="100" t="s">
        <v>2719</v>
      </c>
      <c r="D934" s="71"/>
      <c r="E934" s="69"/>
      <c r="F934" s="72"/>
      <c r="G934" s="73" t="s">
        <v>4416</v>
      </c>
    </row>
    <row r="935" spans="1:7" ht="15" customHeight="1" x14ac:dyDescent="0.2">
      <c r="A935" s="122"/>
      <c r="B935" s="99" t="s">
        <v>2725</v>
      </c>
      <c r="C935" s="100" t="s">
        <v>2721</v>
      </c>
      <c r="D935" s="71"/>
      <c r="E935" s="69"/>
      <c r="F935" s="72"/>
      <c r="G935" s="73" t="s">
        <v>4416</v>
      </c>
    </row>
    <row r="936" spans="1:7" ht="15" customHeight="1" x14ac:dyDescent="0.2">
      <c r="A936" s="122"/>
      <c r="B936" s="99" t="s">
        <v>2726</v>
      </c>
      <c r="C936" s="100" t="s">
        <v>2722</v>
      </c>
      <c r="D936" s="71"/>
      <c r="E936" s="69"/>
      <c r="F936" s="72"/>
      <c r="G936" s="73" t="s">
        <v>4416</v>
      </c>
    </row>
    <row r="937" spans="1:7" ht="15" customHeight="1" x14ac:dyDescent="0.2">
      <c r="A937" s="122"/>
      <c r="B937" s="99" t="s">
        <v>2727</v>
      </c>
      <c r="C937" s="100" t="s">
        <v>2735</v>
      </c>
      <c r="D937" s="71"/>
      <c r="E937" s="69"/>
      <c r="F937" s="72"/>
      <c r="G937" s="73" t="s">
        <v>4416</v>
      </c>
    </row>
    <row r="938" spans="1:7" ht="15" customHeight="1" x14ac:dyDescent="0.2">
      <c r="A938" s="122"/>
      <c r="B938" s="99" t="s">
        <v>2728</v>
      </c>
      <c r="C938" s="100" t="s">
        <v>2723</v>
      </c>
      <c r="D938" s="71"/>
      <c r="E938" s="69"/>
      <c r="F938" s="72"/>
      <c r="G938" s="73" t="s">
        <v>4416</v>
      </c>
    </row>
    <row r="939" spans="1:7" ht="15" customHeight="1" x14ac:dyDescent="0.2">
      <c r="A939" s="122"/>
      <c r="B939" s="99" t="s">
        <v>2729</v>
      </c>
      <c r="C939" s="100" t="s">
        <v>2724</v>
      </c>
      <c r="D939" s="71"/>
      <c r="E939" s="69"/>
      <c r="F939" s="72"/>
      <c r="G939" s="73" t="s">
        <v>4416</v>
      </c>
    </row>
    <row r="940" spans="1:7" ht="15" customHeight="1" x14ac:dyDescent="0.2">
      <c r="A940" s="122"/>
      <c r="B940" s="99" t="s">
        <v>2737</v>
      </c>
      <c r="C940" s="100" t="s">
        <v>2730</v>
      </c>
      <c r="D940" s="71"/>
      <c r="E940" s="69"/>
      <c r="F940" s="72"/>
      <c r="G940" s="73" t="s">
        <v>4416</v>
      </c>
    </row>
    <row r="941" spans="1:7" ht="15" customHeight="1" x14ac:dyDescent="0.2">
      <c r="A941" s="122"/>
      <c r="B941" s="99" t="s">
        <v>2738</v>
      </c>
      <c r="C941" s="100" t="s">
        <v>2731</v>
      </c>
      <c r="D941" s="71"/>
      <c r="E941" s="69"/>
      <c r="F941" s="72"/>
      <c r="G941" s="73" t="s">
        <v>4416</v>
      </c>
    </row>
    <row r="942" spans="1:7" ht="15" customHeight="1" x14ac:dyDescent="0.2">
      <c r="A942" s="122"/>
      <c r="B942" s="99" t="s">
        <v>2739</v>
      </c>
      <c r="C942" s="100" t="s">
        <v>2736</v>
      </c>
      <c r="D942" s="71"/>
      <c r="E942" s="69"/>
      <c r="F942" s="72"/>
      <c r="G942" s="73" t="s">
        <v>4416</v>
      </c>
    </row>
    <row r="943" spans="1:7" ht="15" customHeight="1" x14ac:dyDescent="0.2">
      <c r="A943" s="122"/>
      <c r="B943" s="99" t="s">
        <v>2740</v>
      </c>
      <c r="C943" s="100" t="s">
        <v>2734</v>
      </c>
      <c r="D943" s="71"/>
      <c r="E943" s="69"/>
      <c r="F943" s="72"/>
      <c r="G943" s="73" t="s">
        <v>4416</v>
      </c>
    </row>
    <row r="944" spans="1:7" ht="15" customHeight="1" x14ac:dyDescent="0.2">
      <c r="A944" s="122"/>
      <c r="B944" s="99" t="s">
        <v>2741</v>
      </c>
      <c r="C944" s="100" t="s">
        <v>2732</v>
      </c>
      <c r="D944" s="71"/>
      <c r="E944" s="69"/>
      <c r="F944" s="72"/>
      <c r="G944" s="73" t="s">
        <v>4416</v>
      </c>
    </row>
    <row r="945" spans="1:7" ht="15" customHeight="1" x14ac:dyDescent="0.2">
      <c r="A945" s="122"/>
      <c r="B945" s="99" t="s">
        <v>2742</v>
      </c>
      <c r="C945" s="100" t="s">
        <v>2733</v>
      </c>
      <c r="D945" s="71"/>
      <c r="E945" s="69"/>
      <c r="F945" s="72"/>
      <c r="G945" s="73" t="s">
        <v>4416</v>
      </c>
    </row>
    <row r="946" spans="1:7" ht="15" customHeight="1" x14ac:dyDescent="0.2">
      <c r="A946" s="122"/>
      <c r="B946" s="99" t="s">
        <v>2754</v>
      </c>
      <c r="C946" s="100" t="s">
        <v>2749</v>
      </c>
      <c r="D946" s="71"/>
      <c r="E946" s="69"/>
      <c r="F946" s="72"/>
      <c r="G946" s="73" t="s">
        <v>4416</v>
      </c>
    </row>
    <row r="947" spans="1:7" ht="15" customHeight="1" x14ac:dyDescent="0.2">
      <c r="A947" s="122"/>
      <c r="B947" s="99" t="s">
        <v>2755</v>
      </c>
      <c r="C947" s="100" t="s">
        <v>2750</v>
      </c>
      <c r="D947" s="71"/>
      <c r="E947" s="69"/>
      <c r="F947" s="72"/>
      <c r="G947" s="73" t="s">
        <v>4416</v>
      </c>
    </row>
    <row r="948" spans="1:7" ht="15" customHeight="1" x14ac:dyDescent="0.2">
      <c r="A948" s="122"/>
      <c r="B948" s="99" t="s">
        <v>2756</v>
      </c>
      <c r="C948" s="100" t="s">
        <v>2751</v>
      </c>
      <c r="D948" s="71"/>
      <c r="E948" s="69"/>
      <c r="F948" s="72"/>
      <c r="G948" s="73" t="s">
        <v>4416</v>
      </c>
    </row>
    <row r="949" spans="1:7" ht="15" customHeight="1" x14ac:dyDescent="0.2">
      <c r="A949" s="122"/>
      <c r="B949" s="99" t="s">
        <v>2757</v>
      </c>
      <c r="C949" s="100" t="s">
        <v>2752</v>
      </c>
      <c r="D949" s="71"/>
      <c r="E949" s="69"/>
      <c r="F949" s="72"/>
      <c r="G949" s="73" t="s">
        <v>4416</v>
      </c>
    </row>
    <row r="950" spans="1:7" ht="15" customHeight="1" x14ac:dyDescent="0.2">
      <c r="A950" s="122"/>
      <c r="B950" s="99" t="s">
        <v>2758</v>
      </c>
      <c r="C950" s="100" t="s">
        <v>2753</v>
      </c>
      <c r="D950" s="71"/>
      <c r="E950" s="69"/>
      <c r="F950" s="72"/>
      <c r="G950" s="73" t="s">
        <v>4416</v>
      </c>
    </row>
    <row r="951" spans="1:7" ht="15" customHeight="1" x14ac:dyDescent="0.2">
      <c r="A951" s="122"/>
      <c r="B951" s="99" t="s">
        <v>4778</v>
      </c>
      <c r="C951" s="100" t="s">
        <v>4780</v>
      </c>
      <c r="D951" s="71"/>
      <c r="E951" s="69"/>
      <c r="F951" s="72"/>
      <c r="G951" s="73" t="s">
        <v>4416</v>
      </c>
    </row>
    <row r="952" spans="1:7" ht="15" customHeight="1" x14ac:dyDescent="0.2">
      <c r="A952" s="122"/>
      <c r="B952" s="99" t="s">
        <v>4779</v>
      </c>
      <c r="C952" s="100" t="s">
        <v>4781</v>
      </c>
      <c r="D952" s="71"/>
      <c r="E952" s="69"/>
      <c r="F952" s="72"/>
      <c r="G952" s="73" t="s">
        <v>4416</v>
      </c>
    </row>
    <row r="953" spans="1:7" ht="15" customHeight="1" x14ac:dyDescent="0.2">
      <c r="A953" s="122"/>
      <c r="B953" s="99" t="s">
        <v>2759</v>
      </c>
      <c r="C953" s="100" t="s">
        <v>2761</v>
      </c>
      <c r="D953" s="71"/>
      <c r="E953" s="69"/>
      <c r="F953" s="72"/>
      <c r="G953" s="73" t="s">
        <v>4416</v>
      </c>
    </row>
    <row r="954" spans="1:7" ht="15" customHeight="1" x14ac:dyDescent="0.2">
      <c r="A954" s="122"/>
      <c r="B954" s="99" t="s">
        <v>2760</v>
      </c>
      <c r="C954" s="100" t="s">
        <v>2762</v>
      </c>
      <c r="D954" s="71"/>
      <c r="E954" s="69"/>
      <c r="F954" s="72"/>
      <c r="G954" s="73" t="s">
        <v>4416</v>
      </c>
    </row>
    <row r="955" spans="1:7" ht="15" customHeight="1" x14ac:dyDescent="0.2">
      <c r="A955" s="122"/>
      <c r="B955" s="99" t="s">
        <v>2767</v>
      </c>
      <c r="C955" s="100" t="s">
        <v>2763</v>
      </c>
      <c r="D955" s="71"/>
      <c r="E955" s="69"/>
      <c r="F955" s="72"/>
      <c r="G955" s="73" t="s">
        <v>4416</v>
      </c>
    </row>
    <row r="956" spans="1:7" ht="15" customHeight="1" x14ac:dyDescent="0.2">
      <c r="A956" s="122"/>
      <c r="B956" s="99" t="s">
        <v>2768</v>
      </c>
      <c r="C956" s="100" t="s">
        <v>2764</v>
      </c>
      <c r="D956" s="71"/>
      <c r="E956" s="69"/>
      <c r="F956" s="72"/>
      <c r="G956" s="73" t="s">
        <v>4416</v>
      </c>
    </row>
    <row r="957" spans="1:7" ht="15" customHeight="1" x14ac:dyDescent="0.2">
      <c r="A957" s="122"/>
      <c r="B957" s="99" t="s">
        <v>2769</v>
      </c>
      <c r="C957" s="100" t="s">
        <v>2765</v>
      </c>
      <c r="D957" s="71"/>
      <c r="E957" s="69"/>
      <c r="F957" s="72"/>
      <c r="G957" s="73" t="s">
        <v>4416</v>
      </c>
    </row>
    <row r="958" spans="1:7" ht="15" customHeight="1" x14ac:dyDescent="0.2">
      <c r="A958" s="122"/>
      <c r="B958" s="99" t="s">
        <v>2770</v>
      </c>
      <c r="C958" s="100" t="s">
        <v>2766</v>
      </c>
      <c r="D958" s="71"/>
      <c r="E958" s="69"/>
      <c r="F958" s="72"/>
      <c r="G958" s="73" t="s">
        <v>4416</v>
      </c>
    </row>
    <row r="959" spans="1:7" ht="15" customHeight="1" x14ac:dyDescent="0.2">
      <c r="A959" s="122"/>
      <c r="B959" s="99" t="s">
        <v>2772</v>
      </c>
      <c r="C959" s="100" t="s">
        <v>2771</v>
      </c>
      <c r="D959" s="71"/>
      <c r="E959" s="69"/>
      <c r="F959" s="72"/>
      <c r="G959" s="73" t="s">
        <v>4416</v>
      </c>
    </row>
    <row r="960" spans="1:7" ht="15" customHeight="1" x14ac:dyDescent="0.2">
      <c r="A960" s="122"/>
      <c r="B960" s="99" t="s">
        <v>2778</v>
      </c>
      <c r="C960" s="100" t="s">
        <v>2773</v>
      </c>
      <c r="D960" s="71"/>
      <c r="E960" s="69"/>
      <c r="F960" s="72"/>
      <c r="G960" s="73" t="s">
        <v>4416</v>
      </c>
    </row>
    <row r="961" spans="1:7" ht="15" customHeight="1" x14ac:dyDescent="0.2">
      <c r="A961" s="122"/>
      <c r="B961" s="99" t="s">
        <v>2779</v>
      </c>
      <c r="C961" s="100" t="s">
        <v>2774</v>
      </c>
      <c r="D961" s="71"/>
      <c r="E961" s="69"/>
      <c r="F961" s="72"/>
      <c r="G961" s="73" t="s">
        <v>4416</v>
      </c>
    </row>
    <row r="962" spans="1:7" ht="15" customHeight="1" x14ac:dyDescent="0.2">
      <c r="A962" s="122"/>
      <c r="B962" s="99" t="s">
        <v>2780</v>
      </c>
      <c r="C962" s="100" t="s">
        <v>2775</v>
      </c>
      <c r="D962" s="71"/>
      <c r="E962" s="69"/>
      <c r="F962" s="72"/>
      <c r="G962" s="73" t="s">
        <v>4416</v>
      </c>
    </row>
    <row r="963" spans="1:7" ht="15" customHeight="1" x14ac:dyDescent="0.2">
      <c r="A963" s="122"/>
      <c r="B963" s="99" t="s">
        <v>2781</v>
      </c>
      <c r="C963" s="100" t="s">
        <v>2776</v>
      </c>
      <c r="D963" s="71"/>
      <c r="E963" s="69"/>
      <c r="F963" s="72"/>
      <c r="G963" s="73" t="s">
        <v>4416</v>
      </c>
    </row>
    <row r="964" spans="1:7" ht="15" customHeight="1" x14ac:dyDescent="0.2">
      <c r="A964" s="122"/>
      <c r="B964" s="99" t="s">
        <v>2782</v>
      </c>
      <c r="C964" s="100" t="s">
        <v>2777</v>
      </c>
      <c r="D964" s="71"/>
      <c r="E964" s="69"/>
      <c r="F964" s="72"/>
      <c r="G964" s="73" t="s">
        <v>4416</v>
      </c>
    </row>
    <row r="965" spans="1:7" ht="15" customHeight="1" x14ac:dyDescent="0.2">
      <c r="A965" s="122"/>
      <c r="B965" s="99" t="s">
        <v>2785</v>
      </c>
      <c r="C965" s="100" t="s">
        <v>2783</v>
      </c>
      <c r="D965" s="71"/>
      <c r="E965" s="69"/>
      <c r="F965" s="72"/>
      <c r="G965" s="73" t="s">
        <v>4416</v>
      </c>
    </row>
    <row r="966" spans="1:7" ht="15" customHeight="1" x14ac:dyDescent="0.2">
      <c r="A966" s="122"/>
      <c r="B966" s="99" t="s">
        <v>2786</v>
      </c>
      <c r="C966" s="100" t="s">
        <v>2784</v>
      </c>
      <c r="D966" s="71"/>
      <c r="E966" s="69"/>
      <c r="F966" s="72"/>
      <c r="G966" s="73" t="s">
        <v>4416</v>
      </c>
    </row>
    <row r="967" spans="1:7" ht="15" customHeight="1" x14ac:dyDescent="0.2">
      <c r="A967" s="122"/>
      <c r="B967" s="99" t="s">
        <v>2791</v>
      </c>
      <c r="C967" s="100" t="s">
        <v>2787</v>
      </c>
      <c r="D967" s="71"/>
      <c r="E967" s="69"/>
      <c r="F967" s="72"/>
      <c r="G967" s="73" t="s">
        <v>4416</v>
      </c>
    </row>
    <row r="968" spans="1:7" ht="15" customHeight="1" x14ac:dyDescent="0.2">
      <c r="A968" s="122"/>
      <c r="B968" s="99" t="s">
        <v>2792</v>
      </c>
      <c r="C968" s="100" t="s">
        <v>2788</v>
      </c>
      <c r="D968" s="71"/>
      <c r="E968" s="69"/>
      <c r="F968" s="72"/>
      <c r="G968" s="73" t="s">
        <v>4416</v>
      </c>
    </row>
    <row r="969" spans="1:7" ht="15" customHeight="1" x14ac:dyDescent="0.2">
      <c r="A969" s="122"/>
      <c r="B969" s="99" t="s">
        <v>2793</v>
      </c>
      <c r="C969" s="100" t="s">
        <v>2789</v>
      </c>
      <c r="D969" s="71"/>
      <c r="E969" s="69"/>
      <c r="F969" s="72"/>
      <c r="G969" s="73" t="s">
        <v>4416</v>
      </c>
    </row>
    <row r="970" spans="1:7" ht="15" customHeight="1" x14ac:dyDescent="0.2">
      <c r="A970" s="122"/>
      <c r="B970" s="99" t="s">
        <v>2794</v>
      </c>
      <c r="C970" s="100" t="s">
        <v>2790</v>
      </c>
      <c r="D970" s="71"/>
      <c r="E970" s="69"/>
      <c r="F970" s="72"/>
      <c r="G970" s="73" t="s">
        <v>4416</v>
      </c>
    </row>
    <row r="971" spans="1:7" ht="15" customHeight="1" x14ac:dyDescent="0.2">
      <c r="A971" s="122"/>
      <c r="B971" s="99" t="s">
        <v>2797</v>
      </c>
      <c r="C971" s="100" t="s">
        <v>2795</v>
      </c>
      <c r="D971" s="71"/>
      <c r="E971" s="69"/>
      <c r="F971" s="72"/>
      <c r="G971" s="73" t="s">
        <v>4416</v>
      </c>
    </row>
    <row r="972" spans="1:7" ht="15" customHeight="1" x14ac:dyDescent="0.2">
      <c r="A972" s="122"/>
      <c r="B972" s="99" t="s">
        <v>2798</v>
      </c>
      <c r="C972" s="100" t="s">
        <v>2796</v>
      </c>
      <c r="D972" s="71"/>
      <c r="E972" s="69"/>
      <c r="F972" s="72"/>
      <c r="G972" s="73" t="s">
        <v>4416</v>
      </c>
    </row>
    <row r="973" spans="1:7" ht="15" customHeight="1" x14ac:dyDescent="0.2">
      <c r="A973" s="122"/>
      <c r="B973" s="99" t="s">
        <v>2805</v>
      </c>
      <c r="C973" s="100" t="s">
        <v>2799</v>
      </c>
      <c r="D973" s="71"/>
      <c r="E973" s="69"/>
      <c r="F973" s="72"/>
      <c r="G973" s="73" t="s">
        <v>4416</v>
      </c>
    </row>
    <row r="974" spans="1:7" ht="15" customHeight="1" x14ac:dyDescent="0.2">
      <c r="A974" s="122"/>
      <c r="B974" s="99" t="s">
        <v>2806</v>
      </c>
      <c r="C974" s="100" t="s">
        <v>2800</v>
      </c>
      <c r="D974" s="71"/>
      <c r="E974" s="69"/>
      <c r="F974" s="72"/>
      <c r="G974" s="73" t="s">
        <v>4416</v>
      </c>
    </row>
    <row r="975" spans="1:7" ht="15" customHeight="1" x14ac:dyDescent="0.2">
      <c r="A975" s="122"/>
      <c r="B975" s="99" t="s">
        <v>2807</v>
      </c>
      <c r="C975" s="100" t="s">
        <v>2801</v>
      </c>
      <c r="D975" s="71"/>
      <c r="E975" s="69"/>
      <c r="F975" s="72"/>
      <c r="G975" s="73" t="s">
        <v>4416</v>
      </c>
    </row>
    <row r="976" spans="1:7" ht="15" customHeight="1" x14ac:dyDescent="0.2">
      <c r="A976" s="122"/>
      <c r="B976" s="99" t="s">
        <v>2808</v>
      </c>
      <c r="C976" s="100" t="s">
        <v>2802</v>
      </c>
      <c r="D976" s="71"/>
      <c r="E976" s="69"/>
      <c r="F976" s="72"/>
      <c r="G976" s="73" t="s">
        <v>4416</v>
      </c>
    </row>
    <row r="977" spans="1:7" ht="15" customHeight="1" x14ac:dyDescent="0.2">
      <c r="A977" s="122"/>
      <c r="B977" s="99" t="s">
        <v>2809</v>
      </c>
      <c r="C977" s="100" t="s">
        <v>2803</v>
      </c>
      <c r="D977" s="71"/>
      <c r="E977" s="69"/>
      <c r="F977" s="72"/>
      <c r="G977" s="73" t="s">
        <v>4416</v>
      </c>
    </row>
    <row r="978" spans="1:7" ht="15" customHeight="1" x14ac:dyDescent="0.2">
      <c r="A978" s="122"/>
      <c r="B978" s="99" t="s">
        <v>2810</v>
      </c>
      <c r="C978" s="100" t="s">
        <v>2804</v>
      </c>
      <c r="D978" s="71"/>
      <c r="E978" s="69"/>
      <c r="F978" s="72"/>
      <c r="G978" s="73" t="s">
        <v>4416</v>
      </c>
    </row>
    <row r="979" spans="1:7" ht="15" customHeight="1" x14ac:dyDescent="0.2">
      <c r="A979" s="122"/>
      <c r="B979" s="99" t="s">
        <v>2817</v>
      </c>
      <c r="C979" s="100" t="s">
        <v>2811</v>
      </c>
      <c r="D979" s="71"/>
      <c r="E979" s="69"/>
      <c r="F979" s="72"/>
      <c r="G979" s="73" t="s">
        <v>4416</v>
      </c>
    </row>
    <row r="980" spans="1:7" ht="15" customHeight="1" x14ac:dyDescent="0.2">
      <c r="A980" s="122"/>
      <c r="B980" s="99" t="s">
        <v>2818</v>
      </c>
      <c r="C980" s="100" t="s">
        <v>2812</v>
      </c>
      <c r="D980" s="71"/>
      <c r="E980" s="69"/>
      <c r="F980" s="72"/>
      <c r="G980" s="73" t="s">
        <v>4416</v>
      </c>
    </row>
    <row r="981" spans="1:7" ht="15" customHeight="1" x14ac:dyDescent="0.2">
      <c r="A981" s="122"/>
      <c r="B981" s="99" t="s">
        <v>2819</v>
      </c>
      <c r="C981" s="100" t="s">
        <v>2813</v>
      </c>
      <c r="D981" s="71"/>
      <c r="E981" s="69"/>
      <c r="F981" s="72"/>
      <c r="G981" s="73" t="s">
        <v>4416</v>
      </c>
    </row>
    <row r="982" spans="1:7" ht="15" customHeight="1" x14ac:dyDescent="0.2">
      <c r="A982" s="122"/>
      <c r="B982" s="99" t="s">
        <v>2820</v>
      </c>
      <c r="C982" s="100" t="s">
        <v>2814</v>
      </c>
      <c r="D982" s="71"/>
      <c r="E982" s="69"/>
      <c r="F982" s="72"/>
      <c r="G982" s="73" t="s">
        <v>4416</v>
      </c>
    </row>
    <row r="983" spans="1:7" ht="15" customHeight="1" x14ac:dyDescent="0.2">
      <c r="A983" s="122"/>
      <c r="B983" s="99" t="s">
        <v>2821</v>
      </c>
      <c r="C983" s="100" t="s">
        <v>2815</v>
      </c>
      <c r="D983" s="71"/>
      <c r="E983" s="69"/>
      <c r="F983" s="72"/>
      <c r="G983" s="73" t="s">
        <v>4416</v>
      </c>
    </row>
    <row r="984" spans="1:7" ht="15" customHeight="1" x14ac:dyDescent="0.2">
      <c r="A984" s="122"/>
      <c r="B984" s="99" t="s">
        <v>2822</v>
      </c>
      <c r="C984" s="100" t="s">
        <v>2816</v>
      </c>
      <c r="D984" s="71"/>
      <c r="E984" s="69"/>
      <c r="F984" s="72"/>
      <c r="G984" s="73" t="s">
        <v>4416</v>
      </c>
    </row>
    <row r="985" spans="1:7" ht="15" customHeight="1" x14ac:dyDescent="0.2">
      <c r="A985" s="122"/>
      <c r="B985" s="99" t="s">
        <v>2829</v>
      </c>
      <c r="C985" s="100" t="s">
        <v>2823</v>
      </c>
      <c r="D985" s="71"/>
      <c r="E985" s="69"/>
      <c r="F985" s="72"/>
      <c r="G985" s="73" t="s">
        <v>4416</v>
      </c>
    </row>
    <row r="986" spans="1:7" ht="15" customHeight="1" x14ac:dyDescent="0.2">
      <c r="A986" s="122"/>
      <c r="B986" s="99" t="s">
        <v>2830</v>
      </c>
      <c r="C986" s="100" t="s">
        <v>2824</v>
      </c>
      <c r="D986" s="71"/>
      <c r="E986" s="69"/>
      <c r="F986" s="72"/>
      <c r="G986" s="73" t="s">
        <v>4416</v>
      </c>
    </row>
    <row r="987" spans="1:7" ht="15" customHeight="1" x14ac:dyDescent="0.2">
      <c r="A987" s="122"/>
      <c r="B987" s="99" t="s">
        <v>2831</v>
      </c>
      <c r="C987" s="100" t="s">
        <v>2825</v>
      </c>
      <c r="D987" s="71"/>
      <c r="E987" s="69"/>
      <c r="F987" s="72"/>
      <c r="G987" s="73" t="s">
        <v>4416</v>
      </c>
    </row>
    <row r="988" spans="1:7" ht="15" customHeight="1" x14ac:dyDescent="0.2">
      <c r="A988" s="122"/>
      <c r="B988" s="99" t="s">
        <v>2832</v>
      </c>
      <c r="C988" s="100" t="s">
        <v>2826</v>
      </c>
      <c r="D988" s="71"/>
      <c r="E988" s="69"/>
      <c r="F988" s="72"/>
      <c r="G988" s="73" t="s">
        <v>4416</v>
      </c>
    </row>
    <row r="989" spans="1:7" ht="15" customHeight="1" x14ac:dyDescent="0.2">
      <c r="A989" s="122"/>
      <c r="B989" s="99" t="s">
        <v>2833</v>
      </c>
      <c r="C989" s="100" t="s">
        <v>2827</v>
      </c>
      <c r="D989" s="71"/>
      <c r="E989" s="69"/>
      <c r="F989" s="72"/>
      <c r="G989" s="73" t="s">
        <v>4416</v>
      </c>
    </row>
    <row r="990" spans="1:7" ht="15" customHeight="1" x14ac:dyDescent="0.2">
      <c r="A990" s="122"/>
      <c r="B990" s="99" t="s">
        <v>2834</v>
      </c>
      <c r="C990" s="100" t="s">
        <v>2828</v>
      </c>
      <c r="D990" s="71"/>
      <c r="E990" s="69"/>
      <c r="F990" s="72"/>
      <c r="G990" s="73" t="s">
        <v>4416</v>
      </c>
    </row>
    <row r="991" spans="1:7" ht="15" customHeight="1" x14ac:dyDescent="0.2">
      <c r="A991" s="122"/>
      <c r="B991" s="99" t="s">
        <v>2841</v>
      </c>
      <c r="C991" s="100" t="s">
        <v>2835</v>
      </c>
      <c r="D991" s="71"/>
      <c r="E991" s="69"/>
      <c r="F991" s="72"/>
      <c r="G991" s="73" t="s">
        <v>4416</v>
      </c>
    </row>
    <row r="992" spans="1:7" ht="15" customHeight="1" x14ac:dyDescent="0.2">
      <c r="A992" s="122"/>
      <c r="B992" s="99" t="s">
        <v>2842</v>
      </c>
      <c r="C992" s="100" t="s">
        <v>2836</v>
      </c>
      <c r="D992" s="71"/>
      <c r="E992" s="69"/>
      <c r="F992" s="72"/>
      <c r="G992" s="73" t="s">
        <v>4416</v>
      </c>
    </row>
    <row r="993" spans="1:7" ht="15" customHeight="1" x14ac:dyDescent="0.2">
      <c r="A993" s="122"/>
      <c r="B993" s="99" t="s">
        <v>2843</v>
      </c>
      <c r="C993" s="100" t="s">
        <v>2837</v>
      </c>
      <c r="D993" s="71"/>
      <c r="E993" s="69"/>
      <c r="F993" s="72"/>
      <c r="G993" s="73" t="s">
        <v>4416</v>
      </c>
    </row>
    <row r="994" spans="1:7" ht="15" customHeight="1" x14ac:dyDescent="0.2">
      <c r="A994" s="122"/>
      <c r="B994" s="99" t="s">
        <v>2844</v>
      </c>
      <c r="C994" s="100" t="s">
        <v>2838</v>
      </c>
      <c r="D994" s="71"/>
      <c r="E994" s="69"/>
      <c r="F994" s="72"/>
      <c r="G994" s="73" t="s">
        <v>4416</v>
      </c>
    </row>
    <row r="995" spans="1:7" ht="15" customHeight="1" x14ac:dyDescent="0.2">
      <c r="A995" s="122"/>
      <c r="B995" s="99" t="s">
        <v>2845</v>
      </c>
      <c r="C995" s="100" t="s">
        <v>2839</v>
      </c>
      <c r="D995" s="71"/>
      <c r="E995" s="69"/>
      <c r="F995" s="72"/>
      <c r="G995" s="73" t="s">
        <v>4416</v>
      </c>
    </row>
    <row r="996" spans="1:7" ht="15" customHeight="1" x14ac:dyDescent="0.2">
      <c r="A996" s="122"/>
      <c r="B996" s="99" t="s">
        <v>2846</v>
      </c>
      <c r="C996" s="100" t="s">
        <v>2840</v>
      </c>
      <c r="D996" s="71"/>
      <c r="E996" s="69"/>
      <c r="F996" s="72"/>
      <c r="G996" s="73" t="s">
        <v>4416</v>
      </c>
    </row>
    <row r="997" spans="1:7" ht="15" customHeight="1" x14ac:dyDescent="0.2">
      <c r="A997" s="122"/>
      <c r="B997" s="99" t="s">
        <v>2847</v>
      </c>
      <c r="C997" s="100" t="s">
        <v>2849</v>
      </c>
      <c r="D997" s="71"/>
      <c r="E997" s="69"/>
      <c r="F997" s="72"/>
      <c r="G997" s="73" t="s">
        <v>4416</v>
      </c>
    </row>
    <row r="998" spans="1:7" ht="15" customHeight="1" x14ac:dyDescent="0.2">
      <c r="A998" s="122"/>
      <c r="B998" s="99" t="s">
        <v>2848</v>
      </c>
      <c r="C998" s="100" t="s">
        <v>2850</v>
      </c>
      <c r="D998" s="71"/>
      <c r="E998" s="69"/>
      <c r="F998" s="72"/>
      <c r="G998" s="73" t="s">
        <v>4416</v>
      </c>
    </row>
    <row r="999" spans="1:7" ht="15" customHeight="1" x14ac:dyDescent="0.2">
      <c r="A999" s="122"/>
      <c r="B999" s="99" t="s">
        <v>2854</v>
      </c>
      <c r="C999" s="100" t="s">
        <v>2851</v>
      </c>
      <c r="D999" s="71"/>
      <c r="E999" s="69"/>
      <c r="F999" s="72"/>
      <c r="G999" s="73" t="s">
        <v>4416</v>
      </c>
    </row>
    <row r="1000" spans="1:7" ht="15" customHeight="1" x14ac:dyDescent="0.2">
      <c r="A1000" s="122"/>
      <c r="B1000" s="99" t="s">
        <v>2855</v>
      </c>
      <c r="C1000" s="100" t="s">
        <v>2852</v>
      </c>
      <c r="D1000" s="71"/>
      <c r="E1000" s="69"/>
      <c r="F1000" s="72"/>
      <c r="G1000" s="73" t="s">
        <v>4416</v>
      </c>
    </row>
    <row r="1001" spans="1:7" ht="15" customHeight="1" x14ac:dyDescent="0.2">
      <c r="A1001" s="122"/>
      <c r="B1001" s="99" t="s">
        <v>2856</v>
      </c>
      <c r="C1001" s="100" t="s">
        <v>2853</v>
      </c>
      <c r="D1001" s="71"/>
      <c r="E1001" s="69"/>
      <c r="F1001" s="72"/>
      <c r="G1001" s="73" t="s">
        <v>4416</v>
      </c>
    </row>
    <row r="1002" spans="1:7" ht="15" customHeight="1" x14ac:dyDescent="0.2">
      <c r="A1002" s="122"/>
      <c r="B1002" s="99" t="s">
        <v>2859</v>
      </c>
      <c r="C1002" s="100" t="s">
        <v>2857</v>
      </c>
      <c r="D1002" s="71"/>
      <c r="E1002" s="69"/>
      <c r="F1002" s="72"/>
      <c r="G1002" s="73" t="s">
        <v>4416</v>
      </c>
    </row>
    <row r="1003" spans="1:7" ht="15" customHeight="1" x14ac:dyDescent="0.2">
      <c r="A1003" s="122"/>
      <c r="B1003" s="99" t="s">
        <v>2860</v>
      </c>
      <c r="C1003" s="100" t="s">
        <v>2858</v>
      </c>
      <c r="D1003" s="71"/>
      <c r="E1003" s="69"/>
      <c r="F1003" s="72"/>
      <c r="G1003" s="73" t="s">
        <v>4416</v>
      </c>
    </row>
    <row r="1004" spans="1:7" ht="15" customHeight="1" x14ac:dyDescent="0.2">
      <c r="A1004" s="122"/>
      <c r="B1004" s="99" t="s">
        <v>2861</v>
      </c>
      <c r="C1004" s="100" t="s">
        <v>2863</v>
      </c>
      <c r="D1004" s="71"/>
      <c r="E1004" s="69"/>
      <c r="F1004" s="72"/>
      <c r="G1004" s="73" t="s">
        <v>4416</v>
      </c>
    </row>
    <row r="1005" spans="1:7" ht="15" customHeight="1" x14ac:dyDescent="0.2">
      <c r="A1005" s="122"/>
      <c r="B1005" s="99" t="s">
        <v>2862</v>
      </c>
      <c r="C1005" s="100" t="s">
        <v>2864</v>
      </c>
      <c r="D1005" s="71"/>
      <c r="E1005" s="69"/>
      <c r="F1005" s="72"/>
      <c r="G1005" s="73" t="s">
        <v>4416</v>
      </c>
    </row>
    <row r="1006" spans="1:7" ht="15" customHeight="1" x14ac:dyDescent="0.2">
      <c r="A1006" s="122"/>
      <c r="B1006" s="99" t="s">
        <v>4863</v>
      </c>
      <c r="C1006" s="100" t="s">
        <v>4870</v>
      </c>
      <c r="D1006" s="71"/>
      <c r="E1006" s="69"/>
      <c r="F1006" s="72"/>
      <c r="G1006" s="73" t="s">
        <v>4416</v>
      </c>
    </row>
    <row r="1007" spans="1:7" ht="15" customHeight="1" x14ac:dyDescent="0.2">
      <c r="A1007" s="122"/>
      <c r="B1007" s="99" t="s">
        <v>4864</v>
      </c>
      <c r="C1007" s="100" t="s">
        <v>4871</v>
      </c>
      <c r="D1007" s="71"/>
      <c r="E1007" s="69"/>
      <c r="F1007" s="72"/>
      <c r="G1007" s="73" t="s">
        <v>4416</v>
      </c>
    </row>
    <row r="1008" spans="1:7" ht="15" customHeight="1" x14ac:dyDescent="0.2">
      <c r="A1008" s="122"/>
      <c r="B1008" s="99" t="s">
        <v>4865</v>
      </c>
      <c r="C1008" s="100" t="s">
        <v>4872</v>
      </c>
      <c r="D1008" s="71"/>
      <c r="E1008" s="69"/>
      <c r="F1008" s="72"/>
      <c r="G1008" s="73" t="s">
        <v>4416</v>
      </c>
    </row>
    <row r="1009" spans="1:7" ht="15" customHeight="1" x14ac:dyDescent="0.2">
      <c r="A1009" s="122"/>
      <c r="B1009" s="99" t="s">
        <v>4866</v>
      </c>
      <c r="C1009" s="100" t="s">
        <v>4886</v>
      </c>
      <c r="D1009" s="71"/>
      <c r="E1009" s="69"/>
      <c r="F1009" s="72"/>
      <c r="G1009" s="73" t="s">
        <v>4416</v>
      </c>
    </row>
    <row r="1010" spans="1:7" ht="15" customHeight="1" x14ac:dyDescent="0.2">
      <c r="A1010" s="122"/>
      <c r="B1010" s="99" t="s">
        <v>4867</v>
      </c>
      <c r="C1010" s="100" t="s">
        <v>4882</v>
      </c>
      <c r="D1010" s="71"/>
      <c r="E1010" s="69"/>
      <c r="F1010" s="72"/>
      <c r="G1010" s="73" t="s">
        <v>4416</v>
      </c>
    </row>
    <row r="1011" spans="1:7" ht="15" customHeight="1" x14ac:dyDescent="0.2">
      <c r="A1011" s="122"/>
      <c r="B1011" s="99" t="s">
        <v>4868</v>
      </c>
      <c r="C1011" s="100" t="s">
        <v>4873</v>
      </c>
      <c r="D1011" s="71"/>
      <c r="E1011" s="69"/>
      <c r="F1011" s="72"/>
      <c r="G1011" s="73" t="s">
        <v>4416</v>
      </c>
    </row>
    <row r="1012" spans="1:7" ht="15" customHeight="1" x14ac:dyDescent="0.2">
      <c r="A1012" s="122"/>
      <c r="B1012" s="99" t="s">
        <v>4869</v>
      </c>
      <c r="C1012" s="100" t="s">
        <v>4874</v>
      </c>
      <c r="D1012" s="71"/>
      <c r="E1012" s="69"/>
      <c r="F1012" s="72"/>
      <c r="G1012" s="73" t="s">
        <v>4416</v>
      </c>
    </row>
    <row r="1013" spans="1:7" ht="15" customHeight="1" x14ac:dyDescent="0.2">
      <c r="A1013" s="122"/>
      <c r="B1013" s="99" t="s">
        <v>5667</v>
      </c>
      <c r="C1013" s="100" t="s">
        <v>5660</v>
      </c>
      <c r="D1013" s="71"/>
      <c r="E1013" s="69"/>
      <c r="F1013" s="72"/>
      <c r="G1013" s="73" t="s">
        <v>4416</v>
      </c>
    </row>
    <row r="1014" spans="1:7" ht="15" customHeight="1" x14ac:dyDescent="0.2">
      <c r="A1014" s="122"/>
      <c r="B1014" s="99" t="s">
        <v>5668</v>
      </c>
      <c r="C1014" s="100" t="s">
        <v>5649</v>
      </c>
      <c r="D1014" s="71"/>
      <c r="E1014" s="69"/>
      <c r="F1014" s="72"/>
      <c r="G1014" s="73" t="s">
        <v>4416</v>
      </c>
    </row>
    <row r="1015" spans="1:7" ht="15" customHeight="1" x14ac:dyDescent="0.2">
      <c r="A1015" s="122"/>
      <c r="B1015" s="99" t="s">
        <v>5669</v>
      </c>
      <c r="C1015" s="100" t="s">
        <v>5650</v>
      </c>
      <c r="D1015" s="71"/>
      <c r="E1015" s="69"/>
      <c r="F1015" s="72"/>
      <c r="G1015" s="73" t="s">
        <v>4416</v>
      </c>
    </row>
    <row r="1016" spans="1:7" ht="15" customHeight="1" x14ac:dyDescent="0.2">
      <c r="A1016" s="122"/>
      <c r="B1016" s="99" t="s">
        <v>5670</v>
      </c>
      <c r="C1016" s="100" t="s">
        <v>5651</v>
      </c>
      <c r="D1016" s="71"/>
      <c r="E1016" s="69"/>
      <c r="F1016" s="72"/>
      <c r="G1016" s="73" t="s">
        <v>4416</v>
      </c>
    </row>
    <row r="1017" spans="1:7" ht="15" customHeight="1" x14ac:dyDescent="0.2">
      <c r="A1017" s="122"/>
      <c r="B1017" s="99" t="s">
        <v>5671</v>
      </c>
      <c r="C1017" s="100" t="s">
        <v>5652</v>
      </c>
      <c r="D1017" s="71"/>
      <c r="E1017" s="69"/>
      <c r="F1017" s="72"/>
      <c r="G1017" s="73" t="s">
        <v>4416</v>
      </c>
    </row>
    <row r="1018" spans="1:7" ht="15" customHeight="1" x14ac:dyDescent="0.2">
      <c r="A1018" s="122"/>
      <c r="B1018" s="99" t="s">
        <v>5672</v>
      </c>
      <c r="C1018" s="100" t="s">
        <v>5653</v>
      </c>
      <c r="D1018" s="71"/>
      <c r="E1018" s="69"/>
      <c r="F1018" s="72"/>
      <c r="G1018" s="73" t="s">
        <v>4416</v>
      </c>
    </row>
    <row r="1019" spans="1:7" ht="15" customHeight="1" x14ac:dyDescent="0.2">
      <c r="A1019" s="122"/>
      <c r="B1019" s="99" t="s">
        <v>5673</v>
      </c>
      <c r="C1019" s="100" t="s">
        <v>5654</v>
      </c>
      <c r="D1019" s="71"/>
      <c r="E1019" s="69"/>
      <c r="F1019" s="72"/>
      <c r="G1019" s="73" t="s">
        <v>4416</v>
      </c>
    </row>
    <row r="1020" spans="1:7" ht="15" customHeight="1" x14ac:dyDescent="0.2">
      <c r="A1020" s="122"/>
      <c r="B1020" s="99" t="s">
        <v>6020</v>
      </c>
      <c r="C1020" s="100" t="s">
        <v>5837</v>
      </c>
      <c r="D1020" s="71"/>
      <c r="E1020" s="69"/>
      <c r="F1020" s="72"/>
      <c r="G1020" s="73" t="s">
        <v>4416</v>
      </c>
    </row>
    <row r="1021" spans="1:7" ht="15" customHeight="1" x14ac:dyDescent="0.2">
      <c r="A1021" s="122"/>
      <c r="B1021" s="99" t="s">
        <v>6021</v>
      </c>
      <c r="C1021" s="100" t="s">
        <v>5838</v>
      </c>
      <c r="D1021" s="71"/>
      <c r="E1021" s="69"/>
      <c r="F1021" s="72"/>
      <c r="G1021" s="73" t="s">
        <v>4416</v>
      </c>
    </row>
    <row r="1022" spans="1:7" ht="15" customHeight="1" x14ac:dyDescent="0.2">
      <c r="A1022" s="122"/>
      <c r="B1022" s="99" t="s">
        <v>6022</v>
      </c>
      <c r="C1022" s="100" t="s">
        <v>5839</v>
      </c>
      <c r="D1022" s="71"/>
      <c r="E1022" s="69"/>
      <c r="F1022" s="72"/>
      <c r="G1022" s="73" t="s">
        <v>4416</v>
      </c>
    </row>
    <row r="1023" spans="1:7" ht="15" customHeight="1" x14ac:dyDescent="0.2">
      <c r="A1023" s="122"/>
      <c r="B1023" s="99" t="s">
        <v>6023</v>
      </c>
      <c r="C1023" s="100" t="s">
        <v>5840</v>
      </c>
      <c r="D1023" s="71"/>
      <c r="E1023" s="69"/>
      <c r="F1023" s="72"/>
      <c r="G1023" s="73" t="s">
        <v>4416</v>
      </c>
    </row>
    <row r="1024" spans="1:7" ht="15" customHeight="1" x14ac:dyDescent="0.2">
      <c r="A1024" s="122"/>
      <c r="B1024" s="99" t="s">
        <v>6024</v>
      </c>
      <c r="C1024" s="100" t="s">
        <v>5841</v>
      </c>
      <c r="D1024" s="71"/>
      <c r="E1024" s="69"/>
      <c r="F1024" s="72"/>
      <c r="G1024" s="73" t="s">
        <v>4416</v>
      </c>
    </row>
    <row r="1025" spans="1:7" ht="15" customHeight="1" x14ac:dyDescent="0.2">
      <c r="A1025" s="122"/>
      <c r="B1025" s="99" t="s">
        <v>6025</v>
      </c>
      <c r="C1025" s="100" t="s">
        <v>5842</v>
      </c>
      <c r="D1025" s="71"/>
      <c r="E1025" s="69"/>
      <c r="F1025" s="72"/>
      <c r="G1025" s="73" t="s">
        <v>4416</v>
      </c>
    </row>
    <row r="1026" spans="1:7" ht="15" customHeight="1" x14ac:dyDescent="0.2">
      <c r="A1026" s="122"/>
      <c r="B1026" s="99" t="s">
        <v>6026</v>
      </c>
      <c r="C1026" s="100" t="s">
        <v>5843</v>
      </c>
      <c r="D1026" s="71"/>
      <c r="E1026" s="69"/>
      <c r="F1026" s="72"/>
      <c r="G1026" s="73" t="s">
        <v>4416</v>
      </c>
    </row>
    <row r="1027" spans="1:7" ht="15" customHeight="1" x14ac:dyDescent="0.2">
      <c r="A1027" s="122"/>
      <c r="B1027" s="99" t="s">
        <v>6027</v>
      </c>
      <c r="C1027" s="100" t="s">
        <v>5844</v>
      </c>
      <c r="D1027" s="71"/>
      <c r="E1027" s="69"/>
      <c r="F1027" s="72"/>
      <c r="G1027" s="73" t="s">
        <v>4416</v>
      </c>
    </row>
    <row r="1028" spans="1:7" ht="15" customHeight="1" x14ac:dyDescent="0.2">
      <c r="A1028" s="122"/>
      <c r="B1028" s="99" t="s">
        <v>6633</v>
      </c>
      <c r="C1028" s="100" t="s">
        <v>6372</v>
      </c>
      <c r="D1028" s="71"/>
      <c r="E1028" s="69"/>
      <c r="F1028" s="72"/>
      <c r="G1028" s="73" t="s">
        <v>4416</v>
      </c>
    </row>
    <row r="1029" spans="1:7" ht="15" customHeight="1" x14ac:dyDescent="0.2">
      <c r="A1029" s="122"/>
      <c r="B1029" s="99" t="s">
        <v>6634</v>
      </c>
      <c r="C1029" s="100" t="s">
        <v>6373</v>
      </c>
      <c r="D1029" s="71"/>
      <c r="E1029" s="69"/>
      <c r="F1029" s="72"/>
      <c r="G1029" s="73" t="s">
        <v>4416</v>
      </c>
    </row>
    <row r="1030" spans="1:7" ht="15" customHeight="1" x14ac:dyDescent="0.2">
      <c r="A1030" s="122"/>
      <c r="B1030" s="99" t="s">
        <v>6635</v>
      </c>
      <c r="C1030" s="100" t="s">
        <v>6378</v>
      </c>
      <c r="D1030" s="71"/>
      <c r="E1030" s="69"/>
      <c r="F1030" s="72"/>
      <c r="G1030" s="73" t="s">
        <v>4416</v>
      </c>
    </row>
    <row r="1031" spans="1:7" ht="15" customHeight="1" x14ac:dyDescent="0.2">
      <c r="A1031" s="122"/>
      <c r="B1031" s="99" t="s">
        <v>6636</v>
      </c>
      <c r="C1031" s="100" t="s">
        <v>6379</v>
      </c>
      <c r="D1031" s="71"/>
      <c r="E1031" s="69"/>
      <c r="F1031" s="72"/>
      <c r="G1031" s="73" t="s">
        <v>4416</v>
      </c>
    </row>
    <row r="1032" spans="1:7" ht="15" customHeight="1" x14ac:dyDescent="0.2">
      <c r="A1032" s="122"/>
      <c r="B1032" s="99" t="s">
        <v>6637</v>
      </c>
      <c r="C1032" s="100" t="s">
        <v>6374</v>
      </c>
      <c r="D1032" s="71"/>
      <c r="E1032" s="69"/>
      <c r="F1032" s="72"/>
      <c r="G1032" s="73" t="s">
        <v>4416</v>
      </c>
    </row>
    <row r="1033" spans="1:7" ht="15" customHeight="1" x14ac:dyDescent="0.2">
      <c r="A1033" s="122"/>
      <c r="B1033" s="99" t="s">
        <v>6638</v>
      </c>
      <c r="C1033" s="100" t="s">
        <v>6375</v>
      </c>
      <c r="D1033" s="71"/>
      <c r="E1033" s="69"/>
      <c r="F1033" s="72"/>
      <c r="G1033" s="73" t="s">
        <v>4416</v>
      </c>
    </row>
    <row r="1034" spans="1:7" ht="15" customHeight="1" x14ac:dyDescent="0.2">
      <c r="A1034" s="122"/>
      <c r="B1034" s="99" t="s">
        <v>6639</v>
      </c>
      <c r="C1034" s="100" t="s">
        <v>6376</v>
      </c>
      <c r="D1034" s="71"/>
      <c r="E1034" s="69"/>
      <c r="F1034" s="72"/>
      <c r="G1034" s="73" t="s">
        <v>4416</v>
      </c>
    </row>
    <row r="1035" spans="1:7" ht="15" customHeight="1" x14ac:dyDescent="0.2">
      <c r="A1035" s="122"/>
      <c r="B1035" s="1376" t="s">
        <v>7161</v>
      </c>
      <c r="C1035" s="100" t="s">
        <v>6377</v>
      </c>
      <c r="D1035" s="71"/>
      <c r="E1035" s="69"/>
      <c r="F1035" s="72"/>
      <c r="G1035" s="73" t="s">
        <v>4416</v>
      </c>
    </row>
    <row r="1036" spans="1:7" ht="15" customHeight="1" x14ac:dyDescent="0.2">
      <c r="A1036" s="119" t="s">
        <v>2865</v>
      </c>
      <c r="B1036" s="120" t="s">
        <v>2866</v>
      </c>
      <c r="C1036" s="126" t="s">
        <v>2673</v>
      </c>
      <c r="D1036" s="71"/>
      <c r="E1036" s="69"/>
      <c r="F1036" s="72"/>
      <c r="G1036" s="75"/>
    </row>
    <row r="1037" spans="1:7" ht="15" customHeight="1" x14ac:dyDescent="0.2">
      <c r="A1037" s="122"/>
      <c r="B1037" s="99" t="s">
        <v>2867</v>
      </c>
      <c r="C1037" s="100" t="s">
        <v>2674</v>
      </c>
      <c r="D1037" s="71"/>
      <c r="E1037" s="69"/>
      <c r="F1037" s="72"/>
      <c r="G1037" s="75"/>
    </row>
    <row r="1038" spans="1:7" ht="15" customHeight="1" x14ac:dyDescent="0.2">
      <c r="A1038" s="122"/>
      <c r="B1038" s="99" t="s">
        <v>2868</v>
      </c>
      <c r="C1038" s="100" t="s">
        <v>2675</v>
      </c>
      <c r="D1038" s="71"/>
      <c r="E1038" s="69"/>
      <c r="F1038" s="72"/>
      <c r="G1038" s="75"/>
    </row>
    <row r="1039" spans="1:7" ht="15" customHeight="1" x14ac:dyDescent="0.2">
      <c r="A1039" s="122"/>
      <c r="B1039" s="99" t="s">
        <v>2869</v>
      </c>
      <c r="C1039" s="100" t="s">
        <v>2748</v>
      </c>
      <c r="D1039" s="71"/>
      <c r="E1039" s="69"/>
      <c r="F1039" s="72"/>
      <c r="G1039" s="75"/>
    </row>
    <row r="1040" spans="1:7" ht="15" customHeight="1" x14ac:dyDescent="0.2">
      <c r="A1040" s="122"/>
      <c r="B1040" s="99" t="s">
        <v>2870</v>
      </c>
      <c r="C1040" s="100" t="s">
        <v>2680</v>
      </c>
      <c r="D1040" s="71"/>
      <c r="E1040" s="69"/>
      <c r="F1040" s="72"/>
      <c r="G1040" s="75"/>
    </row>
    <row r="1041" spans="1:7" ht="15" customHeight="1" x14ac:dyDescent="0.2">
      <c r="A1041" s="122"/>
      <c r="B1041" s="99" t="s">
        <v>2871</v>
      </c>
      <c r="C1041" s="100" t="s">
        <v>2682</v>
      </c>
      <c r="D1041" s="71"/>
      <c r="E1041" s="69"/>
      <c r="F1041" s="72"/>
      <c r="G1041" s="75"/>
    </row>
    <row r="1042" spans="1:7" ht="15" customHeight="1" x14ac:dyDescent="0.2">
      <c r="A1042" s="122"/>
      <c r="B1042" s="99" t="s">
        <v>2872</v>
      </c>
      <c r="C1042" s="100" t="s">
        <v>2683</v>
      </c>
      <c r="D1042" s="71"/>
      <c r="E1042" s="69"/>
      <c r="F1042" s="72"/>
      <c r="G1042" s="75"/>
    </row>
    <row r="1043" spans="1:7" ht="15" customHeight="1" x14ac:dyDescent="0.2">
      <c r="A1043" s="122"/>
      <c r="B1043" s="99" t="s">
        <v>2873</v>
      </c>
      <c r="C1043" s="100" t="s">
        <v>2744</v>
      </c>
      <c r="D1043" s="71"/>
      <c r="E1043" s="69"/>
      <c r="F1043" s="72"/>
      <c r="G1043" s="75"/>
    </row>
    <row r="1044" spans="1:7" ht="15" customHeight="1" x14ac:dyDescent="0.2">
      <c r="A1044" s="122"/>
      <c r="B1044" s="99" t="s">
        <v>2874</v>
      </c>
      <c r="C1044" s="100" t="s">
        <v>2688</v>
      </c>
      <c r="D1044" s="71"/>
      <c r="E1044" s="69"/>
      <c r="F1044" s="72"/>
      <c r="G1044" s="75"/>
    </row>
    <row r="1045" spans="1:7" ht="15" customHeight="1" x14ac:dyDescent="0.2">
      <c r="A1045" s="122"/>
      <c r="B1045" s="99" t="s">
        <v>2875</v>
      </c>
      <c r="C1045" s="100" t="s">
        <v>2689</v>
      </c>
      <c r="D1045" s="71"/>
      <c r="E1045" s="69"/>
      <c r="F1045" s="72"/>
      <c r="G1045" s="75"/>
    </row>
    <row r="1046" spans="1:7" ht="15" customHeight="1" x14ac:dyDescent="0.2">
      <c r="A1046" s="122"/>
      <c r="B1046" s="99" t="s">
        <v>2876</v>
      </c>
      <c r="C1046" s="100" t="s">
        <v>2690</v>
      </c>
      <c r="D1046" s="71"/>
      <c r="E1046" s="69"/>
      <c r="F1046" s="72"/>
      <c r="G1046" s="75"/>
    </row>
    <row r="1047" spans="1:7" ht="15" customHeight="1" x14ac:dyDescent="0.2">
      <c r="A1047" s="122"/>
      <c r="B1047" s="99" t="s">
        <v>2877</v>
      </c>
      <c r="C1047" s="100" t="s">
        <v>2745</v>
      </c>
      <c r="D1047" s="71"/>
      <c r="E1047" s="69"/>
      <c r="F1047" s="72"/>
      <c r="G1047" s="75"/>
    </row>
    <row r="1048" spans="1:7" ht="15" customHeight="1" x14ac:dyDescent="0.2">
      <c r="A1048" s="122"/>
      <c r="B1048" s="99" t="s">
        <v>2878</v>
      </c>
      <c r="C1048" s="100" t="s">
        <v>2691</v>
      </c>
      <c r="D1048" s="71"/>
      <c r="E1048" s="69"/>
      <c r="F1048" s="72"/>
      <c r="G1048" s="75"/>
    </row>
    <row r="1049" spans="1:7" ht="15" customHeight="1" x14ac:dyDescent="0.2">
      <c r="A1049" s="122"/>
      <c r="B1049" s="99" t="s">
        <v>2879</v>
      </c>
      <c r="C1049" s="100" t="s">
        <v>2696</v>
      </c>
      <c r="D1049" s="71"/>
      <c r="E1049" s="69"/>
      <c r="F1049" s="72"/>
      <c r="G1049" s="73" t="s">
        <v>1662</v>
      </c>
    </row>
    <row r="1050" spans="1:7" ht="15" customHeight="1" x14ac:dyDescent="0.2">
      <c r="A1050" s="122"/>
      <c r="B1050" s="99" t="s">
        <v>2880</v>
      </c>
      <c r="C1050" s="100" t="s">
        <v>2697</v>
      </c>
      <c r="D1050" s="71"/>
      <c r="E1050" s="69"/>
      <c r="F1050" s="72"/>
      <c r="G1050" s="73" t="s">
        <v>4416</v>
      </c>
    </row>
    <row r="1051" spans="1:7" ht="15" customHeight="1" x14ac:dyDescent="0.2">
      <c r="A1051" s="122"/>
      <c r="B1051" s="99" t="s">
        <v>2881</v>
      </c>
      <c r="C1051" s="100" t="s">
        <v>2746</v>
      </c>
      <c r="D1051" s="71"/>
      <c r="E1051" s="69"/>
      <c r="F1051" s="72"/>
      <c r="G1051" s="73" t="s">
        <v>4416</v>
      </c>
    </row>
    <row r="1052" spans="1:7" ht="15" customHeight="1" x14ac:dyDescent="0.2">
      <c r="A1052" s="122"/>
      <c r="B1052" s="99" t="s">
        <v>2882</v>
      </c>
      <c r="C1052" s="100" t="s">
        <v>2698</v>
      </c>
      <c r="D1052" s="71"/>
      <c r="E1052" s="69"/>
      <c r="F1052" s="72"/>
      <c r="G1052" s="73" t="s">
        <v>4416</v>
      </c>
    </row>
    <row r="1053" spans="1:7" ht="15" customHeight="1" x14ac:dyDescent="0.2">
      <c r="A1053" s="122"/>
      <c r="B1053" s="99" t="s">
        <v>2883</v>
      </c>
      <c r="C1053" s="100" t="s">
        <v>2699</v>
      </c>
      <c r="D1053" s="71"/>
      <c r="E1053" s="69"/>
      <c r="F1053" s="72"/>
      <c r="G1053" s="73" t="s">
        <v>4416</v>
      </c>
    </row>
    <row r="1054" spans="1:7" ht="15" customHeight="1" x14ac:dyDescent="0.2">
      <c r="A1054" s="122"/>
      <c r="B1054" s="99" t="s">
        <v>2884</v>
      </c>
      <c r="C1054" s="100" t="s">
        <v>2700</v>
      </c>
      <c r="D1054" s="71"/>
      <c r="E1054" s="69"/>
      <c r="F1054" s="72"/>
      <c r="G1054" s="73" t="s">
        <v>4416</v>
      </c>
    </row>
    <row r="1055" spans="1:7" ht="15" customHeight="1" x14ac:dyDescent="0.2">
      <c r="A1055" s="122"/>
      <c r="B1055" s="99" t="s">
        <v>2885</v>
      </c>
      <c r="C1055" s="100" t="s">
        <v>2747</v>
      </c>
      <c r="D1055" s="71"/>
      <c r="E1055" s="69"/>
      <c r="F1055" s="72"/>
      <c r="G1055" s="73" t="s">
        <v>4416</v>
      </c>
    </row>
    <row r="1056" spans="1:7" ht="15" customHeight="1" x14ac:dyDescent="0.2">
      <c r="A1056" s="122"/>
      <c r="B1056" s="99" t="s">
        <v>2886</v>
      </c>
      <c r="C1056" s="100" t="s">
        <v>2701</v>
      </c>
      <c r="D1056" s="71"/>
      <c r="E1056" s="69"/>
      <c r="F1056" s="72"/>
      <c r="G1056" s="73" t="s">
        <v>4416</v>
      </c>
    </row>
    <row r="1057" spans="1:7" ht="15" customHeight="1" x14ac:dyDescent="0.2">
      <c r="A1057" s="122"/>
      <c r="B1057" s="99" t="s">
        <v>2887</v>
      </c>
      <c r="C1057" s="100" t="s">
        <v>2710</v>
      </c>
      <c r="D1057" s="71"/>
      <c r="E1057" s="69"/>
      <c r="F1057" s="72"/>
      <c r="G1057" s="73" t="s">
        <v>4416</v>
      </c>
    </row>
    <row r="1058" spans="1:7" ht="15" customHeight="1" x14ac:dyDescent="0.2">
      <c r="A1058" s="122"/>
      <c r="B1058" s="99" t="s">
        <v>2888</v>
      </c>
      <c r="C1058" s="100" t="s">
        <v>2712</v>
      </c>
      <c r="D1058" s="71"/>
      <c r="E1058" s="69"/>
      <c r="F1058" s="72"/>
      <c r="G1058" s="73" t="s">
        <v>4416</v>
      </c>
    </row>
    <row r="1059" spans="1:7" ht="15" customHeight="1" x14ac:dyDescent="0.2">
      <c r="A1059" s="122"/>
      <c r="B1059" s="99" t="s">
        <v>2889</v>
      </c>
      <c r="C1059" s="100" t="s">
        <v>2713</v>
      </c>
      <c r="D1059" s="71"/>
      <c r="E1059" s="69"/>
      <c r="F1059" s="72"/>
      <c r="G1059" s="73" t="s">
        <v>4416</v>
      </c>
    </row>
    <row r="1060" spans="1:7" ht="15" customHeight="1" x14ac:dyDescent="0.2">
      <c r="A1060" s="122"/>
      <c r="B1060" s="99" t="s">
        <v>2890</v>
      </c>
      <c r="C1060" s="100" t="s">
        <v>2743</v>
      </c>
      <c r="D1060" s="71"/>
      <c r="E1060" s="69"/>
      <c r="F1060" s="72"/>
      <c r="G1060" s="73" t="s">
        <v>4416</v>
      </c>
    </row>
    <row r="1061" spans="1:7" ht="15" customHeight="1" x14ac:dyDescent="0.2">
      <c r="A1061" s="122"/>
      <c r="B1061" s="99" t="s">
        <v>2891</v>
      </c>
      <c r="C1061" s="100" t="s">
        <v>2714</v>
      </c>
      <c r="D1061" s="71"/>
      <c r="E1061" s="69"/>
      <c r="F1061" s="72"/>
      <c r="G1061" s="73" t="s">
        <v>4416</v>
      </c>
    </row>
    <row r="1062" spans="1:7" ht="15" customHeight="1" x14ac:dyDescent="0.2">
      <c r="A1062" s="122"/>
      <c r="B1062" s="99" t="s">
        <v>2892</v>
      </c>
      <c r="C1062" s="100" t="s">
        <v>2719</v>
      </c>
      <c r="D1062" s="71"/>
      <c r="E1062" s="69"/>
      <c r="F1062" s="72"/>
      <c r="G1062" s="73" t="s">
        <v>4416</v>
      </c>
    </row>
    <row r="1063" spans="1:7" ht="15" customHeight="1" x14ac:dyDescent="0.2">
      <c r="A1063" s="122"/>
      <c r="B1063" s="99" t="s">
        <v>2893</v>
      </c>
      <c r="C1063" s="100" t="s">
        <v>2721</v>
      </c>
      <c r="D1063" s="71"/>
      <c r="E1063" s="69"/>
      <c r="F1063" s="72"/>
      <c r="G1063" s="73" t="s">
        <v>4416</v>
      </c>
    </row>
    <row r="1064" spans="1:7" ht="15" customHeight="1" x14ac:dyDescent="0.2">
      <c r="A1064" s="122"/>
      <c r="B1064" s="99" t="s">
        <v>2894</v>
      </c>
      <c r="C1064" s="100" t="s">
        <v>2722</v>
      </c>
      <c r="D1064" s="71"/>
      <c r="E1064" s="69"/>
      <c r="F1064" s="72"/>
      <c r="G1064" s="73" t="s">
        <v>4416</v>
      </c>
    </row>
    <row r="1065" spans="1:7" ht="15" customHeight="1" x14ac:dyDescent="0.2">
      <c r="A1065" s="122"/>
      <c r="B1065" s="99" t="s">
        <v>2895</v>
      </c>
      <c r="C1065" s="100" t="s">
        <v>2735</v>
      </c>
      <c r="D1065" s="71"/>
      <c r="E1065" s="69"/>
      <c r="F1065" s="72"/>
      <c r="G1065" s="73" t="s">
        <v>4416</v>
      </c>
    </row>
    <row r="1066" spans="1:7" ht="15" customHeight="1" x14ac:dyDescent="0.2">
      <c r="A1066" s="122"/>
      <c r="B1066" s="99" t="s">
        <v>2896</v>
      </c>
      <c r="C1066" s="100" t="s">
        <v>2723</v>
      </c>
      <c r="D1066" s="71"/>
      <c r="E1066" s="69"/>
      <c r="F1066" s="72"/>
      <c r="G1066" s="73" t="s">
        <v>4416</v>
      </c>
    </row>
    <row r="1067" spans="1:7" ht="15" customHeight="1" x14ac:dyDescent="0.2">
      <c r="A1067" s="122"/>
      <c r="B1067" s="99" t="s">
        <v>2897</v>
      </c>
      <c r="C1067" s="100" t="s">
        <v>2724</v>
      </c>
      <c r="D1067" s="71"/>
      <c r="E1067" s="69"/>
      <c r="F1067" s="72"/>
      <c r="G1067" s="73" t="s">
        <v>4416</v>
      </c>
    </row>
    <row r="1068" spans="1:7" ht="15" customHeight="1" x14ac:dyDescent="0.2">
      <c r="A1068" s="122"/>
      <c r="B1068" s="99" t="s">
        <v>2898</v>
      </c>
      <c r="C1068" s="100" t="s">
        <v>2730</v>
      </c>
      <c r="D1068" s="71"/>
      <c r="E1068" s="69"/>
      <c r="F1068" s="72"/>
      <c r="G1068" s="73" t="s">
        <v>4416</v>
      </c>
    </row>
    <row r="1069" spans="1:7" ht="15" customHeight="1" x14ac:dyDescent="0.2">
      <c r="A1069" s="122"/>
      <c r="B1069" s="99" t="s">
        <v>2899</v>
      </c>
      <c r="C1069" s="100" t="s">
        <v>2731</v>
      </c>
      <c r="D1069" s="71"/>
      <c r="E1069" s="69"/>
      <c r="F1069" s="72"/>
      <c r="G1069" s="73" t="s">
        <v>4416</v>
      </c>
    </row>
    <row r="1070" spans="1:7" ht="15" customHeight="1" x14ac:dyDescent="0.2">
      <c r="A1070" s="122"/>
      <c r="B1070" s="99" t="s">
        <v>2900</v>
      </c>
      <c r="C1070" s="100" t="s">
        <v>2736</v>
      </c>
      <c r="D1070" s="71"/>
      <c r="E1070" s="69"/>
      <c r="F1070" s="72"/>
      <c r="G1070" s="73" t="s">
        <v>4416</v>
      </c>
    </row>
    <row r="1071" spans="1:7" ht="15" customHeight="1" x14ac:dyDescent="0.2">
      <c r="A1071" s="122"/>
      <c r="B1071" s="99" t="s">
        <v>2901</v>
      </c>
      <c r="C1071" s="100" t="s">
        <v>2902</v>
      </c>
      <c r="D1071" s="71"/>
      <c r="E1071" s="69"/>
      <c r="F1071" s="72"/>
      <c r="G1071" s="73" t="s">
        <v>4416</v>
      </c>
    </row>
    <row r="1072" spans="1:7" ht="15" customHeight="1" x14ac:dyDescent="0.2">
      <c r="A1072" s="122"/>
      <c r="B1072" s="99" t="s">
        <v>2903</v>
      </c>
      <c r="C1072" s="100" t="s">
        <v>2734</v>
      </c>
      <c r="D1072" s="71"/>
      <c r="E1072" s="69"/>
      <c r="F1072" s="72"/>
      <c r="G1072" s="73" t="s">
        <v>4416</v>
      </c>
    </row>
    <row r="1073" spans="1:7" ht="15" customHeight="1" x14ac:dyDescent="0.2">
      <c r="A1073" s="122"/>
      <c r="B1073" s="99" t="s">
        <v>2904</v>
      </c>
      <c r="C1073" s="100" t="s">
        <v>2732</v>
      </c>
      <c r="D1073" s="71"/>
      <c r="E1073" s="69"/>
      <c r="F1073" s="72"/>
      <c r="G1073" s="73" t="s">
        <v>4416</v>
      </c>
    </row>
    <row r="1074" spans="1:7" ht="15" customHeight="1" x14ac:dyDescent="0.2">
      <c r="A1074" s="122"/>
      <c r="B1074" s="99" t="s">
        <v>2905</v>
      </c>
      <c r="C1074" s="100" t="s">
        <v>2733</v>
      </c>
      <c r="D1074" s="71"/>
      <c r="E1074" s="69"/>
      <c r="F1074" s="72"/>
      <c r="G1074" s="73" t="s">
        <v>4416</v>
      </c>
    </row>
    <row r="1075" spans="1:7" ht="15" customHeight="1" x14ac:dyDescent="0.2">
      <c r="A1075" s="122"/>
      <c r="B1075" s="99" t="s">
        <v>2908</v>
      </c>
      <c r="C1075" s="100" t="s">
        <v>2749</v>
      </c>
      <c r="D1075" s="71"/>
      <c r="E1075" s="69"/>
      <c r="F1075" s="72"/>
      <c r="G1075" s="73" t="s">
        <v>4416</v>
      </c>
    </row>
    <row r="1076" spans="1:7" ht="15" customHeight="1" x14ac:dyDescent="0.2">
      <c r="A1076" s="122"/>
      <c r="B1076" s="99" t="s">
        <v>2909</v>
      </c>
      <c r="C1076" s="100" t="s">
        <v>2750</v>
      </c>
      <c r="D1076" s="71"/>
      <c r="E1076" s="69"/>
      <c r="F1076" s="72"/>
      <c r="G1076" s="73" t="s">
        <v>4416</v>
      </c>
    </row>
    <row r="1077" spans="1:7" ht="15" customHeight="1" x14ac:dyDescent="0.2">
      <c r="A1077" s="122"/>
      <c r="B1077" s="99" t="s">
        <v>2910</v>
      </c>
      <c r="C1077" s="100" t="s">
        <v>2751</v>
      </c>
      <c r="D1077" s="71"/>
      <c r="E1077" s="69"/>
      <c r="F1077" s="72"/>
      <c r="G1077" s="73" t="s">
        <v>4416</v>
      </c>
    </row>
    <row r="1078" spans="1:7" ht="15" customHeight="1" x14ac:dyDescent="0.2">
      <c r="A1078" s="122"/>
      <c r="B1078" s="99" t="s">
        <v>2911</v>
      </c>
      <c r="C1078" s="100" t="s">
        <v>2906</v>
      </c>
      <c r="D1078" s="71"/>
      <c r="E1078" s="69"/>
      <c r="F1078" s="72"/>
      <c r="G1078" s="73" t="s">
        <v>4416</v>
      </c>
    </row>
    <row r="1079" spans="1:7" ht="15" customHeight="1" x14ac:dyDescent="0.2">
      <c r="A1079" s="122"/>
      <c r="B1079" s="99" t="s">
        <v>2912</v>
      </c>
      <c r="C1079" s="100" t="s">
        <v>2752</v>
      </c>
      <c r="D1079" s="71"/>
      <c r="E1079" s="69"/>
      <c r="F1079" s="72"/>
      <c r="G1079" s="73" t="s">
        <v>4416</v>
      </c>
    </row>
    <row r="1080" spans="1:7" ht="15" customHeight="1" x14ac:dyDescent="0.2">
      <c r="A1080" s="122"/>
      <c r="B1080" s="99" t="s">
        <v>2913</v>
      </c>
      <c r="C1080" s="100" t="s">
        <v>2753</v>
      </c>
      <c r="D1080" s="71"/>
      <c r="E1080" s="69"/>
      <c r="F1080" s="72"/>
      <c r="G1080" s="73" t="s">
        <v>4416</v>
      </c>
    </row>
    <row r="1081" spans="1:7" ht="15" customHeight="1" x14ac:dyDescent="0.2">
      <c r="A1081" s="122"/>
      <c r="B1081" s="99" t="s">
        <v>2914</v>
      </c>
      <c r="C1081" s="100" t="s">
        <v>2907</v>
      </c>
      <c r="D1081" s="71"/>
      <c r="E1081" s="69"/>
      <c r="F1081" s="72"/>
      <c r="G1081" s="73" t="s">
        <v>4416</v>
      </c>
    </row>
    <row r="1082" spans="1:7" ht="15" customHeight="1" x14ac:dyDescent="0.2">
      <c r="A1082" s="122"/>
      <c r="B1082" s="99" t="s">
        <v>4421</v>
      </c>
      <c r="C1082" s="100" t="s">
        <v>4419</v>
      </c>
      <c r="D1082" s="71"/>
      <c r="E1082" s="69"/>
      <c r="F1082" s="72"/>
      <c r="G1082" s="73" t="s">
        <v>4416</v>
      </c>
    </row>
    <row r="1083" spans="1:7" ht="15" customHeight="1" x14ac:dyDescent="0.2">
      <c r="A1083" s="122"/>
      <c r="B1083" s="99" t="s">
        <v>4422</v>
      </c>
      <c r="C1083" s="100" t="s">
        <v>4420</v>
      </c>
      <c r="D1083" s="71"/>
      <c r="E1083" s="69"/>
      <c r="F1083" s="72"/>
      <c r="G1083" s="73" t="s">
        <v>4416</v>
      </c>
    </row>
    <row r="1084" spans="1:7" ht="15" customHeight="1" x14ac:dyDescent="0.2">
      <c r="A1084" s="122"/>
      <c r="B1084" s="99" t="s">
        <v>2915</v>
      </c>
      <c r="C1084" s="100" t="s">
        <v>2761</v>
      </c>
      <c r="D1084" s="71"/>
      <c r="E1084" s="69"/>
      <c r="F1084" s="72"/>
      <c r="G1084" s="73" t="s">
        <v>4416</v>
      </c>
    </row>
    <row r="1085" spans="1:7" ht="15" customHeight="1" x14ac:dyDescent="0.2">
      <c r="A1085" s="122"/>
      <c r="B1085" s="99" t="s">
        <v>2916</v>
      </c>
      <c r="C1085" s="100" t="s">
        <v>2762</v>
      </c>
      <c r="D1085" s="71"/>
      <c r="E1085" s="69"/>
      <c r="F1085" s="72"/>
      <c r="G1085" s="73" t="s">
        <v>4416</v>
      </c>
    </row>
    <row r="1086" spans="1:7" ht="15" customHeight="1" x14ac:dyDescent="0.2">
      <c r="A1086" s="122"/>
      <c r="B1086" s="99" t="s">
        <v>2917</v>
      </c>
      <c r="C1086" s="100" t="s">
        <v>2763</v>
      </c>
      <c r="D1086" s="71"/>
      <c r="E1086" s="69"/>
      <c r="F1086" s="72"/>
      <c r="G1086" s="73" t="s">
        <v>4416</v>
      </c>
    </row>
    <row r="1087" spans="1:7" ht="15" customHeight="1" x14ac:dyDescent="0.2">
      <c r="A1087" s="122"/>
      <c r="B1087" s="99" t="s">
        <v>2918</v>
      </c>
      <c r="C1087" s="100" t="s">
        <v>2764</v>
      </c>
      <c r="D1087" s="71"/>
      <c r="E1087" s="69"/>
      <c r="F1087" s="72"/>
      <c r="G1087" s="73" t="s">
        <v>4416</v>
      </c>
    </row>
    <row r="1088" spans="1:7" ht="15" customHeight="1" x14ac:dyDescent="0.2">
      <c r="A1088" s="122"/>
      <c r="B1088" s="99" t="s">
        <v>2919</v>
      </c>
      <c r="C1088" s="100" t="s">
        <v>2765</v>
      </c>
      <c r="D1088" s="71"/>
      <c r="E1088" s="69"/>
      <c r="F1088" s="72"/>
      <c r="G1088" s="73" t="s">
        <v>4416</v>
      </c>
    </row>
    <row r="1089" spans="1:7" ht="15" customHeight="1" x14ac:dyDescent="0.2">
      <c r="A1089" s="122"/>
      <c r="B1089" s="99" t="s">
        <v>2920</v>
      </c>
      <c r="C1089" s="100" t="s">
        <v>2766</v>
      </c>
      <c r="D1089" s="71"/>
      <c r="E1089" s="69"/>
      <c r="F1089" s="72"/>
      <c r="G1089" s="73" t="s">
        <v>4416</v>
      </c>
    </row>
    <row r="1090" spans="1:7" ht="15" customHeight="1" x14ac:dyDescent="0.2">
      <c r="A1090" s="122"/>
      <c r="B1090" s="99" t="s">
        <v>2922</v>
      </c>
      <c r="C1090" s="100" t="s">
        <v>2773</v>
      </c>
      <c r="D1090" s="71"/>
      <c r="E1090" s="69"/>
      <c r="F1090" s="72"/>
      <c r="G1090" s="73" t="s">
        <v>4416</v>
      </c>
    </row>
    <row r="1091" spans="1:7" ht="15" customHeight="1" x14ac:dyDescent="0.2">
      <c r="A1091" s="122"/>
      <c r="B1091" s="99" t="s">
        <v>2923</v>
      </c>
      <c r="C1091" s="100" t="s">
        <v>2774</v>
      </c>
      <c r="D1091" s="71"/>
      <c r="E1091" s="69"/>
      <c r="F1091" s="72"/>
      <c r="G1091" s="73" t="s">
        <v>4416</v>
      </c>
    </row>
    <row r="1092" spans="1:7" ht="15" customHeight="1" x14ac:dyDescent="0.2">
      <c r="A1092" s="122"/>
      <c r="B1092" s="99" t="s">
        <v>2924</v>
      </c>
      <c r="C1092" s="100" t="s">
        <v>2775</v>
      </c>
      <c r="D1092" s="71"/>
      <c r="E1092" s="69"/>
      <c r="F1092" s="72"/>
      <c r="G1092" s="73" t="s">
        <v>4416</v>
      </c>
    </row>
    <row r="1093" spans="1:7" ht="15" customHeight="1" x14ac:dyDescent="0.2">
      <c r="A1093" s="122"/>
      <c r="B1093" s="99" t="s">
        <v>2925</v>
      </c>
      <c r="C1093" s="100" t="s">
        <v>2921</v>
      </c>
      <c r="D1093" s="71"/>
      <c r="E1093" s="69"/>
      <c r="F1093" s="72"/>
      <c r="G1093" s="73" t="s">
        <v>4416</v>
      </c>
    </row>
    <row r="1094" spans="1:7" ht="15" customHeight="1" x14ac:dyDescent="0.2">
      <c r="A1094" s="122"/>
      <c r="B1094" s="99" t="s">
        <v>2926</v>
      </c>
      <c r="C1094" s="100" t="s">
        <v>2776</v>
      </c>
      <c r="D1094" s="71"/>
      <c r="E1094" s="69"/>
      <c r="F1094" s="72"/>
      <c r="G1094" s="73" t="s">
        <v>4416</v>
      </c>
    </row>
    <row r="1095" spans="1:7" ht="15" customHeight="1" x14ac:dyDescent="0.2">
      <c r="A1095" s="122"/>
      <c r="B1095" s="99" t="s">
        <v>2927</v>
      </c>
      <c r="C1095" s="100" t="s">
        <v>2777</v>
      </c>
      <c r="D1095" s="71"/>
      <c r="E1095" s="69"/>
      <c r="F1095" s="72"/>
      <c r="G1095" s="73" t="s">
        <v>4416</v>
      </c>
    </row>
    <row r="1096" spans="1:7" ht="15" customHeight="1" x14ac:dyDescent="0.2">
      <c r="A1096" s="122"/>
      <c r="B1096" s="99" t="s">
        <v>2928</v>
      </c>
      <c r="C1096" s="100" t="s">
        <v>2783</v>
      </c>
      <c r="D1096" s="71"/>
      <c r="E1096" s="69"/>
      <c r="F1096" s="72"/>
      <c r="G1096" s="73" t="s">
        <v>4416</v>
      </c>
    </row>
    <row r="1097" spans="1:7" ht="15" customHeight="1" x14ac:dyDescent="0.2">
      <c r="A1097" s="122"/>
      <c r="B1097" s="99" t="s">
        <v>2929</v>
      </c>
      <c r="C1097" s="100" t="s">
        <v>2784</v>
      </c>
      <c r="D1097" s="71"/>
      <c r="E1097" s="69"/>
      <c r="F1097" s="72"/>
      <c r="G1097" s="73" t="s">
        <v>4416</v>
      </c>
    </row>
    <row r="1098" spans="1:7" ht="15" customHeight="1" x14ac:dyDescent="0.2">
      <c r="A1098" s="122"/>
      <c r="B1098" s="99" t="s">
        <v>2931</v>
      </c>
      <c r="C1098" s="100" t="s">
        <v>2787</v>
      </c>
      <c r="D1098" s="71"/>
      <c r="E1098" s="69"/>
      <c r="F1098" s="72"/>
      <c r="G1098" s="73" t="s">
        <v>4416</v>
      </c>
    </row>
    <row r="1099" spans="1:7" ht="15" customHeight="1" x14ac:dyDescent="0.2">
      <c r="A1099" s="122"/>
      <c r="B1099" s="99" t="s">
        <v>2932</v>
      </c>
      <c r="C1099" s="100" t="s">
        <v>2788</v>
      </c>
      <c r="D1099" s="71"/>
      <c r="E1099" s="69"/>
      <c r="F1099" s="72"/>
      <c r="G1099" s="73" t="s">
        <v>4416</v>
      </c>
    </row>
    <row r="1100" spans="1:7" ht="15" customHeight="1" x14ac:dyDescent="0.2">
      <c r="A1100" s="122"/>
      <c r="B1100" s="99" t="s">
        <v>2933</v>
      </c>
      <c r="C1100" s="100" t="s">
        <v>2789</v>
      </c>
      <c r="D1100" s="71"/>
      <c r="E1100" s="69"/>
      <c r="F1100" s="72"/>
      <c r="G1100" s="73" t="s">
        <v>4416</v>
      </c>
    </row>
    <row r="1101" spans="1:7" ht="15" customHeight="1" x14ac:dyDescent="0.2">
      <c r="A1101" s="122"/>
      <c r="B1101" s="99" t="s">
        <v>2934</v>
      </c>
      <c r="C1101" s="100" t="s">
        <v>2930</v>
      </c>
      <c r="D1101" s="71"/>
      <c r="E1101" s="69"/>
      <c r="F1101" s="72"/>
      <c r="G1101" s="73" t="s">
        <v>4416</v>
      </c>
    </row>
    <row r="1102" spans="1:7" ht="15" customHeight="1" x14ac:dyDescent="0.2">
      <c r="A1102" s="122"/>
      <c r="B1102" s="99" t="s">
        <v>2935</v>
      </c>
      <c r="C1102" s="100" t="s">
        <v>2790</v>
      </c>
      <c r="D1102" s="71"/>
      <c r="E1102" s="69"/>
      <c r="F1102" s="72"/>
      <c r="G1102" s="73" t="s">
        <v>4416</v>
      </c>
    </row>
    <row r="1103" spans="1:7" ht="15" customHeight="1" x14ac:dyDescent="0.2">
      <c r="A1103" s="122"/>
      <c r="B1103" s="99" t="s">
        <v>2936</v>
      </c>
      <c r="C1103" s="100" t="s">
        <v>2795</v>
      </c>
      <c r="D1103" s="71"/>
      <c r="E1103" s="69"/>
      <c r="F1103" s="72"/>
      <c r="G1103" s="73" t="s">
        <v>4416</v>
      </c>
    </row>
    <row r="1104" spans="1:7" ht="15" customHeight="1" x14ac:dyDescent="0.2">
      <c r="A1104" s="122"/>
      <c r="B1104" s="99" t="s">
        <v>2937</v>
      </c>
      <c r="C1104" s="100" t="s">
        <v>2796</v>
      </c>
      <c r="D1104" s="71"/>
      <c r="E1104" s="69"/>
      <c r="F1104" s="72"/>
      <c r="G1104" s="73" t="s">
        <v>4416</v>
      </c>
    </row>
    <row r="1105" spans="1:7" ht="15" customHeight="1" x14ac:dyDescent="0.2">
      <c r="A1105" s="122"/>
      <c r="B1105" s="99" t="s">
        <v>2939</v>
      </c>
      <c r="C1105" s="100" t="s">
        <v>2799</v>
      </c>
      <c r="D1105" s="71"/>
      <c r="E1105" s="69"/>
      <c r="F1105" s="72"/>
      <c r="G1105" s="73" t="s">
        <v>4416</v>
      </c>
    </row>
    <row r="1106" spans="1:7" ht="15" customHeight="1" x14ac:dyDescent="0.2">
      <c r="A1106" s="122"/>
      <c r="B1106" s="99" t="s">
        <v>2940</v>
      </c>
      <c r="C1106" s="100" t="s">
        <v>2800</v>
      </c>
      <c r="D1106" s="71"/>
      <c r="E1106" s="69"/>
      <c r="F1106" s="72"/>
      <c r="G1106" s="73" t="s">
        <v>4416</v>
      </c>
    </row>
    <row r="1107" spans="1:7" ht="15" customHeight="1" x14ac:dyDescent="0.2">
      <c r="A1107" s="122"/>
      <c r="B1107" s="99" t="s">
        <v>2941</v>
      </c>
      <c r="C1107" s="100" t="s">
        <v>2801</v>
      </c>
      <c r="D1107" s="71"/>
      <c r="E1107" s="69"/>
      <c r="F1107" s="72"/>
      <c r="G1107" s="73" t="s">
        <v>4416</v>
      </c>
    </row>
    <row r="1108" spans="1:7" ht="15" customHeight="1" x14ac:dyDescent="0.2">
      <c r="A1108" s="122"/>
      <c r="B1108" s="99" t="s">
        <v>2942</v>
      </c>
      <c r="C1108" s="100" t="s">
        <v>2938</v>
      </c>
      <c r="D1108" s="71"/>
      <c r="E1108" s="69"/>
      <c r="F1108" s="72"/>
      <c r="G1108" s="73" t="s">
        <v>4416</v>
      </c>
    </row>
    <row r="1109" spans="1:7" ht="15" customHeight="1" x14ac:dyDescent="0.2">
      <c r="A1109" s="122"/>
      <c r="B1109" s="99" t="s">
        <v>2943</v>
      </c>
      <c r="C1109" s="100" t="s">
        <v>2802</v>
      </c>
      <c r="D1109" s="71"/>
      <c r="E1109" s="69"/>
      <c r="F1109" s="72"/>
      <c r="G1109" s="73" t="s">
        <v>4416</v>
      </c>
    </row>
    <row r="1110" spans="1:7" ht="15" customHeight="1" x14ac:dyDescent="0.2">
      <c r="A1110" s="122"/>
      <c r="B1110" s="99" t="s">
        <v>2944</v>
      </c>
      <c r="C1110" s="100" t="s">
        <v>2803</v>
      </c>
      <c r="D1110" s="71"/>
      <c r="E1110" s="69"/>
      <c r="F1110" s="72"/>
      <c r="G1110" s="73" t="s">
        <v>4416</v>
      </c>
    </row>
    <row r="1111" spans="1:7" ht="15" customHeight="1" x14ac:dyDescent="0.2">
      <c r="A1111" s="122"/>
      <c r="B1111" s="99" t="s">
        <v>2945</v>
      </c>
      <c r="C1111" s="100" t="s">
        <v>2804</v>
      </c>
      <c r="D1111" s="71"/>
      <c r="E1111" s="69"/>
      <c r="F1111" s="72"/>
      <c r="G1111" s="73" t="s">
        <v>4416</v>
      </c>
    </row>
    <row r="1112" spans="1:7" ht="15" customHeight="1" x14ac:dyDescent="0.2">
      <c r="A1112" s="122"/>
      <c r="B1112" s="99" t="s">
        <v>2947</v>
      </c>
      <c r="C1112" s="100" t="s">
        <v>2811</v>
      </c>
      <c r="D1112" s="71"/>
      <c r="E1112" s="69"/>
      <c r="F1112" s="72"/>
      <c r="G1112" s="73" t="s">
        <v>4416</v>
      </c>
    </row>
    <row r="1113" spans="1:7" ht="15" customHeight="1" x14ac:dyDescent="0.2">
      <c r="A1113" s="122"/>
      <c r="B1113" s="99" t="s">
        <v>2948</v>
      </c>
      <c r="C1113" s="100" t="s">
        <v>2812</v>
      </c>
      <c r="D1113" s="71"/>
      <c r="E1113" s="69"/>
      <c r="F1113" s="72"/>
      <c r="G1113" s="73" t="s">
        <v>4416</v>
      </c>
    </row>
    <row r="1114" spans="1:7" ht="15" customHeight="1" x14ac:dyDescent="0.2">
      <c r="A1114" s="122"/>
      <c r="B1114" s="99" t="s">
        <v>2949</v>
      </c>
      <c r="C1114" s="100" t="s">
        <v>2813</v>
      </c>
      <c r="D1114" s="71"/>
      <c r="E1114" s="69"/>
      <c r="F1114" s="72"/>
      <c r="G1114" s="73" t="s">
        <v>4416</v>
      </c>
    </row>
    <row r="1115" spans="1:7" ht="15" customHeight="1" x14ac:dyDescent="0.2">
      <c r="A1115" s="122"/>
      <c r="B1115" s="99" t="s">
        <v>2950</v>
      </c>
      <c r="C1115" s="100" t="s">
        <v>2946</v>
      </c>
      <c r="D1115" s="71"/>
      <c r="E1115" s="69"/>
      <c r="F1115" s="72"/>
      <c r="G1115" s="73" t="s">
        <v>4416</v>
      </c>
    </row>
    <row r="1116" spans="1:7" ht="15" customHeight="1" x14ac:dyDescent="0.2">
      <c r="A1116" s="122"/>
      <c r="B1116" s="99" t="s">
        <v>2951</v>
      </c>
      <c r="C1116" s="100" t="s">
        <v>2814</v>
      </c>
      <c r="D1116" s="71"/>
      <c r="E1116" s="69"/>
      <c r="F1116" s="72"/>
      <c r="G1116" s="73" t="s">
        <v>4416</v>
      </c>
    </row>
    <row r="1117" spans="1:7" ht="15" customHeight="1" x14ac:dyDescent="0.2">
      <c r="A1117" s="122"/>
      <c r="B1117" s="99" t="s">
        <v>2952</v>
      </c>
      <c r="C1117" s="100" t="s">
        <v>2815</v>
      </c>
      <c r="D1117" s="71"/>
      <c r="E1117" s="69"/>
      <c r="F1117" s="72"/>
      <c r="G1117" s="73" t="s">
        <v>4416</v>
      </c>
    </row>
    <row r="1118" spans="1:7" ht="15" customHeight="1" x14ac:dyDescent="0.2">
      <c r="A1118" s="122"/>
      <c r="B1118" s="99" t="s">
        <v>2953</v>
      </c>
      <c r="C1118" s="100" t="s">
        <v>2816</v>
      </c>
      <c r="D1118" s="71"/>
      <c r="E1118" s="69"/>
      <c r="F1118" s="72"/>
      <c r="G1118" s="73" t="s">
        <v>4416</v>
      </c>
    </row>
    <row r="1119" spans="1:7" ht="15" customHeight="1" x14ac:dyDescent="0.2">
      <c r="A1119" s="122"/>
      <c r="B1119" s="99" t="s">
        <v>2955</v>
      </c>
      <c r="C1119" s="100" t="s">
        <v>2823</v>
      </c>
      <c r="D1119" s="71"/>
      <c r="E1119" s="69"/>
      <c r="F1119" s="72"/>
      <c r="G1119" s="73" t="s">
        <v>4416</v>
      </c>
    </row>
    <row r="1120" spans="1:7" ht="15" customHeight="1" x14ac:dyDescent="0.2">
      <c r="A1120" s="122"/>
      <c r="B1120" s="99" t="s">
        <v>2956</v>
      </c>
      <c r="C1120" s="100" t="s">
        <v>2824</v>
      </c>
      <c r="D1120" s="71"/>
      <c r="E1120" s="69"/>
      <c r="F1120" s="72"/>
      <c r="G1120" s="73" t="s">
        <v>4416</v>
      </c>
    </row>
    <row r="1121" spans="1:7" ht="15" customHeight="1" x14ac:dyDescent="0.2">
      <c r="A1121" s="122"/>
      <c r="B1121" s="99" t="s">
        <v>2957</v>
      </c>
      <c r="C1121" s="100" t="s">
        <v>2825</v>
      </c>
      <c r="D1121" s="71"/>
      <c r="E1121" s="69"/>
      <c r="F1121" s="72"/>
      <c r="G1121" s="73" t="s">
        <v>4416</v>
      </c>
    </row>
    <row r="1122" spans="1:7" ht="15" customHeight="1" x14ac:dyDescent="0.2">
      <c r="A1122" s="122"/>
      <c r="B1122" s="99" t="s">
        <v>2958</v>
      </c>
      <c r="C1122" s="100" t="s">
        <v>2954</v>
      </c>
      <c r="D1122" s="71"/>
      <c r="E1122" s="69"/>
      <c r="F1122" s="72"/>
      <c r="G1122" s="73" t="s">
        <v>4416</v>
      </c>
    </row>
    <row r="1123" spans="1:7" ht="15" customHeight="1" x14ac:dyDescent="0.2">
      <c r="A1123" s="122"/>
      <c r="B1123" s="99" t="s">
        <v>2959</v>
      </c>
      <c r="C1123" s="100" t="s">
        <v>2826</v>
      </c>
      <c r="D1123" s="71"/>
      <c r="E1123" s="69"/>
      <c r="F1123" s="72"/>
      <c r="G1123" s="73" t="s">
        <v>4416</v>
      </c>
    </row>
    <row r="1124" spans="1:7" ht="15" customHeight="1" x14ac:dyDescent="0.2">
      <c r="A1124" s="122"/>
      <c r="B1124" s="99" t="s">
        <v>2960</v>
      </c>
      <c r="C1124" s="100" t="s">
        <v>2827</v>
      </c>
      <c r="D1124" s="71"/>
      <c r="E1124" s="69"/>
      <c r="F1124" s="72"/>
      <c r="G1124" s="73" t="s">
        <v>4416</v>
      </c>
    </row>
    <row r="1125" spans="1:7" ht="15" customHeight="1" x14ac:dyDescent="0.2">
      <c r="A1125" s="122"/>
      <c r="B1125" s="99" t="s">
        <v>2961</v>
      </c>
      <c r="C1125" s="100" t="s">
        <v>2828</v>
      </c>
      <c r="D1125" s="71"/>
      <c r="E1125" s="69"/>
      <c r="F1125" s="72"/>
      <c r="G1125" s="73" t="s">
        <v>4416</v>
      </c>
    </row>
    <row r="1126" spans="1:7" ht="15" customHeight="1" x14ac:dyDescent="0.2">
      <c r="A1126" s="122"/>
      <c r="B1126" s="99" t="s">
        <v>2963</v>
      </c>
      <c r="C1126" s="100" t="s">
        <v>2835</v>
      </c>
      <c r="D1126" s="71"/>
      <c r="E1126" s="69"/>
      <c r="F1126" s="72"/>
      <c r="G1126" s="73" t="s">
        <v>4416</v>
      </c>
    </row>
    <row r="1127" spans="1:7" ht="15" customHeight="1" x14ac:dyDescent="0.2">
      <c r="A1127" s="122"/>
      <c r="B1127" s="99" t="s">
        <v>2964</v>
      </c>
      <c r="C1127" s="100" t="s">
        <v>2836</v>
      </c>
      <c r="D1127" s="71"/>
      <c r="E1127" s="69"/>
      <c r="F1127" s="72"/>
      <c r="G1127" s="73" t="s">
        <v>4416</v>
      </c>
    </row>
    <row r="1128" spans="1:7" ht="15" customHeight="1" x14ac:dyDescent="0.2">
      <c r="A1128" s="122"/>
      <c r="B1128" s="99" t="s">
        <v>2965</v>
      </c>
      <c r="C1128" s="100" t="s">
        <v>2837</v>
      </c>
      <c r="D1128" s="71"/>
      <c r="E1128" s="69"/>
      <c r="F1128" s="72"/>
      <c r="G1128" s="73" t="s">
        <v>4416</v>
      </c>
    </row>
    <row r="1129" spans="1:7" ht="15" customHeight="1" x14ac:dyDescent="0.2">
      <c r="A1129" s="122"/>
      <c r="B1129" s="99" t="s">
        <v>2966</v>
      </c>
      <c r="C1129" s="100" t="s">
        <v>2962</v>
      </c>
      <c r="D1129" s="71"/>
      <c r="E1129" s="69"/>
      <c r="F1129" s="72"/>
      <c r="G1129" s="73" t="s">
        <v>4416</v>
      </c>
    </row>
    <row r="1130" spans="1:7" ht="15" customHeight="1" x14ac:dyDescent="0.2">
      <c r="A1130" s="122"/>
      <c r="B1130" s="99" t="s">
        <v>2967</v>
      </c>
      <c r="C1130" s="100" t="s">
        <v>2838</v>
      </c>
      <c r="D1130" s="71"/>
      <c r="E1130" s="69"/>
      <c r="F1130" s="72"/>
      <c r="G1130" s="73" t="s">
        <v>4416</v>
      </c>
    </row>
    <row r="1131" spans="1:7" ht="15" customHeight="1" x14ac:dyDescent="0.2">
      <c r="A1131" s="122"/>
      <c r="B1131" s="99" t="s">
        <v>2968</v>
      </c>
      <c r="C1131" s="100" t="s">
        <v>2839</v>
      </c>
      <c r="D1131" s="71"/>
      <c r="E1131" s="69"/>
      <c r="F1131" s="72"/>
      <c r="G1131" s="73" t="s">
        <v>4416</v>
      </c>
    </row>
    <row r="1132" spans="1:7" ht="15" customHeight="1" x14ac:dyDescent="0.2">
      <c r="A1132" s="122"/>
      <c r="B1132" s="99" t="s">
        <v>2969</v>
      </c>
      <c r="C1132" s="100" t="s">
        <v>2840</v>
      </c>
      <c r="D1132" s="71"/>
      <c r="E1132" s="69"/>
      <c r="F1132" s="72"/>
      <c r="G1132" s="73" t="s">
        <v>4416</v>
      </c>
    </row>
    <row r="1133" spans="1:7" ht="15" customHeight="1" x14ac:dyDescent="0.2">
      <c r="A1133" s="122"/>
      <c r="B1133" s="99" t="s">
        <v>2970</v>
      </c>
      <c r="C1133" s="100" t="s">
        <v>2849</v>
      </c>
      <c r="D1133" s="71"/>
      <c r="E1133" s="69"/>
      <c r="F1133" s="72"/>
      <c r="G1133" s="73" t="s">
        <v>4416</v>
      </c>
    </row>
    <row r="1134" spans="1:7" ht="15" customHeight="1" x14ac:dyDescent="0.2">
      <c r="A1134" s="122"/>
      <c r="B1134" s="99" t="s">
        <v>2971</v>
      </c>
      <c r="C1134" s="100" t="s">
        <v>2850</v>
      </c>
      <c r="D1134" s="71"/>
      <c r="E1134" s="69"/>
      <c r="F1134" s="72"/>
      <c r="G1134" s="73" t="s">
        <v>4416</v>
      </c>
    </row>
    <row r="1135" spans="1:7" ht="15" customHeight="1" x14ac:dyDescent="0.2">
      <c r="A1135" s="122"/>
      <c r="B1135" s="99" t="s">
        <v>2972</v>
      </c>
      <c r="C1135" s="100" t="s">
        <v>2851</v>
      </c>
      <c r="D1135" s="71"/>
      <c r="E1135" s="69"/>
      <c r="F1135" s="72"/>
      <c r="G1135" s="73" t="s">
        <v>4416</v>
      </c>
    </row>
    <row r="1136" spans="1:7" ht="15" customHeight="1" x14ac:dyDescent="0.2">
      <c r="A1136" s="122"/>
      <c r="B1136" s="99" t="s">
        <v>2973</v>
      </c>
      <c r="C1136" s="100" t="s">
        <v>2852</v>
      </c>
      <c r="D1136" s="71"/>
      <c r="E1136" s="69"/>
      <c r="F1136" s="72"/>
      <c r="G1136" s="73" t="s">
        <v>4416</v>
      </c>
    </row>
    <row r="1137" spans="1:7" ht="15" customHeight="1" x14ac:dyDescent="0.2">
      <c r="A1137" s="122"/>
      <c r="B1137" s="99" t="s">
        <v>2974</v>
      </c>
      <c r="C1137" s="100" t="s">
        <v>2853</v>
      </c>
      <c r="D1137" s="71"/>
      <c r="E1137" s="69"/>
      <c r="F1137" s="72"/>
      <c r="G1137" s="73" t="s">
        <v>4416</v>
      </c>
    </row>
    <row r="1138" spans="1:7" ht="15" customHeight="1" x14ac:dyDescent="0.2">
      <c r="A1138" s="122"/>
      <c r="B1138" s="99" t="s">
        <v>2975</v>
      </c>
      <c r="C1138" s="100" t="s">
        <v>2857</v>
      </c>
      <c r="D1138" s="71"/>
      <c r="E1138" s="69"/>
      <c r="F1138" s="72"/>
      <c r="G1138" s="73" t="s">
        <v>4416</v>
      </c>
    </row>
    <row r="1139" spans="1:7" ht="15" customHeight="1" x14ac:dyDescent="0.2">
      <c r="A1139" s="122"/>
      <c r="B1139" s="99" t="s">
        <v>2976</v>
      </c>
      <c r="C1139" s="100" t="s">
        <v>2858</v>
      </c>
      <c r="D1139" s="71"/>
      <c r="E1139" s="69"/>
      <c r="F1139" s="72"/>
      <c r="G1139" s="73" t="s">
        <v>4416</v>
      </c>
    </row>
    <row r="1140" spans="1:7" ht="15" customHeight="1" x14ac:dyDescent="0.2">
      <c r="A1140" s="122"/>
      <c r="B1140" s="99" t="s">
        <v>2977</v>
      </c>
      <c r="C1140" s="100" t="s">
        <v>2863</v>
      </c>
      <c r="D1140" s="71"/>
      <c r="E1140" s="69"/>
      <c r="F1140" s="72"/>
      <c r="G1140" s="73" t="s">
        <v>4416</v>
      </c>
    </row>
    <row r="1141" spans="1:7" ht="15" customHeight="1" x14ac:dyDescent="0.2">
      <c r="A1141" s="122"/>
      <c r="B1141" s="99" t="s">
        <v>2978</v>
      </c>
      <c r="C1141" s="100" t="s">
        <v>2864</v>
      </c>
      <c r="D1141" s="71"/>
      <c r="E1141" s="69"/>
      <c r="F1141" s="72"/>
      <c r="G1141" s="73" t="s">
        <v>4416</v>
      </c>
    </row>
    <row r="1142" spans="1:7" ht="15" customHeight="1" x14ac:dyDescent="0.2">
      <c r="A1142" s="122"/>
      <c r="B1142" s="99" t="s">
        <v>4888</v>
      </c>
      <c r="C1142" s="100" t="s">
        <v>4895</v>
      </c>
      <c r="D1142" s="71"/>
      <c r="E1142" s="69"/>
      <c r="F1142" s="72"/>
      <c r="G1142" s="73" t="s">
        <v>4416</v>
      </c>
    </row>
    <row r="1143" spans="1:7" ht="15" customHeight="1" x14ac:dyDescent="0.2">
      <c r="A1143" s="122"/>
      <c r="B1143" s="99" t="s">
        <v>4889</v>
      </c>
      <c r="C1143" s="100" t="s">
        <v>4896</v>
      </c>
      <c r="D1143" s="71"/>
      <c r="E1143" s="69"/>
      <c r="F1143" s="72"/>
      <c r="G1143" s="73" t="s">
        <v>4416</v>
      </c>
    </row>
    <row r="1144" spans="1:7" ht="15" customHeight="1" x14ac:dyDescent="0.2">
      <c r="A1144" s="122"/>
      <c r="B1144" s="99" t="s">
        <v>4890</v>
      </c>
      <c r="C1144" s="100" t="s">
        <v>4897</v>
      </c>
      <c r="D1144" s="71"/>
      <c r="E1144" s="69"/>
      <c r="F1144" s="72"/>
      <c r="G1144" s="73" t="s">
        <v>4416</v>
      </c>
    </row>
    <row r="1145" spans="1:7" ht="15" customHeight="1" x14ac:dyDescent="0.2">
      <c r="A1145" s="122"/>
      <c r="B1145" s="99" t="s">
        <v>4891</v>
      </c>
      <c r="C1145" s="100" t="s">
        <v>4900</v>
      </c>
      <c r="D1145" s="71"/>
      <c r="E1145" s="69"/>
      <c r="F1145" s="72"/>
      <c r="G1145" s="73" t="s">
        <v>4416</v>
      </c>
    </row>
    <row r="1146" spans="1:7" ht="15" customHeight="1" x14ac:dyDescent="0.2">
      <c r="A1146" s="122"/>
      <c r="B1146" s="99" t="s">
        <v>4892</v>
      </c>
      <c r="C1146" s="100" t="s">
        <v>4901</v>
      </c>
      <c r="D1146" s="71"/>
      <c r="E1146" s="69"/>
      <c r="F1146" s="72"/>
      <c r="G1146" s="73" t="s">
        <v>4416</v>
      </c>
    </row>
    <row r="1147" spans="1:7" ht="15" customHeight="1" x14ac:dyDescent="0.2">
      <c r="A1147" s="122"/>
      <c r="B1147" s="99" t="s">
        <v>4893</v>
      </c>
      <c r="C1147" s="100" t="s">
        <v>4898</v>
      </c>
      <c r="D1147" s="71"/>
      <c r="E1147" s="69"/>
      <c r="F1147" s="72"/>
      <c r="G1147" s="73" t="s">
        <v>4416</v>
      </c>
    </row>
    <row r="1148" spans="1:7" ht="15" customHeight="1" x14ac:dyDescent="0.2">
      <c r="A1148" s="122"/>
      <c r="B1148" s="99" t="s">
        <v>4894</v>
      </c>
      <c r="C1148" s="100" t="s">
        <v>4899</v>
      </c>
      <c r="D1148" s="71"/>
      <c r="E1148" s="69"/>
      <c r="F1148" s="72"/>
      <c r="G1148" s="73" t="s">
        <v>4416</v>
      </c>
    </row>
    <row r="1149" spans="1:7" ht="15" customHeight="1" x14ac:dyDescent="0.2">
      <c r="A1149" s="122"/>
      <c r="B1149" s="99" t="s">
        <v>5674</v>
      </c>
      <c r="C1149" s="100" t="s">
        <v>5655</v>
      </c>
      <c r="D1149" s="71"/>
      <c r="E1149" s="69"/>
      <c r="F1149" s="72"/>
      <c r="G1149" s="73" t="s">
        <v>4416</v>
      </c>
    </row>
    <row r="1150" spans="1:7" ht="15" customHeight="1" x14ac:dyDescent="0.2">
      <c r="A1150" s="122"/>
      <c r="B1150" s="99" t="s">
        <v>5675</v>
      </c>
      <c r="C1150" s="100" t="s">
        <v>5656</v>
      </c>
      <c r="D1150" s="71"/>
      <c r="E1150" s="69"/>
      <c r="F1150" s="72"/>
      <c r="G1150" s="73" t="s">
        <v>4416</v>
      </c>
    </row>
    <row r="1151" spans="1:7" ht="15" customHeight="1" x14ac:dyDescent="0.2">
      <c r="A1151" s="122"/>
      <c r="B1151" s="99" t="s">
        <v>5676</v>
      </c>
      <c r="C1151" s="100" t="s">
        <v>5657</v>
      </c>
      <c r="D1151" s="71"/>
      <c r="E1151" s="69"/>
      <c r="F1151" s="72"/>
      <c r="G1151" s="73" t="s">
        <v>4416</v>
      </c>
    </row>
    <row r="1152" spans="1:7" ht="15" customHeight="1" x14ac:dyDescent="0.2">
      <c r="A1152" s="122"/>
      <c r="B1152" s="99" t="s">
        <v>5680</v>
      </c>
      <c r="C1152" s="100" t="s">
        <v>5682</v>
      </c>
      <c r="D1152" s="71"/>
      <c r="E1152" s="69"/>
      <c r="F1152" s="72"/>
      <c r="G1152" s="73" t="s">
        <v>4416</v>
      </c>
    </row>
    <row r="1153" spans="1:7" ht="15" customHeight="1" x14ac:dyDescent="0.2">
      <c r="A1153" s="122"/>
      <c r="B1153" s="99" t="s">
        <v>5681</v>
      </c>
      <c r="C1153" s="100" t="s">
        <v>5683</v>
      </c>
      <c r="D1153" s="71"/>
      <c r="E1153" s="69"/>
      <c r="F1153" s="72"/>
      <c r="G1153" s="73" t="s">
        <v>4416</v>
      </c>
    </row>
    <row r="1154" spans="1:7" ht="15" customHeight="1" x14ac:dyDescent="0.2">
      <c r="A1154" s="122"/>
      <c r="B1154" s="99" t="s">
        <v>5677</v>
      </c>
      <c r="C1154" s="100" t="s">
        <v>5658</v>
      </c>
      <c r="D1154" s="71"/>
      <c r="E1154" s="69"/>
      <c r="F1154" s="72"/>
      <c r="G1154" s="73" t="s">
        <v>4416</v>
      </c>
    </row>
    <row r="1155" spans="1:7" ht="15" customHeight="1" x14ac:dyDescent="0.2">
      <c r="A1155" s="122"/>
      <c r="B1155" s="99" t="s">
        <v>5678</v>
      </c>
      <c r="C1155" s="100" t="s">
        <v>5659</v>
      </c>
      <c r="D1155" s="71"/>
      <c r="E1155" s="69"/>
      <c r="F1155" s="72"/>
      <c r="G1155" s="73" t="s">
        <v>4416</v>
      </c>
    </row>
    <row r="1156" spans="1:7" ht="15" customHeight="1" x14ac:dyDescent="0.2">
      <c r="A1156" s="122"/>
      <c r="B1156" s="99" t="s">
        <v>6028</v>
      </c>
      <c r="C1156" s="100" t="s">
        <v>5837</v>
      </c>
      <c r="D1156" s="71"/>
      <c r="E1156" s="69"/>
      <c r="F1156" s="72"/>
      <c r="G1156" s="73" t="s">
        <v>4416</v>
      </c>
    </row>
    <row r="1157" spans="1:7" ht="15" customHeight="1" x14ac:dyDescent="0.2">
      <c r="A1157" s="122"/>
      <c r="B1157" s="99" t="s">
        <v>6029</v>
      </c>
      <c r="C1157" s="100" t="s">
        <v>5838</v>
      </c>
      <c r="D1157" s="71"/>
      <c r="E1157" s="69"/>
      <c r="F1157" s="72"/>
      <c r="G1157" s="73" t="s">
        <v>4416</v>
      </c>
    </row>
    <row r="1158" spans="1:7" ht="15" customHeight="1" x14ac:dyDescent="0.2">
      <c r="A1158" s="122"/>
      <c r="B1158" s="99" t="s">
        <v>6030</v>
      </c>
      <c r="C1158" s="100" t="s">
        <v>5839</v>
      </c>
      <c r="D1158" s="71"/>
      <c r="E1158" s="69"/>
      <c r="F1158" s="72"/>
      <c r="G1158" s="73" t="s">
        <v>4416</v>
      </c>
    </row>
    <row r="1159" spans="1:7" ht="15" customHeight="1" x14ac:dyDescent="0.2">
      <c r="A1159" s="122"/>
      <c r="B1159" s="99" t="s">
        <v>6031</v>
      </c>
      <c r="C1159" s="100" t="s">
        <v>5840</v>
      </c>
      <c r="D1159" s="71"/>
      <c r="E1159" s="69"/>
      <c r="F1159" s="72"/>
      <c r="G1159" s="73" t="s">
        <v>4416</v>
      </c>
    </row>
    <row r="1160" spans="1:7" ht="15" customHeight="1" x14ac:dyDescent="0.2">
      <c r="A1160" s="122"/>
      <c r="B1160" s="99" t="s">
        <v>6032</v>
      </c>
      <c r="C1160" s="100" t="s">
        <v>5841</v>
      </c>
      <c r="D1160" s="71"/>
      <c r="E1160" s="69"/>
      <c r="F1160" s="72"/>
      <c r="G1160" s="73" t="s">
        <v>4416</v>
      </c>
    </row>
    <row r="1161" spans="1:7" ht="15" customHeight="1" x14ac:dyDescent="0.2">
      <c r="A1161" s="122"/>
      <c r="B1161" s="99" t="s">
        <v>6033</v>
      </c>
      <c r="C1161" s="100" t="s">
        <v>5842</v>
      </c>
      <c r="D1161" s="71"/>
      <c r="E1161" s="69"/>
      <c r="F1161" s="72"/>
      <c r="G1161" s="73" t="s">
        <v>4416</v>
      </c>
    </row>
    <row r="1162" spans="1:7" ht="15" customHeight="1" x14ac:dyDescent="0.2">
      <c r="A1162" s="122"/>
      <c r="B1162" s="99" t="s">
        <v>6034</v>
      </c>
      <c r="C1162" s="100" t="s">
        <v>5843</v>
      </c>
      <c r="D1162" s="71"/>
      <c r="E1162" s="69"/>
      <c r="F1162" s="72"/>
      <c r="G1162" s="73" t="s">
        <v>4416</v>
      </c>
    </row>
    <row r="1163" spans="1:7" ht="15" customHeight="1" x14ac:dyDescent="0.2">
      <c r="A1163" s="122"/>
      <c r="B1163" s="99" t="s">
        <v>6035</v>
      </c>
      <c r="C1163" s="100" t="s">
        <v>5844</v>
      </c>
      <c r="D1163" s="71"/>
      <c r="E1163" s="69"/>
      <c r="F1163" s="72"/>
      <c r="G1163" s="73" t="s">
        <v>4416</v>
      </c>
    </row>
    <row r="1164" spans="1:7" ht="15" customHeight="1" x14ac:dyDescent="0.2">
      <c r="A1164" s="122"/>
      <c r="B1164" s="99" t="s">
        <v>6640</v>
      </c>
      <c r="C1164" s="100" t="s">
        <v>6372</v>
      </c>
      <c r="D1164" s="71"/>
      <c r="E1164" s="69"/>
      <c r="F1164" s="72"/>
      <c r="G1164" s="73" t="s">
        <v>4416</v>
      </c>
    </row>
    <row r="1165" spans="1:7" ht="15" customHeight="1" x14ac:dyDescent="0.2">
      <c r="A1165" s="122"/>
      <c r="B1165" s="99" t="s">
        <v>6641</v>
      </c>
      <c r="C1165" s="100" t="s">
        <v>6373</v>
      </c>
      <c r="D1165" s="71"/>
      <c r="E1165" s="69"/>
      <c r="F1165" s="72"/>
      <c r="G1165" s="73" t="s">
        <v>4416</v>
      </c>
    </row>
    <row r="1166" spans="1:7" ht="15" customHeight="1" x14ac:dyDescent="0.2">
      <c r="A1166" s="122"/>
      <c r="B1166" s="99" t="s">
        <v>6642</v>
      </c>
      <c r="C1166" s="100" t="s">
        <v>6378</v>
      </c>
      <c r="D1166" s="71"/>
      <c r="E1166" s="69"/>
      <c r="F1166" s="72"/>
      <c r="G1166" s="73" t="s">
        <v>4416</v>
      </c>
    </row>
    <row r="1167" spans="1:7" ht="15" customHeight="1" x14ac:dyDescent="0.2">
      <c r="A1167" s="122"/>
      <c r="B1167" s="99" t="s">
        <v>6643</v>
      </c>
      <c r="C1167" s="100" t="s">
        <v>6379</v>
      </c>
      <c r="D1167" s="71"/>
      <c r="E1167" s="69"/>
      <c r="F1167" s="72"/>
      <c r="G1167" s="73" t="s">
        <v>4416</v>
      </c>
    </row>
    <row r="1168" spans="1:7" ht="15" customHeight="1" x14ac:dyDescent="0.2">
      <c r="A1168" s="122"/>
      <c r="B1168" s="99" t="s">
        <v>6644</v>
      </c>
      <c r="C1168" s="100" t="s">
        <v>6374</v>
      </c>
      <c r="D1168" s="71"/>
      <c r="E1168" s="69"/>
      <c r="F1168" s="72"/>
      <c r="G1168" s="73" t="s">
        <v>4416</v>
      </c>
    </row>
    <row r="1169" spans="1:7" ht="15" customHeight="1" x14ac:dyDescent="0.2">
      <c r="A1169" s="122"/>
      <c r="B1169" s="99" t="s">
        <v>6645</v>
      </c>
      <c r="C1169" s="100" t="s">
        <v>6375</v>
      </c>
      <c r="D1169" s="71"/>
      <c r="E1169" s="69"/>
      <c r="F1169" s="72"/>
      <c r="G1169" s="73" t="s">
        <v>4416</v>
      </c>
    </row>
    <row r="1170" spans="1:7" ht="15" customHeight="1" x14ac:dyDescent="0.2">
      <c r="A1170" s="122"/>
      <c r="B1170" s="99" t="s">
        <v>6646</v>
      </c>
      <c r="C1170" s="100" t="s">
        <v>6376</v>
      </c>
      <c r="D1170" s="71"/>
      <c r="E1170" s="69"/>
      <c r="F1170" s="72"/>
      <c r="G1170" s="73" t="s">
        <v>4416</v>
      </c>
    </row>
    <row r="1171" spans="1:7" ht="15" customHeight="1" x14ac:dyDescent="0.2">
      <c r="A1171" s="122"/>
      <c r="B1171" s="1376" t="s">
        <v>7162</v>
      </c>
      <c r="C1171" s="100" t="s">
        <v>6377</v>
      </c>
      <c r="D1171" s="71"/>
      <c r="E1171" s="69"/>
      <c r="F1171" s="72"/>
      <c r="G1171" s="73" t="s">
        <v>4416</v>
      </c>
    </row>
    <row r="1172" spans="1:7" ht="15" customHeight="1" x14ac:dyDescent="0.2">
      <c r="A1172" s="119" t="s">
        <v>2979</v>
      </c>
      <c r="B1172" s="120" t="s">
        <v>2981</v>
      </c>
      <c r="C1172" s="126" t="s">
        <v>2980</v>
      </c>
      <c r="D1172" s="71"/>
      <c r="E1172" s="69"/>
      <c r="F1172" s="72"/>
    </row>
    <row r="1173" spans="1:7" ht="15" customHeight="1" x14ac:dyDescent="0.2">
      <c r="A1173" s="122"/>
      <c r="B1173" s="99" t="s">
        <v>2982</v>
      </c>
      <c r="C1173" s="130" t="s">
        <v>2983</v>
      </c>
      <c r="D1173" s="71"/>
      <c r="E1173" s="69"/>
      <c r="F1173" s="72"/>
    </row>
    <row r="1174" spans="1:7" ht="15" customHeight="1" x14ac:dyDescent="0.2">
      <c r="A1174" s="122"/>
      <c r="B1174" s="99" t="s">
        <v>2987</v>
      </c>
      <c r="C1174" s="130" t="s">
        <v>2984</v>
      </c>
      <c r="D1174" s="71"/>
      <c r="E1174" s="69"/>
      <c r="F1174" s="72"/>
      <c r="G1174" s="73" t="s">
        <v>1662</v>
      </c>
    </row>
    <row r="1175" spans="1:7" ht="15" customHeight="1" x14ac:dyDescent="0.2">
      <c r="A1175" s="122"/>
      <c r="B1175" s="99" t="s">
        <v>2988</v>
      </c>
      <c r="C1175" s="130" t="s">
        <v>2985</v>
      </c>
      <c r="D1175" s="71"/>
      <c r="E1175" s="69"/>
      <c r="F1175" s="72"/>
      <c r="G1175" s="73" t="s">
        <v>4416</v>
      </c>
    </row>
    <row r="1176" spans="1:7" ht="15" customHeight="1" x14ac:dyDescent="0.2">
      <c r="A1176" s="122"/>
      <c r="B1176" s="99" t="s">
        <v>2989</v>
      </c>
      <c r="C1176" s="130" t="s">
        <v>2986</v>
      </c>
      <c r="D1176" s="71"/>
      <c r="E1176" s="69"/>
      <c r="F1176" s="72"/>
      <c r="G1176" s="73" t="s">
        <v>4416</v>
      </c>
    </row>
    <row r="1177" spans="1:7" ht="15" customHeight="1" x14ac:dyDescent="0.2">
      <c r="A1177" s="122"/>
      <c r="B1177" s="99" t="s">
        <v>3004</v>
      </c>
      <c r="C1177" s="130" t="s">
        <v>2991</v>
      </c>
      <c r="D1177" s="71"/>
      <c r="E1177" s="69"/>
      <c r="F1177" s="72"/>
    </row>
    <row r="1178" spans="1:7" ht="15" customHeight="1" x14ac:dyDescent="0.2">
      <c r="A1178" s="122"/>
      <c r="B1178" s="99" t="s">
        <v>3005</v>
      </c>
      <c r="C1178" s="130" t="s">
        <v>2992</v>
      </c>
      <c r="D1178" s="71"/>
      <c r="E1178" s="69"/>
      <c r="F1178" s="72"/>
    </row>
    <row r="1179" spans="1:7" ht="15" customHeight="1" x14ac:dyDescent="0.2">
      <c r="A1179" s="122"/>
      <c r="B1179" s="99" t="s">
        <v>3006</v>
      </c>
      <c r="C1179" s="130" t="s">
        <v>2993</v>
      </c>
      <c r="D1179" s="71"/>
      <c r="E1179" s="69"/>
      <c r="F1179" s="72"/>
    </row>
    <row r="1180" spans="1:7" ht="15" customHeight="1" x14ac:dyDescent="0.2">
      <c r="A1180" s="122"/>
      <c r="B1180" s="99" t="s">
        <v>3007</v>
      </c>
      <c r="C1180" s="130" t="s">
        <v>2994</v>
      </c>
      <c r="D1180" s="71"/>
      <c r="E1180" s="69"/>
      <c r="F1180" s="72"/>
    </row>
    <row r="1181" spans="1:7" ht="15" customHeight="1" x14ac:dyDescent="0.2">
      <c r="A1181" s="122"/>
      <c r="B1181" s="99" t="s">
        <v>3008</v>
      </c>
      <c r="C1181" s="130" t="s">
        <v>2995</v>
      </c>
      <c r="D1181" s="71"/>
      <c r="E1181" s="69"/>
      <c r="F1181" s="72"/>
    </row>
    <row r="1182" spans="1:7" ht="15" customHeight="1" x14ac:dyDescent="0.2">
      <c r="A1182" s="122"/>
      <c r="B1182" s="99" t="s">
        <v>3009</v>
      </c>
      <c r="C1182" s="130" t="s">
        <v>2996</v>
      </c>
      <c r="D1182" s="71"/>
      <c r="E1182" s="69"/>
      <c r="F1182" s="72"/>
    </row>
    <row r="1183" spans="1:7" ht="15" customHeight="1" x14ac:dyDescent="0.2">
      <c r="A1183" s="122"/>
      <c r="B1183" s="99" t="s">
        <v>3010</v>
      </c>
      <c r="C1183" s="130" t="s">
        <v>2997</v>
      </c>
      <c r="D1183" s="71"/>
      <c r="E1183" s="69"/>
      <c r="F1183" s="72"/>
    </row>
    <row r="1184" spans="1:7" ht="15" customHeight="1" x14ac:dyDescent="0.2">
      <c r="A1184" s="122"/>
      <c r="B1184" s="99" t="s">
        <v>3011</v>
      </c>
      <c r="C1184" s="130" t="s">
        <v>2998</v>
      </c>
      <c r="D1184" s="71"/>
      <c r="E1184" s="69"/>
      <c r="F1184" s="72"/>
    </row>
    <row r="1185" spans="1:7" ht="15" customHeight="1" x14ac:dyDescent="0.2">
      <c r="A1185" s="122"/>
      <c r="B1185" s="99" t="s">
        <v>3012</v>
      </c>
      <c r="C1185" s="130" t="s">
        <v>2999</v>
      </c>
      <c r="D1185" s="71"/>
      <c r="E1185" s="69"/>
      <c r="F1185" s="72"/>
    </row>
    <row r="1186" spans="1:7" ht="15" customHeight="1" x14ac:dyDescent="0.2">
      <c r="A1186" s="122"/>
      <c r="B1186" s="99" t="s">
        <v>3013</v>
      </c>
      <c r="C1186" s="130" t="s">
        <v>3000</v>
      </c>
      <c r="D1186" s="71"/>
      <c r="E1186" s="69"/>
      <c r="F1186" s="72"/>
    </row>
    <row r="1187" spans="1:7" ht="15" customHeight="1" x14ac:dyDescent="0.2">
      <c r="A1187" s="122"/>
      <c r="B1187" s="99" t="s">
        <v>3014</v>
      </c>
      <c r="C1187" s="130" t="s">
        <v>3001</v>
      </c>
      <c r="D1187" s="71"/>
      <c r="E1187" s="69"/>
      <c r="F1187" s="72"/>
    </row>
    <row r="1188" spans="1:7" ht="15" customHeight="1" x14ac:dyDescent="0.2">
      <c r="A1188" s="122"/>
      <c r="B1188" s="99" t="s">
        <v>3015</v>
      </c>
      <c r="C1188" s="130" t="s">
        <v>3002</v>
      </c>
      <c r="D1188" s="71"/>
      <c r="E1188" s="69"/>
      <c r="F1188" s="72"/>
      <c r="G1188" s="73" t="s">
        <v>1662</v>
      </c>
    </row>
    <row r="1189" spans="1:7" ht="15" customHeight="1" x14ac:dyDescent="0.2">
      <c r="A1189" s="122"/>
      <c r="B1189" s="99" t="s">
        <v>3016</v>
      </c>
      <c r="C1189" s="130" t="s">
        <v>3003</v>
      </c>
      <c r="D1189" s="71"/>
      <c r="E1189" s="69"/>
      <c r="F1189" s="72"/>
      <c r="G1189" s="73" t="s">
        <v>4416</v>
      </c>
    </row>
    <row r="1190" spans="1:7" ht="15" customHeight="1" x14ac:dyDescent="0.2">
      <c r="A1190" s="122"/>
      <c r="B1190" s="99" t="s">
        <v>3017</v>
      </c>
      <c r="C1190" s="130" t="s">
        <v>2990</v>
      </c>
      <c r="D1190" s="71"/>
      <c r="E1190" s="69"/>
      <c r="F1190" s="72"/>
      <c r="G1190" s="73" t="s">
        <v>4416</v>
      </c>
    </row>
    <row r="1191" spans="1:7" ht="15" customHeight="1" x14ac:dyDescent="0.2">
      <c r="A1191" s="122"/>
      <c r="B1191" s="99" t="s">
        <v>6037</v>
      </c>
      <c r="C1191" s="100" t="s">
        <v>6324</v>
      </c>
      <c r="D1191" s="71"/>
      <c r="E1191" s="69"/>
      <c r="F1191" s="72"/>
      <c r="G1191" s="73" t="s">
        <v>4416</v>
      </c>
    </row>
    <row r="1192" spans="1:7" ht="15" customHeight="1" x14ac:dyDescent="0.2">
      <c r="A1192" s="119" t="s">
        <v>3018</v>
      </c>
      <c r="B1192" s="120" t="s">
        <v>3043</v>
      </c>
      <c r="C1192" s="126" t="s">
        <v>3019</v>
      </c>
      <c r="D1192" s="71"/>
      <c r="E1192" s="69"/>
      <c r="F1192" s="72"/>
      <c r="G1192" s="73" t="s">
        <v>1662</v>
      </c>
    </row>
    <row r="1193" spans="1:7" ht="15" customHeight="1" x14ac:dyDescent="0.2">
      <c r="A1193" s="122"/>
      <c r="B1193" s="99" t="s">
        <v>3044</v>
      </c>
      <c r="C1193" s="130" t="s">
        <v>3020</v>
      </c>
      <c r="D1193" s="71"/>
      <c r="E1193" s="69"/>
      <c r="F1193" s="72"/>
      <c r="G1193" s="73" t="s">
        <v>4416</v>
      </c>
    </row>
    <row r="1194" spans="1:7" ht="15" customHeight="1" x14ac:dyDescent="0.2">
      <c r="A1194" s="122"/>
      <c r="B1194" s="99" t="s">
        <v>3045</v>
      </c>
      <c r="C1194" s="130" t="s">
        <v>3021</v>
      </c>
      <c r="D1194" s="71"/>
      <c r="E1194" s="69"/>
      <c r="F1194" s="72"/>
      <c r="G1194" s="73" t="s">
        <v>4416</v>
      </c>
    </row>
    <row r="1195" spans="1:7" ht="15" customHeight="1" x14ac:dyDescent="0.2">
      <c r="A1195" s="122"/>
      <c r="B1195" s="99" t="s">
        <v>3046</v>
      </c>
      <c r="C1195" s="130" t="s">
        <v>3022</v>
      </c>
      <c r="D1195" s="71"/>
      <c r="E1195" s="69"/>
      <c r="F1195" s="72"/>
      <c r="G1195" s="73" t="s">
        <v>4416</v>
      </c>
    </row>
    <row r="1196" spans="1:7" ht="15" customHeight="1" x14ac:dyDescent="0.2">
      <c r="A1196" s="122"/>
      <c r="B1196" s="99" t="s">
        <v>3047</v>
      </c>
      <c r="C1196" s="130" t="s">
        <v>3023</v>
      </c>
      <c r="D1196" s="71"/>
      <c r="E1196" s="69"/>
      <c r="F1196" s="72"/>
      <c r="G1196" s="73" t="s">
        <v>4416</v>
      </c>
    </row>
    <row r="1197" spans="1:7" ht="15" customHeight="1" x14ac:dyDescent="0.2">
      <c r="A1197" s="122"/>
      <c r="B1197" s="99" t="s">
        <v>3048</v>
      </c>
      <c r="C1197" s="130" t="s">
        <v>3024</v>
      </c>
      <c r="D1197" s="71"/>
      <c r="E1197" s="69"/>
      <c r="F1197" s="72"/>
      <c r="G1197" s="73" t="s">
        <v>4416</v>
      </c>
    </row>
    <row r="1198" spans="1:7" ht="15" customHeight="1" x14ac:dyDescent="0.2">
      <c r="A1198" s="122"/>
      <c r="B1198" s="99" t="s">
        <v>3049</v>
      </c>
      <c r="C1198" s="130" t="s">
        <v>3025</v>
      </c>
      <c r="D1198" s="71"/>
      <c r="E1198" s="69"/>
      <c r="F1198" s="72"/>
      <c r="G1198" s="73" t="s">
        <v>4416</v>
      </c>
    </row>
    <row r="1199" spans="1:7" ht="15" customHeight="1" x14ac:dyDescent="0.2">
      <c r="A1199" s="122"/>
      <c r="B1199" s="99" t="s">
        <v>3050</v>
      </c>
      <c r="C1199" s="130" t="s">
        <v>3026</v>
      </c>
      <c r="D1199" s="71"/>
      <c r="E1199" s="69"/>
      <c r="F1199" s="72"/>
      <c r="G1199" s="73" t="s">
        <v>4416</v>
      </c>
    </row>
    <row r="1200" spans="1:7" ht="15" customHeight="1" x14ac:dyDescent="0.2">
      <c r="A1200" s="122"/>
      <c r="B1200" s="99" t="s">
        <v>3051</v>
      </c>
      <c r="C1200" s="130" t="s">
        <v>3027</v>
      </c>
      <c r="D1200" s="71"/>
      <c r="E1200" s="69"/>
      <c r="F1200" s="72"/>
      <c r="G1200" s="73" t="s">
        <v>4416</v>
      </c>
    </row>
    <row r="1201" spans="1:7" ht="15" customHeight="1" x14ac:dyDescent="0.2">
      <c r="A1201" s="122"/>
      <c r="B1201" s="99" t="s">
        <v>3052</v>
      </c>
      <c r="C1201" s="130" t="s">
        <v>3028</v>
      </c>
      <c r="D1201" s="71"/>
      <c r="E1201" s="69"/>
      <c r="F1201" s="72"/>
      <c r="G1201" s="73" t="s">
        <v>4416</v>
      </c>
    </row>
    <row r="1202" spans="1:7" ht="15" customHeight="1" x14ac:dyDescent="0.2">
      <c r="A1202" s="122"/>
      <c r="B1202" s="99" t="s">
        <v>3053</v>
      </c>
      <c r="C1202" s="130" t="s">
        <v>3029</v>
      </c>
      <c r="D1202" s="71"/>
      <c r="E1202" s="69"/>
      <c r="F1202" s="72"/>
      <c r="G1202" s="73" t="s">
        <v>4416</v>
      </c>
    </row>
    <row r="1203" spans="1:7" ht="15" customHeight="1" x14ac:dyDescent="0.2">
      <c r="A1203" s="122"/>
      <c r="B1203" s="99" t="s">
        <v>3054</v>
      </c>
      <c r="C1203" s="130" t="s">
        <v>3030</v>
      </c>
      <c r="D1203" s="71"/>
      <c r="E1203" s="69"/>
      <c r="F1203" s="72"/>
      <c r="G1203" s="73" t="s">
        <v>4416</v>
      </c>
    </row>
    <row r="1204" spans="1:7" ht="15" customHeight="1" x14ac:dyDescent="0.2">
      <c r="A1204" s="122"/>
      <c r="B1204" s="99" t="s">
        <v>3055</v>
      </c>
      <c r="C1204" s="130" t="s">
        <v>3031</v>
      </c>
      <c r="D1204" s="71"/>
      <c r="E1204" s="69"/>
      <c r="F1204" s="72"/>
      <c r="G1204" s="73" t="s">
        <v>4416</v>
      </c>
    </row>
    <row r="1205" spans="1:7" ht="15" customHeight="1" x14ac:dyDescent="0.2">
      <c r="A1205" s="122"/>
      <c r="B1205" s="99" t="s">
        <v>3056</v>
      </c>
      <c r="C1205" s="130" t="s">
        <v>3032</v>
      </c>
      <c r="D1205" s="71"/>
      <c r="E1205" s="69"/>
      <c r="F1205" s="72"/>
      <c r="G1205" s="73" t="s">
        <v>4416</v>
      </c>
    </row>
    <row r="1206" spans="1:7" ht="15" customHeight="1" x14ac:dyDescent="0.2">
      <c r="A1206" s="122"/>
      <c r="B1206" s="99" t="s">
        <v>3057</v>
      </c>
      <c r="C1206" s="130" t="s">
        <v>3033</v>
      </c>
      <c r="D1206" s="71"/>
      <c r="E1206" s="69"/>
      <c r="F1206" s="72"/>
      <c r="G1206" s="73" t="s">
        <v>4416</v>
      </c>
    </row>
    <row r="1207" spans="1:7" ht="15" customHeight="1" x14ac:dyDescent="0.2">
      <c r="A1207" s="122"/>
      <c r="B1207" s="99" t="s">
        <v>3058</v>
      </c>
      <c r="C1207" s="130" t="s">
        <v>3034</v>
      </c>
      <c r="D1207" s="71"/>
      <c r="E1207" s="69"/>
      <c r="F1207" s="72"/>
      <c r="G1207" s="73" t="s">
        <v>4416</v>
      </c>
    </row>
    <row r="1208" spans="1:7" ht="15" customHeight="1" x14ac:dyDescent="0.2">
      <c r="A1208" s="122"/>
      <c r="B1208" s="99" t="s">
        <v>3059</v>
      </c>
      <c r="C1208" s="130" t="s">
        <v>3035</v>
      </c>
      <c r="D1208" s="71"/>
      <c r="E1208" s="69"/>
      <c r="F1208" s="72"/>
      <c r="G1208" s="73" t="s">
        <v>4416</v>
      </c>
    </row>
    <row r="1209" spans="1:7" ht="15" customHeight="1" x14ac:dyDescent="0.2">
      <c r="A1209" s="122"/>
      <c r="B1209" s="99" t="s">
        <v>3060</v>
      </c>
      <c r="C1209" s="130" t="s">
        <v>3036</v>
      </c>
      <c r="D1209" s="71"/>
      <c r="E1209" s="69"/>
      <c r="F1209" s="72"/>
      <c r="G1209" s="73" t="s">
        <v>4416</v>
      </c>
    </row>
    <row r="1210" spans="1:7" ht="15" customHeight="1" x14ac:dyDescent="0.2">
      <c r="A1210" s="122"/>
      <c r="B1210" s="99" t="s">
        <v>3061</v>
      </c>
      <c r="C1210" s="130" t="s">
        <v>3037</v>
      </c>
      <c r="D1210" s="71"/>
      <c r="E1210" s="69"/>
      <c r="F1210" s="72"/>
      <c r="G1210" s="73" t="s">
        <v>4416</v>
      </c>
    </row>
    <row r="1211" spans="1:7" ht="15" customHeight="1" x14ac:dyDescent="0.2">
      <c r="A1211" s="122"/>
      <c r="B1211" s="99" t="s">
        <v>3062</v>
      </c>
      <c r="C1211" s="130" t="s">
        <v>3038</v>
      </c>
      <c r="D1211" s="71"/>
      <c r="E1211" s="69"/>
      <c r="F1211" s="72"/>
      <c r="G1211" s="73" t="s">
        <v>4416</v>
      </c>
    </row>
    <row r="1212" spans="1:7" ht="15" customHeight="1" x14ac:dyDescent="0.2">
      <c r="A1212" s="122"/>
      <c r="B1212" s="99" t="s">
        <v>3063</v>
      </c>
      <c r="C1212" s="130" t="s">
        <v>3039</v>
      </c>
      <c r="D1212" s="71"/>
      <c r="E1212" s="69"/>
      <c r="F1212" s="72"/>
      <c r="G1212" s="73" t="s">
        <v>4416</v>
      </c>
    </row>
    <row r="1213" spans="1:7" ht="15" customHeight="1" x14ac:dyDescent="0.2">
      <c r="A1213" s="122"/>
      <c r="B1213" s="99" t="s">
        <v>3064</v>
      </c>
      <c r="C1213" s="130" t="s">
        <v>3040</v>
      </c>
      <c r="D1213" s="71"/>
      <c r="E1213" s="69"/>
      <c r="F1213" s="72"/>
      <c r="G1213" s="73" t="s">
        <v>4416</v>
      </c>
    </row>
    <row r="1214" spans="1:7" ht="15" customHeight="1" x14ac:dyDescent="0.2">
      <c r="A1214" s="122"/>
      <c r="B1214" s="99" t="s">
        <v>3065</v>
      </c>
      <c r="C1214" s="130" t="s">
        <v>3041</v>
      </c>
      <c r="D1214" s="71"/>
      <c r="E1214" s="69"/>
      <c r="F1214" s="72"/>
      <c r="G1214" s="73" t="s">
        <v>4416</v>
      </c>
    </row>
    <row r="1215" spans="1:7" ht="15" customHeight="1" x14ac:dyDescent="0.2">
      <c r="A1215" s="122"/>
      <c r="B1215" s="99" t="s">
        <v>3066</v>
      </c>
      <c r="C1215" s="130" t="s">
        <v>3042</v>
      </c>
      <c r="D1215" s="71"/>
      <c r="E1215" s="69"/>
      <c r="F1215" s="72"/>
      <c r="G1215" s="73" t="s">
        <v>4416</v>
      </c>
    </row>
    <row r="1216" spans="1:7" ht="15" customHeight="1" x14ac:dyDescent="0.2">
      <c r="A1216" s="123"/>
      <c r="B1216" s="127" t="s">
        <v>4925</v>
      </c>
      <c r="C1216" s="101" t="s">
        <v>4927</v>
      </c>
      <c r="D1216" s="74"/>
      <c r="E1216" s="69"/>
      <c r="F1216" s="72"/>
      <c r="G1216" s="73" t="s">
        <v>4416</v>
      </c>
    </row>
    <row r="1217" spans="1:7" ht="15" customHeight="1" x14ac:dyDescent="0.2">
      <c r="A1217" s="122"/>
      <c r="B1217" s="127" t="s">
        <v>4926</v>
      </c>
      <c r="C1217" s="101" t="s">
        <v>4928</v>
      </c>
      <c r="D1217" s="74"/>
      <c r="E1217" s="69"/>
      <c r="F1217" s="72"/>
      <c r="G1217" s="73" t="s">
        <v>4416</v>
      </c>
    </row>
    <row r="1218" spans="1:7" ht="15" customHeight="1" x14ac:dyDescent="0.2">
      <c r="A1218" s="122"/>
      <c r="B1218" s="99" t="s">
        <v>5628</v>
      </c>
      <c r="C1218" s="101" t="s">
        <v>6866</v>
      </c>
      <c r="D1218" s="71"/>
      <c r="E1218" s="69"/>
      <c r="F1218" s="72"/>
      <c r="G1218" s="73" t="s">
        <v>4416</v>
      </c>
    </row>
    <row r="1219" spans="1:7" ht="15" customHeight="1" x14ac:dyDescent="0.2">
      <c r="A1219" s="122"/>
      <c r="B1219" s="99" t="s">
        <v>5629</v>
      </c>
      <c r="C1219" s="101" t="s">
        <v>6867</v>
      </c>
      <c r="D1219" s="71"/>
      <c r="E1219" s="69"/>
      <c r="F1219" s="72"/>
      <c r="G1219" s="73" t="s">
        <v>4416</v>
      </c>
    </row>
    <row r="1220" spans="1:7" ht="15" customHeight="1" x14ac:dyDescent="0.2">
      <c r="A1220" s="122"/>
      <c r="B1220" s="99" t="s">
        <v>6260</v>
      </c>
      <c r="C1220" s="101" t="s">
        <v>5883</v>
      </c>
      <c r="D1220" s="71"/>
      <c r="E1220" s="69"/>
      <c r="F1220" s="72"/>
      <c r="G1220" s="86" t="s">
        <v>4416</v>
      </c>
    </row>
    <row r="1221" spans="1:7" ht="15" customHeight="1" x14ac:dyDescent="0.2">
      <c r="A1221" s="122"/>
      <c r="B1221" s="99" t="s">
        <v>6261</v>
      </c>
      <c r="C1221" s="101" t="s">
        <v>5884</v>
      </c>
      <c r="D1221" s="71"/>
      <c r="E1221" s="69"/>
      <c r="F1221" s="72"/>
      <c r="G1221" s="86" t="s">
        <v>4416</v>
      </c>
    </row>
    <row r="1222" spans="1:7" s="87" customFormat="1" ht="15" customHeight="1" x14ac:dyDescent="0.2">
      <c r="A1222" s="122"/>
      <c r="B1222" s="99" t="s">
        <v>6629</v>
      </c>
      <c r="C1222" s="101" t="s">
        <v>6414</v>
      </c>
      <c r="D1222" s="91"/>
      <c r="E1222" s="69"/>
      <c r="F1222" s="85"/>
      <c r="G1222" s="86" t="s">
        <v>4416</v>
      </c>
    </row>
    <row r="1223" spans="1:7" s="87" customFormat="1" ht="15" customHeight="1" x14ac:dyDescent="0.2">
      <c r="A1223" s="122"/>
      <c r="B1223" s="99" t="s">
        <v>6630</v>
      </c>
      <c r="C1223" s="101" t="s">
        <v>6415</v>
      </c>
      <c r="D1223" s="91"/>
      <c r="E1223" s="69"/>
      <c r="F1223" s="85"/>
      <c r="G1223" s="86" t="s">
        <v>4416</v>
      </c>
    </row>
    <row r="1224" spans="1:7" ht="15" customHeight="1" x14ac:dyDescent="0.2">
      <c r="A1224" s="122"/>
      <c r="B1224" s="99" t="s">
        <v>6262</v>
      </c>
      <c r="C1224" s="101" t="s">
        <v>5885</v>
      </c>
      <c r="D1224" s="71"/>
      <c r="E1224" s="69"/>
      <c r="F1224" s="72"/>
      <c r="G1224" s="86" t="s">
        <v>4416</v>
      </c>
    </row>
    <row r="1225" spans="1:7" ht="15" customHeight="1" x14ac:dyDescent="0.2">
      <c r="A1225" s="122"/>
      <c r="B1225" s="99" t="s">
        <v>6631</v>
      </c>
      <c r="C1225" s="101" t="s">
        <v>6416</v>
      </c>
      <c r="D1225" s="71"/>
      <c r="E1225" s="69"/>
      <c r="F1225" s="72"/>
      <c r="G1225" s="86" t="s">
        <v>4416</v>
      </c>
    </row>
    <row r="1226" spans="1:7" ht="15" customHeight="1" x14ac:dyDescent="0.2">
      <c r="A1226" s="122"/>
      <c r="B1226" s="99" t="s">
        <v>6263</v>
      </c>
      <c r="C1226" s="101" t="s">
        <v>5886</v>
      </c>
      <c r="D1226" s="71"/>
      <c r="E1226" s="69"/>
      <c r="F1226" s="72"/>
      <c r="G1226" s="86" t="s">
        <v>4416</v>
      </c>
    </row>
    <row r="1227" spans="1:7" ht="15" customHeight="1" x14ac:dyDescent="0.2">
      <c r="A1227" s="122"/>
      <c r="B1227" s="99" t="s">
        <v>6632</v>
      </c>
      <c r="C1227" s="101" t="s">
        <v>6417</v>
      </c>
      <c r="D1227" s="71"/>
      <c r="E1227" s="69"/>
      <c r="F1227" s="72"/>
      <c r="G1227" s="86" t="s">
        <v>4416</v>
      </c>
    </row>
    <row r="1228" spans="1:7" ht="15" customHeight="1" x14ac:dyDescent="0.2">
      <c r="A1228" s="119" t="s">
        <v>3067</v>
      </c>
      <c r="B1228" s="120" t="s">
        <v>3068</v>
      </c>
      <c r="C1228" s="126" t="s">
        <v>3265</v>
      </c>
      <c r="D1228" s="71"/>
      <c r="E1228" s="69"/>
      <c r="F1228" s="72"/>
    </row>
    <row r="1229" spans="1:7" ht="15" customHeight="1" x14ac:dyDescent="0.2">
      <c r="A1229" s="122"/>
      <c r="B1229" s="99" t="s">
        <v>3069</v>
      </c>
      <c r="C1229" s="130" t="s">
        <v>3266</v>
      </c>
      <c r="D1229" s="71"/>
      <c r="E1229" s="69"/>
      <c r="F1229" s="72"/>
    </row>
    <row r="1230" spans="1:7" ht="15" customHeight="1" x14ac:dyDescent="0.2">
      <c r="A1230" s="122"/>
      <c r="B1230" s="99" t="s">
        <v>3070</v>
      </c>
      <c r="C1230" s="130" t="s">
        <v>3267</v>
      </c>
      <c r="D1230" s="71"/>
      <c r="E1230" s="69"/>
      <c r="F1230" s="72"/>
    </row>
    <row r="1231" spans="1:7" ht="15" customHeight="1" x14ac:dyDescent="0.2">
      <c r="A1231" s="122"/>
      <c r="B1231" s="99" t="s">
        <v>3071</v>
      </c>
      <c r="C1231" s="130" t="s">
        <v>3268</v>
      </c>
      <c r="D1231" s="71"/>
      <c r="E1231" s="69"/>
      <c r="F1231" s="72"/>
    </row>
    <row r="1232" spans="1:7" ht="15" customHeight="1" x14ac:dyDescent="0.2">
      <c r="A1232" s="122"/>
      <c r="B1232" s="99" t="s">
        <v>3072</v>
      </c>
      <c r="C1232" s="130" t="s">
        <v>3269</v>
      </c>
      <c r="D1232" s="71"/>
      <c r="E1232" s="69"/>
      <c r="F1232" s="72"/>
    </row>
    <row r="1233" spans="1:7" ht="15" customHeight="1" x14ac:dyDescent="0.2">
      <c r="A1233" s="122"/>
      <c r="B1233" s="99" t="s">
        <v>3073</v>
      </c>
      <c r="C1233" s="130" t="s">
        <v>4424</v>
      </c>
      <c r="D1233" s="71"/>
      <c r="E1233" s="69"/>
      <c r="F1233" s="72"/>
    </row>
    <row r="1234" spans="1:7" ht="15" customHeight="1" x14ac:dyDescent="0.2">
      <c r="A1234" s="122"/>
      <c r="B1234" s="99" t="s">
        <v>3074</v>
      </c>
      <c r="C1234" s="100" t="s">
        <v>5776</v>
      </c>
      <c r="D1234" s="71"/>
      <c r="E1234" s="69"/>
      <c r="F1234" s="72"/>
    </row>
    <row r="1235" spans="1:7" ht="15" customHeight="1" x14ac:dyDescent="0.2">
      <c r="A1235" s="122"/>
      <c r="B1235" s="99" t="s">
        <v>3075</v>
      </c>
      <c r="C1235" s="100" t="s">
        <v>3262</v>
      </c>
      <c r="D1235" s="71"/>
      <c r="E1235" s="69"/>
      <c r="F1235" s="72"/>
    </row>
    <row r="1236" spans="1:7" ht="15" customHeight="1" x14ac:dyDescent="0.2">
      <c r="A1236" s="122"/>
      <c r="B1236" s="99" t="s">
        <v>3076</v>
      </c>
      <c r="C1236" s="100" t="s">
        <v>3263</v>
      </c>
      <c r="D1236" s="71"/>
      <c r="E1236" s="69"/>
      <c r="F1236" s="72"/>
    </row>
    <row r="1237" spans="1:7" ht="15" customHeight="1" x14ac:dyDescent="0.2">
      <c r="A1237" s="122"/>
      <c r="B1237" s="99" t="s">
        <v>3077</v>
      </c>
      <c r="C1237" s="100" t="s">
        <v>3264</v>
      </c>
      <c r="D1237" s="71"/>
      <c r="E1237" s="69"/>
      <c r="F1237" s="72"/>
    </row>
    <row r="1238" spans="1:7" ht="15" customHeight="1" x14ac:dyDescent="0.2">
      <c r="A1238" s="122"/>
      <c r="B1238" s="99" t="s">
        <v>3078</v>
      </c>
      <c r="C1238" s="130" t="s">
        <v>3260</v>
      </c>
      <c r="D1238" s="71"/>
      <c r="E1238" s="69"/>
      <c r="F1238" s="72"/>
    </row>
    <row r="1239" spans="1:7" ht="15" customHeight="1" x14ac:dyDescent="0.2">
      <c r="A1239" s="122"/>
      <c r="B1239" s="99" t="s">
        <v>3079</v>
      </c>
      <c r="C1239" s="130" t="s">
        <v>3261</v>
      </c>
      <c r="D1239" s="71"/>
      <c r="E1239" s="69"/>
      <c r="F1239" s="72"/>
    </row>
    <row r="1240" spans="1:7" ht="15" customHeight="1" x14ac:dyDescent="0.2">
      <c r="A1240" s="122"/>
      <c r="B1240" s="99" t="s">
        <v>3080</v>
      </c>
      <c r="C1240" s="130" t="s">
        <v>3259</v>
      </c>
      <c r="D1240" s="71"/>
      <c r="E1240" s="69"/>
      <c r="F1240" s="72"/>
    </row>
    <row r="1241" spans="1:7" ht="15" customHeight="1" x14ac:dyDescent="0.2">
      <c r="A1241" s="122"/>
      <c r="B1241" s="99" t="s">
        <v>3081</v>
      </c>
      <c r="C1241" s="130" t="s">
        <v>3257</v>
      </c>
      <c r="D1241" s="71"/>
      <c r="E1241" s="69"/>
      <c r="F1241" s="72"/>
    </row>
    <row r="1242" spans="1:7" ht="15" customHeight="1" x14ac:dyDescent="0.2">
      <c r="A1242" s="122"/>
      <c r="B1242" s="99" t="s">
        <v>3082</v>
      </c>
      <c r="C1242" s="130" t="s">
        <v>3258</v>
      </c>
      <c r="D1242" s="71"/>
      <c r="E1242" s="69"/>
      <c r="F1242" s="72"/>
    </row>
    <row r="1243" spans="1:7" ht="15" customHeight="1" x14ac:dyDescent="0.2">
      <c r="A1243" s="122"/>
      <c r="B1243" s="99" t="s">
        <v>3083</v>
      </c>
      <c r="C1243" s="130" t="s">
        <v>3256</v>
      </c>
      <c r="D1243" s="71"/>
      <c r="E1243" s="69"/>
      <c r="F1243" s="72"/>
    </row>
    <row r="1244" spans="1:7" ht="15" customHeight="1" x14ac:dyDescent="0.2">
      <c r="A1244" s="122"/>
      <c r="B1244" s="99" t="s">
        <v>3084</v>
      </c>
      <c r="C1244" s="100" t="s">
        <v>5777</v>
      </c>
      <c r="D1244" s="71"/>
      <c r="E1244" s="69"/>
      <c r="F1244" s="72"/>
    </row>
    <row r="1245" spans="1:7" ht="15" customHeight="1" x14ac:dyDescent="0.2">
      <c r="A1245" s="122"/>
      <c r="B1245" s="99" t="s">
        <v>3086</v>
      </c>
      <c r="C1245" s="100" t="s">
        <v>3253</v>
      </c>
      <c r="D1245" s="71"/>
      <c r="E1245" s="69"/>
      <c r="F1245" s="72"/>
    </row>
    <row r="1246" spans="1:7" ht="15" customHeight="1" x14ac:dyDescent="0.2">
      <c r="A1246" s="122"/>
      <c r="B1246" s="99" t="s">
        <v>3087</v>
      </c>
      <c r="C1246" s="100" t="s">
        <v>3254</v>
      </c>
      <c r="D1246" s="71"/>
      <c r="E1246" s="69"/>
      <c r="F1246" s="72"/>
    </row>
    <row r="1247" spans="1:7" ht="15" customHeight="1" x14ac:dyDescent="0.2">
      <c r="A1247" s="122"/>
      <c r="B1247" s="99" t="s">
        <v>3085</v>
      </c>
      <c r="C1247" s="100" t="s">
        <v>3255</v>
      </c>
      <c r="D1247" s="71"/>
      <c r="E1247" s="69"/>
      <c r="F1247" s="72"/>
    </row>
    <row r="1248" spans="1:7" ht="15" customHeight="1" x14ac:dyDescent="0.2">
      <c r="A1248" s="122"/>
      <c r="B1248" s="99" t="s">
        <v>3088</v>
      </c>
      <c r="C1248" s="100" t="s">
        <v>3250</v>
      </c>
      <c r="D1248" s="71"/>
      <c r="E1248" s="69"/>
      <c r="F1248" s="72"/>
      <c r="G1248" s="73" t="s">
        <v>1662</v>
      </c>
    </row>
    <row r="1249" spans="1:7" ht="15" customHeight="1" x14ac:dyDescent="0.2">
      <c r="A1249" s="122"/>
      <c r="B1249" s="99" t="s">
        <v>3089</v>
      </c>
      <c r="C1249" s="100" t="s">
        <v>3251</v>
      </c>
      <c r="D1249" s="71"/>
      <c r="E1249" s="69"/>
      <c r="F1249" s="72"/>
      <c r="G1249" s="73" t="s">
        <v>4416</v>
      </c>
    </row>
    <row r="1250" spans="1:7" ht="15" customHeight="1" x14ac:dyDescent="0.2">
      <c r="A1250" s="122"/>
      <c r="B1250" s="99" t="s">
        <v>3090</v>
      </c>
      <c r="C1250" s="100" t="s">
        <v>3252</v>
      </c>
      <c r="D1250" s="71"/>
      <c r="E1250" s="69"/>
      <c r="F1250" s="72"/>
      <c r="G1250" s="73" t="s">
        <v>4416</v>
      </c>
    </row>
    <row r="1251" spans="1:7" ht="15" customHeight="1" x14ac:dyDescent="0.2">
      <c r="A1251" s="122"/>
      <c r="B1251" s="99" t="s">
        <v>3091</v>
      </c>
      <c r="C1251" s="100" t="s">
        <v>3248</v>
      </c>
      <c r="D1251" s="71"/>
      <c r="E1251" s="69"/>
      <c r="F1251" s="72"/>
      <c r="G1251" s="73" t="s">
        <v>4416</v>
      </c>
    </row>
    <row r="1252" spans="1:7" ht="15" customHeight="1" x14ac:dyDescent="0.2">
      <c r="A1252" s="122"/>
      <c r="B1252" s="99" t="s">
        <v>3092</v>
      </c>
      <c r="C1252" s="100" t="s">
        <v>3249</v>
      </c>
      <c r="D1252" s="71"/>
      <c r="E1252" s="69"/>
      <c r="F1252" s="72"/>
      <c r="G1252" s="73" t="s">
        <v>4416</v>
      </c>
    </row>
    <row r="1253" spans="1:7" ht="15" customHeight="1" x14ac:dyDescent="0.2">
      <c r="A1253" s="122"/>
      <c r="B1253" s="99" t="s">
        <v>3093</v>
      </c>
      <c r="C1253" s="100" t="s">
        <v>3247</v>
      </c>
      <c r="D1253" s="71"/>
      <c r="E1253" s="69"/>
      <c r="F1253" s="72"/>
      <c r="G1253" s="73" t="s">
        <v>4416</v>
      </c>
    </row>
    <row r="1254" spans="1:7" ht="15" customHeight="1" x14ac:dyDescent="0.2">
      <c r="A1254" s="122"/>
      <c r="B1254" s="99" t="s">
        <v>3094</v>
      </c>
      <c r="C1254" s="100" t="s">
        <v>5778</v>
      </c>
      <c r="D1254" s="71"/>
      <c r="E1254" s="69"/>
      <c r="F1254" s="72"/>
      <c r="G1254" s="73" t="s">
        <v>4416</v>
      </c>
    </row>
    <row r="1255" spans="1:7" ht="15" customHeight="1" x14ac:dyDescent="0.2">
      <c r="A1255" s="122"/>
      <c r="B1255" s="99" t="s">
        <v>3095</v>
      </c>
      <c r="C1255" s="100" t="s">
        <v>3244</v>
      </c>
      <c r="D1255" s="71"/>
      <c r="E1255" s="69"/>
      <c r="F1255" s="72"/>
      <c r="G1255" s="73" t="s">
        <v>4416</v>
      </c>
    </row>
    <row r="1256" spans="1:7" ht="15" customHeight="1" x14ac:dyDescent="0.2">
      <c r="A1256" s="122"/>
      <c r="B1256" s="99" t="s">
        <v>3096</v>
      </c>
      <c r="C1256" s="100" t="s">
        <v>3246</v>
      </c>
      <c r="D1256" s="71"/>
      <c r="E1256" s="69"/>
      <c r="F1256" s="72"/>
      <c r="G1256" s="73" t="s">
        <v>4416</v>
      </c>
    </row>
    <row r="1257" spans="1:7" ht="15" customHeight="1" x14ac:dyDescent="0.2">
      <c r="A1257" s="122"/>
      <c r="B1257" s="99" t="s">
        <v>3097</v>
      </c>
      <c r="C1257" s="100" t="s">
        <v>3245</v>
      </c>
      <c r="D1257" s="71"/>
      <c r="E1257" s="69"/>
      <c r="F1257" s="72"/>
      <c r="G1257" s="73" t="s">
        <v>4416</v>
      </c>
    </row>
    <row r="1258" spans="1:7" ht="15" customHeight="1" x14ac:dyDescent="0.2">
      <c r="A1258" s="122"/>
      <c r="B1258" s="99" t="s">
        <v>3098</v>
      </c>
      <c r="C1258" s="100" t="s">
        <v>3240</v>
      </c>
      <c r="D1258" s="71"/>
      <c r="E1258" s="69"/>
      <c r="F1258" s="72"/>
      <c r="G1258" s="73" t="s">
        <v>4416</v>
      </c>
    </row>
    <row r="1259" spans="1:7" ht="15" customHeight="1" x14ac:dyDescent="0.2">
      <c r="A1259" s="122"/>
      <c r="B1259" s="99" t="s">
        <v>3099</v>
      </c>
      <c r="C1259" s="100" t="s">
        <v>3237</v>
      </c>
      <c r="D1259" s="71"/>
      <c r="E1259" s="69"/>
      <c r="F1259" s="72"/>
    </row>
    <row r="1260" spans="1:7" ht="15" customHeight="1" x14ac:dyDescent="0.2">
      <c r="A1260" s="122"/>
      <c r="B1260" s="99" t="s">
        <v>3100</v>
      </c>
      <c r="C1260" s="100" t="s">
        <v>3239</v>
      </c>
      <c r="D1260" s="71"/>
      <c r="E1260" s="69"/>
      <c r="F1260" s="72"/>
      <c r="G1260" s="73" t="s">
        <v>1662</v>
      </c>
    </row>
    <row r="1261" spans="1:7" ht="15" customHeight="1" x14ac:dyDescent="0.2">
      <c r="A1261" s="122"/>
      <c r="B1261" s="99" t="s">
        <v>3101</v>
      </c>
      <c r="C1261" s="100" t="s">
        <v>3238</v>
      </c>
      <c r="D1261" s="71"/>
      <c r="E1261" s="69"/>
      <c r="F1261" s="72"/>
      <c r="G1261" s="73" t="s">
        <v>4416</v>
      </c>
    </row>
    <row r="1262" spans="1:7" ht="15" customHeight="1" x14ac:dyDescent="0.2">
      <c r="A1262" s="122"/>
      <c r="B1262" s="99" t="s">
        <v>3102</v>
      </c>
      <c r="C1262" s="100" t="s">
        <v>3241</v>
      </c>
      <c r="D1262" s="71"/>
      <c r="E1262" s="69"/>
      <c r="F1262" s="72"/>
      <c r="G1262" s="73" t="s">
        <v>4416</v>
      </c>
    </row>
    <row r="1263" spans="1:7" ht="15" customHeight="1" x14ac:dyDescent="0.2">
      <c r="A1263" s="122"/>
      <c r="B1263" s="99" t="s">
        <v>3103</v>
      </c>
      <c r="C1263" s="100" t="s">
        <v>3242</v>
      </c>
      <c r="D1263" s="71"/>
      <c r="E1263" s="69"/>
      <c r="F1263" s="72"/>
      <c r="G1263" s="73" t="s">
        <v>4416</v>
      </c>
    </row>
    <row r="1264" spans="1:7" ht="15" customHeight="1" x14ac:dyDescent="0.2">
      <c r="A1264" s="122"/>
      <c r="B1264" s="99" t="s">
        <v>3104</v>
      </c>
      <c r="C1264" s="100" t="s">
        <v>3243</v>
      </c>
      <c r="D1264" s="71"/>
      <c r="E1264" s="69"/>
      <c r="F1264" s="72"/>
      <c r="G1264" s="73" t="s">
        <v>4416</v>
      </c>
    </row>
    <row r="1265" spans="1:7" ht="15" customHeight="1" x14ac:dyDescent="0.2">
      <c r="A1265" s="122"/>
      <c r="B1265" s="99" t="s">
        <v>3105</v>
      </c>
      <c r="C1265" s="100" t="s">
        <v>5779</v>
      </c>
      <c r="D1265" s="71"/>
      <c r="E1265" s="69"/>
      <c r="F1265" s="72"/>
      <c r="G1265" s="73" t="s">
        <v>4416</v>
      </c>
    </row>
    <row r="1266" spans="1:7" ht="15" customHeight="1" x14ac:dyDescent="0.2">
      <c r="A1266" s="122"/>
      <c r="B1266" s="99" t="s">
        <v>3106</v>
      </c>
      <c r="C1266" s="100" t="s">
        <v>3234</v>
      </c>
      <c r="D1266" s="71"/>
      <c r="E1266" s="69"/>
      <c r="F1266" s="72"/>
      <c r="G1266" s="73" t="s">
        <v>4416</v>
      </c>
    </row>
    <row r="1267" spans="1:7" ht="15" customHeight="1" x14ac:dyDescent="0.2">
      <c r="A1267" s="122"/>
      <c r="B1267" s="99" t="s">
        <v>3107</v>
      </c>
      <c r="C1267" s="100" t="s">
        <v>3235</v>
      </c>
      <c r="D1267" s="71"/>
      <c r="E1267" s="69"/>
      <c r="F1267" s="72"/>
      <c r="G1267" s="73" t="s">
        <v>4416</v>
      </c>
    </row>
    <row r="1268" spans="1:7" ht="15" customHeight="1" x14ac:dyDescent="0.2">
      <c r="A1268" s="122"/>
      <c r="B1268" s="99" t="s">
        <v>3108</v>
      </c>
      <c r="C1268" s="100" t="s">
        <v>3236</v>
      </c>
      <c r="D1268" s="71"/>
      <c r="E1268" s="69"/>
      <c r="F1268" s="72"/>
      <c r="G1268" s="73" t="s">
        <v>4416</v>
      </c>
    </row>
    <row r="1269" spans="1:7" ht="15" customHeight="1" x14ac:dyDescent="0.2">
      <c r="A1269" s="122"/>
      <c r="B1269" s="99" t="s">
        <v>3109</v>
      </c>
      <c r="C1269" s="100" t="s">
        <v>3228</v>
      </c>
      <c r="D1269" s="71"/>
      <c r="E1269" s="69"/>
      <c r="F1269" s="72"/>
      <c r="G1269" s="73" t="s">
        <v>4416</v>
      </c>
    </row>
    <row r="1270" spans="1:7" ht="15" customHeight="1" x14ac:dyDescent="0.2">
      <c r="A1270" s="122"/>
      <c r="B1270" s="99" t="s">
        <v>3110</v>
      </c>
      <c r="C1270" s="100" t="s">
        <v>3229</v>
      </c>
      <c r="D1270" s="71"/>
      <c r="E1270" s="69"/>
      <c r="F1270" s="72"/>
      <c r="G1270" s="73" t="s">
        <v>4416</v>
      </c>
    </row>
    <row r="1271" spans="1:7" ht="15" customHeight="1" x14ac:dyDescent="0.2">
      <c r="A1271" s="122"/>
      <c r="B1271" s="99" t="s">
        <v>3111</v>
      </c>
      <c r="C1271" s="100" t="s">
        <v>3230</v>
      </c>
      <c r="D1271" s="71"/>
      <c r="E1271" s="69"/>
      <c r="F1271" s="72"/>
      <c r="G1271" s="73" t="s">
        <v>4416</v>
      </c>
    </row>
    <row r="1272" spans="1:7" ht="15" customHeight="1" x14ac:dyDescent="0.2">
      <c r="A1272" s="122"/>
      <c r="B1272" s="99" t="s">
        <v>3112</v>
      </c>
      <c r="C1272" s="100" t="s">
        <v>3231</v>
      </c>
      <c r="D1272" s="71"/>
      <c r="E1272" s="69"/>
      <c r="F1272" s="72"/>
      <c r="G1272" s="73" t="s">
        <v>4416</v>
      </c>
    </row>
    <row r="1273" spans="1:7" ht="15" customHeight="1" x14ac:dyDescent="0.2">
      <c r="A1273" s="122"/>
      <c r="B1273" s="99" t="s">
        <v>3113</v>
      </c>
      <c r="C1273" s="100" t="s">
        <v>3232</v>
      </c>
      <c r="D1273" s="71"/>
      <c r="E1273" s="69"/>
      <c r="F1273" s="72"/>
      <c r="G1273" s="73" t="s">
        <v>4416</v>
      </c>
    </row>
    <row r="1274" spans="1:7" ht="15" customHeight="1" x14ac:dyDescent="0.2">
      <c r="A1274" s="122"/>
      <c r="B1274" s="99" t="s">
        <v>4774</v>
      </c>
      <c r="C1274" s="100" t="s">
        <v>3233</v>
      </c>
      <c r="D1274" s="71"/>
      <c r="E1274" s="69"/>
      <c r="F1274" s="72"/>
      <c r="G1274" s="73" t="s">
        <v>4416</v>
      </c>
    </row>
    <row r="1275" spans="1:7" ht="15" customHeight="1" x14ac:dyDescent="0.2">
      <c r="A1275" s="122"/>
      <c r="B1275" s="99" t="s">
        <v>3114</v>
      </c>
      <c r="C1275" s="100" t="s">
        <v>5780</v>
      </c>
      <c r="D1275" s="71"/>
      <c r="E1275" s="69"/>
      <c r="F1275" s="72"/>
      <c r="G1275" s="73" t="s">
        <v>4416</v>
      </c>
    </row>
    <row r="1276" spans="1:7" ht="15" customHeight="1" x14ac:dyDescent="0.2">
      <c r="A1276" s="122"/>
      <c r="B1276" s="99" t="s">
        <v>3115</v>
      </c>
      <c r="C1276" s="100" t="s">
        <v>3225</v>
      </c>
      <c r="D1276" s="71"/>
      <c r="E1276" s="69"/>
      <c r="F1276" s="72"/>
      <c r="G1276" s="73" t="s">
        <v>4416</v>
      </c>
    </row>
    <row r="1277" spans="1:7" ht="15" customHeight="1" x14ac:dyDescent="0.2">
      <c r="A1277" s="122"/>
      <c r="B1277" s="99" t="s">
        <v>3116</v>
      </c>
      <c r="C1277" s="100" t="s">
        <v>3226</v>
      </c>
      <c r="D1277" s="71"/>
      <c r="E1277" s="69"/>
      <c r="F1277" s="72"/>
      <c r="G1277" s="73" t="s">
        <v>4416</v>
      </c>
    </row>
    <row r="1278" spans="1:7" ht="15" customHeight="1" x14ac:dyDescent="0.2">
      <c r="A1278" s="122"/>
      <c r="B1278" s="99" t="s">
        <v>3117</v>
      </c>
      <c r="C1278" s="100" t="s">
        <v>3227</v>
      </c>
      <c r="D1278" s="71"/>
      <c r="E1278" s="69"/>
      <c r="F1278" s="72"/>
      <c r="G1278" s="73" t="s">
        <v>4416</v>
      </c>
    </row>
    <row r="1279" spans="1:7" ht="15" customHeight="1" x14ac:dyDescent="0.2">
      <c r="A1279" s="122"/>
      <c r="B1279" s="99" t="s">
        <v>3118</v>
      </c>
      <c r="C1279" s="100" t="s">
        <v>3219</v>
      </c>
      <c r="D1279" s="71"/>
      <c r="E1279" s="69"/>
      <c r="F1279" s="72"/>
      <c r="G1279" s="73" t="s">
        <v>4416</v>
      </c>
    </row>
    <row r="1280" spans="1:7" ht="15" customHeight="1" x14ac:dyDescent="0.2">
      <c r="A1280" s="122"/>
      <c r="B1280" s="99" t="s">
        <v>3119</v>
      </c>
      <c r="C1280" s="100" t="s">
        <v>3220</v>
      </c>
      <c r="D1280" s="71"/>
      <c r="E1280" s="69"/>
      <c r="F1280" s="72"/>
      <c r="G1280" s="73" t="s">
        <v>4416</v>
      </c>
    </row>
    <row r="1281" spans="1:7" ht="15" customHeight="1" x14ac:dyDescent="0.2">
      <c r="A1281" s="122"/>
      <c r="B1281" s="99" t="s">
        <v>3120</v>
      </c>
      <c r="C1281" s="100" t="s">
        <v>3221</v>
      </c>
      <c r="D1281" s="71"/>
      <c r="E1281" s="69"/>
      <c r="F1281" s="72"/>
      <c r="G1281" s="73" t="s">
        <v>4416</v>
      </c>
    </row>
    <row r="1282" spans="1:7" ht="15" customHeight="1" x14ac:dyDescent="0.2">
      <c r="A1282" s="122"/>
      <c r="B1282" s="99" t="s">
        <v>3121</v>
      </c>
      <c r="C1282" s="100" t="s">
        <v>3222</v>
      </c>
      <c r="D1282" s="71"/>
      <c r="E1282" s="69"/>
      <c r="F1282" s="72"/>
      <c r="G1282" s="73" t="s">
        <v>4416</v>
      </c>
    </row>
    <row r="1283" spans="1:7" ht="15" customHeight="1" x14ac:dyDescent="0.2">
      <c r="A1283" s="122"/>
      <c r="B1283" s="99" t="s">
        <v>3122</v>
      </c>
      <c r="C1283" s="100" t="s">
        <v>3223</v>
      </c>
      <c r="D1283" s="71"/>
      <c r="E1283" s="69"/>
      <c r="F1283" s="72"/>
      <c r="G1283" s="73" t="s">
        <v>4416</v>
      </c>
    </row>
    <row r="1284" spans="1:7" ht="15" customHeight="1" x14ac:dyDescent="0.2">
      <c r="A1284" s="122"/>
      <c r="B1284" s="99" t="s">
        <v>3123</v>
      </c>
      <c r="C1284" s="100" t="s">
        <v>3224</v>
      </c>
      <c r="D1284" s="71"/>
      <c r="E1284" s="69"/>
      <c r="F1284" s="72"/>
      <c r="G1284" s="73" t="s">
        <v>4416</v>
      </c>
    </row>
    <row r="1285" spans="1:7" ht="15" customHeight="1" x14ac:dyDescent="0.2">
      <c r="A1285" s="122"/>
      <c r="B1285" s="99" t="s">
        <v>3124</v>
      </c>
      <c r="C1285" s="100" t="s">
        <v>5781</v>
      </c>
      <c r="D1285" s="71"/>
      <c r="E1285" s="69"/>
      <c r="F1285" s="72"/>
      <c r="G1285" s="73" t="s">
        <v>4416</v>
      </c>
    </row>
    <row r="1286" spans="1:7" ht="15" customHeight="1" x14ac:dyDescent="0.2">
      <c r="A1286" s="122"/>
      <c r="B1286" s="99" t="s">
        <v>3125</v>
      </c>
      <c r="C1286" s="100" t="s">
        <v>3216</v>
      </c>
      <c r="D1286" s="71"/>
      <c r="E1286" s="69"/>
      <c r="F1286" s="72"/>
      <c r="G1286" s="73" t="s">
        <v>4416</v>
      </c>
    </row>
    <row r="1287" spans="1:7" ht="15" customHeight="1" x14ac:dyDescent="0.2">
      <c r="A1287" s="122"/>
      <c r="B1287" s="99" t="s">
        <v>3126</v>
      </c>
      <c r="C1287" s="100" t="s">
        <v>3217</v>
      </c>
      <c r="D1287" s="71"/>
      <c r="E1287" s="69"/>
      <c r="F1287" s="72"/>
      <c r="G1287" s="73" t="s">
        <v>4416</v>
      </c>
    </row>
    <row r="1288" spans="1:7" ht="15" customHeight="1" x14ac:dyDescent="0.2">
      <c r="A1288" s="122"/>
      <c r="B1288" s="99" t="s">
        <v>3127</v>
      </c>
      <c r="C1288" s="100" t="s">
        <v>3218</v>
      </c>
      <c r="D1288" s="71"/>
      <c r="E1288" s="69"/>
      <c r="F1288" s="72"/>
      <c r="G1288" s="73" t="s">
        <v>4416</v>
      </c>
    </row>
    <row r="1289" spans="1:7" ht="15" customHeight="1" x14ac:dyDescent="0.2">
      <c r="A1289" s="122"/>
      <c r="B1289" s="99" t="s">
        <v>3128</v>
      </c>
      <c r="C1289" s="100" t="s">
        <v>3209</v>
      </c>
      <c r="D1289" s="71"/>
      <c r="E1289" s="69"/>
      <c r="F1289" s="72"/>
      <c r="G1289" s="73" t="s">
        <v>4416</v>
      </c>
    </row>
    <row r="1290" spans="1:7" ht="15" customHeight="1" x14ac:dyDescent="0.2">
      <c r="A1290" s="122"/>
      <c r="B1290" s="99" t="s">
        <v>3129</v>
      </c>
      <c r="C1290" s="100" t="s">
        <v>3210</v>
      </c>
      <c r="D1290" s="71"/>
      <c r="E1290" s="69"/>
      <c r="F1290" s="72"/>
      <c r="G1290" s="73" t="s">
        <v>4416</v>
      </c>
    </row>
    <row r="1291" spans="1:7" ht="15" customHeight="1" x14ac:dyDescent="0.2">
      <c r="A1291" s="122"/>
      <c r="B1291" s="99" t="s">
        <v>3130</v>
      </c>
      <c r="C1291" s="100" t="s">
        <v>3211</v>
      </c>
      <c r="D1291" s="71"/>
      <c r="E1291" s="69"/>
      <c r="F1291" s="72"/>
      <c r="G1291" s="73" t="s">
        <v>4416</v>
      </c>
    </row>
    <row r="1292" spans="1:7" ht="15" customHeight="1" x14ac:dyDescent="0.2">
      <c r="A1292" s="122"/>
      <c r="B1292" s="99" t="s">
        <v>3131</v>
      </c>
      <c r="C1292" s="100" t="s">
        <v>3212</v>
      </c>
      <c r="D1292" s="71"/>
      <c r="E1292" s="69"/>
      <c r="F1292" s="72"/>
      <c r="G1292" s="73" t="s">
        <v>4416</v>
      </c>
    </row>
    <row r="1293" spans="1:7" ht="15" customHeight="1" x14ac:dyDescent="0.2">
      <c r="A1293" s="122"/>
      <c r="B1293" s="99" t="s">
        <v>3132</v>
      </c>
      <c r="C1293" s="100" t="s">
        <v>3213</v>
      </c>
      <c r="D1293" s="71"/>
      <c r="E1293" s="69"/>
      <c r="F1293" s="72"/>
      <c r="G1293" s="73" t="s">
        <v>4416</v>
      </c>
    </row>
    <row r="1294" spans="1:7" ht="15" customHeight="1" x14ac:dyDescent="0.2">
      <c r="A1294" s="122"/>
      <c r="B1294" s="99" t="s">
        <v>3133</v>
      </c>
      <c r="C1294" s="100" t="s">
        <v>3214</v>
      </c>
      <c r="D1294" s="71"/>
      <c r="E1294" s="69"/>
      <c r="F1294" s="72"/>
      <c r="G1294" s="73" t="s">
        <v>4416</v>
      </c>
    </row>
    <row r="1295" spans="1:7" ht="15" customHeight="1" x14ac:dyDescent="0.2">
      <c r="A1295" s="122"/>
      <c r="B1295" s="99" t="s">
        <v>3134</v>
      </c>
      <c r="C1295" s="100" t="s">
        <v>3215</v>
      </c>
      <c r="D1295" s="71"/>
      <c r="E1295" s="69"/>
      <c r="F1295" s="72"/>
      <c r="G1295" s="73" t="s">
        <v>4416</v>
      </c>
    </row>
    <row r="1296" spans="1:7" ht="15" customHeight="1" x14ac:dyDescent="0.2">
      <c r="A1296" s="122"/>
      <c r="B1296" s="99" t="s">
        <v>3135</v>
      </c>
      <c r="C1296" s="100" t="s">
        <v>5782</v>
      </c>
      <c r="D1296" s="71"/>
      <c r="E1296" s="69"/>
      <c r="F1296" s="72"/>
      <c r="G1296" s="73" t="s">
        <v>4416</v>
      </c>
    </row>
    <row r="1297" spans="1:7" ht="15" customHeight="1" x14ac:dyDescent="0.2">
      <c r="A1297" s="122"/>
      <c r="B1297" s="99" t="s">
        <v>3136</v>
      </c>
      <c r="C1297" s="100" t="s">
        <v>3207</v>
      </c>
      <c r="D1297" s="71"/>
      <c r="E1297" s="69"/>
      <c r="F1297" s="72"/>
      <c r="G1297" s="73" t="s">
        <v>4416</v>
      </c>
    </row>
    <row r="1298" spans="1:7" ht="15" customHeight="1" x14ac:dyDescent="0.2">
      <c r="A1298" s="122"/>
      <c r="B1298" s="99" t="s">
        <v>3137</v>
      </c>
      <c r="C1298" s="100" t="s">
        <v>3208</v>
      </c>
      <c r="D1298" s="71"/>
      <c r="E1298" s="69"/>
      <c r="F1298" s="72"/>
      <c r="G1298" s="73" t="s">
        <v>4416</v>
      </c>
    </row>
    <row r="1299" spans="1:7" ht="15" customHeight="1" x14ac:dyDescent="0.2">
      <c r="A1299" s="122"/>
      <c r="B1299" s="99" t="s">
        <v>3138</v>
      </c>
      <c r="C1299" s="100" t="s">
        <v>3206</v>
      </c>
      <c r="D1299" s="71"/>
      <c r="E1299" s="69"/>
      <c r="F1299" s="72"/>
      <c r="G1299" s="73" t="s">
        <v>4416</v>
      </c>
    </row>
    <row r="1300" spans="1:7" ht="15" customHeight="1" x14ac:dyDescent="0.2">
      <c r="A1300" s="122"/>
      <c r="B1300" s="99" t="s">
        <v>3139</v>
      </c>
      <c r="C1300" s="100" t="s">
        <v>3204</v>
      </c>
      <c r="D1300" s="71"/>
      <c r="E1300" s="69"/>
      <c r="F1300" s="72"/>
      <c r="G1300" s="73" t="s">
        <v>4416</v>
      </c>
    </row>
    <row r="1301" spans="1:7" ht="15" customHeight="1" x14ac:dyDescent="0.2">
      <c r="A1301" s="122"/>
      <c r="B1301" s="99" t="s">
        <v>3140</v>
      </c>
      <c r="C1301" s="100" t="s">
        <v>3201</v>
      </c>
      <c r="D1301" s="71"/>
      <c r="E1301" s="69"/>
      <c r="F1301" s="72"/>
      <c r="G1301" s="73" t="s">
        <v>4416</v>
      </c>
    </row>
    <row r="1302" spans="1:7" ht="15" customHeight="1" x14ac:dyDescent="0.2">
      <c r="A1302" s="122"/>
      <c r="B1302" s="99" t="s">
        <v>3141</v>
      </c>
      <c r="C1302" s="100" t="s">
        <v>3205</v>
      </c>
      <c r="D1302" s="71"/>
      <c r="E1302" s="69"/>
      <c r="F1302" s="72"/>
      <c r="G1302" s="73" t="s">
        <v>4416</v>
      </c>
    </row>
    <row r="1303" spans="1:7" ht="15" customHeight="1" x14ac:dyDescent="0.2">
      <c r="A1303" s="122"/>
      <c r="B1303" s="99" t="s">
        <v>3142</v>
      </c>
      <c r="C1303" s="100" t="s">
        <v>3202</v>
      </c>
      <c r="D1303" s="71"/>
      <c r="E1303" s="69"/>
      <c r="F1303" s="72"/>
      <c r="G1303" s="73" t="s">
        <v>4416</v>
      </c>
    </row>
    <row r="1304" spans="1:7" ht="15" customHeight="1" x14ac:dyDescent="0.2">
      <c r="A1304" s="122"/>
      <c r="B1304" s="99" t="s">
        <v>3143</v>
      </c>
      <c r="C1304" s="100" t="s">
        <v>3203</v>
      </c>
      <c r="D1304" s="71"/>
      <c r="E1304" s="69"/>
      <c r="F1304" s="72"/>
      <c r="G1304" s="73" t="s">
        <v>4416</v>
      </c>
    </row>
    <row r="1305" spans="1:7" ht="15" customHeight="1" x14ac:dyDescent="0.2">
      <c r="A1305" s="122"/>
      <c r="B1305" s="99" t="s">
        <v>3144</v>
      </c>
      <c r="C1305" s="100" t="s">
        <v>3200</v>
      </c>
      <c r="D1305" s="71"/>
      <c r="E1305" s="69"/>
      <c r="F1305" s="72"/>
      <c r="G1305" s="73" t="s">
        <v>4416</v>
      </c>
    </row>
    <row r="1306" spans="1:7" ht="15" customHeight="1" x14ac:dyDescent="0.2">
      <c r="A1306" s="122"/>
      <c r="B1306" s="99" t="s">
        <v>3145</v>
      </c>
      <c r="C1306" s="100" t="s">
        <v>3199</v>
      </c>
      <c r="D1306" s="71"/>
      <c r="E1306" s="69"/>
      <c r="F1306" s="72"/>
      <c r="G1306" s="73" t="s">
        <v>4416</v>
      </c>
    </row>
    <row r="1307" spans="1:7" ht="15" customHeight="1" x14ac:dyDescent="0.2">
      <c r="A1307" s="122"/>
      <c r="B1307" s="99" t="s">
        <v>3146</v>
      </c>
      <c r="C1307" s="100" t="s">
        <v>5783</v>
      </c>
      <c r="D1307" s="71"/>
      <c r="E1307" s="69"/>
      <c r="F1307" s="72"/>
      <c r="G1307" s="73" t="s">
        <v>4416</v>
      </c>
    </row>
    <row r="1308" spans="1:7" ht="15" customHeight="1" x14ac:dyDescent="0.2">
      <c r="A1308" s="122"/>
      <c r="B1308" s="99" t="s">
        <v>3147</v>
      </c>
      <c r="C1308" s="100" t="s">
        <v>3196</v>
      </c>
      <c r="D1308" s="71"/>
      <c r="E1308" s="69"/>
      <c r="F1308" s="72"/>
      <c r="G1308" s="73" t="s">
        <v>4416</v>
      </c>
    </row>
    <row r="1309" spans="1:7" ht="15" customHeight="1" x14ac:dyDescent="0.2">
      <c r="A1309" s="122"/>
      <c r="B1309" s="99" t="s">
        <v>3148</v>
      </c>
      <c r="C1309" s="100" t="s">
        <v>3197</v>
      </c>
      <c r="D1309" s="71"/>
      <c r="E1309" s="69"/>
      <c r="F1309" s="72"/>
      <c r="G1309" s="73" t="s">
        <v>4416</v>
      </c>
    </row>
    <row r="1310" spans="1:7" ht="15" customHeight="1" x14ac:dyDescent="0.2">
      <c r="A1310" s="122"/>
      <c r="B1310" s="99" t="s">
        <v>3149</v>
      </c>
      <c r="C1310" s="100" t="s">
        <v>3198</v>
      </c>
      <c r="D1310" s="71"/>
      <c r="E1310" s="69"/>
      <c r="F1310" s="72"/>
      <c r="G1310" s="73" t="s">
        <v>4416</v>
      </c>
    </row>
    <row r="1311" spans="1:7" ht="15" customHeight="1" x14ac:dyDescent="0.2">
      <c r="A1311" s="122"/>
      <c r="B1311" s="99" t="s">
        <v>3150</v>
      </c>
      <c r="C1311" s="100" t="s">
        <v>3190</v>
      </c>
      <c r="D1311" s="71"/>
      <c r="E1311" s="69"/>
      <c r="F1311" s="72"/>
      <c r="G1311" s="73" t="s">
        <v>4416</v>
      </c>
    </row>
    <row r="1312" spans="1:7" ht="15" customHeight="1" x14ac:dyDescent="0.2">
      <c r="A1312" s="122"/>
      <c r="B1312" s="99" t="s">
        <v>3151</v>
      </c>
      <c r="C1312" s="100" t="s">
        <v>3189</v>
      </c>
      <c r="D1312" s="71"/>
      <c r="E1312" s="69"/>
      <c r="F1312" s="72"/>
      <c r="G1312" s="73" t="s">
        <v>4416</v>
      </c>
    </row>
    <row r="1313" spans="1:7" ht="15" customHeight="1" x14ac:dyDescent="0.2">
      <c r="A1313" s="122"/>
      <c r="B1313" s="99" t="s">
        <v>3152</v>
      </c>
      <c r="C1313" s="100" t="s">
        <v>3191</v>
      </c>
      <c r="D1313" s="71"/>
      <c r="E1313" s="69"/>
      <c r="F1313" s="72"/>
      <c r="G1313" s="73" t="s">
        <v>4416</v>
      </c>
    </row>
    <row r="1314" spans="1:7" ht="15" customHeight="1" x14ac:dyDescent="0.2">
      <c r="A1314" s="122"/>
      <c r="B1314" s="99" t="s">
        <v>3153</v>
      </c>
      <c r="C1314" s="100" t="s">
        <v>3192</v>
      </c>
      <c r="D1314" s="71"/>
      <c r="E1314" s="69"/>
      <c r="F1314" s="72"/>
      <c r="G1314" s="73" t="s">
        <v>4416</v>
      </c>
    </row>
    <row r="1315" spans="1:7" ht="15" customHeight="1" x14ac:dyDescent="0.2">
      <c r="A1315" s="122"/>
      <c r="B1315" s="99" t="s">
        <v>3160</v>
      </c>
      <c r="C1315" s="100" t="s">
        <v>3193</v>
      </c>
      <c r="D1315" s="71"/>
      <c r="E1315" s="69"/>
      <c r="F1315" s="72"/>
      <c r="G1315" s="73" t="s">
        <v>4416</v>
      </c>
    </row>
    <row r="1316" spans="1:7" ht="15" customHeight="1" x14ac:dyDescent="0.2">
      <c r="A1316" s="122"/>
      <c r="B1316" s="99" t="s">
        <v>3154</v>
      </c>
      <c r="C1316" s="100" t="s">
        <v>3195</v>
      </c>
      <c r="D1316" s="71"/>
      <c r="E1316" s="69"/>
      <c r="F1316" s="72"/>
      <c r="G1316" s="73" t="s">
        <v>4416</v>
      </c>
    </row>
    <row r="1317" spans="1:7" ht="15" customHeight="1" x14ac:dyDescent="0.2">
      <c r="A1317" s="122"/>
      <c r="B1317" s="99" t="s">
        <v>3155</v>
      </c>
      <c r="C1317" s="100" t="s">
        <v>3194</v>
      </c>
      <c r="D1317" s="71"/>
      <c r="E1317" s="69"/>
      <c r="F1317" s="72"/>
      <c r="G1317" s="73" t="s">
        <v>4416</v>
      </c>
    </row>
    <row r="1318" spans="1:7" ht="15" customHeight="1" x14ac:dyDescent="0.2">
      <c r="A1318" s="122"/>
      <c r="B1318" s="99" t="s">
        <v>3156</v>
      </c>
      <c r="C1318" s="100" t="s">
        <v>5784</v>
      </c>
      <c r="D1318" s="71"/>
      <c r="E1318" s="69"/>
      <c r="F1318" s="72"/>
      <c r="G1318" s="73" t="s">
        <v>4416</v>
      </c>
    </row>
    <row r="1319" spans="1:7" ht="15" customHeight="1" x14ac:dyDescent="0.2">
      <c r="A1319" s="122"/>
      <c r="B1319" s="99" t="s">
        <v>3157</v>
      </c>
      <c r="C1319" s="100" t="s">
        <v>3188</v>
      </c>
      <c r="D1319" s="71"/>
      <c r="E1319" s="69"/>
      <c r="F1319" s="72"/>
      <c r="G1319" s="73" t="s">
        <v>4416</v>
      </c>
    </row>
    <row r="1320" spans="1:7" ht="15" customHeight="1" x14ac:dyDescent="0.2">
      <c r="A1320" s="122"/>
      <c r="B1320" s="99" t="s">
        <v>3158</v>
      </c>
      <c r="C1320" s="100" t="s">
        <v>3187</v>
      </c>
      <c r="D1320" s="71"/>
      <c r="E1320" s="69"/>
      <c r="F1320" s="72"/>
      <c r="G1320" s="73" t="s">
        <v>4416</v>
      </c>
    </row>
    <row r="1321" spans="1:7" ht="15" customHeight="1" x14ac:dyDescent="0.2">
      <c r="A1321" s="122"/>
      <c r="B1321" s="99" t="s">
        <v>3159</v>
      </c>
      <c r="C1321" s="100" t="s">
        <v>3186</v>
      </c>
      <c r="D1321" s="71"/>
      <c r="E1321" s="69"/>
      <c r="F1321" s="72"/>
      <c r="G1321" s="73" t="s">
        <v>4416</v>
      </c>
    </row>
    <row r="1322" spans="1:7" ht="15" customHeight="1" x14ac:dyDescent="0.2">
      <c r="A1322" s="122"/>
      <c r="B1322" s="99" t="s">
        <v>3161</v>
      </c>
      <c r="C1322" s="100" t="s">
        <v>3185</v>
      </c>
      <c r="D1322" s="71"/>
      <c r="E1322" s="69"/>
      <c r="F1322" s="72"/>
      <c r="G1322" s="73" t="s">
        <v>4416</v>
      </c>
    </row>
    <row r="1323" spans="1:7" ht="15" customHeight="1" x14ac:dyDescent="0.2">
      <c r="A1323" s="122"/>
      <c r="B1323" s="99" t="s">
        <v>3162</v>
      </c>
      <c r="C1323" s="100" t="s">
        <v>3184</v>
      </c>
      <c r="D1323" s="71"/>
      <c r="E1323" s="69"/>
      <c r="F1323" s="72"/>
      <c r="G1323" s="73" t="s">
        <v>4416</v>
      </c>
    </row>
    <row r="1324" spans="1:7" ht="15" customHeight="1" x14ac:dyDescent="0.2">
      <c r="A1324" s="122"/>
      <c r="B1324" s="99" t="s">
        <v>3163</v>
      </c>
      <c r="C1324" s="100" t="s">
        <v>3183</v>
      </c>
      <c r="D1324" s="71"/>
      <c r="E1324" s="69"/>
      <c r="F1324" s="72"/>
      <c r="G1324" s="73" t="s">
        <v>4416</v>
      </c>
    </row>
    <row r="1325" spans="1:7" ht="15" customHeight="1" x14ac:dyDescent="0.2">
      <c r="A1325" s="122"/>
      <c r="B1325" s="99" t="s">
        <v>3164</v>
      </c>
      <c r="C1325" s="100" t="s">
        <v>3182</v>
      </c>
      <c r="D1325" s="71"/>
      <c r="E1325" s="69"/>
      <c r="F1325" s="72"/>
      <c r="G1325" s="73" t="s">
        <v>4416</v>
      </c>
    </row>
    <row r="1326" spans="1:7" ht="15" customHeight="1" x14ac:dyDescent="0.2">
      <c r="A1326" s="122"/>
      <c r="B1326" s="99" t="s">
        <v>3165</v>
      </c>
      <c r="C1326" s="100" t="s">
        <v>3181</v>
      </c>
      <c r="D1326" s="71"/>
      <c r="E1326" s="69"/>
      <c r="F1326" s="72"/>
      <c r="G1326" s="73" t="s">
        <v>4416</v>
      </c>
    </row>
    <row r="1327" spans="1:7" ht="15" customHeight="1" x14ac:dyDescent="0.2">
      <c r="A1327" s="122"/>
      <c r="B1327" s="99" t="s">
        <v>3166</v>
      </c>
      <c r="C1327" s="100" t="s">
        <v>3180</v>
      </c>
      <c r="D1327" s="71"/>
      <c r="E1327" s="69"/>
      <c r="F1327" s="72"/>
      <c r="G1327" s="73" t="s">
        <v>4416</v>
      </c>
    </row>
    <row r="1328" spans="1:7" ht="15" customHeight="1" x14ac:dyDescent="0.2">
      <c r="A1328" s="122"/>
      <c r="B1328" s="99" t="s">
        <v>3167</v>
      </c>
      <c r="C1328" s="100" t="s">
        <v>3179</v>
      </c>
      <c r="D1328" s="71"/>
      <c r="E1328" s="69"/>
      <c r="F1328" s="72"/>
      <c r="G1328" s="73" t="s">
        <v>4416</v>
      </c>
    </row>
    <row r="1329" spans="1:7" ht="15" customHeight="1" x14ac:dyDescent="0.2">
      <c r="A1329" s="122"/>
      <c r="B1329" s="99" t="s">
        <v>3168</v>
      </c>
      <c r="C1329" s="100" t="s">
        <v>5785</v>
      </c>
      <c r="D1329" s="71"/>
      <c r="E1329" s="69"/>
      <c r="F1329" s="72"/>
      <c r="G1329" s="73" t="s">
        <v>4416</v>
      </c>
    </row>
    <row r="1330" spans="1:7" ht="15" customHeight="1" x14ac:dyDescent="0.2">
      <c r="A1330" s="122"/>
      <c r="B1330" s="99" t="s">
        <v>3169</v>
      </c>
      <c r="C1330" s="100" t="s">
        <v>3178</v>
      </c>
      <c r="D1330" s="71"/>
      <c r="E1330" s="69"/>
      <c r="F1330" s="72"/>
      <c r="G1330" s="73" t="s">
        <v>4416</v>
      </c>
    </row>
    <row r="1331" spans="1:7" ht="15" customHeight="1" x14ac:dyDescent="0.2">
      <c r="A1331" s="122"/>
      <c r="B1331" s="99" t="s">
        <v>3170</v>
      </c>
      <c r="C1331" s="100" t="s">
        <v>3177</v>
      </c>
      <c r="D1331" s="71"/>
      <c r="E1331" s="69"/>
      <c r="F1331" s="72"/>
      <c r="G1331" s="73" t="s">
        <v>4416</v>
      </c>
    </row>
    <row r="1332" spans="1:7" ht="15" customHeight="1" x14ac:dyDescent="0.2">
      <c r="A1332" s="122"/>
      <c r="B1332" s="99" t="s">
        <v>3171</v>
      </c>
      <c r="C1332" s="100" t="s">
        <v>3176</v>
      </c>
      <c r="D1332" s="71"/>
      <c r="E1332" s="69"/>
      <c r="F1332" s="72"/>
      <c r="G1332" s="73" t="s">
        <v>4416</v>
      </c>
    </row>
    <row r="1333" spans="1:7" ht="15" customHeight="1" x14ac:dyDescent="0.2">
      <c r="A1333" s="122"/>
      <c r="B1333" s="99" t="s">
        <v>3270</v>
      </c>
      <c r="C1333" s="100" t="s">
        <v>3174</v>
      </c>
      <c r="D1333" s="71"/>
      <c r="E1333" s="69"/>
      <c r="F1333" s="72"/>
      <c r="G1333" s="73" t="s">
        <v>4416</v>
      </c>
    </row>
    <row r="1334" spans="1:7" ht="15" customHeight="1" x14ac:dyDescent="0.2">
      <c r="A1334" s="122"/>
      <c r="B1334" s="99" t="s">
        <v>3271</v>
      </c>
      <c r="C1334" s="100" t="s">
        <v>3175</v>
      </c>
      <c r="D1334" s="71"/>
      <c r="E1334" s="69"/>
      <c r="F1334" s="72"/>
      <c r="G1334" s="73" t="s">
        <v>4416</v>
      </c>
    </row>
    <row r="1335" spans="1:7" ht="15" customHeight="1" x14ac:dyDescent="0.2">
      <c r="A1335" s="122"/>
      <c r="B1335" s="99" t="s">
        <v>3272</v>
      </c>
      <c r="C1335" s="100" t="s">
        <v>3172</v>
      </c>
      <c r="D1335" s="71"/>
      <c r="E1335" s="69"/>
      <c r="F1335" s="72"/>
      <c r="G1335" s="73" t="s">
        <v>4416</v>
      </c>
    </row>
    <row r="1336" spans="1:7" ht="15" customHeight="1" x14ac:dyDescent="0.2">
      <c r="A1336" s="122"/>
      <c r="B1336" s="99" t="s">
        <v>3273</v>
      </c>
      <c r="C1336" s="100" t="s">
        <v>3173</v>
      </c>
      <c r="D1336" s="71"/>
      <c r="E1336" s="69"/>
      <c r="F1336" s="72"/>
      <c r="G1336" s="73" t="s">
        <v>4416</v>
      </c>
    </row>
    <row r="1337" spans="1:7" ht="15" customHeight="1" x14ac:dyDescent="0.2">
      <c r="A1337" s="122"/>
      <c r="B1337" s="99" t="s">
        <v>3278</v>
      </c>
      <c r="C1337" s="100" t="s">
        <v>3274</v>
      </c>
      <c r="D1337" s="71"/>
      <c r="E1337" s="69"/>
      <c r="F1337" s="72"/>
      <c r="G1337" s="73" t="s">
        <v>4416</v>
      </c>
    </row>
    <row r="1338" spans="1:7" ht="15" customHeight="1" x14ac:dyDescent="0.2">
      <c r="A1338" s="122"/>
      <c r="B1338" s="99" t="s">
        <v>3279</v>
      </c>
      <c r="C1338" s="100" t="s">
        <v>3275</v>
      </c>
      <c r="D1338" s="71"/>
      <c r="E1338" s="69"/>
      <c r="F1338" s="72"/>
      <c r="G1338" s="73" t="s">
        <v>4416</v>
      </c>
    </row>
    <row r="1339" spans="1:7" ht="15" customHeight="1" x14ac:dyDescent="0.2">
      <c r="A1339" s="122"/>
      <c r="B1339" s="99" t="s">
        <v>3280</v>
      </c>
      <c r="C1339" s="100" t="s">
        <v>3276</v>
      </c>
      <c r="D1339" s="71"/>
      <c r="E1339" s="69"/>
      <c r="F1339" s="72"/>
      <c r="G1339" s="73" t="s">
        <v>4416</v>
      </c>
    </row>
    <row r="1340" spans="1:7" ht="15" customHeight="1" x14ac:dyDescent="0.2">
      <c r="A1340" s="122"/>
      <c r="B1340" s="99" t="s">
        <v>3281</v>
      </c>
      <c r="C1340" s="100" t="s">
        <v>3277</v>
      </c>
      <c r="D1340" s="71"/>
      <c r="E1340" s="69"/>
      <c r="F1340" s="72"/>
      <c r="G1340" s="73" t="s">
        <v>4416</v>
      </c>
    </row>
    <row r="1341" spans="1:7" ht="15" customHeight="1" x14ac:dyDescent="0.2">
      <c r="A1341" s="122"/>
      <c r="B1341" s="99" t="s">
        <v>3294</v>
      </c>
      <c r="C1341" s="100" t="s">
        <v>3282</v>
      </c>
      <c r="D1341" s="71"/>
      <c r="E1341" s="69"/>
      <c r="F1341" s="72"/>
      <c r="G1341" s="73" t="s">
        <v>4416</v>
      </c>
    </row>
    <row r="1342" spans="1:7" ht="15" customHeight="1" x14ac:dyDescent="0.2">
      <c r="A1342" s="122"/>
      <c r="B1342" s="99" t="s">
        <v>3295</v>
      </c>
      <c r="C1342" s="100" t="s">
        <v>3283</v>
      </c>
      <c r="D1342" s="71"/>
      <c r="E1342" s="69"/>
      <c r="F1342" s="72"/>
      <c r="G1342" s="73" t="s">
        <v>4416</v>
      </c>
    </row>
    <row r="1343" spans="1:7" ht="15" customHeight="1" x14ac:dyDescent="0.2">
      <c r="A1343" s="122"/>
      <c r="B1343" s="99" t="s">
        <v>3296</v>
      </c>
      <c r="C1343" s="100" t="s">
        <v>3290</v>
      </c>
      <c r="D1343" s="71"/>
      <c r="E1343" s="69"/>
      <c r="F1343" s="72"/>
      <c r="G1343" s="73" t="s">
        <v>4416</v>
      </c>
    </row>
    <row r="1344" spans="1:7" ht="15" customHeight="1" x14ac:dyDescent="0.2">
      <c r="A1344" s="122"/>
      <c r="B1344" s="99" t="s">
        <v>3297</v>
      </c>
      <c r="C1344" s="100" t="s">
        <v>3291</v>
      </c>
      <c r="D1344" s="71"/>
      <c r="E1344" s="69"/>
      <c r="F1344" s="72"/>
      <c r="G1344" s="73" t="s">
        <v>4416</v>
      </c>
    </row>
    <row r="1345" spans="1:7" ht="15" customHeight="1" x14ac:dyDescent="0.2">
      <c r="A1345" s="122"/>
      <c r="B1345" s="99" t="s">
        <v>3298</v>
      </c>
      <c r="C1345" s="100" t="s">
        <v>3292</v>
      </c>
      <c r="D1345" s="71"/>
      <c r="E1345" s="69"/>
      <c r="F1345" s="72"/>
      <c r="G1345" s="73" t="s">
        <v>4416</v>
      </c>
    </row>
    <row r="1346" spans="1:7" ht="15" customHeight="1" x14ac:dyDescent="0.2">
      <c r="A1346" s="122"/>
      <c r="B1346" s="99" t="s">
        <v>3299</v>
      </c>
      <c r="C1346" s="100" t="s">
        <v>3287</v>
      </c>
      <c r="D1346" s="71"/>
      <c r="E1346" s="69"/>
      <c r="F1346" s="72"/>
      <c r="G1346" s="73" t="s">
        <v>4416</v>
      </c>
    </row>
    <row r="1347" spans="1:7" ht="15" customHeight="1" x14ac:dyDescent="0.2">
      <c r="A1347" s="122"/>
      <c r="B1347" s="99" t="s">
        <v>3300</v>
      </c>
      <c r="C1347" s="100" t="s">
        <v>3288</v>
      </c>
      <c r="D1347" s="71"/>
      <c r="E1347" s="69"/>
      <c r="F1347" s="72"/>
      <c r="G1347" s="73" t="s">
        <v>4416</v>
      </c>
    </row>
    <row r="1348" spans="1:7" ht="15" customHeight="1" x14ac:dyDescent="0.2">
      <c r="A1348" s="122"/>
      <c r="B1348" s="99" t="s">
        <v>3301</v>
      </c>
      <c r="C1348" s="100" t="s">
        <v>3289</v>
      </c>
      <c r="D1348" s="71"/>
      <c r="E1348" s="69"/>
      <c r="F1348" s="72"/>
      <c r="G1348" s="73" t="s">
        <v>4416</v>
      </c>
    </row>
    <row r="1349" spans="1:7" ht="15" customHeight="1" x14ac:dyDescent="0.2">
      <c r="A1349" s="122"/>
      <c r="B1349" s="99" t="s">
        <v>3302</v>
      </c>
      <c r="C1349" s="100" t="s">
        <v>3284</v>
      </c>
      <c r="D1349" s="71"/>
      <c r="E1349" s="69"/>
      <c r="F1349" s="72"/>
      <c r="G1349" s="73" t="s">
        <v>4416</v>
      </c>
    </row>
    <row r="1350" spans="1:7" ht="15" customHeight="1" x14ac:dyDescent="0.2">
      <c r="A1350" s="122"/>
      <c r="B1350" s="99" t="s">
        <v>3303</v>
      </c>
      <c r="C1350" s="100" t="s">
        <v>3285</v>
      </c>
      <c r="D1350" s="71"/>
      <c r="E1350" s="69"/>
      <c r="F1350" s="72"/>
      <c r="G1350" s="73" t="s">
        <v>4416</v>
      </c>
    </row>
    <row r="1351" spans="1:7" ht="15" customHeight="1" x14ac:dyDescent="0.2">
      <c r="A1351" s="122"/>
      <c r="B1351" s="99" t="s">
        <v>3304</v>
      </c>
      <c r="C1351" s="100" t="s">
        <v>3286</v>
      </c>
      <c r="D1351" s="71"/>
      <c r="E1351" s="69"/>
      <c r="F1351" s="72"/>
      <c r="G1351" s="73" t="s">
        <v>4416</v>
      </c>
    </row>
    <row r="1352" spans="1:7" ht="15" customHeight="1" x14ac:dyDescent="0.2">
      <c r="A1352" s="122"/>
      <c r="B1352" s="99" t="s">
        <v>3305</v>
      </c>
      <c r="C1352" s="100" t="s">
        <v>3293</v>
      </c>
      <c r="D1352" s="71"/>
      <c r="E1352" s="69"/>
      <c r="F1352" s="72"/>
      <c r="G1352" s="73" t="s">
        <v>4416</v>
      </c>
    </row>
    <row r="1353" spans="1:7" ht="15" customHeight="1" x14ac:dyDescent="0.2">
      <c r="A1353" s="122"/>
      <c r="B1353" s="99" t="s">
        <v>3318</v>
      </c>
      <c r="C1353" s="100" t="s">
        <v>3306</v>
      </c>
      <c r="D1353" s="71"/>
      <c r="E1353" s="69"/>
      <c r="F1353" s="72"/>
      <c r="G1353" s="73" t="s">
        <v>4416</v>
      </c>
    </row>
    <row r="1354" spans="1:7" ht="15" customHeight="1" x14ac:dyDescent="0.2">
      <c r="A1354" s="122"/>
      <c r="B1354" s="99" t="s">
        <v>3319</v>
      </c>
      <c r="C1354" s="100" t="s">
        <v>3307</v>
      </c>
      <c r="D1354" s="71"/>
      <c r="E1354" s="69"/>
      <c r="F1354" s="72"/>
      <c r="G1354" s="73" t="s">
        <v>4416</v>
      </c>
    </row>
    <row r="1355" spans="1:7" ht="15" customHeight="1" x14ac:dyDescent="0.2">
      <c r="A1355" s="122"/>
      <c r="B1355" s="99" t="s">
        <v>3320</v>
      </c>
      <c r="C1355" s="100" t="s">
        <v>3308</v>
      </c>
      <c r="D1355" s="71"/>
      <c r="E1355" s="69"/>
      <c r="F1355" s="72"/>
      <c r="G1355" s="73" t="s">
        <v>4416</v>
      </c>
    </row>
    <row r="1356" spans="1:7" ht="15" customHeight="1" x14ac:dyDescent="0.2">
      <c r="A1356" s="122"/>
      <c r="B1356" s="99" t="s">
        <v>3321</v>
      </c>
      <c r="C1356" s="100" t="s">
        <v>3309</v>
      </c>
      <c r="D1356" s="71"/>
      <c r="E1356" s="69"/>
      <c r="F1356" s="72"/>
      <c r="G1356" s="73" t="s">
        <v>4416</v>
      </c>
    </row>
    <row r="1357" spans="1:7" ht="15" customHeight="1" x14ac:dyDescent="0.2">
      <c r="A1357" s="122"/>
      <c r="B1357" s="99" t="s">
        <v>3322</v>
      </c>
      <c r="C1357" s="100" t="s">
        <v>3310</v>
      </c>
      <c r="D1357" s="71"/>
      <c r="E1357" s="69"/>
      <c r="F1357" s="72"/>
      <c r="G1357" s="73" t="s">
        <v>4416</v>
      </c>
    </row>
    <row r="1358" spans="1:7" ht="15" customHeight="1" x14ac:dyDescent="0.2">
      <c r="A1358" s="122"/>
      <c r="B1358" s="99" t="s">
        <v>3323</v>
      </c>
      <c r="C1358" s="100" t="s">
        <v>3311</v>
      </c>
      <c r="D1358" s="71"/>
      <c r="E1358" s="69"/>
      <c r="F1358" s="72"/>
      <c r="G1358" s="73" t="s">
        <v>4416</v>
      </c>
    </row>
    <row r="1359" spans="1:7" ht="15" customHeight="1" x14ac:dyDescent="0.2">
      <c r="A1359" s="122"/>
      <c r="B1359" s="99" t="s">
        <v>3324</v>
      </c>
      <c r="C1359" s="100" t="s">
        <v>3312</v>
      </c>
      <c r="D1359" s="71"/>
      <c r="E1359" s="69"/>
      <c r="F1359" s="72"/>
      <c r="G1359" s="73" t="s">
        <v>4416</v>
      </c>
    </row>
    <row r="1360" spans="1:7" ht="15" customHeight="1" x14ac:dyDescent="0.2">
      <c r="A1360" s="122"/>
      <c r="B1360" s="99" t="s">
        <v>3325</v>
      </c>
      <c r="C1360" s="100" t="s">
        <v>3313</v>
      </c>
      <c r="D1360" s="71"/>
      <c r="E1360" s="69"/>
      <c r="F1360" s="72"/>
      <c r="G1360" s="73" t="s">
        <v>4416</v>
      </c>
    </row>
    <row r="1361" spans="1:7" ht="15" customHeight="1" x14ac:dyDescent="0.2">
      <c r="A1361" s="122"/>
      <c r="B1361" s="99" t="s">
        <v>3326</v>
      </c>
      <c r="C1361" s="100" t="s">
        <v>3314</v>
      </c>
      <c r="D1361" s="71"/>
      <c r="E1361" s="69"/>
      <c r="F1361" s="72"/>
      <c r="G1361" s="73" t="s">
        <v>4416</v>
      </c>
    </row>
    <row r="1362" spans="1:7" ht="15" customHeight="1" x14ac:dyDescent="0.2">
      <c r="A1362" s="122"/>
      <c r="B1362" s="99" t="s">
        <v>3327</v>
      </c>
      <c r="C1362" s="100" t="s">
        <v>3315</v>
      </c>
      <c r="D1362" s="71"/>
      <c r="E1362" s="69"/>
      <c r="F1362" s="72"/>
      <c r="G1362" s="73" t="s">
        <v>4416</v>
      </c>
    </row>
    <row r="1363" spans="1:7" ht="15" customHeight="1" x14ac:dyDescent="0.2">
      <c r="A1363" s="122"/>
      <c r="B1363" s="99" t="s">
        <v>3328</v>
      </c>
      <c r="C1363" s="100" t="s">
        <v>3316</v>
      </c>
      <c r="D1363" s="71"/>
      <c r="E1363" s="69"/>
      <c r="F1363" s="72"/>
      <c r="G1363" s="73" t="s">
        <v>4416</v>
      </c>
    </row>
    <row r="1364" spans="1:7" ht="15" customHeight="1" x14ac:dyDescent="0.2">
      <c r="A1364" s="122"/>
      <c r="B1364" s="99" t="s">
        <v>3329</v>
      </c>
      <c r="C1364" s="100" t="s">
        <v>3317</v>
      </c>
      <c r="D1364" s="71"/>
      <c r="E1364" s="69"/>
      <c r="F1364" s="72"/>
      <c r="G1364" s="73" t="s">
        <v>4416</v>
      </c>
    </row>
    <row r="1365" spans="1:7" ht="15" customHeight="1" x14ac:dyDescent="0.2">
      <c r="A1365" s="122"/>
      <c r="B1365" s="99" t="s">
        <v>3342</v>
      </c>
      <c r="C1365" s="100" t="s">
        <v>3330</v>
      </c>
      <c r="D1365" s="71"/>
      <c r="E1365" s="69"/>
      <c r="F1365" s="72"/>
      <c r="G1365" s="73" t="s">
        <v>4416</v>
      </c>
    </row>
    <row r="1366" spans="1:7" ht="15" customHeight="1" x14ac:dyDescent="0.2">
      <c r="A1366" s="122"/>
      <c r="B1366" s="99" t="s">
        <v>3343</v>
      </c>
      <c r="C1366" s="100" t="s">
        <v>3331</v>
      </c>
      <c r="D1366" s="71"/>
      <c r="E1366" s="69"/>
      <c r="F1366" s="72"/>
      <c r="G1366" s="73" t="s">
        <v>4416</v>
      </c>
    </row>
    <row r="1367" spans="1:7" ht="15" customHeight="1" x14ac:dyDescent="0.2">
      <c r="A1367" s="122"/>
      <c r="B1367" s="99" t="s">
        <v>3344</v>
      </c>
      <c r="C1367" s="100" t="s">
        <v>3332</v>
      </c>
      <c r="D1367" s="71"/>
      <c r="E1367" s="69"/>
      <c r="F1367" s="72"/>
      <c r="G1367" s="73" t="s">
        <v>4416</v>
      </c>
    </row>
    <row r="1368" spans="1:7" ht="15" customHeight="1" x14ac:dyDescent="0.2">
      <c r="A1368" s="122"/>
      <c r="B1368" s="99" t="s">
        <v>3345</v>
      </c>
      <c r="C1368" s="100" t="s">
        <v>3333</v>
      </c>
      <c r="D1368" s="71"/>
      <c r="E1368" s="69"/>
      <c r="F1368" s="72"/>
      <c r="G1368" s="73" t="s">
        <v>4416</v>
      </c>
    </row>
    <row r="1369" spans="1:7" ht="15" customHeight="1" x14ac:dyDescent="0.2">
      <c r="A1369" s="122"/>
      <c r="B1369" s="99" t="s">
        <v>3346</v>
      </c>
      <c r="C1369" s="100" t="s">
        <v>3334</v>
      </c>
      <c r="D1369" s="71"/>
      <c r="E1369" s="69"/>
      <c r="F1369" s="72"/>
      <c r="G1369" s="73" t="s">
        <v>4416</v>
      </c>
    </row>
    <row r="1370" spans="1:7" ht="15" customHeight="1" x14ac:dyDescent="0.2">
      <c r="A1370" s="122"/>
      <c r="B1370" s="99" t="s">
        <v>3347</v>
      </c>
      <c r="C1370" s="100" t="s">
        <v>3335</v>
      </c>
      <c r="D1370" s="71"/>
      <c r="E1370" s="69"/>
      <c r="F1370" s="72"/>
      <c r="G1370" s="73" t="s">
        <v>4416</v>
      </c>
    </row>
    <row r="1371" spans="1:7" ht="15" customHeight="1" x14ac:dyDescent="0.2">
      <c r="A1371" s="122"/>
      <c r="B1371" s="99" t="s">
        <v>3348</v>
      </c>
      <c r="C1371" s="100" t="s">
        <v>3336</v>
      </c>
      <c r="D1371" s="71"/>
      <c r="E1371" s="69"/>
      <c r="F1371" s="72"/>
      <c r="G1371" s="73" t="s">
        <v>4416</v>
      </c>
    </row>
    <row r="1372" spans="1:7" ht="15" customHeight="1" x14ac:dyDescent="0.2">
      <c r="A1372" s="122"/>
      <c r="B1372" s="99" t="s">
        <v>3349</v>
      </c>
      <c r="C1372" s="100" t="s">
        <v>3337</v>
      </c>
      <c r="D1372" s="71"/>
      <c r="E1372" s="69"/>
      <c r="F1372" s="72"/>
      <c r="G1372" s="73" t="s">
        <v>4416</v>
      </c>
    </row>
    <row r="1373" spans="1:7" ht="15" customHeight="1" x14ac:dyDescent="0.2">
      <c r="A1373" s="122"/>
      <c r="B1373" s="99" t="s">
        <v>3350</v>
      </c>
      <c r="C1373" s="100" t="s">
        <v>3338</v>
      </c>
      <c r="D1373" s="71"/>
      <c r="E1373" s="69"/>
      <c r="F1373" s="72"/>
      <c r="G1373" s="73" t="s">
        <v>4416</v>
      </c>
    </row>
    <row r="1374" spans="1:7" ht="15" customHeight="1" x14ac:dyDescent="0.2">
      <c r="A1374" s="122"/>
      <c r="B1374" s="99" t="s">
        <v>3351</v>
      </c>
      <c r="C1374" s="100" t="s">
        <v>3339</v>
      </c>
      <c r="D1374" s="71"/>
      <c r="E1374" s="69"/>
      <c r="F1374" s="72"/>
      <c r="G1374" s="73" t="s">
        <v>4416</v>
      </c>
    </row>
    <row r="1375" spans="1:7" ht="15" customHeight="1" x14ac:dyDescent="0.2">
      <c r="A1375" s="122"/>
      <c r="B1375" s="99" t="s">
        <v>3352</v>
      </c>
      <c r="C1375" s="100" t="s">
        <v>3340</v>
      </c>
      <c r="D1375" s="71"/>
      <c r="E1375" s="69"/>
      <c r="F1375" s="72"/>
      <c r="G1375" s="73" t="s">
        <v>4416</v>
      </c>
    </row>
    <row r="1376" spans="1:7" ht="15" customHeight="1" x14ac:dyDescent="0.2">
      <c r="A1376" s="122"/>
      <c r="B1376" s="99" t="s">
        <v>3353</v>
      </c>
      <c r="C1376" s="100" t="s">
        <v>3341</v>
      </c>
      <c r="D1376" s="71"/>
      <c r="E1376" s="69"/>
      <c r="F1376" s="72"/>
      <c r="G1376" s="73" t="s">
        <v>4416</v>
      </c>
    </row>
    <row r="1377" spans="1:7" ht="15" customHeight="1" x14ac:dyDescent="0.2">
      <c r="A1377" s="122"/>
      <c r="B1377" s="127" t="s">
        <v>4988</v>
      </c>
      <c r="C1377" s="131" t="s">
        <v>4976</v>
      </c>
      <c r="D1377" s="71"/>
      <c r="E1377" s="69"/>
      <c r="F1377" s="72"/>
      <c r="G1377" s="73" t="s">
        <v>4416</v>
      </c>
    </row>
    <row r="1378" spans="1:7" ht="15" customHeight="1" x14ac:dyDescent="0.2">
      <c r="A1378" s="122"/>
      <c r="B1378" s="127" t="s">
        <v>4989</v>
      </c>
      <c r="C1378" s="131" t="s">
        <v>4977</v>
      </c>
      <c r="D1378" s="71"/>
      <c r="E1378" s="69"/>
      <c r="F1378" s="72"/>
      <c r="G1378" s="73" t="s">
        <v>4416</v>
      </c>
    </row>
    <row r="1379" spans="1:7" ht="15" customHeight="1" x14ac:dyDescent="0.2">
      <c r="A1379" s="122"/>
      <c r="B1379" s="127" t="s">
        <v>4990</v>
      </c>
      <c r="C1379" s="131" t="s">
        <v>4978</v>
      </c>
      <c r="D1379" s="71"/>
      <c r="E1379" s="69"/>
      <c r="F1379" s="72"/>
      <c r="G1379" s="73" t="s">
        <v>4416</v>
      </c>
    </row>
    <row r="1380" spans="1:7" ht="15" customHeight="1" x14ac:dyDescent="0.2">
      <c r="A1380" s="122"/>
      <c r="B1380" s="127" t="s">
        <v>4991</v>
      </c>
      <c r="C1380" s="131" t="s">
        <v>4979</v>
      </c>
      <c r="D1380" s="71"/>
      <c r="E1380" s="69"/>
      <c r="F1380" s="72"/>
      <c r="G1380" s="73" t="s">
        <v>4416</v>
      </c>
    </row>
    <row r="1381" spans="1:7" ht="15" customHeight="1" x14ac:dyDescent="0.2">
      <c r="A1381" s="122"/>
      <c r="B1381" s="127" t="s">
        <v>4992</v>
      </c>
      <c r="C1381" s="131" t="s">
        <v>4980</v>
      </c>
      <c r="D1381" s="71"/>
      <c r="E1381" s="69"/>
      <c r="F1381" s="72"/>
      <c r="G1381" s="73" t="s">
        <v>4416</v>
      </c>
    </row>
    <row r="1382" spans="1:7" ht="15" customHeight="1" x14ac:dyDescent="0.2">
      <c r="A1382" s="122"/>
      <c r="B1382" s="127" t="s">
        <v>4993</v>
      </c>
      <c r="C1382" s="131" t="s">
        <v>4981</v>
      </c>
      <c r="D1382" s="71"/>
      <c r="E1382" s="69"/>
      <c r="F1382" s="72"/>
      <c r="G1382" s="73" t="s">
        <v>4416</v>
      </c>
    </row>
    <row r="1383" spans="1:7" ht="15" customHeight="1" x14ac:dyDescent="0.2">
      <c r="A1383" s="122"/>
      <c r="B1383" s="127" t="s">
        <v>4994</v>
      </c>
      <c r="C1383" s="131" t="s">
        <v>4982</v>
      </c>
      <c r="D1383" s="71"/>
      <c r="E1383" s="69"/>
      <c r="F1383" s="72"/>
      <c r="G1383" s="73" t="s">
        <v>4416</v>
      </c>
    </row>
    <row r="1384" spans="1:7" ht="15" customHeight="1" x14ac:dyDescent="0.2">
      <c r="A1384" s="122"/>
      <c r="B1384" s="127" t="s">
        <v>4995</v>
      </c>
      <c r="C1384" s="131" t="s">
        <v>4983</v>
      </c>
      <c r="D1384" s="71"/>
      <c r="E1384" s="69"/>
      <c r="F1384" s="72"/>
      <c r="G1384" s="73" t="s">
        <v>4416</v>
      </c>
    </row>
    <row r="1385" spans="1:7" ht="15" customHeight="1" x14ac:dyDescent="0.2">
      <c r="A1385" s="122"/>
      <c r="B1385" s="127" t="s">
        <v>4996</v>
      </c>
      <c r="C1385" s="131" t="s">
        <v>4984</v>
      </c>
      <c r="D1385" s="71"/>
      <c r="E1385" s="69"/>
      <c r="F1385" s="72"/>
      <c r="G1385" s="73" t="s">
        <v>4416</v>
      </c>
    </row>
    <row r="1386" spans="1:7" ht="15" customHeight="1" x14ac:dyDescent="0.2">
      <c r="A1386" s="122"/>
      <c r="B1386" s="127" t="s">
        <v>4997</v>
      </c>
      <c r="C1386" s="131" t="s">
        <v>4985</v>
      </c>
      <c r="D1386" s="71"/>
      <c r="E1386" s="69"/>
      <c r="F1386" s="72"/>
      <c r="G1386" s="73" t="s">
        <v>4416</v>
      </c>
    </row>
    <row r="1387" spans="1:7" ht="15" customHeight="1" x14ac:dyDescent="0.2">
      <c r="A1387" s="122"/>
      <c r="B1387" s="127" t="s">
        <v>4998</v>
      </c>
      <c r="C1387" s="131" t="s">
        <v>4986</v>
      </c>
      <c r="D1387" s="71"/>
      <c r="E1387" s="69"/>
      <c r="F1387" s="72"/>
      <c r="G1387" s="73" t="s">
        <v>4416</v>
      </c>
    </row>
    <row r="1388" spans="1:7" ht="15" customHeight="1" x14ac:dyDescent="0.2">
      <c r="A1388" s="122"/>
      <c r="B1388" s="127" t="s">
        <v>4999</v>
      </c>
      <c r="C1388" s="131" t="s">
        <v>4987</v>
      </c>
      <c r="D1388" s="71"/>
      <c r="E1388" s="69"/>
      <c r="F1388" s="72"/>
      <c r="G1388" s="73" t="s">
        <v>4416</v>
      </c>
    </row>
    <row r="1389" spans="1:7" s="87" customFormat="1" ht="15" customHeight="1" x14ac:dyDescent="0.2">
      <c r="A1389" s="122"/>
      <c r="B1389" s="127" t="s">
        <v>5616</v>
      </c>
      <c r="C1389" s="131" t="s">
        <v>5513</v>
      </c>
      <c r="D1389" s="91"/>
      <c r="E1389" s="69"/>
      <c r="F1389" s="85"/>
      <c r="G1389" s="156" t="s">
        <v>4416</v>
      </c>
    </row>
    <row r="1390" spans="1:7" s="87" customFormat="1" ht="15" customHeight="1" x14ac:dyDescent="0.2">
      <c r="A1390" s="122"/>
      <c r="B1390" s="127" t="s">
        <v>5617</v>
      </c>
      <c r="C1390" s="131" t="s">
        <v>5514</v>
      </c>
      <c r="D1390" s="91"/>
      <c r="E1390" s="69"/>
      <c r="F1390" s="85"/>
      <c r="G1390" s="156" t="s">
        <v>4416</v>
      </c>
    </row>
    <row r="1391" spans="1:7" s="87" customFormat="1" ht="15" customHeight="1" x14ac:dyDescent="0.2">
      <c r="A1391" s="122"/>
      <c r="B1391" s="127" t="s">
        <v>5618</v>
      </c>
      <c r="C1391" s="131" t="s">
        <v>5515</v>
      </c>
      <c r="D1391" s="91"/>
      <c r="E1391" s="69"/>
      <c r="F1391" s="85"/>
      <c r="G1391" s="156" t="s">
        <v>4416</v>
      </c>
    </row>
    <row r="1392" spans="1:7" s="87" customFormat="1" ht="15" customHeight="1" x14ac:dyDescent="0.2">
      <c r="A1392" s="122"/>
      <c r="B1392" s="127" t="s">
        <v>5619</v>
      </c>
      <c r="C1392" s="131" t="s">
        <v>5516</v>
      </c>
      <c r="D1392" s="91"/>
      <c r="E1392" s="69"/>
      <c r="F1392" s="85"/>
      <c r="G1392" s="156" t="s">
        <v>4416</v>
      </c>
    </row>
    <row r="1393" spans="1:7" s="87" customFormat="1" ht="15" customHeight="1" x14ac:dyDescent="0.2">
      <c r="A1393" s="122"/>
      <c r="B1393" s="127" t="s">
        <v>5620</v>
      </c>
      <c r="C1393" s="131" t="s">
        <v>5517</v>
      </c>
      <c r="D1393" s="91"/>
      <c r="E1393" s="69"/>
      <c r="F1393" s="85"/>
      <c r="G1393" s="156" t="s">
        <v>4416</v>
      </c>
    </row>
    <row r="1394" spans="1:7" s="87" customFormat="1" ht="15" customHeight="1" x14ac:dyDescent="0.2">
      <c r="A1394" s="122"/>
      <c r="B1394" s="127" t="s">
        <v>5621</v>
      </c>
      <c r="C1394" s="131" t="s">
        <v>5518</v>
      </c>
      <c r="D1394" s="91"/>
      <c r="E1394" s="69"/>
      <c r="F1394" s="85"/>
      <c r="G1394" s="156" t="s">
        <v>4416</v>
      </c>
    </row>
    <row r="1395" spans="1:7" s="87" customFormat="1" ht="15" customHeight="1" x14ac:dyDescent="0.2">
      <c r="A1395" s="122"/>
      <c r="B1395" s="127" t="s">
        <v>5622</v>
      </c>
      <c r="C1395" s="131" t="s">
        <v>5502</v>
      </c>
      <c r="D1395" s="91"/>
      <c r="E1395" s="69"/>
      <c r="F1395" s="85"/>
      <c r="G1395" s="156" t="s">
        <v>4416</v>
      </c>
    </row>
    <row r="1396" spans="1:7" s="87" customFormat="1" ht="15" customHeight="1" x14ac:dyDescent="0.2">
      <c r="A1396" s="122"/>
      <c r="B1396" s="127" t="s">
        <v>5623</v>
      </c>
      <c r="C1396" s="131" t="s">
        <v>5503</v>
      </c>
      <c r="D1396" s="91"/>
      <c r="E1396" s="69"/>
      <c r="F1396" s="85"/>
      <c r="G1396" s="156" t="s">
        <v>4416</v>
      </c>
    </row>
    <row r="1397" spans="1:7" s="87" customFormat="1" ht="15" customHeight="1" x14ac:dyDescent="0.2">
      <c r="A1397" s="122"/>
      <c r="B1397" s="127" t="s">
        <v>5624</v>
      </c>
      <c r="C1397" s="131" t="s">
        <v>5504</v>
      </c>
      <c r="D1397" s="91"/>
      <c r="E1397" s="69"/>
      <c r="F1397" s="85"/>
      <c r="G1397" s="156" t="s">
        <v>4416</v>
      </c>
    </row>
    <row r="1398" spans="1:7" s="87" customFormat="1" ht="15" customHeight="1" x14ac:dyDescent="0.2">
      <c r="A1398" s="122"/>
      <c r="B1398" s="127" t="s">
        <v>5625</v>
      </c>
      <c r="C1398" s="131" t="s">
        <v>5505</v>
      </c>
      <c r="D1398" s="91"/>
      <c r="E1398" s="69"/>
      <c r="F1398" s="85"/>
      <c r="G1398" s="156" t="s">
        <v>4416</v>
      </c>
    </row>
    <row r="1399" spans="1:7" s="87" customFormat="1" ht="15" customHeight="1" x14ac:dyDescent="0.2">
      <c r="A1399" s="122"/>
      <c r="B1399" s="127" t="s">
        <v>5626</v>
      </c>
      <c r="C1399" s="131" t="s">
        <v>5506</v>
      </c>
      <c r="D1399" s="91"/>
      <c r="E1399" s="69"/>
      <c r="F1399" s="85"/>
      <c r="G1399" s="156" t="s">
        <v>4416</v>
      </c>
    </row>
    <row r="1400" spans="1:7" s="87" customFormat="1" ht="15" customHeight="1" x14ac:dyDescent="0.2">
      <c r="A1400" s="122"/>
      <c r="B1400" s="127" t="s">
        <v>5627</v>
      </c>
      <c r="C1400" s="131" t="s">
        <v>5507</v>
      </c>
      <c r="D1400" s="91"/>
      <c r="E1400" s="69"/>
      <c r="F1400" s="85"/>
      <c r="G1400" s="156" t="s">
        <v>4416</v>
      </c>
    </row>
    <row r="1401" spans="1:7" s="87" customFormat="1" ht="15" customHeight="1" x14ac:dyDescent="0.2">
      <c r="A1401" s="122"/>
      <c r="B1401" s="127" t="s">
        <v>6264</v>
      </c>
      <c r="C1401" s="131" t="s">
        <v>5804</v>
      </c>
      <c r="D1401" s="91"/>
      <c r="E1401" s="69"/>
      <c r="F1401" s="85"/>
      <c r="G1401" s="156" t="s">
        <v>4416</v>
      </c>
    </row>
    <row r="1402" spans="1:7" s="87" customFormat="1" ht="15" customHeight="1" x14ac:dyDescent="0.2">
      <c r="A1402" s="122"/>
      <c r="B1402" s="127" t="s">
        <v>6265</v>
      </c>
      <c r="C1402" s="131" t="s">
        <v>5805</v>
      </c>
      <c r="D1402" s="91"/>
      <c r="E1402" s="69"/>
      <c r="F1402" s="85"/>
      <c r="G1402" s="156" t="s">
        <v>4416</v>
      </c>
    </row>
    <row r="1403" spans="1:7" s="87" customFormat="1" ht="15" customHeight="1" x14ac:dyDescent="0.2">
      <c r="A1403" s="122"/>
      <c r="B1403" s="127" t="s">
        <v>6266</v>
      </c>
      <c r="C1403" s="131" t="s">
        <v>5806</v>
      </c>
      <c r="D1403" s="91"/>
      <c r="E1403" s="69"/>
      <c r="F1403" s="85"/>
      <c r="G1403" s="156" t="s">
        <v>4416</v>
      </c>
    </row>
    <row r="1404" spans="1:7" s="87" customFormat="1" ht="15" customHeight="1" x14ac:dyDescent="0.2">
      <c r="A1404" s="122"/>
      <c r="B1404" s="127" t="s">
        <v>6267</v>
      </c>
      <c r="C1404" s="131" t="s">
        <v>5807</v>
      </c>
      <c r="D1404" s="91"/>
      <c r="E1404" s="69"/>
      <c r="F1404" s="85"/>
      <c r="G1404" s="156" t="s">
        <v>4416</v>
      </c>
    </row>
    <row r="1405" spans="1:7" s="87" customFormat="1" ht="15" customHeight="1" x14ac:dyDescent="0.2">
      <c r="A1405" s="122"/>
      <c r="B1405" s="127" t="s">
        <v>6268</v>
      </c>
      <c r="C1405" s="131" t="s">
        <v>5808</v>
      </c>
      <c r="D1405" s="91"/>
      <c r="E1405" s="69"/>
      <c r="F1405" s="85"/>
      <c r="G1405" s="156" t="s">
        <v>4416</v>
      </c>
    </row>
    <row r="1406" spans="1:7" s="87" customFormat="1" ht="15" customHeight="1" x14ac:dyDescent="0.2">
      <c r="A1406" s="122"/>
      <c r="B1406" s="127" t="s">
        <v>6269</v>
      </c>
      <c r="C1406" s="131" t="s">
        <v>5809</v>
      </c>
      <c r="D1406" s="91"/>
      <c r="E1406" s="69"/>
      <c r="F1406" s="85"/>
      <c r="G1406" s="156" t="s">
        <v>4416</v>
      </c>
    </row>
    <row r="1407" spans="1:7" s="87" customFormat="1" ht="15" customHeight="1" x14ac:dyDescent="0.2">
      <c r="A1407" s="122"/>
      <c r="B1407" s="127" t="s">
        <v>6270</v>
      </c>
      <c r="C1407" s="131" t="s">
        <v>5810</v>
      </c>
      <c r="D1407" s="91"/>
      <c r="E1407" s="69"/>
      <c r="F1407" s="85"/>
      <c r="G1407" s="156" t="s">
        <v>4416</v>
      </c>
    </row>
    <row r="1408" spans="1:7" s="87" customFormat="1" ht="15" customHeight="1" x14ac:dyDescent="0.2">
      <c r="A1408" s="122"/>
      <c r="B1408" s="127" t="s">
        <v>6271</v>
      </c>
      <c r="C1408" s="131" t="s">
        <v>5811</v>
      </c>
      <c r="D1408" s="91"/>
      <c r="E1408" s="69"/>
      <c r="F1408" s="85"/>
      <c r="G1408" s="156" t="s">
        <v>4416</v>
      </c>
    </row>
    <row r="1409" spans="1:7" s="87" customFormat="1" ht="15" customHeight="1" x14ac:dyDescent="0.2">
      <c r="A1409" s="122"/>
      <c r="B1409" s="127" t="s">
        <v>6272</v>
      </c>
      <c r="C1409" s="131" t="s">
        <v>5812</v>
      </c>
      <c r="D1409" s="91"/>
      <c r="E1409" s="69"/>
      <c r="F1409" s="85"/>
      <c r="G1409" s="156" t="s">
        <v>4416</v>
      </c>
    </row>
    <row r="1410" spans="1:7" s="87" customFormat="1" ht="15" customHeight="1" x14ac:dyDescent="0.2">
      <c r="A1410" s="122"/>
      <c r="B1410" s="127" t="s">
        <v>6273</v>
      </c>
      <c r="C1410" s="131" t="s">
        <v>5813</v>
      </c>
      <c r="D1410" s="91"/>
      <c r="E1410" s="69"/>
      <c r="F1410" s="85"/>
      <c r="G1410" s="156" t="s">
        <v>4416</v>
      </c>
    </row>
    <row r="1411" spans="1:7" s="87" customFormat="1" ht="15" customHeight="1" x14ac:dyDescent="0.2">
      <c r="A1411" s="122"/>
      <c r="B1411" s="127" t="s">
        <v>6274</v>
      </c>
      <c r="C1411" s="131" t="s">
        <v>5814</v>
      </c>
      <c r="D1411" s="91"/>
      <c r="E1411" s="69"/>
      <c r="F1411" s="85"/>
      <c r="G1411" s="156" t="s">
        <v>4416</v>
      </c>
    </row>
    <row r="1412" spans="1:7" s="87" customFormat="1" ht="15" customHeight="1" x14ac:dyDescent="0.2">
      <c r="A1412" s="122"/>
      <c r="B1412" s="127" t="s">
        <v>6275</v>
      </c>
      <c r="C1412" s="131" t="s">
        <v>5815</v>
      </c>
      <c r="D1412" s="91"/>
      <c r="E1412" s="69"/>
      <c r="F1412" s="85"/>
      <c r="G1412" s="156" t="s">
        <v>4416</v>
      </c>
    </row>
    <row r="1413" spans="1:7" s="87" customFormat="1" ht="15" customHeight="1" x14ac:dyDescent="0.2">
      <c r="A1413" s="122"/>
      <c r="B1413" s="99" t="s">
        <v>6590</v>
      </c>
      <c r="C1413" s="100" t="s">
        <v>6498</v>
      </c>
      <c r="D1413" s="91"/>
      <c r="E1413" s="69"/>
      <c r="F1413" s="85"/>
      <c r="G1413" s="86" t="s">
        <v>4416</v>
      </c>
    </row>
    <row r="1414" spans="1:7" s="87" customFormat="1" ht="15" customHeight="1" x14ac:dyDescent="0.2">
      <c r="A1414" s="122"/>
      <c r="B1414" s="99" t="s">
        <v>6591</v>
      </c>
      <c r="C1414" s="100" t="s">
        <v>6499</v>
      </c>
      <c r="D1414" s="91"/>
      <c r="E1414" s="69"/>
      <c r="F1414" s="85"/>
      <c r="G1414" s="86" t="s">
        <v>4416</v>
      </c>
    </row>
    <row r="1415" spans="1:7" s="87" customFormat="1" ht="15" customHeight="1" x14ac:dyDescent="0.2">
      <c r="A1415" s="122"/>
      <c r="B1415" s="99" t="s">
        <v>6592</v>
      </c>
      <c r="C1415" s="100" t="s">
        <v>6500</v>
      </c>
      <c r="D1415" s="91"/>
      <c r="E1415" s="69"/>
      <c r="F1415" s="85"/>
      <c r="G1415" s="86" t="s">
        <v>4416</v>
      </c>
    </row>
    <row r="1416" spans="1:7" s="87" customFormat="1" ht="15" customHeight="1" x14ac:dyDescent="0.2">
      <c r="A1416" s="122"/>
      <c r="B1416" s="99" t="s">
        <v>6593</v>
      </c>
      <c r="C1416" s="100" t="s">
        <v>6501</v>
      </c>
      <c r="D1416" s="91"/>
      <c r="E1416" s="69"/>
      <c r="F1416" s="85"/>
      <c r="G1416" s="86" t="s">
        <v>4416</v>
      </c>
    </row>
    <row r="1417" spans="1:7" s="87" customFormat="1" ht="15" customHeight="1" x14ac:dyDescent="0.2">
      <c r="A1417" s="122"/>
      <c r="B1417" s="99" t="s">
        <v>6594</v>
      </c>
      <c r="C1417" s="100" t="s">
        <v>6502</v>
      </c>
      <c r="D1417" s="91"/>
      <c r="E1417" s="69"/>
      <c r="F1417" s="85"/>
      <c r="G1417" s="86" t="s">
        <v>4416</v>
      </c>
    </row>
    <row r="1418" spans="1:7" s="87" customFormat="1" ht="15" customHeight="1" x14ac:dyDescent="0.2">
      <c r="A1418" s="122"/>
      <c r="B1418" s="99" t="s">
        <v>6595</v>
      </c>
      <c r="C1418" s="100" t="s">
        <v>6503</v>
      </c>
      <c r="D1418" s="91"/>
      <c r="E1418" s="69"/>
      <c r="F1418" s="85"/>
      <c r="G1418" s="86" t="s">
        <v>4416</v>
      </c>
    </row>
    <row r="1419" spans="1:7" s="87" customFormat="1" ht="15" customHeight="1" x14ac:dyDescent="0.2">
      <c r="A1419" s="122"/>
      <c r="B1419" s="99" t="s">
        <v>6596</v>
      </c>
      <c r="C1419" s="100" t="s">
        <v>6504</v>
      </c>
      <c r="D1419" s="91"/>
      <c r="E1419" s="69"/>
      <c r="F1419" s="85"/>
      <c r="G1419" s="86" t="s">
        <v>4416</v>
      </c>
    </row>
    <row r="1420" spans="1:7" s="87" customFormat="1" ht="15" customHeight="1" x14ac:dyDescent="0.2">
      <c r="A1420" s="122"/>
      <c r="B1420" s="99" t="s">
        <v>6597</v>
      </c>
      <c r="C1420" s="100" t="s">
        <v>6505</v>
      </c>
      <c r="D1420" s="91"/>
      <c r="E1420" s="69"/>
      <c r="F1420" s="85"/>
      <c r="G1420" s="86" t="s">
        <v>4416</v>
      </c>
    </row>
    <row r="1421" spans="1:7" s="87" customFormat="1" ht="15" customHeight="1" x14ac:dyDescent="0.2">
      <c r="A1421" s="122"/>
      <c r="B1421" s="99" t="s">
        <v>6598</v>
      </c>
      <c r="C1421" s="100" t="s">
        <v>6506</v>
      </c>
      <c r="D1421" s="91"/>
      <c r="E1421" s="69"/>
      <c r="F1421" s="85"/>
      <c r="G1421" s="86" t="s">
        <v>4416</v>
      </c>
    </row>
    <row r="1422" spans="1:7" s="87" customFormat="1" ht="15" customHeight="1" x14ac:dyDescent="0.2">
      <c r="A1422" s="122"/>
      <c r="B1422" s="99" t="s">
        <v>6599</v>
      </c>
      <c r="C1422" s="100" t="s">
        <v>6507</v>
      </c>
      <c r="D1422" s="91"/>
      <c r="E1422" s="69"/>
      <c r="F1422" s="85"/>
      <c r="G1422" s="86" t="s">
        <v>4416</v>
      </c>
    </row>
    <row r="1423" spans="1:7" s="87" customFormat="1" ht="15" customHeight="1" x14ac:dyDescent="0.2">
      <c r="A1423" s="122"/>
      <c r="B1423" s="99" t="s">
        <v>6600</v>
      </c>
      <c r="C1423" s="100" t="s">
        <v>6508</v>
      </c>
      <c r="D1423" s="91"/>
      <c r="E1423" s="69"/>
      <c r="F1423" s="85"/>
      <c r="G1423" s="86" t="s">
        <v>4416</v>
      </c>
    </row>
    <row r="1424" spans="1:7" s="87" customFormat="1" ht="15" customHeight="1" x14ac:dyDescent="0.2">
      <c r="A1424" s="122"/>
      <c r="B1424" s="99" t="s">
        <v>6601</v>
      </c>
      <c r="C1424" s="100" t="s">
        <v>6509</v>
      </c>
      <c r="D1424" s="91"/>
      <c r="E1424" s="69"/>
      <c r="F1424" s="85"/>
      <c r="G1424" s="86" t="s">
        <v>4416</v>
      </c>
    </row>
    <row r="1425" spans="1:7" ht="15" customHeight="1" x14ac:dyDescent="0.2">
      <c r="A1425" s="122"/>
      <c r="B1425" s="99" t="s">
        <v>3367</v>
      </c>
      <c r="C1425" s="100" t="s">
        <v>3354</v>
      </c>
      <c r="D1425" s="71"/>
      <c r="E1425" s="69"/>
      <c r="F1425" s="72"/>
      <c r="G1425" s="73" t="s">
        <v>4416</v>
      </c>
    </row>
    <row r="1426" spans="1:7" ht="15" customHeight="1" x14ac:dyDescent="0.2">
      <c r="A1426" s="122"/>
      <c r="B1426" s="99" t="s">
        <v>3368</v>
      </c>
      <c r="C1426" s="100" t="s">
        <v>3355</v>
      </c>
      <c r="D1426" s="71"/>
      <c r="E1426" s="69"/>
      <c r="F1426" s="72"/>
      <c r="G1426" s="73" t="s">
        <v>4416</v>
      </c>
    </row>
    <row r="1427" spans="1:7" ht="15" customHeight="1" x14ac:dyDescent="0.2">
      <c r="A1427" s="122"/>
      <c r="B1427" s="99" t="s">
        <v>3369</v>
      </c>
      <c r="C1427" s="100" t="s">
        <v>3356</v>
      </c>
      <c r="D1427" s="71"/>
      <c r="E1427" s="69"/>
      <c r="F1427" s="72"/>
      <c r="G1427" s="73" t="s">
        <v>4416</v>
      </c>
    </row>
    <row r="1428" spans="1:7" ht="15" customHeight="1" x14ac:dyDescent="0.2">
      <c r="A1428" s="122"/>
      <c r="B1428" s="99" t="s">
        <v>3370</v>
      </c>
      <c r="C1428" s="100" t="s">
        <v>3357</v>
      </c>
      <c r="D1428" s="71"/>
      <c r="E1428" s="69"/>
      <c r="F1428" s="72"/>
      <c r="G1428" s="73" t="s">
        <v>4416</v>
      </c>
    </row>
    <row r="1429" spans="1:7" ht="15" customHeight="1" x14ac:dyDescent="0.2">
      <c r="A1429" s="122"/>
      <c r="B1429" s="99" t="s">
        <v>3371</v>
      </c>
      <c r="C1429" s="100" t="s">
        <v>3358</v>
      </c>
      <c r="D1429" s="71"/>
      <c r="E1429" s="69"/>
      <c r="F1429" s="72"/>
      <c r="G1429" s="73" t="s">
        <v>4416</v>
      </c>
    </row>
    <row r="1430" spans="1:7" ht="15" customHeight="1" x14ac:dyDescent="0.2">
      <c r="A1430" s="122"/>
      <c r="B1430" s="99" t="s">
        <v>3372</v>
      </c>
      <c r="C1430" s="100" t="s">
        <v>3359</v>
      </c>
      <c r="D1430" s="71"/>
      <c r="E1430" s="69"/>
      <c r="F1430" s="72"/>
      <c r="G1430" s="73" t="s">
        <v>4416</v>
      </c>
    </row>
    <row r="1431" spans="1:7" ht="15" customHeight="1" x14ac:dyDescent="0.2">
      <c r="A1431" s="122"/>
      <c r="B1431" s="99" t="s">
        <v>3373</v>
      </c>
      <c r="C1431" s="100" t="s">
        <v>3360</v>
      </c>
      <c r="D1431" s="71"/>
      <c r="E1431" s="69"/>
      <c r="F1431" s="72"/>
      <c r="G1431" s="73" t="s">
        <v>4416</v>
      </c>
    </row>
    <row r="1432" spans="1:7" ht="15" customHeight="1" x14ac:dyDescent="0.2">
      <c r="A1432" s="122"/>
      <c r="B1432" s="99" t="s">
        <v>3374</v>
      </c>
      <c r="C1432" s="100" t="s">
        <v>3361</v>
      </c>
      <c r="D1432" s="71"/>
      <c r="E1432" s="69"/>
      <c r="F1432" s="72"/>
      <c r="G1432" s="73" t="s">
        <v>4416</v>
      </c>
    </row>
    <row r="1433" spans="1:7" ht="15" customHeight="1" x14ac:dyDescent="0.2">
      <c r="A1433" s="122"/>
      <c r="B1433" s="99" t="s">
        <v>3375</v>
      </c>
      <c r="C1433" s="100" t="s">
        <v>3362</v>
      </c>
      <c r="D1433" s="71"/>
      <c r="E1433" s="69"/>
      <c r="F1433" s="72"/>
      <c r="G1433" s="73" t="s">
        <v>4416</v>
      </c>
    </row>
    <row r="1434" spans="1:7" ht="15" customHeight="1" x14ac:dyDescent="0.2">
      <c r="A1434" s="122"/>
      <c r="B1434" s="99" t="s">
        <v>3376</v>
      </c>
      <c r="C1434" s="100" t="s">
        <v>3363</v>
      </c>
      <c r="D1434" s="71"/>
      <c r="E1434" s="69"/>
      <c r="F1434" s="72"/>
      <c r="G1434" s="73" t="s">
        <v>4416</v>
      </c>
    </row>
    <row r="1435" spans="1:7" ht="15" customHeight="1" x14ac:dyDescent="0.2">
      <c r="A1435" s="122"/>
      <c r="B1435" s="99" t="s">
        <v>3377</v>
      </c>
      <c r="C1435" s="100" t="s">
        <v>3364</v>
      </c>
      <c r="D1435" s="71"/>
      <c r="E1435" s="69"/>
      <c r="F1435" s="72"/>
      <c r="G1435" s="73" t="s">
        <v>4416</v>
      </c>
    </row>
    <row r="1436" spans="1:7" ht="15" customHeight="1" x14ac:dyDescent="0.2">
      <c r="A1436" s="122"/>
      <c r="B1436" s="99" t="s">
        <v>3378</v>
      </c>
      <c r="C1436" s="100" t="s">
        <v>3365</v>
      </c>
      <c r="D1436" s="71"/>
      <c r="E1436" s="69"/>
      <c r="F1436" s="72"/>
      <c r="G1436" s="73" t="s">
        <v>4416</v>
      </c>
    </row>
    <row r="1437" spans="1:7" ht="15" customHeight="1" x14ac:dyDescent="0.2">
      <c r="A1437" s="122"/>
      <c r="B1437" s="99" t="s">
        <v>3379</v>
      </c>
      <c r="C1437" s="100" t="s">
        <v>3366</v>
      </c>
      <c r="D1437" s="71"/>
      <c r="E1437" s="69"/>
      <c r="F1437" s="72"/>
      <c r="G1437" s="73" t="s">
        <v>4416</v>
      </c>
    </row>
    <row r="1438" spans="1:7" ht="15" customHeight="1" x14ac:dyDescent="0.2">
      <c r="A1438" s="122"/>
      <c r="B1438" s="127" t="s">
        <v>5002</v>
      </c>
      <c r="C1438" s="100" t="s">
        <v>5000</v>
      </c>
      <c r="D1438" s="71"/>
      <c r="E1438" s="69"/>
      <c r="F1438" s="72"/>
      <c r="G1438" s="73" t="s">
        <v>4416</v>
      </c>
    </row>
    <row r="1439" spans="1:7" ht="15" customHeight="1" x14ac:dyDescent="0.2">
      <c r="A1439" s="122"/>
      <c r="B1439" s="127" t="s">
        <v>5003</v>
      </c>
      <c r="C1439" s="100" t="s">
        <v>5001</v>
      </c>
      <c r="D1439" s="71"/>
      <c r="E1439" s="69"/>
      <c r="F1439" s="72"/>
      <c r="G1439" s="73" t="s">
        <v>4416</v>
      </c>
    </row>
    <row r="1440" spans="1:7" s="87" customFormat="1" ht="15" customHeight="1" x14ac:dyDescent="0.2">
      <c r="A1440" s="122"/>
      <c r="B1440" s="127" t="s">
        <v>5760</v>
      </c>
      <c r="C1440" s="100" t="s">
        <v>5511</v>
      </c>
      <c r="D1440" s="91"/>
      <c r="E1440" s="69"/>
      <c r="F1440" s="85"/>
      <c r="G1440" s="73" t="s">
        <v>4416</v>
      </c>
    </row>
    <row r="1441" spans="1:7" s="87" customFormat="1" ht="15" customHeight="1" x14ac:dyDescent="0.2">
      <c r="A1441" s="122"/>
      <c r="B1441" s="127" t="s">
        <v>5761</v>
      </c>
      <c r="C1441" s="100" t="s">
        <v>5512</v>
      </c>
      <c r="D1441" s="91"/>
      <c r="E1441" s="69"/>
      <c r="F1441" s="85"/>
      <c r="G1441" s="73" t="s">
        <v>4416</v>
      </c>
    </row>
    <row r="1442" spans="1:7" s="87" customFormat="1" ht="15" customHeight="1" x14ac:dyDescent="0.2">
      <c r="A1442" s="122"/>
      <c r="B1442" s="127" t="s">
        <v>6276</v>
      </c>
      <c r="C1442" s="100" t="s">
        <v>5816</v>
      </c>
      <c r="D1442" s="91"/>
      <c r="E1442" s="69"/>
      <c r="F1442" s="85"/>
      <c r="G1442" s="156" t="s">
        <v>4416</v>
      </c>
    </row>
    <row r="1443" spans="1:7" s="87" customFormat="1" ht="15" customHeight="1" x14ac:dyDescent="0.2">
      <c r="A1443" s="122"/>
      <c r="B1443" s="127" t="s">
        <v>6277</v>
      </c>
      <c r="C1443" s="100" t="s">
        <v>5817</v>
      </c>
      <c r="D1443" s="91"/>
      <c r="E1443" s="69"/>
      <c r="F1443" s="85"/>
      <c r="G1443" s="156" t="s">
        <v>4416</v>
      </c>
    </row>
    <row r="1444" spans="1:7" s="87" customFormat="1" ht="15" customHeight="1" x14ac:dyDescent="0.2">
      <c r="A1444" s="122"/>
      <c r="B1444" s="99" t="s">
        <v>6602</v>
      </c>
      <c r="C1444" s="100" t="s">
        <v>6510</v>
      </c>
      <c r="D1444" s="91"/>
      <c r="E1444" s="69"/>
      <c r="F1444" s="85"/>
      <c r="G1444" s="86" t="s">
        <v>4416</v>
      </c>
    </row>
    <row r="1445" spans="1:7" s="87" customFormat="1" ht="15" customHeight="1" x14ac:dyDescent="0.2">
      <c r="A1445" s="122"/>
      <c r="B1445" s="99" t="s">
        <v>6603</v>
      </c>
      <c r="C1445" s="100" t="s">
        <v>6511</v>
      </c>
      <c r="D1445" s="91"/>
      <c r="E1445" s="69"/>
      <c r="F1445" s="85"/>
      <c r="G1445" s="86" t="s">
        <v>4416</v>
      </c>
    </row>
    <row r="1446" spans="1:7" ht="15" customHeight="1" x14ac:dyDescent="0.2">
      <c r="A1446" s="122"/>
      <c r="B1446" s="99" t="s">
        <v>3381</v>
      </c>
      <c r="C1446" s="100" t="s">
        <v>3380</v>
      </c>
      <c r="D1446" s="71"/>
      <c r="E1446" s="69"/>
      <c r="F1446" s="72"/>
    </row>
    <row r="1447" spans="1:7" ht="15" customHeight="1" x14ac:dyDescent="0.2">
      <c r="A1447" s="122"/>
      <c r="B1447" s="99" t="s">
        <v>3382</v>
      </c>
      <c r="C1447" s="100" t="s">
        <v>3386</v>
      </c>
      <c r="D1447" s="71"/>
      <c r="E1447" s="69"/>
      <c r="F1447" s="72"/>
    </row>
    <row r="1448" spans="1:7" ht="15" customHeight="1" x14ac:dyDescent="0.2">
      <c r="A1448" s="122"/>
      <c r="B1448" s="99" t="s">
        <v>3383</v>
      </c>
      <c r="C1448" s="100" t="s">
        <v>3387</v>
      </c>
      <c r="D1448" s="71"/>
      <c r="E1448" s="69"/>
      <c r="F1448" s="72"/>
    </row>
    <row r="1449" spans="1:7" ht="15" customHeight="1" x14ac:dyDescent="0.2">
      <c r="A1449" s="122"/>
      <c r="B1449" s="99" t="s">
        <v>3384</v>
      </c>
      <c r="C1449" s="100" t="s">
        <v>3388</v>
      </c>
      <c r="D1449" s="71"/>
      <c r="E1449" s="69"/>
      <c r="F1449" s="72"/>
    </row>
    <row r="1450" spans="1:7" ht="15" customHeight="1" x14ac:dyDescent="0.2">
      <c r="A1450" s="122"/>
      <c r="B1450" s="99" t="s">
        <v>3385</v>
      </c>
      <c r="C1450" s="100" t="s">
        <v>6868</v>
      </c>
      <c r="D1450" s="71"/>
      <c r="E1450" s="69"/>
      <c r="F1450" s="72"/>
    </row>
    <row r="1451" spans="1:7" ht="15" customHeight="1" x14ac:dyDescent="0.2">
      <c r="A1451" s="122"/>
      <c r="B1451" s="99" t="s">
        <v>3393</v>
      </c>
      <c r="C1451" s="100" t="s">
        <v>3389</v>
      </c>
      <c r="D1451" s="71"/>
      <c r="E1451" s="69"/>
      <c r="F1451" s="72"/>
    </row>
    <row r="1452" spans="1:7" ht="15" customHeight="1" x14ac:dyDescent="0.2">
      <c r="A1452" s="122"/>
      <c r="B1452" s="99" t="s">
        <v>3394</v>
      </c>
      <c r="C1452" s="100" t="s">
        <v>3390</v>
      </c>
      <c r="D1452" s="71"/>
      <c r="E1452" s="69"/>
      <c r="F1452" s="72"/>
    </row>
    <row r="1453" spans="1:7" ht="15" customHeight="1" x14ac:dyDescent="0.2">
      <c r="A1453" s="122"/>
      <c r="B1453" s="99" t="s">
        <v>3395</v>
      </c>
      <c r="C1453" s="100" t="s">
        <v>3391</v>
      </c>
      <c r="D1453" s="71"/>
      <c r="E1453" s="69"/>
      <c r="F1453" s="72"/>
    </row>
    <row r="1454" spans="1:7" ht="15" customHeight="1" x14ac:dyDescent="0.2">
      <c r="A1454" s="122"/>
      <c r="B1454" s="99" t="s">
        <v>3396</v>
      </c>
      <c r="C1454" s="100" t="s">
        <v>3392</v>
      </c>
      <c r="D1454" s="71"/>
      <c r="E1454" s="69"/>
      <c r="F1454" s="72"/>
    </row>
    <row r="1455" spans="1:7" ht="15" customHeight="1" x14ac:dyDescent="0.2">
      <c r="A1455" s="122"/>
      <c r="B1455" s="99" t="s">
        <v>3397</v>
      </c>
      <c r="C1455" s="100" t="s">
        <v>6869</v>
      </c>
      <c r="D1455" s="71"/>
      <c r="E1455" s="69"/>
      <c r="F1455" s="72"/>
    </row>
    <row r="1456" spans="1:7" ht="15" customHeight="1" x14ac:dyDescent="0.2">
      <c r="A1456" s="122"/>
      <c r="B1456" s="99" t="s">
        <v>3402</v>
      </c>
      <c r="C1456" s="100" t="s">
        <v>3398</v>
      </c>
      <c r="D1456" s="71"/>
      <c r="E1456" s="69"/>
      <c r="F1456" s="72"/>
    </row>
    <row r="1457" spans="1:7" ht="15" customHeight="1" x14ac:dyDescent="0.2">
      <c r="A1457" s="122"/>
      <c r="B1457" s="99" t="s">
        <v>3403</v>
      </c>
      <c r="C1457" s="100" t="s">
        <v>3399</v>
      </c>
      <c r="D1457" s="71"/>
      <c r="E1457" s="69"/>
      <c r="F1457" s="72"/>
    </row>
    <row r="1458" spans="1:7" ht="15" customHeight="1" x14ac:dyDescent="0.2">
      <c r="A1458" s="122"/>
      <c r="B1458" s="99" t="s">
        <v>3404</v>
      </c>
      <c r="C1458" s="100" t="s">
        <v>3400</v>
      </c>
      <c r="D1458" s="71"/>
      <c r="E1458" s="69"/>
      <c r="F1458" s="72"/>
    </row>
    <row r="1459" spans="1:7" ht="15" customHeight="1" x14ac:dyDescent="0.2">
      <c r="A1459" s="122"/>
      <c r="B1459" s="99" t="s">
        <v>3405</v>
      </c>
      <c r="C1459" s="100" t="s">
        <v>3401</v>
      </c>
      <c r="D1459" s="71"/>
      <c r="E1459" s="69"/>
      <c r="F1459" s="72"/>
    </row>
    <row r="1460" spans="1:7" ht="15" customHeight="1" x14ac:dyDescent="0.2">
      <c r="A1460" s="122"/>
      <c r="B1460" s="99" t="s">
        <v>3406</v>
      </c>
      <c r="C1460" s="100" t="s">
        <v>6870</v>
      </c>
      <c r="D1460" s="71"/>
      <c r="E1460" s="69"/>
      <c r="F1460" s="72"/>
    </row>
    <row r="1461" spans="1:7" ht="15" customHeight="1" x14ac:dyDescent="0.2">
      <c r="A1461" s="122"/>
      <c r="B1461" s="99" t="s">
        <v>3411</v>
      </c>
      <c r="C1461" s="100" t="s">
        <v>3407</v>
      </c>
      <c r="D1461" s="71"/>
      <c r="E1461" s="69"/>
      <c r="F1461" s="72"/>
    </row>
    <row r="1462" spans="1:7" ht="15" customHeight="1" x14ac:dyDescent="0.2">
      <c r="A1462" s="122"/>
      <c r="B1462" s="99" t="s">
        <v>3412</v>
      </c>
      <c r="C1462" s="100" t="s">
        <v>3408</v>
      </c>
      <c r="D1462" s="71"/>
      <c r="E1462" s="69"/>
      <c r="F1462" s="72"/>
    </row>
    <row r="1463" spans="1:7" ht="15" customHeight="1" x14ac:dyDescent="0.2">
      <c r="A1463" s="122"/>
      <c r="B1463" s="99" t="s">
        <v>3413</v>
      </c>
      <c r="C1463" s="100" t="s">
        <v>3409</v>
      </c>
      <c r="D1463" s="71"/>
      <c r="E1463" s="69"/>
      <c r="F1463" s="72"/>
    </row>
    <row r="1464" spans="1:7" ht="15" customHeight="1" x14ac:dyDescent="0.2">
      <c r="A1464" s="122"/>
      <c r="B1464" s="99" t="s">
        <v>3414</v>
      </c>
      <c r="C1464" s="100" t="s">
        <v>3410</v>
      </c>
      <c r="D1464" s="71"/>
      <c r="E1464" s="69"/>
      <c r="F1464" s="72"/>
    </row>
    <row r="1465" spans="1:7" ht="15" customHeight="1" x14ac:dyDescent="0.2">
      <c r="A1465" s="122"/>
      <c r="B1465" s="99" t="s">
        <v>3415</v>
      </c>
      <c r="C1465" s="100" t="s">
        <v>6871</v>
      </c>
      <c r="D1465" s="71"/>
      <c r="E1465" s="69"/>
      <c r="F1465" s="72"/>
    </row>
    <row r="1466" spans="1:7" ht="15" customHeight="1" x14ac:dyDescent="0.2">
      <c r="A1466" s="122"/>
      <c r="B1466" s="99" t="s">
        <v>3420</v>
      </c>
      <c r="C1466" s="100" t="s">
        <v>3416</v>
      </c>
      <c r="D1466" s="71"/>
      <c r="E1466" s="69"/>
      <c r="F1466" s="72"/>
    </row>
    <row r="1467" spans="1:7" ht="15" customHeight="1" x14ac:dyDescent="0.2">
      <c r="A1467" s="122"/>
      <c r="B1467" s="99" t="s">
        <v>3421</v>
      </c>
      <c r="C1467" s="100" t="s">
        <v>3417</v>
      </c>
      <c r="D1467" s="71"/>
      <c r="E1467" s="69"/>
      <c r="F1467" s="72"/>
    </row>
    <row r="1468" spans="1:7" ht="15" customHeight="1" x14ac:dyDescent="0.2">
      <c r="A1468" s="122"/>
      <c r="B1468" s="99" t="s">
        <v>3422</v>
      </c>
      <c r="C1468" s="100" t="s">
        <v>3418</v>
      </c>
      <c r="D1468" s="71"/>
      <c r="E1468" s="69"/>
      <c r="F1468" s="72"/>
    </row>
    <row r="1469" spans="1:7" ht="15" customHeight="1" x14ac:dyDescent="0.2">
      <c r="A1469" s="122"/>
      <c r="B1469" s="99" t="s">
        <v>3423</v>
      </c>
      <c r="C1469" s="100" t="s">
        <v>3419</v>
      </c>
      <c r="D1469" s="71"/>
      <c r="E1469" s="69"/>
      <c r="F1469" s="72"/>
    </row>
    <row r="1470" spans="1:7" ht="15" customHeight="1" x14ac:dyDescent="0.2">
      <c r="A1470" s="122"/>
      <c r="B1470" s="99" t="s">
        <v>3424</v>
      </c>
      <c r="C1470" s="100" t="s">
        <v>6872</v>
      </c>
      <c r="D1470" s="71"/>
      <c r="E1470" s="69"/>
      <c r="F1470" s="72"/>
    </row>
    <row r="1471" spans="1:7" ht="15" customHeight="1" x14ac:dyDescent="0.2">
      <c r="A1471" s="122"/>
      <c r="B1471" s="99" t="s">
        <v>3429</v>
      </c>
      <c r="C1471" s="100" t="s">
        <v>3425</v>
      </c>
      <c r="D1471" s="71"/>
      <c r="E1471" s="69"/>
      <c r="F1471" s="72"/>
      <c r="G1471" s="73" t="s">
        <v>1662</v>
      </c>
    </row>
    <row r="1472" spans="1:7" ht="15" customHeight="1" x14ac:dyDescent="0.2">
      <c r="A1472" s="122"/>
      <c r="B1472" s="99" t="s">
        <v>3430</v>
      </c>
      <c r="C1472" s="100" t="s">
        <v>3426</v>
      </c>
      <c r="D1472" s="71"/>
      <c r="E1472" s="69"/>
      <c r="F1472" s="72"/>
      <c r="G1472" s="73" t="s">
        <v>4416</v>
      </c>
    </row>
    <row r="1473" spans="1:7" ht="15" customHeight="1" x14ac:dyDescent="0.2">
      <c r="A1473" s="122"/>
      <c r="B1473" s="99" t="s">
        <v>3431</v>
      </c>
      <c r="C1473" s="100" t="s">
        <v>3427</v>
      </c>
      <c r="D1473" s="71"/>
      <c r="E1473" s="69"/>
      <c r="F1473" s="72"/>
      <c r="G1473" s="73" t="s">
        <v>4416</v>
      </c>
    </row>
    <row r="1474" spans="1:7" ht="15" customHeight="1" x14ac:dyDescent="0.2">
      <c r="A1474" s="122"/>
      <c r="B1474" s="99" t="s">
        <v>3432</v>
      </c>
      <c r="C1474" s="100" t="s">
        <v>3428</v>
      </c>
      <c r="D1474" s="71"/>
      <c r="E1474" s="69"/>
      <c r="F1474" s="72"/>
      <c r="G1474" s="73" t="s">
        <v>4416</v>
      </c>
    </row>
    <row r="1475" spans="1:7" ht="15" customHeight="1" x14ac:dyDescent="0.2">
      <c r="A1475" s="122"/>
      <c r="B1475" s="99" t="s">
        <v>3433</v>
      </c>
      <c r="C1475" s="100" t="s">
        <v>6873</v>
      </c>
      <c r="D1475" s="71"/>
      <c r="E1475" s="69"/>
      <c r="F1475" s="72"/>
      <c r="G1475" s="73" t="s">
        <v>4416</v>
      </c>
    </row>
    <row r="1476" spans="1:7" ht="15" customHeight="1" x14ac:dyDescent="0.2">
      <c r="A1476" s="122"/>
      <c r="B1476" s="99" t="s">
        <v>3438</v>
      </c>
      <c r="C1476" s="100" t="s">
        <v>3434</v>
      </c>
      <c r="D1476" s="71"/>
      <c r="E1476" s="69"/>
      <c r="F1476" s="72"/>
      <c r="G1476" s="73" t="s">
        <v>4416</v>
      </c>
    </row>
    <row r="1477" spans="1:7" ht="15" customHeight="1" x14ac:dyDescent="0.2">
      <c r="A1477" s="122"/>
      <c r="B1477" s="99" t="s">
        <v>3439</v>
      </c>
      <c r="C1477" s="100" t="s">
        <v>3435</v>
      </c>
      <c r="D1477" s="71"/>
      <c r="E1477" s="69"/>
      <c r="F1477" s="72"/>
      <c r="G1477" s="73" t="s">
        <v>4416</v>
      </c>
    </row>
    <row r="1478" spans="1:7" ht="15" customHeight="1" x14ac:dyDescent="0.2">
      <c r="A1478" s="122"/>
      <c r="B1478" s="99" t="s">
        <v>3440</v>
      </c>
      <c r="C1478" s="100" t="s">
        <v>3436</v>
      </c>
      <c r="D1478" s="71"/>
      <c r="E1478" s="69"/>
      <c r="F1478" s="72"/>
      <c r="G1478" s="73" t="s">
        <v>4416</v>
      </c>
    </row>
    <row r="1479" spans="1:7" ht="15" customHeight="1" x14ac:dyDescent="0.2">
      <c r="A1479" s="122"/>
      <c r="B1479" s="99" t="s">
        <v>3441</v>
      </c>
      <c r="C1479" s="100" t="s">
        <v>3437</v>
      </c>
      <c r="D1479" s="71"/>
      <c r="E1479" s="69"/>
      <c r="F1479" s="72"/>
      <c r="G1479" s="73" t="s">
        <v>4416</v>
      </c>
    </row>
    <row r="1480" spans="1:7" ht="15" customHeight="1" x14ac:dyDescent="0.2">
      <c r="A1480" s="122"/>
      <c r="B1480" s="99" t="s">
        <v>3442</v>
      </c>
      <c r="C1480" s="100" t="s">
        <v>6874</v>
      </c>
      <c r="D1480" s="71"/>
      <c r="E1480" s="69"/>
      <c r="F1480" s="72"/>
      <c r="G1480" s="73" t="s">
        <v>4416</v>
      </c>
    </row>
    <row r="1481" spans="1:7" ht="15" customHeight="1" x14ac:dyDescent="0.2">
      <c r="A1481" s="122"/>
      <c r="B1481" s="99" t="s">
        <v>3446</v>
      </c>
      <c r="C1481" s="100" t="s">
        <v>3443</v>
      </c>
      <c r="D1481" s="71"/>
      <c r="E1481" s="69"/>
      <c r="F1481" s="72"/>
      <c r="G1481" s="73" t="s">
        <v>4416</v>
      </c>
    </row>
    <row r="1482" spans="1:7" ht="15" customHeight="1" x14ac:dyDescent="0.2">
      <c r="A1482" s="122"/>
      <c r="B1482" s="99" t="s">
        <v>3447</v>
      </c>
      <c r="C1482" s="100" t="s">
        <v>3444</v>
      </c>
      <c r="D1482" s="71"/>
      <c r="E1482" s="69"/>
      <c r="F1482" s="72"/>
      <c r="G1482" s="73" t="s">
        <v>4416</v>
      </c>
    </row>
    <row r="1483" spans="1:7" ht="15" customHeight="1" x14ac:dyDescent="0.2">
      <c r="A1483" s="122"/>
      <c r="B1483" s="99" t="s">
        <v>3448</v>
      </c>
      <c r="C1483" s="100" t="s">
        <v>3445</v>
      </c>
      <c r="D1483" s="71"/>
      <c r="E1483" s="69"/>
      <c r="F1483" s="72"/>
      <c r="G1483" s="73" t="s">
        <v>4416</v>
      </c>
    </row>
    <row r="1484" spans="1:7" ht="15" customHeight="1" x14ac:dyDescent="0.2">
      <c r="A1484" s="122"/>
      <c r="B1484" s="99" t="s">
        <v>3449</v>
      </c>
      <c r="C1484" s="100" t="s">
        <v>6875</v>
      </c>
      <c r="D1484" s="71"/>
      <c r="E1484" s="69"/>
      <c r="F1484" s="72"/>
      <c r="G1484" s="73" t="s">
        <v>4416</v>
      </c>
    </row>
    <row r="1485" spans="1:7" ht="15" customHeight="1" x14ac:dyDescent="0.2">
      <c r="A1485" s="122"/>
      <c r="B1485" s="99" t="s">
        <v>3453</v>
      </c>
      <c r="C1485" s="100" t="s">
        <v>3450</v>
      </c>
      <c r="D1485" s="71"/>
      <c r="E1485" s="69"/>
      <c r="F1485" s="72"/>
      <c r="G1485" s="73" t="s">
        <v>4416</v>
      </c>
    </row>
    <row r="1486" spans="1:7" ht="15" customHeight="1" x14ac:dyDescent="0.2">
      <c r="A1486" s="122"/>
      <c r="B1486" s="99" t="s">
        <v>3454</v>
      </c>
      <c r="C1486" s="100" t="s">
        <v>3451</v>
      </c>
      <c r="D1486" s="71"/>
      <c r="E1486" s="69"/>
      <c r="F1486" s="72"/>
      <c r="G1486" s="73" t="s">
        <v>4416</v>
      </c>
    </row>
    <row r="1487" spans="1:7" ht="15" customHeight="1" x14ac:dyDescent="0.2">
      <c r="A1487" s="122"/>
      <c r="B1487" s="99" t="s">
        <v>3455</v>
      </c>
      <c r="C1487" s="100" t="s">
        <v>3452</v>
      </c>
      <c r="D1487" s="71"/>
      <c r="E1487" s="69"/>
      <c r="F1487" s="72"/>
      <c r="G1487" s="73" t="s">
        <v>4416</v>
      </c>
    </row>
    <row r="1488" spans="1:7" ht="15" customHeight="1" x14ac:dyDescent="0.2">
      <c r="A1488" s="122"/>
      <c r="B1488" s="99" t="s">
        <v>3456</v>
      </c>
      <c r="C1488" s="100" t="s">
        <v>6876</v>
      </c>
      <c r="D1488" s="71"/>
      <c r="E1488" s="69"/>
      <c r="F1488" s="72"/>
      <c r="G1488" s="73" t="s">
        <v>4416</v>
      </c>
    </row>
    <row r="1489" spans="1:7" ht="15" customHeight="1" x14ac:dyDescent="0.2">
      <c r="A1489" s="122"/>
      <c r="B1489" s="99" t="s">
        <v>3460</v>
      </c>
      <c r="C1489" s="100" t="s">
        <v>3457</v>
      </c>
      <c r="D1489" s="71"/>
      <c r="E1489" s="69"/>
      <c r="F1489" s="72"/>
      <c r="G1489" s="73" t="s">
        <v>4416</v>
      </c>
    </row>
    <row r="1490" spans="1:7" ht="15" customHeight="1" x14ac:dyDescent="0.2">
      <c r="A1490" s="122"/>
      <c r="B1490" s="99" t="s">
        <v>3461</v>
      </c>
      <c r="C1490" s="100" t="s">
        <v>3458</v>
      </c>
      <c r="D1490" s="71"/>
      <c r="E1490" s="69"/>
      <c r="F1490" s="72"/>
      <c r="G1490" s="73" t="s">
        <v>4416</v>
      </c>
    </row>
    <row r="1491" spans="1:7" ht="15" customHeight="1" x14ac:dyDescent="0.2">
      <c r="A1491" s="122"/>
      <c r="B1491" s="99" t="s">
        <v>3462</v>
      </c>
      <c r="C1491" s="100" t="s">
        <v>3459</v>
      </c>
      <c r="D1491" s="71"/>
      <c r="E1491" s="69"/>
      <c r="F1491" s="72"/>
      <c r="G1491" s="73" t="s">
        <v>4416</v>
      </c>
    </row>
    <row r="1492" spans="1:7" ht="15" customHeight="1" x14ac:dyDescent="0.2">
      <c r="A1492" s="122"/>
      <c r="B1492" s="99" t="s">
        <v>3465</v>
      </c>
      <c r="C1492" s="100" t="s">
        <v>3463</v>
      </c>
      <c r="D1492" s="71"/>
      <c r="E1492" s="69"/>
      <c r="F1492" s="72"/>
      <c r="G1492" s="73" t="s">
        <v>4416</v>
      </c>
    </row>
    <row r="1493" spans="1:7" ht="15" customHeight="1" x14ac:dyDescent="0.2">
      <c r="A1493" s="122"/>
      <c r="B1493" s="99" t="s">
        <v>3466</v>
      </c>
      <c r="C1493" s="100" t="s">
        <v>3464</v>
      </c>
      <c r="D1493" s="71"/>
      <c r="E1493" s="69"/>
      <c r="F1493" s="72"/>
      <c r="G1493" s="73" t="s">
        <v>4416</v>
      </c>
    </row>
    <row r="1494" spans="1:7" ht="15" customHeight="1" x14ac:dyDescent="0.2">
      <c r="A1494" s="122"/>
      <c r="B1494" s="99" t="s">
        <v>3467</v>
      </c>
      <c r="C1494" s="100" t="s">
        <v>6877</v>
      </c>
      <c r="D1494" s="71"/>
      <c r="E1494" s="69"/>
      <c r="F1494" s="72"/>
      <c r="G1494" s="73" t="s">
        <v>4416</v>
      </c>
    </row>
    <row r="1495" spans="1:7" ht="15" customHeight="1" x14ac:dyDescent="0.2">
      <c r="A1495" s="122"/>
      <c r="B1495" s="99" t="s">
        <v>3470</v>
      </c>
      <c r="C1495" s="100" t="s">
        <v>3468</v>
      </c>
      <c r="D1495" s="71"/>
      <c r="E1495" s="69"/>
      <c r="F1495" s="72"/>
      <c r="G1495" s="73" t="s">
        <v>4416</v>
      </c>
    </row>
    <row r="1496" spans="1:7" ht="15" customHeight="1" x14ac:dyDescent="0.2">
      <c r="A1496" s="122"/>
      <c r="B1496" s="99" t="s">
        <v>3471</v>
      </c>
      <c r="C1496" s="100" t="s">
        <v>3469</v>
      </c>
      <c r="D1496" s="71"/>
      <c r="E1496" s="69"/>
      <c r="F1496" s="72"/>
      <c r="G1496" s="73" t="s">
        <v>4416</v>
      </c>
    </row>
    <row r="1497" spans="1:7" ht="15" customHeight="1" x14ac:dyDescent="0.2">
      <c r="A1497" s="122"/>
      <c r="B1497" s="99" t="s">
        <v>3472</v>
      </c>
      <c r="C1497" s="100" t="s">
        <v>6878</v>
      </c>
      <c r="D1497" s="71"/>
      <c r="E1497" s="69"/>
      <c r="F1497" s="72"/>
      <c r="G1497" s="73" t="s">
        <v>4416</v>
      </c>
    </row>
    <row r="1498" spans="1:7" ht="15" customHeight="1" x14ac:dyDescent="0.2">
      <c r="A1498" s="122"/>
      <c r="B1498" s="99" t="s">
        <v>3475</v>
      </c>
      <c r="C1498" s="100" t="s">
        <v>3473</v>
      </c>
      <c r="D1498" s="71"/>
      <c r="E1498" s="69"/>
      <c r="F1498" s="72"/>
      <c r="G1498" s="73" t="s">
        <v>4416</v>
      </c>
    </row>
    <row r="1499" spans="1:7" ht="15" customHeight="1" x14ac:dyDescent="0.2">
      <c r="A1499" s="122"/>
      <c r="B1499" s="99" t="s">
        <v>3476</v>
      </c>
      <c r="C1499" s="100" t="s">
        <v>3474</v>
      </c>
      <c r="D1499" s="71"/>
      <c r="E1499" s="69"/>
      <c r="F1499" s="72"/>
      <c r="G1499" s="73" t="s">
        <v>4416</v>
      </c>
    </row>
    <row r="1500" spans="1:7" ht="15" customHeight="1" x14ac:dyDescent="0.2">
      <c r="A1500" s="122"/>
      <c r="B1500" s="99" t="s">
        <v>3477</v>
      </c>
      <c r="C1500" s="100" t="s">
        <v>6879</v>
      </c>
      <c r="D1500" s="71"/>
      <c r="E1500" s="69"/>
      <c r="F1500" s="72"/>
      <c r="G1500" s="73" t="s">
        <v>4416</v>
      </c>
    </row>
    <row r="1501" spans="1:7" ht="15" customHeight="1" x14ac:dyDescent="0.2">
      <c r="A1501" s="122"/>
      <c r="B1501" s="99" t="s">
        <v>3480</v>
      </c>
      <c r="C1501" s="100" t="s">
        <v>3478</v>
      </c>
      <c r="D1501" s="71"/>
      <c r="E1501" s="69"/>
      <c r="F1501" s="72"/>
      <c r="G1501" s="73" t="s">
        <v>4416</v>
      </c>
    </row>
    <row r="1502" spans="1:7" ht="15" customHeight="1" x14ac:dyDescent="0.2">
      <c r="A1502" s="122"/>
      <c r="B1502" s="99" t="s">
        <v>3481</v>
      </c>
      <c r="C1502" s="100" t="s">
        <v>3479</v>
      </c>
      <c r="D1502" s="71"/>
      <c r="E1502" s="69"/>
      <c r="F1502" s="72"/>
      <c r="G1502" s="73" t="s">
        <v>4416</v>
      </c>
    </row>
    <row r="1503" spans="1:7" ht="15" customHeight="1" x14ac:dyDescent="0.2">
      <c r="A1503" s="122"/>
      <c r="B1503" s="99" t="s">
        <v>3482</v>
      </c>
      <c r="C1503" s="100" t="s">
        <v>6880</v>
      </c>
      <c r="D1503" s="71"/>
      <c r="E1503" s="69"/>
      <c r="F1503" s="72"/>
      <c r="G1503" s="73" t="s">
        <v>4416</v>
      </c>
    </row>
    <row r="1504" spans="1:7" ht="15" customHeight="1" x14ac:dyDescent="0.2">
      <c r="A1504" s="122"/>
      <c r="B1504" s="99" t="s">
        <v>3485</v>
      </c>
      <c r="C1504" s="100" t="s">
        <v>3483</v>
      </c>
      <c r="D1504" s="71"/>
      <c r="E1504" s="69"/>
      <c r="F1504" s="72"/>
      <c r="G1504" s="73" t="s">
        <v>4416</v>
      </c>
    </row>
    <row r="1505" spans="1:7" ht="15" customHeight="1" x14ac:dyDescent="0.2">
      <c r="A1505" s="122"/>
      <c r="B1505" s="99" t="s">
        <v>3486</v>
      </c>
      <c r="C1505" s="100" t="s">
        <v>3484</v>
      </c>
      <c r="D1505" s="71"/>
      <c r="E1505" s="69"/>
      <c r="F1505" s="72"/>
      <c r="G1505" s="73" t="s">
        <v>4416</v>
      </c>
    </row>
    <row r="1506" spans="1:7" ht="15" customHeight="1" x14ac:dyDescent="0.2">
      <c r="A1506" s="122"/>
      <c r="B1506" s="99" t="s">
        <v>3487</v>
      </c>
      <c r="C1506" s="100" t="s">
        <v>6881</v>
      </c>
      <c r="D1506" s="71"/>
      <c r="E1506" s="69"/>
      <c r="F1506" s="72"/>
      <c r="G1506" s="73" t="s">
        <v>4416</v>
      </c>
    </row>
    <row r="1507" spans="1:7" ht="15" customHeight="1" x14ac:dyDescent="0.2">
      <c r="A1507" s="122"/>
      <c r="B1507" s="99" t="s">
        <v>3490</v>
      </c>
      <c r="C1507" s="100" t="s">
        <v>3488</v>
      </c>
      <c r="D1507" s="71"/>
      <c r="E1507" s="69"/>
      <c r="F1507" s="72"/>
      <c r="G1507" s="73" t="s">
        <v>4416</v>
      </c>
    </row>
    <row r="1508" spans="1:7" ht="15" customHeight="1" x14ac:dyDescent="0.2">
      <c r="A1508" s="122"/>
      <c r="B1508" s="99" t="s">
        <v>3491</v>
      </c>
      <c r="C1508" s="100" t="s">
        <v>3489</v>
      </c>
      <c r="D1508" s="71"/>
      <c r="E1508" s="69"/>
      <c r="F1508" s="72"/>
      <c r="G1508" s="73" t="s">
        <v>4416</v>
      </c>
    </row>
    <row r="1509" spans="1:7" ht="15" customHeight="1" x14ac:dyDescent="0.2">
      <c r="A1509" s="122"/>
      <c r="B1509" s="99" t="s">
        <v>3492</v>
      </c>
      <c r="C1509" s="100" t="s">
        <v>6882</v>
      </c>
      <c r="D1509" s="71"/>
      <c r="E1509" s="69"/>
      <c r="F1509" s="72"/>
      <c r="G1509" s="73" t="s">
        <v>4416</v>
      </c>
    </row>
    <row r="1510" spans="1:7" ht="15" customHeight="1" x14ac:dyDescent="0.2">
      <c r="A1510" s="122"/>
      <c r="B1510" s="99" t="s">
        <v>3495</v>
      </c>
      <c r="C1510" s="100" t="s">
        <v>3494</v>
      </c>
      <c r="D1510" s="71"/>
      <c r="E1510" s="69"/>
      <c r="F1510" s="72"/>
      <c r="G1510" s="73" t="s">
        <v>4416</v>
      </c>
    </row>
    <row r="1511" spans="1:7" ht="15" customHeight="1" x14ac:dyDescent="0.2">
      <c r="A1511" s="122"/>
      <c r="B1511" s="99" t="s">
        <v>3496</v>
      </c>
      <c r="C1511" s="100" t="s">
        <v>3493</v>
      </c>
      <c r="D1511" s="71"/>
      <c r="E1511" s="69"/>
      <c r="F1511" s="72"/>
      <c r="G1511" s="73" t="s">
        <v>4416</v>
      </c>
    </row>
    <row r="1512" spans="1:7" ht="15" customHeight="1" x14ac:dyDescent="0.2">
      <c r="A1512" s="122"/>
      <c r="B1512" s="99" t="s">
        <v>3497</v>
      </c>
      <c r="C1512" s="100" t="s">
        <v>6883</v>
      </c>
      <c r="D1512" s="71"/>
      <c r="E1512" s="69"/>
      <c r="F1512" s="72"/>
      <c r="G1512" s="73" t="s">
        <v>4416</v>
      </c>
    </row>
    <row r="1513" spans="1:7" ht="15" customHeight="1" x14ac:dyDescent="0.2">
      <c r="A1513" s="122"/>
      <c r="B1513" s="99" t="s">
        <v>3500</v>
      </c>
      <c r="C1513" s="100" t="s">
        <v>3498</v>
      </c>
      <c r="D1513" s="71"/>
      <c r="E1513" s="69"/>
      <c r="F1513" s="72"/>
      <c r="G1513" s="73" t="s">
        <v>4416</v>
      </c>
    </row>
    <row r="1514" spans="1:7" ht="15" customHeight="1" x14ac:dyDescent="0.2">
      <c r="A1514" s="122"/>
      <c r="B1514" s="99" t="s">
        <v>3501</v>
      </c>
      <c r="C1514" s="100" t="s">
        <v>3499</v>
      </c>
      <c r="D1514" s="71"/>
      <c r="E1514" s="69"/>
      <c r="F1514" s="72"/>
      <c r="G1514" s="73" t="s">
        <v>4416</v>
      </c>
    </row>
    <row r="1515" spans="1:7" ht="15" customHeight="1" x14ac:dyDescent="0.2">
      <c r="A1515" s="122"/>
      <c r="B1515" s="99" t="s">
        <v>3502</v>
      </c>
      <c r="C1515" s="100" t="s">
        <v>6884</v>
      </c>
      <c r="D1515" s="71"/>
      <c r="E1515" s="69"/>
      <c r="F1515" s="72"/>
      <c r="G1515" s="73" t="s">
        <v>4416</v>
      </c>
    </row>
    <row r="1516" spans="1:7" ht="15" customHeight="1" x14ac:dyDescent="0.2">
      <c r="A1516" s="122"/>
      <c r="B1516" s="127" t="s">
        <v>4971</v>
      </c>
      <c r="C1516" s="131" t="s">
        <v>4969</v>
      </c>
      <c r="D1516" s="71"/>
      <c r="E1516" s="69"/>
      <c r="F1516" s="72"/>
      <c r="G1516" s="73" t="s">
        <v>4416</v>
      </c>
    </row>
    <row r="1517" spans="1:7" ht="15" customHeight="1" x14ac:dyDescent="0.2">
      <c r="A1517" s="122"/>
      <c r="B1517" s="127" t="s">
        <v>4972</v>
      </c>
      <c r="C1517" s="131" t="s">
        <v>4970</v>
      </c>
      <c r="D1517" s="71"/>
      <c r="E1517" s="69"/>
      <c r="F1517" s="72"/>
      <c r="G1517" s="73" t="s">
        <v>4416</v>
      </c>
    </row>
    <row r="1518" spans="1:7" ht="15" customHeight="1" x14ac:dyDescent="0.2">
      <c r="A1518" s="122"/>
      <c r="B1518" s="127" t="s">
        <v>4973</v>
      </c>
      <c r="C1518" s="131" t="s">
        <v>6885</v>
      </c>
      <c r="D1518" s="71"/>
      <c r="E1518" s="69"/>
      <c r="F1518" s="72"/>
      <c r="G1518" s="73" t="s">
        <v>4416</v>
      </c>
    </row>
    <row r="1519" spans="1:7" s="87" customFormat="1" ht="15" customHeight="1" x14ac:dyDescent="0.2">
      <c r="A1519" s="122"/>
      <c r="B1519" s="127" t="s">
        <v>5613</v>
      </c>
      <c r="C1519" s="131" t="s">
        <v>5508</v>
      </c>
      <c r="D1519" s="91"/>
      <c r="E1519" s="69"/>
      <c r="F1519" s="85"/>
      <c r="G1519" s="156" t="s">
        <v>4416</v>
      </c>
    </row>
    <row r="1520" spans="1:7" s="87" customFormat="1" ht="15" customHeight="1" x14ac:dyDescent="0.2">
      <c r="A1520" s="122"/>
      <c r="B1520" s="127" t="s">
        <v>5614</v>
      </c>
      <c r="C1520" s="131" t="s">
        <v>5509</v>
      </c>
      <c r="D1520" s="91"/>
      <c r="E1520" s="69"/>
      <c r="F1520" s="85"/>
      <c r="G1520" s="156" t="s">
        <v>4416</v>
      </c>
    </row>
    <row r="1521" spans="1:7" s="87" customFormat="1" ht="15" customHeight="1" x14ac:dyDescent="0.2">
      <c r="A1521" s="122"/>
      <c r="B1521" s="127" t="s">
        <v>5615</v>
      </c>
      <c r="C1521" s="131" t="s">
        <v>6886</v>
      </c>
      <c r="D1521" s="91"/>
      <c r="E1521" s="69"/>
      <c r="F1521" s="85"/>
      <c r="G1521" s="156" t="s">
        <v>4416</v>
      </c>
    </row>
    <row r="1522" spans="1:7" s="87" customFormat="1" ht="15" customHeight="1" x14ac:dyDescent="0.2">
      <c r="A1522" s="122"/>
      <c r="B1522" s="127" t="s">
        <v>5758</v>
      </c>
      <c r="C1522" s="131" t="s">
        <v>5759</v>
      </c>
      <c r="D1522" s="91"/>
      <c r="E1522" s="69"/>
      <c r="F1522" s="85"/>
      <c r="G1522" s="156" t="s">
        <v>4416</v>
      </c>
    </row>
    <row r="1523" spans="1:7" s="87" customFormat="1" ht="15" customHeight="1" x14ac:dyDescent="0.2">
      <c r="A1523" s="122"/>
      <c r="B1523" s="127" t="s">
        <v>6278</v>
      </c>
      <c r="C1523" s="131" t="s">
        <v>5818</v>
      </c>
      <c r="D1523" s="91"/>
      <c r="E1523" s="69"/>
      <c r="F1523" s="85"/>
      <c r="G1523" s="156" t="s">
        <v>4416</v>
      </c>
    </row>
    <row r="1524" spans="1:7" s="87" customFormat="1" ht="15" customHeight="1" x14ac:dyDescent="0.2">
      <c r="A1524" s="122"/>
      <c r="B1524" s="127" t="s">
        <v>6279</v>
      </c>
      <c r="C1524" s="131" t="s">
        <v>5819</v>
      </c>
      <c r="D1524" s="91"/>
      <c r="E1524" s="69"/>
      <c r="F1524" s="85"/>
      <c r="G1524" s="156" t="s">
        <v>4416</v>
      </c>
    </row>
    <row r="1525" spans="1:7" s="87" customFormat="1" ht="15" customHeight="1" x14ac:dyDescent="0.2">
      <c r="A1525" s="122"/>
      <c r="B1525" s="127" t="s">
        <v>6280</v>
      </c>
      <c r="C1525" s="131" t="s">
        <v>5820</v>
      </c>
      <c r="D1525" s="91"/>
      <c r="E1525" s="69"/>
      <c r="F1525" s="85"/>
      <c r="G1525" s="156" t="s">
        <v>4416</v>
      </c>
    </row>
    <row r="1526" spans="1:7" s="87" customFormat="1" ht="15" customHeight="1" x14ac:dyDescent="0.2">
      <c r="A1526" s="122"/>
      <c r="B1526" s="127" t="s">
        <v>6281</v>
      </c>
      <c r="C1526" s="131" t="s">
        <v>5821</v>
      </c>
      <c r="D1526" s="91"/>
      <c r="E1526" s="69"/>
      <c r="F1526" s="85"/>
      <c r="G1526" s="156" t="s">
        <v>4416</v>
      </c>
    </row>
    <row r="1527" spans="1:7" s="87" customFormat="1" ht="15" customHeight="1" x14ac:dyDescent="0.2">
      <c r="A1527" s="122"/>
      <c r="B1527" s="99" t="s">
        <v>6604</v>
      </c>
      <c r="C1527" s="131" t="s">
        <v>6512</v>
      </c>
      <c r="D1527" s="91"/>
      <c r="E1527" s="69"/>
      <c r="F1527" s="85"/>
      <c r="G1527" s="86" t="s">
        <v>4416</v>
      </c>
    </row>
    <row r="1528" spans="1:7" s="87" customFormat="1" ht="15" customHeight="1" x14ac:dyDescent="0.2">
      <c r="A1528" s="122"/>
      <c r="B1528" s="99" t="s">
        <v>6605</v>
      </c>
      <c r="C1528" s="131" t="s">
        <v>6513</v>
      </c>
      <c r="D1528" s="91"/>
      <c r="E1528" s="69"/>
      <c r="F1528" s="85"/>
      <c r="G1528" s="86" t="s">
        <v>4416</v>
      </c>
    </row>
    <row r="1529" spans="1:7" s="87" customFormat="1" ht="15" customHeight="1" x14ac:dyDescent="0.2">
      <c r="A1529" s="122"/>
      <c r="B1529" s="99" t="s">
        <v>6606</v>
      </c>
      <c r="C1529" s="131" t="s">
        <v>6514</v>
      </c>
      <c r="D1529" s="91"/>
      <c r="E1529" s="69"/>
      <c r="F1529" s="85"/>
      <c r="G1529" s="86" t="s">
        <v>4416</v>
      </c>
    </row>
    <row r="1530" spans="1:7" s="87" customFormat="1" ht="15" customHeight="1" x14ac:dyDescent="0.2">
      <c r="A1530" s="122"/>
      <c r="B1530" s="99" t="s">
        <v>6607</v>
      </c>
      <c r="C1530" s="131" t="s">
        <v>6515</v>
      </c>
      <c r="D1530" s="91"/>
      <c r="E1530" s="69"/>
      <c r="F1530" s="85"/>
      <c r="G1530" s="86" t="s">
        <v>4416</v>
      </c>
    </row>
    <row r="1531" spans="1:7" ht="15" customHeight="1" x14ac:dyDescent="0.2">
      <c r="A1531" s="122"/>
      <c r="B1531" s="99" t="s">
        <v>3505</v>
      </c>
      <c r="C1531" s="100" t="s">
        <v>3503</v>
      </c>
      <c r="D1531" s="71"/>
      <c r="E1531" s="69"/>
      <c r="F1531" s="72"/>
    </row>
    <row r="1532" spans="1:7" ht="15" customHeight="1" x14ac:dyDescent="0.2">
      <c r="A1532" s="122"/>
      <c r="B1532" s="99" t="s">
        <v>3506</v>
      </c>
      <c r="C1532" s="100" t="s">
        <v>3504</v>
      </c>
      <c r="D1532" s="71"/>
      <c r="E1532" s="69"/>
      <c r="F1532" s="72"/>
    </row>
    <row r="1533" spans="1:7" ht="15" customHeight="1" x14ac:dyDescent="0.2">
      <c r="A1533" s="122"/>
      <c r="B1533" s="99" t="s">
        <v>3507</v>
      </c>
      <c r="C1533" s="100" t="s">
        <v>3508</v>
      </c>
      <c r="D1533" s="71"/>
      <c r="E1533" s="69"/>
      <c r="F1533" s="72"/>
    </row>
    <row r="1534" spans="1:7" ht="15" customHeight="1" x14ac:dyDescent="0.2">
      <c r="A1534" s="122"/>
      <c r="B1534" s="99" t="s">
        <v>3513</v>
      </c>
      <c r="C1534" s="100" t="s">
        <v>3509</v>
      </c>
      <c r="D1534" s="71"/>
      <c r="E1534" s="69"/>
      <c r="F1534" s="72"/>
    </row>
    <row r="1535" spans="1:7" ht="15" customHeight="1" x14ac:dyDescent="0.2">
      <c r="A1535" s="122"/>
      <c r="B1535" s="99" t="s">
        <v>3514</v>
      </c>
      <c r="C1535" s="100" t="s">
        <v>3510</v>
      </c>
      <c r="D1535" s="71"/>
      <c r="E1535" s="69"/>
      <c r="F1535" s="72"/>
    </row>
    <row r="1536" spans="1:7" ht="15" customHeight="1" x14ac:dyDescent="0.2">
      <c r="A1536" s="122"/>
      <c r="B1536" s="99" t="s">
        <v>3515</v>
      </c>
      <c r="C1536" s="100" t="s">
        <v>3511</v>
      </c>
      <c r="D1536" s="71"/>
      <c r="E1536" s="69"/>
      <c r="F1536" s="72"/>
    </row>
    <row r="1537" spans="1:7" ht="15" customHeight="1" x14ac:dyDescent="0.2">
      <c r="A1537" s="122"/>
      <c r="B1537" s="99" t="s">
        <v>3516</v>
      </c>
      <c r="C1537" s="100" t="s">
        <v>3512</v>
      </c>
      <c r="D1537" s="71"/>
      <c r="E1537" s="69"/>
      <c r="F1537" s="72"/>
    </row>
    <row r="1538" spans="1:7" ht="15" customHeight="1" x14ac:dyDescent="0.2">
      <c r="A1538" s="122"/>
      <c r="B1538" s="99" t="s">
        <v>3521</v>
      </c>
      <c r="C1538" s="100" t="s">
        <v>3517</v>
      </c>
      <c r="D1538" s="71"/>
      <c r="E1538" s="69"/>
      <c r="F1538" s="72"/>
    </row>
    <row r="1539" spans="1:7" ht="15" customHeight="1" x14ac:dyDescent="0.2">
      <c r="A1539" s="122"/>
      <c r="B1539" s="99" t="s">
        <v>3522</v>
      </c>
      <c r="C1539" s="100" t="s">
        <v>3518</v>
      </c>
      <c r="D1539" s="71"/>
      <c r="E1539" s="69"/>
      <c r="F1539" s="72"/>
    </row>
    <row r="1540" spans="1:7" ht="15" customHeight="1" x14ac:dyDescent="0.2">
      <c r="A1540" s="122"/>
      <c r="B1540" s="99" t="s">
        <v>3523</v>
      </c>
      <c r="C1540" s="100" t="s">
        <v>3519</v>
      </c>
      <c r="D1540" s="71"/>
      <c r="E1540" s="69"/>
      <c r="F1540" s="72"/>
    </row>
    <row r="1541" spans="1:7" ht="15" customHeight="1" x14ac:dyDescent="0.2">
      <c r="A1541" s="122"/>
      <c r="B1541" s="99" t="s">
        <v>3524</v>
      </c>
      <c r="C1541" s="100" t="s">
        <v>3520</v>
      </c>
      <c r="D1541" s="71"/>
      <c r="E1541" s="69"/>
      <c r="F1541" s="72"/>
    </row>
    <row r="1542" spans="1:7" ht="15" customHeight="1" x14ac:dyDescent="0.2">
      <c r="A1542" s="122"/>
      <c r="B1542" s="99" t="s">
        <v>3531</v>
      </c>
      <c r="C1542" s="100" t="s">
        <v>3525</v>
      </c>
      <c r="D1542" s="71"/>
      <c r="E1542" s="69"/>
      <c r="F1542" s="72"/>
      <c r="G1542" s="73" t="s">
        <v>1662</v>
      </c>
    </row>
    <row r="1543" spans="1:7" ht="15" customHeight="1" x14ac:dyDescent="0.2">
      <c r="A1543" s="122"/>
      <c r="B1543" s="99" t="s">
        <v>3532</v>
      </c>
      <c r="C1543" s="100" t="s">
        <v>3526</v>
      </c>
      <c r="D1543" s="71"/>
      <c r="E1543" s="69"/>
      <c r="F1543" s="72"/>
      <c r="G1543" s="73" t="s">
        <v>4416</v>
      </c>
    </row>
    <row r="1544" spans="1:7" ht="15" customHeight="1" x14ac:dyDescent="0.2">
      <c r="A1544" s="122"/>
      <c r="B1544" s="99" t="s">
        <v>3533</v>
      </c>
      <c r="C1544" s="100" t="s">
        <v>3527</v>
      </c>
      <c r="D1544" s="71"/>
      <c r="E1544" s="69"/>
      <c r="F1544" s="72"/>
      <c r="G1544" s="73" t="s">
        <v>4416</v>
      </c>
    </row>
    <row r="1545" spans="1:7" ht="15" customHeight="1" x14ac:dyDescent="0.2">
      <c r="A1545" s="122"/>
      <c r="B1545" s="99" t="s">
        <v>3534</v>
      </c>
      <c r="C1545" s="100" t="s">
        <v>3528</v>
      </c>
      <c r="D1545" s="71"/>
      <c r="E1545" s="69"/>
      <c r="F1545" s="72"/>
      <c r="G1545" s="73" t="s">
        <v>4416</v>
      </c>
    </row>
    <row r="1546" spans="1:7" ht="15" customHeight="1" x14ac:dyDescent="0.2">
      <c r="A1546" s="122"/>
      <c r="B1546" s="99" t="s">
        <v>3535</v>
      </c>
      <c r="C1546" s="100" t="s">
        <v>3530</v>
      </c>
      <c r="D1546" s="71"/>
      <c r="E1546" s="69"/>
      <c r="F1546" s="72"/>
      <c r="G1546" s="73" t="s">
        <v>4416</v>
      </c>
    </row>
    <row r="1547" spans="1:7" ht="15" customHeight="1" x14ac:dyDescent="0.2">
      <c r="A1547" s="122"/>
      <c r="B1547" s="99" t="s">
        <v>3536</v>
      </c>
      <c r="C1547" s="100" t="s">
        <v>3529</v>
      </c>
      <c r="D1547" s="71"/>
      <c r="E1547" s="69"/>
      <c r="F1547" s="72"/>
      <c r="G1547" s="73" t="s">
        <v>4416</v>
      </c>
    </row>
    <row r="1548" spans="1:7" ht="15" customHeight="1" x14ac:dyDescent="0.2">
      <c r="A1548" s="122"/>
      <c r="B1548" s="99" t="s">
        <v>3541</v>
      </c>
      <c r="C1548" s="100" t="s">
        <v>3537</v>
      </c>
      <c r="D1548" s="71"/>
      <c r="E1548" s="69"/>
      <c r="F1548" s="72"/>
      <c r="G1548" s="73" t="s">
        <v>4416</v>
      </c>
    </row>
    <row r="1549" spans="1:7" ht="15" customHeight="1" x14ac:dyDescent="0.2">
      <c r="A1549" s="122"/>
      <c r="B1549" s="99" t="s">
        <v>3542</v>
      </c>
      <c r="C1549" s="100" t="s">
        <v>3538</v>
      </c>
      <c r="D1549" s="71"/>
      <c r="E1549" s="69"/>
      <c r="F1549" s="72"/>
      <c r="G1549" s="73" t="s">
        <v>4416</v>
      </c>
    </row>
    <row r="1550" spans="1:7" ht="15" customHeight="1" x14ac:dyDescent="0.2">
      <c r="A1550" s="122"/>
      <c r="B1550" s="99" t="s">
        <v>3543</v>
      </c>
      <c r="C1550" s="100" t="s">
        <v>3539</v>
      </c>
      <c r="D1550" s="71"/>
      <c r="E1550" s="69"/>
      <c r="F1550" s="72"/>
      <c r="G1550" s="73" t="s">
        <v>4416</v>
      </c>
    </row>
    <row r="1551" spans="1:7" ht="15" customHeight="1" x14ac:dyDescent="0.2">
      <c r="A1551" s="122"/>
      <c r="B1551" s="99" t="s">
        <v>3544</v>
      </c>
      <c r="C1551" s="100" t="s">
        <v>3540</v>
      </c>
      <c r="D1551" s="71"/>
      <c r="E1551" s="69"/>
      <c r="F1551" s="72"/>
      <c r="G1551" s="73" t="s">
        <v>4416</v>
      </c>
    </row>
    <row r="1552" spans="1:7" ht="15" customHeight="1" x14ac:dyDescent="0.2">
      <c r="A1552" s="122"/>
      <c r="B1552" s="99" t="s">
        <v>3547</v>
      </c>
      <c r="C1552" s="100" t="s">
        <v>3545</v>
      </c>
      <c r="D1552" s="71"/>
      <c r="E1552" s="69"/>
      <c r="F1552" s="72"/>
      <c r="G1552" s="73" t="s">
        <v>4416</v>
      </c>
    </row>
    <row r="1553" spans="1:7" ht="15" customHeight="1" x14ac:dyDescent="0.2">
      <c r="A1553" s="122"/>
      <c r="B1553" s="99" t="s">
        <v>3548</v>
      </c>
      <c r="C1553" s="100" t="s">
        <v>3546</v>
      </c>
      <c r="D1553" s="71"/>
      <c r="E1553" s="69"/>
      <c r="F1553" s="72"/>
      <c r="G1553" s="73" t="s">
        <v>4416</v>
      </c>
    </row>
    <row r="1554" spans="1:7" ht="15" customHeight="1" x14ac:dyDescent="0.2">
      <c r="A1554" s="122"/>
      <c r="B1554" s="99" t="s">
        <v>3552</v>
      </c>
      <c r="C1554" s="100" t="s">
        <v>3549</v>
      </c>
      <c r="D1554" s="71"/>
      <c r="E1554" s="69"/>
      <c r="F1554" s="72"/>
      <c r="G1554" s="73" t="s">
        <v>4416</v>
      </c>
    </row>
    <row r="1555" spans="1:7" ht="15" customHeight="1" x14ac:dyDescent="0.2">
      <c r="A1555" s="122"/>
      <c r="B1555" s="99" t="s">
        <v>3553</v>
      </c>
      <c r="C1555" s="100" t="s">
        <v>3550</v>
      </c>
      <c r="D1555" s="71"/>
      <c r="E1555" s="69"/>
      <c r="F1555" s="72"/>
      <c r="G1555" s="73" t="s">
        <v>4416</v>
      </c>
    </row>
    <row r="1556" spans="1:7" ht="15" customHeight="1" x14ac:dyDescent="0.2">
      <c r="A1556" s="122"/>
      <c r="B1556" s="99" t="s">
        <v>3554</v>
      </c>
      <c r="C1556" s="100" t="s">
        <v>3551</v>
      </c>
      <c r="D1556" s="71"/>
      <c r="E1556" s="69"/>
      <c r="F1556" s="72"/>
      <c r="G1556" s="73" t="s">
        <v>4416</v>
      </c>
    </row>
    <row r="1557" spans="1:7" ht="15" customHeight="1" x14ac:dyDescent="0.2">
      <c r="A1557" s="122"/>
      <c r="B1557" s="127" t="s">
        <v>4975</v>
      </c>
      <c r="C1557" s="131" t="s">
        <v>4974</v>
      </c>
      <c r="D1557" s="71"/>
      <c r="E1557" s="69"/>
      <c r="F1557" s="72"/>
      <c r="G1557" s="73" t="s">
        <v>4416</v>
      </c>
    </row>
    <row r="1558" spans="1:7" s="87" customFormat="1" ht="15" customHeight="1" x14ac:dyDescent="0.2">
      <c r="A1558" s="122"/>
      <c r="B1558" s="127" t="s">
        <v>5612</v>
      </c>
      <c r="C1558" s="131" t="s">
        <v>5510</v>
      </c>
      <c r="D1558" s="91"/>
      <c r="E1558" s="69"/>
      <c r="F1558" s="85"/>
      <c r="G1558" s="73" t="s">
        <v>4416</v>
      </c>
    </row>
    <row r="1559" spans="1:7" s="87" customFormat="1" ht="15" customHeight="1" x14ac:dyDescent="0.2">
      <c r="A1559" s="122"/>
      <c r="B1559" s="127" t="s">
        <v>6282</v>
      </c>
      <c r="C1559" s="131" t="s">
        <v>5822</v>
      </c>
      <c r="D1559" s="91"/>
      <c r="E1559" s="69"/>
      <c r="F1559" s="85"/>
      <c r="G1559" s="73" t="s">
        <v>4416</v>
      </c>
    </row>
    <row r="1560" spans="1:7" s="87" customFormat="1" ht="15" customHeight="1" x14ac:dyDescent="0.2">
      <c r="A1560" s="122"/>
      <c r="B1560" s="99" t="s">
        <v>6608</v>
      </c>
      <c r="C1560" s="131" t="s">
        <v>6516</v>
      </c>
      <c r="D1560" s="91"/>
      <c r="E1560" s="69"/>
      <c r="F1560" s="85"/>
      <c r="G1560" s="86" t="s">
        <v>4416</v>
      </c>
    </row>
    <row r="1561" spans="1:7" ht="15" customHeight="1" x14ac:dyDescent="0.2">
      <c r="A1561" s="119" t="s">
        <v>3555</v>
      </c>
      <c r="B1561" s="120" t="s">
        <v>3568</v>
      </c>
      <c r="C1561" s="126" t="s">
        <v>3556</v>
      </c>
      <c r="D1561" s="71"/>
      <c r="E1561" s="69"/>
      <c r="F1561" s="72"/>
      <c r="G1561" s="73" t="s">
        <v>1662</v>
      </c>
    </row>
    <row r="1562" spans="1:7" ht="15" customHeight="1" x14ac:dyDescent="0.2">
      <c r="A1562" s="122"/>
      <c r="B1562" s="99" t="s">
        <v>3569</v>
      </c>
      <c r="C1562" s="100" t="s">
        <v>3557</v>
      </c>
      <c r="D1562" s="71"/>
      <c r="E1562" s="69"/>
      <c r="F1562" s="72"/>
      <c r="G1562" s="73" t="s">
        <v>4416</v>
      </c>
    </row>
    <row r="1563" spans="1:7" ht="15" customHeight="1" x14ac:dyDescent="0.2">
      <c r="A1563" s="122"/>
      <c r="B1563" s="99" t="s">
        <v>3570</v>
      </c>
      <c r="C1563" s="100" t="s">
        <v>3558</v>
      </c>
      <c r="D1563" s="71"/>
      <c r="E1563" s="69"/>
      <c r="F1563" s="72"/>
      <c r="G1563" s="73" t="s">
        <v>4416</v>
      </c>
    </row>
    <row r="1564" spans="1:7" ht="15" customHeight="1" x14ac:dyDescent="0.2">
      <c r="A1564" s="122"/>
      <c r="B1564" s="99" t="s">
        <v>3571</v>
      </c>
      <c r="C1564" s="100" t="s">
        <v>3559</v>
      </c>
      <c r="D1564" s="71"/>
      <c r="E1564" s="69"/>
      <c r="F1564" s="72"/>
      <c r="G1564" s="73" t="s">
        <v>4416</v>
      </c>
    </row>
    <row r="1565" spans="1:7" ht="15" customHeight="1" x14ac:dyDescent="0.2">
      <c r="A1565" s="122"/>
      <c r="B1565" s="99" t="s">
        <v>3572</v>
      </c>
      <c r="C1565" s="100" t="s">
        <v>3560</v>
      </c>
      <c r="D1565" s="71"/>
      <c r="E1565" s="69"/>
      <c r="F1565" s="72"/>
      <c r="G1565" s="73" t="s">
        <v>4416</v>
      </c>
    </row>
    <row r="1566" spans="1:7" ht="15" customHeight="1" x14ac:dyDescent="0.2">
      <c r="A1566" s="122"/>
      <c r="B1566" s="99" t="s">
        <v>3573</v>
      </c>
      <c r="C1566" s="100" t="s">
        <v>3561</v>
      </c>
      <c r="D1566" s="71"/>
      <c r="E1566" s="69"/>
      <c r="F1566" s="72"/>
      <c r="G1566" s="73" t="s">
        <v>4416</v>
      </c>
    </row>
    <row r="1567" spans="1:7" ht="15" customHeight="1" x14ac:dyDescent="0.2">
      <c r="A1567" s="122"/>
      <c r="B1567" s="99" t="s">
        <v>3574</v>
      </c>
      <c r="C1567" s="100" t="s">
        <v>3562</v>
      </c>
      <c r="D1567" s="71"/>
      <c r="E1567" s="69"/>
      <c r="F1567" s="72"/>
      <c r="G1567" s="73" t="s">
        <v>4416</v>
      </c>
    </row>
    <row r="1568" spans="1:7" ht="15" customHeight="1" x14ac:dyDescent="0.2">
      <c r="A1568" s="122"/>
      <c r="B1568" s="99" t="s">
        <v>3575</v>
      </c>
      <c r="C1568" s="100" t="s">
        <v>3563</v>
      </c>
      <c r="D1568" s="71"/>
      <c r="E1568" s="69"/>
      <c r="F1568" s="72"/>
      <c r="G1568" s="73" t="s">
        <v>4416</v>
      </c>
    </row>
    <row r="1569" spans="1:7" ht="15" customHeight="1" x14ac:dyDescent="0.2">
      <c r="A1569" s="122"/>
      <c r="B1569" s="99" t="s">
        <v>3576</v>
      </c>
      <c r="C1569" s="100" t="s">
        <v>3564</v>
      </c>
      <c r="D1569" s="71"/>
      <c r="E1569" s="69"/>
      <c r="F1569" s="72"/>
      <c r="G1569" s="73" t="s">
        <v>4416</v>
      </c>
    </row>
    <row r="1570" spans="1:7" ht="15" customHeight="1" x14ac:dyDescent="0.2">
      <c r="A1570" s="122"/>
      <c r="B1570" s="99" t="s">
        <v>3577</v>
      </c>
      <c r="C1570" s="100" t="s">
        <v>3567</v>
      </c>
      <c r="D1570" s="71"/>
      <c r="E1570" s="69"/>
      <c r="F1570" s="72"/>
      <c r="G1570" s="73" t="s">
        <v>4416</v>
      </c>
    </row>
    <row r="1571" spans="1:7" ht="15" customHeight="1" x14ac:dyDescent="0.2">
      <c r="A1571" s="122"/>
      <c r="B1571" s="99" t="s">
        <v>3578</v>
      </c>
      <c r="C1571" s="100" t="s">
        <v>3565</v>
      </c>
      <c r="D1571" s="71"/>
      <c r="E1571" s="69"/>
      <c r="F1571" s="72"/>
      <c r="G1571" s="73" t="s">
        <v>4416</v>
      </c>
    </row>
    <row r="1572" spans="1:7" ht="15" customHeight="1" x14ac:dyDescent="0.2">
      <c r="A1572" s="122"/>
      <c r="B1572" s="99" t="s">
        <v>3579</v>
      </c>
      <c r="C1572" s="100" t="s">
        <v>3566</v>
      </c>
      <c r="D1572" s="71"/>
      <c r="E1572" s="69"/>
      <c r="F1572" s="72"/>
      <c r="G1572" s="73" t="s">
        <v>4416</v>
      </c>
    </row>
    <row r="1573" spans="1:7" ht="15" customHeight="1" x14ac:dyDescent="0.2">
      <c r="A1573" s="122"/>
      <c r="B1573" s="99" t="s">
        <v>5005</v>
      </c>
      <c r="C1573" s="100" t="s">
        <v>5004</v>
      </c>
      <c r="D1573" s="71"/>
      <c r="E1573" s="69"/>
      <c r="F1573" s="72"/>
      <c r="G1573" s="73" t="s">
        <v>4416</v>
      </c>
    </row>
    <row r="1574" spans="1:7" ht="15" customHeight="1" x14ac:dyDescent="0.2">
      <c r="A1574" s="122"/>
      <c r="B1574" s="99" t="s">
        <v>6887</v>
      </c>
      <c r="C1574" s="100" t="s">
        <v>5421</v>
      </c>
      <c r="D1574" s="71"/>
      <c r="E1574" s="69"/>
      <c r="F1574" s="72"/>
      <c r="G1574" s="73" t="s">
        <v>4416</v>
      </c>
    </row>
    <row r="1575" spans="1:7" ht="15" customHeight="1" x14ac:dyDescent="0.2">
      <c r="A1575" s="123"/>
      <c r="B1575" s="99" t="s">
        <v>6146</v>
      </c>
      <c r="C1575" s="100" t="s">
        <v>6145</v>
      </c>
      <c r="D1575" s="74"/>
      <c r="E1575" s="69"/>
      <c r="F1575" s="72"/>
      <c r="G1575" s="73" t="s">
        <v>4416</v>
      </c>
    </row>
    <row r="1576" spans="1:7" ht="15" customHeight="1" x14ac:dyDescent="0.2">
      <c r="A1576" s="122"/>
      <c r="B1576" s="99" t="s">
        <v>6753</v>
      </c>
      <c r="C1576" s="100" t="s">
        <v>6754</v>
      </c>
      <c r="D1576" s="71"/>
      <c r="E1576" s="69"/>
      <c r="F1576" s="72"/>
      <c r="G1576" s="73" t="s">
        <v>4416</v>
      </c>
    </row>
    <row r="1577" spans="1:7" ht="15" customHeight="1" x14ac:dyDescent="0.2">
      <c r="A1577" s="132" t="s">
        <v>3580</v>
      </c>
      <c r="B1577" s="103" t="s">
        <v>6147</v>
      </c>
      <c r="C1577" s="104" t="s">
        <v>3581</v>
      </c>
      <c r="D1577" s="71"/>
      <c r="E1577" s="69"/>
      <c r="F1577" s="72"/>
      <c r="G1577" s="73" t="s">
        <v>1662</v>
      </c>
    </row>
    <row r="1578" spans="1:7" ht="15" customHeight="1" x14ac:dyDescent="0.2">
      <c r="A1578" s="122"/>
      <c r="B1578" s="99" t="s">
        <v>6148</v>
      </c>
      <c r="C1578" s="101" t="s">
        <v>6149</v>
      </c>
      <c r="D1578" s="71"/>
      <c r="E1578" s="69"/>
      <c r="F1578" s="72"/>
      <c r="G1578" s="73" t="s">
        <v>4416</v>
      </c>
    </row>
    <row r="1579" spans="1:7" ht="15" customHeight="1" x14ac:dyDescent="0.2">
      <c r="A1579" s="122"/>
      <c r="B1579" s="99" t="s">
        <v>6150</v>
      </c>
      <c r="C1579" s="130" t="s">
        <v>3582</v>
      </c>
      <c r="D1579" s="71"/>
      <c r="E1579" s="69"/>
      <c r="F1579" s="72"/>
      <c r="G1579" s="73" t="s">
        <v>4416</v>
      </c>
    </row>
    <row r="1580" spans="1:7" ht="15" customHeight="1" x14ac:dyDescent="0.2">
      <c r="A1580" s="122"/>
      <c r="B1580" s="99" t="s">
        <v>6151</v>
      </c>
      <c r="C1580" s="100" t="s">
        <v>6152</v>
      </c>
      <c r="D1580" s="71"/>
      <c r="E1580" s="69"/>
      <c r="F1580" s="72"/>
      <c r="G1580" s="73" t="s">
        <v>4416</v>
      </c>
    </row>
    <row r="1581" spans="1:7" ht="15" customHeight="1" x14ac:dyDescent="0.2">
      <c r="A1581" s="122"/>
      <c r="B1581" s="99" t="s">
        <v>6153</v>
      </c>
      <c r="C1581" s="130" t="s">
        <v>3583</v>
      </c>
      <c r="D1581" s="71"/>
      <c r="E1581" s="69"/>
      <c r="F1581" s="72"/>
      <c r="G1581" s="73" t="s">
        <v>4416</v>
      </c>
    </row>
    <row r="1582" spans="1:7" ht="15" customHeight="1" x14ac:dyDescent="0.2">
      <c r="A1582" s="122"/>
      <c r="B1582" s="99" t="s">
        <v>6154</v>
      </c>
      <c r="C1582" s="100" t="s">
        <v>6155</v>
      </c>
      <c r="D1582" s="71"/>
      <c r="E1582" s="69"/>
      <c r="F1582" s="72"/>
      <c r="G1582" s="73" t="s">
        <v>4416</v>
      </c>
    </row>
    <row r="1583" spans="1:7" ht="15" customHeight="1" x14ac:dyDescent="0.2">
      <c r="A1583" s="122"/>
      <c r="B1583" s="99" t="s">
        <v>6156</v>
      </c>
      <c r="C1583" s="130" t="s">
        <v>3584</v>
      </c>
      <c r="D1583" s="71"/>
      <c r="E1583" s="69"/>
      <c r="F1583" s="72"/>
      <c r="G1583" s="73" t="s">
        <v>4416</v>
      </c>
    </row>
    <row r="1584" spans="1:7" ht="15" customHeight="1" x14ac:dyDescent="0.2">
      <c r="A1584" s="122"/>
      <c r="B1584" s="99" t="s">
        <v>6157</v>
      </c>
      <c r="C1584" s="100" t="s">
        <v>6158</v>
      </c>
      <c r="D1584" s="71"/>
      <c r="E1584" s="69"/>
      <c r="F1584" s="72"/>
      <c r="G1584" s="73" t="s">
        <v>4416</v>
      </c>
    </row>
    <row r="1585" spans="1:7" ht="15" customHeight="1" x14ac:dyDescent="0.2">
      <c r="A1585" s="122"/>
      <c r="B1585" s="99" t="s">
        <v>6159</v>
      </c>
      <c r="C1585" s="130" t="s">
        <v>3585</v>
      </c>
      <c r="D1585" s="71"/>
      <c r="E1585" s="69"/>
      <c r="F1585" s="72"/>
      <c r="G1585" s="73" t="s">
        <v>4416</v>
      </c>
    </row>
    <row r="1586" spans="1:7" ht="15" customHeight="1" x14ac:dyDescent="0.2">
      <c r="A1586" s="122"/>
      <c r="B1586" s="99" t="s">
        <v>6160</v>
      </c>
      <c r="C1586" s="100" t="s">
        <v>6161</v>
      </c>
      <c r="D1586" s="71"/>
      <c r="E1586" s="69"/>
      <c r="F1586" s="72"/>
      <c r="G1586" s="73" t="s">
        <v>4416</v>
      </c>
    </row>
    <row r="1587" spans="1:7" ht="15" customHeight="1" x14ac:dyDescent="0.2">
      <c r="A1587" s="122"/>
      <c r="B1587" s="99" t="s">
        <v>6162</v>
      </c>
      <c r="C1587" s="130" t="s">
        <v>3586</v>
      </c>
      <c r="D1587" s="71"/>
      <c r="E1587" s="69"/>
      <c r="F1587" s="72"/>
      <c r="G1587" s="73" t="s">
        <v>4416</v>
      </c>
    </row>
    <row r="1588" spans="1:7" ht="15" customHeight="1" x14ac:dyDescent="0.2">
      <c r="A1588" s="122"/>
      <c r="B1588" s="99" t="s">
        <v>6163</v>
      </c>
      <c r="C1588" s="100" t="s">
        <v>6164</v>
      </c>
      <c r="D1588" s="71"/>
      <c r="E1588" s="69"/>
      <c r="F1588" s="72"/>
      <c r="G1588" s="73" t="s">
        <v>4416</v>
      </c>
    </row>
    <row r="1589" spans="1:7" ht="15" customHeight="1" x14ac:dyDescent="0.2">
      <c r="A1589" s="122"/>
      <c r="B1589" s="99" t="s">
        <v>6165</v>
      </c>
      <c r="C1589" s="130" t="s">
        <v>3587</v>
      </c>
      <c r="D1589" s="71"/>
      <c r="E1589" s="69"/>
      <c r="F1589" s="72"/>
      <c r="G1589" s="73" t="s">
        <v>4416</v>
      </c>
    </row>
    <row r="1590" spans="1:7" ht="15" customHeight="1" x14ac:dyDescent="0.2">
      <c r="A1590" s="122"/>
      <c r="B1590" s="99" t="s">
        <v>6166</v>
      </c>
      <c r="C1590" s="100" t="s">
        <v>6167</v>
      </c>
      <c r="D1590" s="71"/>
      <c r="E1590" s="69"/>
      <c r="F1590" s="72"/>
      <c r="G1590" s="73" t="s">
        <v>4416</v>
      </c>
    </row>
    <row r="1591" spans="1:7" ht="15" customHeight="1" x14ac:dyDescent="0.2">
      <c r="A1591" s="122"/>
      <c r="B1591" s="99" t="s">
        <v>6168</v>
      </c>
      <c r="C1591" s="130" t="s">
        <v>3588</v>
      </c>
      <c r="D1591" s="71"/>
      <c r="E1591" s="69"/>
      <c r="F1591" s="72"/>
      <c r="G1591" s="73" t="s">
        <v>4416</v>
      </c>
    </row>
    <row r="1592" spans="1:7" ht="15" customHeight="1" x14ac:dyDescent="0.2">
      <c r="A1592" s="122"/>
      <c r="B1592" s="99" t="s">
        <v>6169</v>
      </c>
      <c r="C1592" s="100" t="s">
        <v>6170</v>
      </c>
      <c r="D1592" s="71"/>
      <c r="E1592" s="69"/>
      <c r="F1592" s="72"/>
      <c r="G1592" s="73" t="s">
        <v>4416</v>
      </c>
    </row>
    <row r="1593" spans="1:7" ht="15" customHeight="1" x14ac:dyDescent="0.2">
      <c r="A1593" s="122"/>
      <c r="B1593" s="99" t="s">
        <v>6171</v>
      </c>
      <c r="C1593" s="130" t="s">
        <v>3589</v>
      </c>
      <c r="D1593" s="71"/>
      <c r="E1593" s="69"/>
      <c r="F1593" s="72"/>
      <c r="G1593" s="73" t="s">
        <v>4416</v>
      </c>
    </row>
    <row r="1594" spans="1:7" ht="15" customHeight="1" x14ac:dyDescent="0.2">
      <c r="A1594" s="122"/>
      <c r="B1594" s="99" t="s">
        <v>6172</v>
      </c>
      <c r="C1594" s="100" t="s">
        <v>6173</v>
      </c>
      <c r="D1594" s="71"/>
      <c r="E1594" s="69"/>
      <c r="F1594" s="72"/>
      <c r="G1594" s="73" t="s">
        <v>4416</v>
      </c>
    </row>
    <row r="1595" spans="1:7" ht="15" customHeight="1" x14ac:dyDescent="0.2">
      <c r="A1595" s="122"/>
      <c r="B1595" s="99" t="s">
        <v>6174</v>
      </c>
      <c r="C1595" s="130" t="s">
        <v>3590</v>
      </c>
      <c r="D1595" s="71"/>
      <c r="E1595" s="69"/>
      <c r="F1595" s="72"/>
      <c r="G1595" s="73" t="s">
        <v>4416</v>
      </c>
    </row>
    <row r="1596" spans="1:7" ht="15" customHeight="1" x14ac:dyDescent="0.2">
      <c r="A1596" s="122"/>
      <c r="B1596" s="99" t="s">
        <v>6175</v>
      </c>
      <c r="C1596" s="100" t="s">
        <v>6176</v>
      </c>
      <c r="D1596" s="71"/>
      <c r="E1596" s="69"/>
      <c r="F1596" s="72"/>
      <c r="G1596" s="73" t="s">
        <v>4416</v>
      </c>
    </row>
    <row r="1597" spans="1:7" ht="15" customHeight="1" x14ac:dyDescent="0.2">
      <c r="A1597" s="122"/>
      <c r="B1597" s="99" t="s">
        <v>6177</v>
      </c>
      <c r="C1597" s="130" t="s">
        <v>3591</v>
      </c>
      <c r="D1597" s="71"/>
      <c r="E1597" s="69"/>
      <c r="F1597" s="72"/>
      <c r="G1597" s="73" t="s">
        <v>4416</v>
      </c>
    </row>
    <row r="1598" spans="1:7" ht="15" customHeight="1" x14ac:dyDescent="0.2">
      <c r="A1598" s="122"/>
      <c r="B1598" s="99" t="s">
        <v>6178</v>
      </c>
      <c r="C1598" s="100" t="s">
        <v>6179</v>
      </c>
      <c r="D1598" s="71"/>
      <c r="E1598" s="69"/>
      <c r="F1598" s="72"/>
      <c r="G1598" s="73" t="s">
        <v>4416</v>
      </c>
    </row>
    <row r="1599" spans="1:7" ht="15" customHeight="1" x14ac:dyDescent="0.2">
      <c r="A1599" s="122"/>
      <c r="B1599" s="99" t="s">
        <v>6180</v>
      </c>
      <c r="C1599" s="130" t="s">
        <v>3592</v>
      </c>
      <c r="D1599" s="71"/>
      <c r="E1599" s="69"/>
      <c r="F1599" s="72"/>
      <c r="G1599" s="73" t="s">
        <v>4416</v>
      </c>
    </row>
    <row r="1600" spans="1:7" ht="15" customHeight="1" x14ac:dyDescent="0.2">
      <c r="A1600" s="122"/>
      <c r="B1600" s="99" t="s">
        <v>6181</v>
      </c>
      <c r="C1600" s="100" t="s">
        <v>6182</v>
      </c>
      <c r="D1600" s="71"/>
      <c r="E1600" s="69"/>
      <c r="F1600" s="72"/>
      <c r="G1600" s="73" t="s">
        <v>4416</v>
      </c>
    </row>
    <row r="1601" spans="1:9" ht="15" customHeight="1" x14ac:dyDescent="0.2">
      <c r="A1601" s="122"/>
      <c r="B1601" s="99" t="s">
        <v>5014</v>
      </c>
      <c r="C1601" s="130" t="s">
        <v>5013</v>
      </c>
      <c r="D1601" s="71"/>
      <c r="E1601" s="69"/>
      <c r="F1601" s="72"/>
      <c r="G1601" s="73" t="s">
        <v>4416</v>
      </c>
    </row>
    <row r="1602" spans="1:9" ht="15" customHeight="1" x14ac:dyDescent="0.2">
      <c r="A1602" s="122"/>
      <c r="B1602" s="99" t="s">
        <v>5015</v>
      </c>
      <c r="C1602" s="100" t="s">
        <v>6183</v>
      </c>
      <c r="D1602" s="71"/>
      <c r="E1602" s="69"/>
      <c r="F1602" s="72"/>
      <c r="G1602" s="73" t="s">
        <v>4416</v>
      </c>
    </row>
    <row r="1603" spans="1:9" ht="15" customHeight="1" x14ac:dyDescent="0.2">
      <c r="A1603" s="122"/>
      <c r="B1603" s="99" t="s">
        <v>5610</v>
      </c>
      <c r="C1603" s="130" t="s">
        <v>5416</v>
      </c>
      <c r="D1603" s="71"/>
      <c r="E1603" s="69"/>
      <c r="F1603" s="72"/>
      <c r="G1603" s="73" t="s">
        <v>4416</v>
      </c>
    </row>
    <row r="1604" spans="1:9" ht="15" customHeight="1" x14ac:dyDescent="0.2">
      <c r="A1604" s="122"/>
      <c r="B1604" s="99" t="s">
        <v>5611</v>
      </c>
      <c r="C1604" s="100" t="s">
        <v>5417</v>
      </c>
      <c r="D1604" s="71"/>
      <c r="E1604" s="69"/>
      <c r="F1604" s="72"/>
      <c r="G1604" s="73" t="s">
        <v>4416</v>
      </c>
    </row>
    <row r="1605" spans="1:9" ht="15" customHeight="1" x14ac:dyDescent="0.2">
      <c r="A1605" s="122"/>
      <c r="B1605" s="99" t="s">
        <v>6186</v>
      </c>
      <c r="C1605" s="100" t="s">
        <v>6184</v>
      </c>
      <c r="D1605" s="71"/>
      <c r="E1605" s="69"/>
      <c r="F1605" s="72"/>
      <c r="G1605" s="73" t="s">
        <v>4416</v>
      </c>
    </row>
    <row r="1606" spans="1:9" ht="15" customHeight="1" x14ac:dyDescent="0.2">
      <c r="A1606" s="122"/>
      <c r="B1606" s="99" t="s">
        <v>6187</v>
      </c>
      <c r="C1606" s="100" t="s">
        <v>6185</v>
      </c>
      <c r="D1606" s="71"/>
      <c r="E1606" s="69"/>
      <c r="F1606" s="72"/>
      <c r="G1606" s="73" t="s">
        <v>4416</v>
      </c>
    </row>
    <row r="1607" spans="1:9" s="82" customFormat="1" ht="15" customHeight="1" x14ac:dyDescent="0.2">
      <c r="A1607" s="122"/>
      <c r="B1607" s="99" t="s">
        <v>6755</v>
      </c>
      <c r="C1607" s="100" t="s">
        <v>6888</v>
      </c>
      <c r="D1607" s="278"/>
      <c r="E1607" s="279"/>
      <c r="F1607" s="280"/>
      <c r="G1607" s="282" t="s">
        <v>4416</v>
      </c>
      <c r="H1607" s="281"/>
      <c r="I1607" s="281"/>
    </row>
    <row r="1608" spans="1:9" s="82" customFormat="1" ht="15" customHeight="1" x14ac:dyDescent="0.2">
      <c r="A1608" s="122"/>
      <c r="B1608" s="99" t="s">
        <v>6756</v>
      </c>
      <c r="C1608" s="100" t="s">
        <v>6889</v>
      </c>
      <c r="D1608" s="278"/>
      <c r="E1608" s="279"/>
      <c r="F1608" s="280"/>
      <c r="G1608" s="282" t="s">
        <v>4416</v>
      </c>
      <c r="H1608" s="281"/>
      <c r="I1608" s="281"/>
    </row>
    <row r="1609" spans="1:9" ht="15" customHeight="1" x14ac:dyDescent="0.2">
      <c r="A1609" s="132" t="s">
        <v>3593</v>
      </c>
      <c r="B1609" s="103" t="s">
        <v>3594</v>
      </c>
      <c r="C1609" s="104" t="s">
        <v>6890</v>
      </c>
      <c r="D1609" s="71"/>
      <c r="E1609" s="69"/>
      <c r="F1609" s="72"/>
    </row>
    <row r="1610" spans="1:9" ht="15" customHeight="1" x14ac:dyDescent="0.2">
      <c r="A1610" s="122"/>
      <c r="B1610" s="99" t="s">
        <v>3595</v>
      </c>
      <c r="C1610" s="100" t="s">
        <v>6891</v>
      </c>
      <c r="D1610" s="71"/>
      <c r="E1610" s="69"/>
      <c r="F1610" s="72"/>
    </row>
    <row r="1611" spans="1:9" ht="15" customHeight="1" x14ac:dyDescent="0.2">
      <c r="A1611" s="122"/>
      <c r="B1611" s="99" t="s">
        <v>3596</v>
      </c>
      <c r="C1611" s="100" t="s">
        <v>6892</v>
      </c>
      <c r="D1611" s="71"/>
      <c r="E1611" s="69"/>
      <c r="F1611" s="72"/>
    </row>
    <row r="1612" spans="1:9" ht="15" customHeight="1" x14ac:dyDescent="0.2">
      <c r="A1612" s="122"/>
      <c r="B1612" s="99" t="s">
        <v>3597</v>
      </c>
      <c r="C1612" s="100" t="s">
        <v>6893</v>
      </c>
      <c r="D1612" s="71"/>
      <c r="E1612" s="69"/>
      <c r="F1612" s="72"/>
    </row>
    <row r="1613" spans="1:9" ht="15" customHeight="1" x14ac:dyDescent="0.2">
      <c r="A1613" s="122"/>
      <c r="B1613" s="99" t="s">
        <v>3598</v>
      </c>
      <c r="C1613" s="100" t="s">
        <v>6894</v>
      </c>
      <c r="D1613" s="71"/>
      <c r="E1613" s="69"/>
      <c r="F1613" s="72"/>
    </row>
    <row r="1614" spans="1:9" ht="15" customHeight="1" x14ac:dyDescent="0.2">
      <c r="A1614" s="122"/>
      <c r="B1614" s="99" t="s">
        <v>3599</v>
      </c>
      <c r="C1614" s="100" t="s">
        <v>6895</v>
      </c>
      <c r="D1614" s="71"/>
      <c r="E1614" s="69"/>
      <c r="F1614" s="72"/>
    </row>
    <row r="1615" spans="1:9" ht="15" customHeight="1" x14ac:dyDescent="0.2">
      <c r="A1615" s="122"/>
      <c r="B1615" s="99" t="s">
        <v>3600</v>
      </c>
      <c r="C1615" s="100" t="s">
        <v>6896</v>
      </c>
      <c r="D1615" s="71"/>
      <c r="E1615" s="69"/>
      <c r="F1615" s="72"/>
    </row>
    <row r="1616" spans="1:9" ht="15" customHeight="1" x14ac:dyDescent="0.2">
      <c r="A1616" s="122"/>
      <c r="B1616" s="99" t="s">
        <v>3601</v>
      </c>
      <c r="C1616" s="100" t="s">
        <v>6897</v>
      </c>
      <c r="D1616" s="71"/>
      <c r="E1616" s="69"/>
      <c r="F1616" s="72"/>
    </row>
    <row r="1617" spans="1:6" ht="15" customHeight="1" x14ac:dyDescent="0.2">
      <c r="A1617" s="122"/>
      <c r="B1617" s="99" t="s">
        <v>5051</v>
      </c>
      <c r="C1617" s="100" t="s">
        <v>6898</v>
      </c>
      <c r="D1617" s="71"/>
      <c r="E1617" s="69"/>
      <c r="F1617" s="72"/>
    </row>
    <row r="1618" spans="1:6" ht="15" customHeight="1" x14ac:dyDescent="0.2">
      <c r="A1618" s="122"/>
      <c r="B1618" s="99" t="s">
        <v>5374</v>
      </c>
      <c r="C1618" s="100" t="s">
        <v>6899</v>
      </c>
      <c r="D1618" s="71"/>
      <c r="E1618" s="69"/>
      <c r="F1618" s="72"/>
    </row>
    <row r="1619" spans="1:6" ht="15" customHeight="1" x14ac:dyDescent="0.2">
      <c r="A1619" s="122"/>
      <c r="B1619" s="99" t="s">
        <v>6283</v>
      </c>
      <c r="C1619" s="100" t="s">
        <v>5824</v>
      </c>
      <c r="D1619" s="71"/>
      <c r="E1619" s="69"/>
      <c r="F1619" s="72"/>
    </row>
    <row r="1620" spans="1:6" ht="15" customHeight="1" x14ac:dyDescent="0.2">
      <c r="A1620" s="122"/>
      <c r="B1620" s="99" t="s">
        <v>6571</v>
      </c>
      <c r="C1620" s="100" t="s">
        <v>6572</v>
      </c>
      <c r="D1620" s="71"/>
      <c r="E1620" s="69"/>
      <c r="F1620" s="72"/>
    </row>
    <row r="1621" spans="1:6" ht="15" customHeight="1" x14ac:dyDescent="0.2">
      <c r="A1621" s="122"/>
      <c r="B1621" s="99" t="s">
        <v>6573</v>
      </c>
      <c r="C1621" s="100" t="s">
        <v>6574</v>
      </c>
      <c r="D1621" s="71"/>
      <c r="E1621" s="69"/>
      <c r="F1621" s="72"/>
    </row>
    <row r="1622" spans="1:6" ht="15" customHeight="1" x14ac:dyDescent="0.2">
      <c r="A1622" s="122"/>
      <c r="B1622" s="99" t="s">
        <v>3602</v>
      </c>
      <c r="C1622" s="100" t="s">
        <v>6900</v>
      </c>
      <c r="D1622" s="71"/>
      <c r="E1622" s="69"/>
      <c r="F1622" s="72"/>
    </row>
    <row r="1623" spans="1:6" ht="15" customHeight="1" x14ac:dyDescent="0.2">
      <c r="A1623" s="122"/>
      <c r="B1623" s="99" t="s">
        <v>3603</v>
      </c>
      <c r="C1623" s="100" t="s">
        <v>6901</v>
      </c>
      <c r="D1623" s="71"/>
      <c r="E1623" s="69"/>
      <c r="F1623" s="72"/>
    </row>
    <row r="1624" spans="1:6" ht="15" customHeight="1" x14ac:dyDescent="0.2">
      <c r="A1624" s="122"/>
      <c r="B1624" s="99" t="s">
        <v>3604</v>
      </c>
      <c r="C1624" s="100" t="s">
        <v>6902</v>
      </c>
      <c r="D1624" s="71"/>
      <c r="E1624" s="69"/>
      <c r="F1624" s="72"/>
    </row>
    <row r="1625" spans="1:6" ht="15" customHeight="1" x14ac:dyDescent="0.2">
      <c r="A1625" s="122"/>
      <c r="B1625" s="99" t="s">
        <v>3605</v>
      </c>
      <c r="C1625" s="100" t="s">
        <v>6903</v>
      </c>
      <c r="D1625" s="71"/>
      <c r="E1625" s="69"/>
      <c r="F1625" s="72"/>
    </row>
    <row r="1626" spans="1:6" ht="15" customHeight="1" x14ac:dyDescent="0.2">
      <c r="A1626" s="122"/>
      <c r="B1626" s="99" t="s">
        <v>3606</v>
      </c>
      <c r="C1626" s="100" t="s">
        <v>6904</v>
      </c>
      <c r="D1626" s="71"/>
      <c r="E1626" s="69"/>
      <c r="F1626" s="72"/>
    </row>
    <row r="1627" spans="1:6" ht="15" customHeight="1" x14ac:dyDescent="0.2">
      <c r="A1627" s="122"/>
      <c r="B1627" s="99" t="s">
        <v>3607</v>
      </c>
      <c r="C1627" s="100" t="s">
        <v>6905</v>
      </c>
      <c r="D1627" s="71"/>
      <c r="E1627" s="69"/>
      <c r="F1627" s="72"/>
    </row>
    <row r="1628" spans="1:6" ht="15" customHeight="1" x14ac:dyDescent="0.2">
      <c r="A1628" s="122"/>
      <c r="B1628" s="99" t="s">
        <v>3608</v>
      </c>
      <c r="C1628" s="100" t="s">
        <v>6906</v>
      </c>
      <c r="D1628" s="71"/>
      <c r="E1628" s="69"/>
      <c r="F1628" s="72"/>
    </row>
    <row r="1629" spans="1:6" ht="15" customHeight="1" x14ac:dyDescent="0.2">
      <c r="A1629" s="122"/>
      <c r="B1629" s="99" t="s">
        <v>3609</v>
      </c>
      <c r="C1629" s="100" t="s">
        <v>6907</v>
      </c>
      <c r="D1629" s="71"/>
      <c r="E1629" s="69"/>
      <c r="F1629" s="72"/>
    </row>
    <row r="1630" spans="1:6" ht="15" customHeight="1" x14ac:dyDescent="0.2">
      <c r="A1630" s="122"/>
      <c r="B1630" s="99" t="s">
        <v>5052</v>
      </c>
      <c r="C1630" s="100" t="s">
        <v>6908</v>
      </c>
      <c r="D1630" s="71"/>
      <c r="E1630" s="69"/>
      <c r="F1630" s="72"/>
    </row>
    <row r="1631" spans="1:6" ht="15" customHeight="1" x14ac:dyDescent="0.2">
      <c r="A1631" s="122"/>
      <c r="B1631" s="99" t="s">
        <v>5375</v>
      </c>
      <c r="C1631" s="100" t="s">
        <v>6909</v>
      </c>
      <c r="D1631" s="71"/>
      <c r="E1631" s="69"/>
      <c r="F1631" s="72"/>
    </row>
    <row r="1632" spans="1:6" ht="15" customHeight="1" x14ac:dyDescent="0.2">
      <c r="A1632" s="122"/>
      <c r="B1632" s="99" t="s">
        <v>6284</v>
      </c>
      <c r="C1632" s="100" t="s">
        <v>5825</v>
      </c>
      <c r="D1632" s="71"/>
      <c r="E1632" s="69"/>
      <c r="F1632" s="72"/>
    </row>
    <row r="1633" spans="1:6" ht="15" customHeight="1" x14ac:dyDescent="0.2">
      <c r="A1633" s="122"/>
      <c r="B1633" s="99" t="s">
        <v>6569</v>
      </c>
      <c r="C1633" s="100" t="s">
        <v>6570</v>
      </c>
      <c r="D1633" s="71"/>
      <c r="E1633" s="69"/>
      <c r="F1633" s="72"/>
    </row>
    <row r="1634" spans="1:6" ht="15" customHeight="1" x14ac:dyDescent="0.2">
      <c r="A1634" s="122"/>
      <c r="B1634" s="99" t="s">
        <v>3613</v>
      </c>
      <c r="C1634" s="100" t="s">
        <v>3610</v>
      </c>
      <c r="D1634" s="71"/>
      <c r="E1634" s="69"/>
      <c r="F1634" s="72"/>
    </row>
    <row r="1635" spans="1:6" ht="15" customHeight="1" x14ac:dyDescent="0.2">
      <c r="A1635" s="122"/>
      <c r="B1635" s="99" t="s">
        <v>3614</v>
      </c>
      <c r="C1635" s="100" t="s">
        <v>3611</v>
      </c>
      <c r="D1635" s="71"/>
      <c r="E1635" s="69"/>
      <c r="F1635" s="72"/>
    </row>
    <row r="1636" spans="1:6" ht="15" customHeight="1" x14ac:dyDescent="0.2">
      <c r="A1636" s="122"/>
      <c r="B1636" s="99" t="s">
        <v>3615</v>
      </c>
      <c r="C1636" s="100" t="s">
        <v>3612</v>
      </c>
      <c r="D1636" s="71"/>
      <c r="E1636" s="69"/>
      <c r="F1636" s="72"/>
    </row>
    <row r="1637" spans="1:6" ht="15" customHeight="1" x14ac:dyDescent="0.2">
      <c r="A1637" s="122"/>
      <c r="B1637" s="99" t="s">
        <v>3616</v>
      </c>
      <c r="C1637" s="100" t="s">
        <v>6910</v>
      </c>
      <c r="D1637" s="71"/>
      <c r="E1637" s="69"/>
      <c r="F1637" s="72"/>
    </row>
    <row r="1638" spans="1:6" ht="15" customHeight="1" x14ac:dyDescent="0.2">
      <c r="A1638" s="122"/>
      <c r="B1638" s="99" t="s">
        <v>3617</v>
      </c>
      <c r="C1638" s="100" t="s">
        <v>6911</v>
      </c>
      <c r="D1638" s="71"/>
      <c r="E1638" s="69"/>
      <c r="F1638" s="72"/>
    </row>
    <row r="1639" spans="1:6" ht="15" customHeight="1" x14ac:dyDescent="0.2">
      <c r="A1639" s="122"/>
      <c r="B1639" s="99" t="s">
        <v>3618</v>
      </c>
      <c r="C1639" s="100" t="s">
        <v>6912</v>
      </c>
      <c r="D1639" s="71"/>
      <c r="E1639" s="69"/>
      <c r="F1639" s="72"/>
    </row>
    <row r="1640" spans="1:6" ht="15" customHeight="1" x14ac:dyDescent="0.2">
      <c r="A1640" s="122"/>
      <c r="B1640" s="99" t="s">
        <v>3619</v>
      </c>
      <c r="C1640" s="100" t="s">
        <v>6913</v>
      </c>
      <c r="D1640" s="71"/>
      <c r="E1640" s="69"/>
      <c r="F1640" s="72"/>
    </row>
    <row r="1641" spans="1:6" ht="15" customHeight="1" x14ac:dyDescent="0.2">
      <c r="A1641" s="122"/>
      <c r="B1641" s="99" t="s">
        <v>3620</v>
      </c>
      <c r="C1641" s="100" t="s">
        <v>6914</v>
      </c>
      <c r="D1641" s="71"/>
      <c r="E1641" s="69"/>
      <c r="F1641" s="72"/>
    </row>
    <row r="1642" spans="1:6" ht="15" customHeight="1" x14ac:dyDescent="0.2">
      <c r="A1642" s="122"/>
      <c r="B1642" s="99" t="s">
        <v>3621</v>
      </c>
      <c r="C1642" s="100" t="s">
        <v>6915</v>
      </c>
      <c r="D1642" s="71"/>
      <c r="E1642" s="69"/>
      <c r="F1642" s="72"/>
    </row>
    <row r="1643" spans="1:6" ht="15" customHeight="1" x14ac:dyDescent="0.2">
      <c r="A1643" s="122"/>
      <c r="B1643" s="99" t="s">
        <v>3622</v>
      </c>
      <c r="C1643" s="100" t="s">
        <v>6916</v>
      </c>
      <c r="D1643" s="71"/>
      <c r="E1643" s="69"/>
      <c r="F1643" s="72"/>
    </row>
    <row r="1644" spans="1:6" ht="15" customHeight="1" x14ac:dyDescent="0.2">
      <c r="A1644" s="122"/>
      <c r="B1644" s="99" t="s">
        <v>3623</v>
      </c>
      <c r="C1644" s="100" t="s">
        <v>6917</v>
      </c>
      <c r="D1644" s="71"/>
      <c r="E1644" s="69"/>
      <c r="F1644" s="72"/>
    </row>
    <row r="1645" spans="1:6" ht="15" customHeight="1" x14ac:dyDescent="0.2">
      <c r="A1645" s="122"/>
      <c r="B1645" s="99" t="s">
        <v>5053</v>
      </c>
      <c r="C1645" s="100" t="s">
        <v>6918</v>
      </c>
      <c r="D1645" s="71"/>
      <c r="E1645" s="69"/>
      <c r="F1645" s="72"/>
    </row>
    <row r="1646" spans="1:6" ht="15" customHeight="1" x14ac:dyDescent="0.2">
      <c r="A1646" s="122"/>
      <c r="B1646" s="99" t="s">
        <v>5376</v>
      </c>
      <c r="C1646" s="100" t="s">
        <v>6919</v>
      </c>
      <c r="D1646" s="71"/>
      <c r="E1646" s="69"/>
      <c r="F1646" s="72"/>
    </row>
    <row r="1647" spans="1:6" ht="15" customHeight="1" x14ac:dyDescent="0.2">
      <c r="A1647" s="122"/>
      <c r="B1647" s="99" t="s">
        <v>6285</v>
      </c>
      <c r="C1647" s="100" t="s">
        <v>5826</v>
      </c>
      <c r="D1647" s="71"/>
      <c r="E1647" s="69"/>
      <c r="F1647" s="72"/>
    </row>
    <row r="1648" spans="1:6" ht="15" customHeight="1" x14ac:dyDescent="0.2">
      <c r="A1648" s="122"/>
      <c r="B1648" s="99" t="s">
        <v>6575</v>
      </c>
      <c r="C1648" s="100" t="s">
        <v>6576</v>
      </c>
      <c r="D1648" s="71"/>
      <c r="E1648" s="69"/>
      <c r="F1648" s="72"/>
    </row>
    <row r="1649" spans="1:6" ht="15" customHeight="1" x14ac:dyDescent="0.2">
      <c r="A1649" s="122"/>
      <c r="B1649" s="99" t="s">
        <v>3625</v>
      </c>
      <c r="C1649" s="100" t="s">
        <v>3624</v>
      </c>
      <c r="D1649" s="71"/>
      <c r="E1649" s="69"/>
      <c r="F1649" s="72"/>
    </row>
    <row r="1650" spans="1:6" ht="15" customHeight="1" x14ac:dyDescent="0.2">
      <c r="A1650" s="122"/>
      <c r="B1650" s="99" t="s">
        <v>3626</v>
      </c>
      <c r="C1650" s="100" t="s">
        <v>6920</v>
      </c>
      <c r="D1650" s="71"/>
      <c r="E1650" s="69"/>
      <c r="F1650" s="72"/>
    </row>
    <row r="1651" spans="1:6" ht="15" customHeight="1" x14ac:dyDescent="0.2">
      <c r="A1651" s="122"/>
      <c r="B1651" s="99" t="s">
        <v>3627</v>
      </c>
      <c r="C1651" s="100" t="s">
        <v>6921</v>
      </c>
      <c r="D1651" s="71"/>
      <c r="E1651" s="69"/>
      <c r="F1651" s="72"/>
    </row>
    <row r="1652" spans="1:6" ht="15" customHeight="1" x14ac:dyDescent="0.2">
      <c r="A1652" s="122"/>
      <c r="B1652" s="99" t="s">
        <v>3628</v>
      </c>
      <c r="C1652" s="100" t="s">
        <v>6922</v>
      </c>
      <c r="D1652" s="71"/>
      <c r="E1652" s="69"/>
      <c r="F1652" s="72"/>
    </row>
    <row r="1653" spans="1:6" ht="15" customHeight="1" x14ac:dyDescent="0.2">
      <c r="A1653" s="122"/>
      <c r="B1653" s="99" t="s">
        <v>3629</v>
      </c>
      <c r="C1653" s="100" t="s">
        <v>6923</v>
      </c>
      <c r="D1653" s="71"/>
      <c r="E1653" s="69"/>
      <c r="F1653" s="72"/>
    </row>
    <row r="1654" spans="1:6" ht="15" customHeight="1" x14ac:dyDescent="0.2">
      <c r="A1654" s="122"/>
      <c r="B1654" s="99" t="s">
        <v>3630</v>
      </c>
      <c r="C1654" s="100" t="s">
        <v>6924</v>
      </c>
      <c r="D1654" s="71"/>
      <c r="E1654" s="69"/>
      <c r="F1654" s="72"/>
    </row>
    <row r="1655" spans="1:6" ht="15" customHeight="1" x14ac:dyDescent="0.2">
      <c r="A1655" s="122"/>
      <c r="B1655" s="99" t="s">
        <v>3631</v>
      </c>
      <c r="C1655" s="100" t="s">
        <v>6925</v>
      </c>
      <c r="D1655" s="71"/>
      <c r="E1655" s="69"/>
      <c r="F1655" s="72"/>
    </row>
    <row r="1656" spans="1:6" ht="15" customHeight="1" x14ac:dyDescent="0.2">
      <c r="A1656" s="122"/>
      <c r="B1656" s="99" t="s">
        <v>3632</v>
      </c>
      <c r="C1656" s="100" t="s">
        <v>6926</v>
      </c>
      <c r="D1656" s="71"/>
      <c r="E1656" s="69"/>
      <c r="F1656" s="72"/>
    </row>
    <row r="1657" spans="1:6" ht="15" customHeight="1" x14ac:dyDescent="0.2">
      <c r="A1657" s="122"/>
      <c r="B1657" s="99" t="s">
        <v>5054</v>
      </c>
      <c r="C1657" s="100" t="s">
        <v>6927</v>
      </c>
      <c r="D1657" s="71"/>
      <c r="E1657" s="69"/>
      <c r="F1657" s="72"/>
    </row>
    <row r="1658" spans="1:6" ht="15" customHeight="1" x14ac:dyDescent="0.2">
      <c r="A1658" s="122"/>
      <c r="B1658" s="99" t="s">
        <v>5377</v>
      </c>
      <c r="C1658" s="100" t="s">
        <v>6928</v>
      </c>
      <c r="D1658" s="71"/>
      <c r="E1658" s="69"/>
      <c r="F1658" s="72"/>
    </row>
    <row r="1659" spans="1:6" ht="15" customHeight="1" x14ac:dyDescent="0.2">
      <c r="A1659" s="122"/>
      <c r="B1659" s="99" t="s">
        <v>6286</v>
      </c>
      <c r="C1659" s="100" t="s">
        <v>5827</v>
      </c>
      <c r="D1659" s="71"/>
      <c r="E1659" s="69"/>
      <c r="F1659" s="72"/>
    </row>
    <row r="1660" spans="1:6" ht="15" customHeight="1" x14ac:dyDescent="0.2">
      <c r="A1660" s="122"/>
      <c r="B1660" s="99" t="s">
        <v>6577</v>
      </c>
      <c r="C1660" s="100" t="s">
        <v>6578</v>
      </c>
      <c r="D1660" s="71"/>
      <c r="E1660" s="69"/>
      <c r="F1660" s="72"/>
    </row>
    <row r="1661" spans="1:6" ht="15" customHeight="1" x14ac:dyDescent="0.2">
      <c r="A1661" s="122"/>
      <c r="B1661" s="99" t="s">
        <v>3637</v>
      </c>
      <c r="C1661" s="100" t="s">
        <v>3633</v>
      </c>
      <c r="D1661" s="71"/>
      <c r="E1661" s="69"/>
      <c r="F1661" s="72"/>
    </row>
    <row r="1662" spans="1:6" ht="15" customHeight="1" x14ac:dyDescent="0.2">
      <c r="A1662" s="122"/>
      <c r="B1662" s="99" t="s">
        <v>3638</v>
      </c>
      <c r="C1662" s="100" t="s">
        <v>3634</v>
      </c>
      <c r="D1662" s="71"/>
      <c r="E1662" s="69"/>
      <c r="F1662" s="72"/>
    </row>
    <row r="1663" spans="1:6" ht="15" customHeight="1" x14ac:dyDescent="0.2">
      <c r="A1663" s="122"/>
      <c r="B1663" s="99" t="s">
        <v>3639</v>
      </c>
      <c r="C1663" s="100" t="s">
        <v>3635</v>
      </c>
      <c r="D1663" s="71"/>
      <c r="E1663" s="69"/>
      <c r="F1663" s="72"/>
    </row>
    <row r="1664" spans="1:6" ht="15" customHeight="1" x14ac:dyDescent="0.2">
      <c r="A1664" s="122"/>
      <c r="B1664" s="99" t="s">
        <v>3640</v>
      </c>
      <c r="C1664" s="100" t="s">
        <v>3636</v>
      </c>
      <c r="D1664" s="71"/>
      <c r="E1664" s="69"/>
      <c r="F1664" s="72"/>
    </row>
    <row r="1665" spans="1:7" ht="15" customHeight="1" x14ac:dyDescent="0.2">
      <c r="A1665" s="122"/>
      <c r="B1665" s="99" t="s">
        <v>3641</v>
      </c>
      <c r="C1665" s="100" t="s">
        <v>6929</v>
      </c>
      <c r="D1665" s="71"/>
      <c r="E1665" s="69"/>
      <c r="F1665" s="72"/>
    </row>
    <row r="1666" spans="1:7" ht="15" customHeight="1" x14ac:dyDescent="0.2">
      <c r="A1666" s="122"/>
      <c r="B1666" s="99" t="s">
        <v>3642</v>
      </c>
      <c r="C1666" s="100" t="s">
        <v>6930</v>
      </c>
      <c r="D1666" s="71"/>
      <c r="E1666" s="69"/>
      <c r="F1666" s="72"/>
    </row>
    <row r="1667" spans="1:7" ht="15" customHeight="1" x14ac:dyDescent="0.2">
      <c r="A1667" s="122"/>
      <c r="B1667" s="99" t="s">
        <v>3643</v>
      </c>
      <c r="C1667" s="100" t="s">
        <v>6931</v>
      </c>
      <c r="D1667" s="71"/>
      <c r="E1667" s="69"/>
      <c r="F1667" s="72"/>
    </row>
    <row r="1668" spans="1:7" ht="15" customHeight="1" x14ac:dyDescent="0.2">
      <c r="A1668" s="122"/>
      <c r="B1668" s="99" t="s">
        <v>3644</v>
      </c>
      <c r="C1668" s="100" t="s">
        <v>6932</v>
      </c>
      <c r="D1668" s="71"/>
      <c r="E1668" s="69"/>
      <c r="F1668" s="72"/>
    </row>
    <row r="1669" spans="1:7" ht="15" customHeight="1" x14ac:dyDescent="0.2">
      <c r="A1669" s="122"/>
      <c r="B1669" s="99" t="s">
        <v>3645</v>
      </c>
      <c r="C1669" s="100" t="s">
        <v>6933</v>
      </c>
      <c r="D1669" s="71"/>
      <c r="E1669" s="69"/>
      <c r="F1669" s="72"/>
    </row>
    <row r="1670" spans="1:7" ht="15" customHeight="1" x14ac:dyDescent="0.2">
      <c r="A1670" s="122"/>
      <c r="B1670" s="99" t="s">
        <v>3646</v>
      </c>
      <c r="C1670" s="100" t="s">
        <v>6934</v>
      </c>
      <c r="D1670" s="71"/>
      <c r="E1670" s="69"/>
      <c r="F1670" s="72"/>
    </row>
    <row r="1671" spans="1:7" ht="15" customHeight="1" x14ac:dyDescent="0.2">
      <c r="A1671" s="122"/>
      <c r="B1671" s="99" t="s">
        <v>3647</v>
      </c>
      <c r="C1671" s="100" t="s">
        <v>6935</v>
      </c>
      <c r="D1671" s="71"/>
      <c r="E1671" s="69"/>
      <c r="F1671" s="72"/>
    </row>
    <row r="1672" spans="1:7" ht="15" customHeight="1" x14ac:dyDescent="0.2">
      <c r="A1672" s="122"/>
      <c r="B1672" s="99" t="s">
        <v>5055</v>
      </c>
      <c r="C1672" s="100" t="s">
        <v>6936</v>
      </c>
      <c r="D1672" s="71"/>
      <c r="E1672" s="69"/>
      <c r="F1672" s="72"/>
    </row>
    <row r="1673" spans="1:7" ht="15" customHeight="1" x14ac:dyDescent="0.2">
      <c r="A1673" s="122"/>
      <c r="B1673" s="99" t="s">
        <v>5378</v>
      </c>
      <c r="C1673" s="100" t="s">
        <v>6937</v>
      </c>
      <c r="D1673" s="71"/>
      <c r="E1673" s="69"/>
      <c r="F1673" s="72"/>
    </row>
    <row r="1674" spans="1:7" ht="15" customHeight="1" x14ac:dyDescent="0.2">
      <c r="A1674" s="122"/>
      <c r="B1674" s="99" t="s">
        <v>6287</v>
      </c>
      <c r="C1674" s="100" t="s">
        <v>5828</v>
      </c>
      <c r="D1674" s="71"/>
      <c r="E1674" s="69"/>
      <c r="F1674" s="72"/>
    </row>
    <row r="1675" spans="1:7" ht="15" customHeight="1" x14ac:dyDescent="0.2">
      <c r="A1675" s="122"/>
      <c r="B1675" s="99" t="s">
        <v>6579</v>
      </c>
      <c r="C1675" s="100" t="s">
        <v>6580</v>
      </c>
      <c r="D1675" s="71"/>
      <c r="E1675" s="69"/>
      <c r="F1675" s="72"/>
    </row>
    <row r="1676" spans="1:7" ht="15" customHeight="1" x14ac:dyDescent="0.2">
      <c r="A1676" s="122"/>
      <c r="B1676" s="99" t="s">
        <v>3648</v>
      </c>
      <c r="C1676" s="100" t="s">
        <v>6938</v>
      </c>
      <c r="D1676" s="71"/>
      <c r="E1676" s="69"/>
      <c r="F1676" s="72"/>
    </row>
    <row r="1677" spans="1:7" ht="15" customHeight="1" x14ac:dyDescent="0.2">
      <c r="A1677" s="122"/>
      <c r="B1677" s="99" t="s">
        <v>3649</v>
      </c>
      <c r="C1677" s="100" t="s">
        <v>6939</v>
      </c>
      <c r="D1677" s="71"/>
      <c r="E1677" s="69"/>
      <c r="F1677" s="72"/>
    </row>
    <row r="1678" spans="1:7" ht="15" customHeight="1" x14ac:dyDescent="0.2">
      <c r="A1678" s="122"/>
      <c r="B1678" s="99" t="s">
        <v>3650</v>
      </c>
      <c r="C1678" s="100" t="s">
        <v>6940</v>
      </c>
      <c r="D1678" s="71"/>
      <c r="E1678" s="69"/>
      <c r="F1678" s="72"/>
    </row>
    <row r="1679" spans="1:7" ht="15" customHeight="1" x14ac:dyDescent="0.2">
      <c r="A1679" s="122"/>
      <c r="B1679" s="99" t="s">
        <v>3651</v>
      </c>
      <c r="C1679" s="100" t="s">
        <v>6941</v>
      </c>
      <c r="D1679" s="71"/>
      <c r="E1679" s="69"/>
      <c r="F1679" s="72"/>
      <c r="G1679" s="73" t="s">
        <v>1662</v>
      </c>
    </row>
    <row r="1680" spans="1:7" ht="15" customHeight="1" x14ac:dyDescent="0.2">
      <c r="A1680" s="122"/>
      <c r="B1680" s="99" t="s">
        <v>3652</v>
      </c>
      <c r="C1680" s="100" t="s">
        <v>6942</v>
      </c>
      <c r="D1680" s="71"/>
      <c r="E1680" s="69"/>
      <c r="F1680" s="72"/>
      <c r="G1680" s="73" t="s">
        <v>4416</v>
      </c>
    </row>
    <row r="1681" spans="1:7" ht="15" customHeight="1" x14ac:dyDescent="0.2">
      <c r="A1681" s="122"/>
      <c r="B1681" s="99" t="s">
        <v>3653</v>
      </c>
      <c r="C1681" s="100" t="s">
        <v>6943</v>
      </c>
      <c r="D1681" s="71"/>
      <c r="E1681" s="69"/>
      <c r="F1681" s="72"/>
      <c r="G1681" s="73" t="s">
        <v>4416</v>
      </c>
    </row>
    <row r="1682" spans="1:7" ht="15" customHeight="1" x14ac:dyDescent="0.2">
      <c r="A1682" s="122"/>
      <c r="B1682" s="99" t="s">
        <v>3654</v>
      </c>
      <c r="C1682" s="100" t="s">
        <v>6944</v>
      </c>
      <c r="D1682" s="71"/>
      <c r="E1682" s="69"/>
      <c r="F1682" s="72"/>
      <c r="G1682" s="73" t="s">
        <v>4416</v>
      </c>
    </row>
    <row r="1683" spans="1:7" ht="15" customHeight="1" x14ac:dyDescent="0.2">
      <c r="A1683" s="122"/>
      <c r="B1683" s="99" t="s">
        <v>3655</v>
      </c>
      <c r="C1683" s="100" t="s">
        <v>6945</v>
      </c>
      <c r="D1683" s="71"/>
      <c r="E1683" s="69"/>
      <c r="F1683" s="72"/>
      <c r="G1683" s="73" t="s">
        <v>4416</v>
      </c>
    </row>
    <row r="1684" spans="1:7" ht="15" customHeight="1" x14ac:dyDescent="0.2">
      <c r="A1684" s="122"/>
      <c r="B1684" s="99" t="s">
        <v>3656</v>
      </c>
      <c r="C1684" s="100" t="s">
        <v>6946</v>
      </c>
      <c r="D1684" s="71"/>
      <c r="E1684" s="69"/>
      <c r="F1684" s="72"/>
      <c r="G1684" s="73" t="s">
        <v>4416</v>
      </c>
    </row>
    <row r="1685" spans="1:7" ht="15" customHeight="1" x14ac:dyDescent="0.2">
      <c r="A1685" s="122"/>
      <c r="B1685" s="99" t="s">
        <v>3657</v>
      </c>
      <c r="C1685" s="100" t="s">
        <v>6947</v>
      </c>
      <c r="D1685" s="71"/>
      <c r="E1685" s="69"/>
      <c r="F1685" s="72"/>
      <c r="G1685" s="73" t="s">
        <v>4416</v>
      </c>
    </row>
    <row r="1686" spans="1:7" ht="15" customHeight="1" x14ac:dyDescent="0.2">
      <c r="A1686" s="122"/>
      <c r="B1686" s="99" t="s">
        <v>3658</v>
      </c>
      <c r="C1686" s="100" t="s">
        <v>6948</v>
      </c>
      <c r="D1686" s="71"/>
      <c r="E1686" s="69"/>
      <c r="F1686" s="72"/>
      <c r="G1686" s="73" t="s">
        <v>4416</v>
      </c>
    </row>
    <row r="1687" spans="1:7" ht="15" customHeight="1" x14ac:dyDescent="0.2">
      <c r="A1687" s="122"/>
      <c r="B1687" s="99" t="s">
        <v>3659</v>
      </c>
      <c r="C1687" s="100" t="s">
        <v>6949</v>
      </c>
      <c r="D1687" s="71"/>
      <c r="E1687" s="69"/>
      <c r="F1687" s="72"/>
    </row>
    <row r="1688" spans="1:7" ht="15" customHeight="1" x14ac:dyDescent="0.2">
      <c r="A1688" s="122"/>
      <c r="B1688" s="99" t="s">
        <v>3660</v>
      </c>
      <c r="C1688" s="100" t="s">
        <v>6950</v>
      </c>
      <c r="D1688" s="71"/>
      <c r="E1688" s="69"/>
      <c r="F1688" s="72"/>
    </row>
    <row r="1689" spans="1:7" ht="15" customHeight="1" x14ac:dyDescent="0.2">
      <c r="A1689" s="122"/>
      <c r="B1689" s="99" t="s">
        <v>3661</v>
      </c>
      <c r="C1689" s="100" t="s">
        <v>6951</v>
      </c>
      <c r="D1689" s="71"/>
      <c r="E1689" s="69"/>
      <c r="F1689" s="72"/>
    </row>
    <row r="1690" spans="1:7" ht="15" customHeight="1" x14ac:dyDescent="0.2">
      <c r="A1690" s="122"/>
      <c r="B1690" s="99" t="s">
        <v>3662</v>
      </c>
      <c r="C1690" s="100" t="s">
        <v>6952</v>
      </c>
      <c r="D1690" s="71"/>
      <c r="E1690" s="69"/>
      <c r="F1690" s="72"/>
      <c r="G1690" s="73" t="s">
        <v>1662</v>
      </c>
    </row>
    <row r="1691" spans="1:7" ht="15" customHeight="1" x14ac:dyDescent="0.2">
      <c r="A1691" s="122"/>
      <c r="B1691" s="99" t="s">
        <v>3663</v>
      </c>
      <c r="C1691" s="100" t="s">
        <v>6953</v>
      </c>
      <c r="D1691" s="71"/>
      <c r="E1691" s="69"/>
      <c r="F1691" s="72"/>
      <c r="G1691" s="73" t="s">
        <v>4416</v>
      </c>
    </row>
    <row r="1692" spans="1:7" ht="15" customHeight="1" x14ac:dyDescent="0.2">
      <c r="A1692" s="122"/>
      <c r="B1692" s="99" t="s">
        <v>3664</v>
      </c>
      <c r="C1692" s="100" t="s">
        <v>6954</v>
      </c>
      <c r="D1692" s="71"/>
      <c r="E1692" s="69"/>
      <c r="F1692" s="72"/>
      <c r="G1692" s="73" t="s">
        <v>4416</v>
      </c>
    </row>
    <row r="1693" spans="1:7" ht="15" customHeight="1" x14ac:dyDescent="0.2">
      <c r="A1693" s="122"/>
      <c r="B1693" s="99" t="s">
        <v>3665</v>
      </c>
      <c r="C1693" s="100" t="s">
        <v>6955</v>
      </c>
      <c r="D1693" s="71"/>
      <c r="E1693" s="69"/>
      <c r="F1693" s="72"/>
      <c r="G1693" s="73" t="s">
        <v>4416</v>
      </c>
    </row>
    <row r="1694" spans="1:7" ht="15" customHeight="1" x14ac:dyDescent="0.2">
      <c r="A1694" s="122"/>
      <c r="B1694" s="99" t="s">
        <v>3666</v>
      </c>
      <c r="C1694" s="100" t="s">
        <v>6956</v>
      </c>
      <c r="D1694" s="71"/>
      <c r="E1694" s="69"/>
      <c r="F1694" s="72"/>
      <c r="G1694" s="73" t="s">
        <v>4416</v>
      </c>
    </row>
    <row r="1695" spans="1:7" ht="15" customHeight="1" x14ac:dyDescent="0.2">
      <c r="A1695" s="122"/>
      <c r="B1695" s="99" t="s">
        <v>3667</v>
      </c>
      <c r="C1695" s="100" t="s">
        <v>6957</v>
      </c>
      <c r="D1695" s="71"/>
      <c r="E1695" s="69"/>
      <c r="F1695" s="72"/>
      <c r="G1695" s="73" t="s">
        <v>4416</v>
      </c>
    </row>
    <row r="1696" spans="1:7" ht="15" customHeight="1" x14ac:dyDescent="0.2">
      <c r="A1696" s="122"/>
      <c r="B1696" s="99" t="s">
        <v>3668</v>
      </c>
      <c r="C1696" s="100" t="s">
        <v>6958</v>
      </c>
      <c r="D1696" s="71"/>
      <c r="E1696" s="69"/>
      <c r="F1696" s="72"/>
      <c r="G1696" s="73" t="s">
        <v>4416</v>
      </c>
    </row>
    <row r="1697" spans="1:7" ht="15" customHeight="1" x14ac:dyDescent="0.2">
      <c r="A1697" s="122"/>
      <c r="B1697" s="99" t="s">
        <v>3669</v>
      </c>
      <c r="C1697" s="101" t="s">
        <v>6959</v>
      </c>
      <c r="D1697" s="71"/>
      <c r="E1697" s="69"/>
      <c r="F1697" s="72"/>
      <c r="G1697" s="73" t="s">
        <v>4416</v>
      </c>
    </row>
    <row r="1698" spans="1:7" ht="15" customHeight="1" x14ac:dyDescent="0.2">
      <c r="A1698" s="122"/>
      <c r="B1698" s="99" t="s">
        <v>5379</v>
      </c>
      <c r="C1698" s="101" t="s">
        <v>6960</v>
      </c>
      <c r="D1698" s="71"/>
      <c r="E1698" s="69"/>
      <c r="F1698" s="72"/>
      <c r="G1698" s="73" t="s">
        <v>4416</v>
      </c>
    </row>
    <row r="1699" spans="1:7" ht="15" customHeight="1" x14ac:dyDescent="0.2">
      <c r="A1699" s="122"/>
      <c r="B1699" s="99" t="s">
        <v>6288</v>
      </c>
      <c r="C1699" s="101" t="s">
        <v>5829</v>
      </c>
      <c r="D1699" s="71"/>
      <c r="E1699" s="69"/>
      <c r="F1699" s="72"/>
      <c r="G1699" s="73" t="s">
        <v>4416</v>
      </c>
    </row>
    <row r="1700" spans="1:7" ht="15" customHeight="1" x14ac:dyDescent="0.2">
      <c r="A1700" s="122"/>
      <c r="B1700" s="99" t="s">
        <v>6581</v>
      </c>
      <c r="C1700" s="101" t="s">
        <v>6582</v>
      </c>
      <c r="D1700" s="71"/>
      <c r="E1700" s="69"/>
      <c r="F1700" s="72"/>
      <c r="G1700" s="73"/>
    </row>
    <row r="1701" spans="1:7" ht="15" customHeight="1" x14ac:dyDescent="0.2">
      <c r="A1701" s="122"/>
      <c r="B1701" s="99" t="s">
        <v>5380</v>
      </c>
      <c r="C1701" s="101" t="s">
        <v>6961</v>
      </c>
      <c r="D1701" s="71"/>
      <c r="E1701" s="69"/>
      <c r="F1701" s="72"/>
      <c r="G1701" s="73" t="s">
        <v>4416</v>
      </c>
    </row>
    <row r="1702" spans="1:7" ht="15" customHeight="1" x14ac:dyDescent="0.2">
      <c r="A1702" s="122"/>
      <c r="B1702" s="99" t="s">
        <v>6289</v>
      </c>
      <c r="C1702" s="101" t="s">
        <v>5830</v>
      </c>
      <c r="D1702" s="71"/>
      <c r="E1702" s="69"/>
      <c r="F1702" s="72"/>
      <c r="G1702" s="73" t="s">
        <v>4416</v>
      </c>
    </row>
    <row r="1703" spans="1:7" ht="15" customHeight="1" x14ac:dyDescent="0.2">
      <c r="A1703" s="122"/>
      <c r="B1703" s="98" t="s">
        <v>6583</v>
      </c>
      <c r="C1703" s="102" t="s">
        <v>6584</v>
      </c>
      <c r="D1703" s="71"/>
      <c r="E1703" s="69"/>
      <c r="F1703" s="72"/>
      <c r="G1703" s="73"/>
    </row>
    <row r="1704" spans="1:7" ht="15" customHeight="1" x14ac:dyDescent="0.2">
      <c r="A1704" s="119" t="s">
        <v>3682</v>
      </c>
      <c r="B1704" s="99" t="s">
        <v>6188</v>
      </c>
      <c r="C1704" s="100" t="s">
        <v>3671</v>
      </c>
      <c r="D1704" s="71"/>
      <c r="E1704" s="69"/>
      <c r="F1704" s="72"/>
    </row>
    <row r="1705" spans="1:7" ht="15" customHeight="1" x14ac:dyDescent="0.2">
      <c r="A1705" s="122"/>
      <c r="B1705" s="99" t="s">
        <v>6189</v>
      </c>
      <c r="C1705" s="100" t="s">
        <v>3672</v>
      </c>
      <c r="D1705" s="71"/>
      <c r="E1705" s="69"/>
      <c r="F1705" s="72"/>
    </row>
    <row r="1706" spans="1:7" ht="15" customHeight="1" x14ac:dyDescent="0.2">
      <c r="A1706" s="122"/>
      <c r="B1706" s="99" t="s">
        <v>6190</v>
      </c>
      <c r="C1706" s="100" t="s">
        <v>3673</v>
      </c>
      <c r="D1706" s="71"/>
      <c r="E1706" s="69"/>
      <c r="F1706" s="72"/>
    </row>
    <row r="1707" spans="1:7" ht="15" customHeight="1" x14ac:dyDescent="0.2">
      <c r="A1707" s="122"/>
      <c r="B1707" s="99" t="s">
        <v>6191</v>
      </c>
      <c r="C1707" s="100" t="s">
        <v>3674</v>
      </c>
      <c r="D1707" s="71"/>
      <c r="E1707" s="69"/>
      <c r="F1707" s="72"/>
    </row>
    <row r="1708" spans="1:7" ht="15" customHeight="1" x14ac:dyDescent="0.2">
      <c r="A1708" s="122"/>
      <c r="B1708" s="99" t="s">
        <v>6192</v>
      </c>
      <c r="C1708" s="100" t="s">
        <v>3675</v>
      </c>
      <c r="D1708" s="71"/>
      <c r="E1708" s="69"/>
      <c r="F1708" s="72"/>
    </row>
    <row r="1709" spans="1:7" ht="15" customHeight="1" x14ac:dyDescent="0.2">
      <c r="A1709" s="122"/>
      <c r="B1709" s="99" t="s">
        <v>6193</v>
      </c>
      <c r="C1709" s="100" t="s">
        <v>3676</v>
      </c>
      <c r="D1709" s="71"/>
      <c r="E1709" s="69"/>
      <c r="F1709" s="72"/>
      <c r="G1709" s="73" t="s">
        <v>1662</v>
      </c>
    </row>
    <row r="1710" spans="1:7" ht="15" customHeight="1" x14ac:dyDescent="0.2">
      <c r="A1710" s="122"/>
      <c r="B1710" s="99" t="s">
        <v>6194</v>
      </c>
      <c r="C1710" s="100" t="s">
        <v>3677</v>
      </c>
      <c r="D1710" s="71"/>
      <c r="E1710" s="69"/>
      <c r="F1710" s="72"/>
      <c r="G1710" s="73" t="s">
        <v>4416</v>
      </c>
    </row>
    <row r="1711" spans="1:7" ht="15" customHeight="1" x14ac:dyDescent="0.2">
      <c r="A1711" s="122"/>
      <c r="B1711" s="99" t="s">
        <v>6195</v>
      </c>
      <c r="C1711" s="100" t="s">
        <v>3678</v>
      </c>
      <c r="D1711" s="71"/>
      <c r="E1711" s="69"/>
      <c r="F1711" s="72"/>
      <c r="G1711" s="73" t="s">
        <v>4416</v>
      </c>
    </row>
    <row r="1712" spans="1:7" ht="15" customHeight="1" x14ac:dyDescent="0.2">
      <c r="A1712" s="122"/>
      <c r="B1712" s="99" t="s">
        <v>6196</v>
      </c>
      <c r="C1712" s="100" t="s">
        <v>3679</v>
      </c>
      <c r="D1712" s="71"/>
      <c r="E1712" s="69"/>
      <c r="F1712" s="72"/>
      <c r="G1712" s="73" t="s">
        <v>4416</v>
      </c>
    </row>
    <row r="1713" spans="1:7" ht="15" customHeight="1" x14ac:dyDescent="0.2">
      <c r="A1713" s="122"/>
      <c r="B1713" s="99" t="s">
        <v>6197</v>
      </c>
      <c r="C1713" s="100" t="s">
        <v>3680</v>
      </c>
      <c r="D1713" s="71"/>
      <c r="E1713" s="69"/>
      <c r="F1713" s="72"/>
      <c r="G1713" s="73" t="s">
        <v>4416</v>
      </c>
    </row>
    <row r="1714" spans="1:7" ht="15" customHeight="1" x14ac:dyDescent="0.2">
      <c r="A1714" s="122"/>
      <c r="B1714" s="99" t="s">
        <v>6198</v>
      </c>
      <c r="C1714" s="100" t="s">
        <v>3681</v>
      </c>
      <c r="D1714" s="71"/>
      <c r="E1714" s="69"/>
      <c r="F1714" s="72"/>
      <c r="G1714" s="73" t="s">
        <v>4416</v>
      </c>
    </row>
    <row r="1715" spans="1:7" ht="15" customHeight="1" x14ac:dyDescent="0.2">
      <c r="A1715" s="122"/>
      <c r="B1715" s="99" t="s">
        <v>6199</v>
      </c>
      <c r="C1715" s="100" t="s">
        <v>3670</v>
      </c>
      <c r="D1715" s="71"/>
      <c r="E1715" s="69"/>
      <c r="F1715" s="72"/>
      <c r="G1715" s="73" t="s">
        <v>4416</v>
      </c>
    </row>
    <row r="1716" spans="1:7" ht="15" customHeight="1" x14ac:dyDescent="0.2">
      <c r="A1716" s="122"/>
      <c r="B1716" s="99" t="s">
        <v>6200</v>
      </c>
      <c r="C1716" s="100" t="s">
        <v>3683</v>
      </c>
      <c r="D1716" s="71"/>
      <c r="E1716" s="69"/>
      <c r="F1716" s="72"/>
    </row>
    <row r="1717" spans="1:7" ht="15" customHeight="1" x14ac:dyDescent="0.2">
      <c r="A1717" s="122"/>
      <c r="B1717" s="99" t="s">
        <v>6201</v>
      </c>
      <c r="C1717" s="100" t="s">
        <v>3684</v>
      </c>
      <c r="D1717" s="71"/>
      <c r="E1717" s="69"/>
      <c r="F1717" s="72"/>
    </row>
    <row r="1718" spans="1:7" ht="15" customHeight="1" x14ac:dyDescent="0.2">
      <c r="A1718" s="122"/>
      <c r="B1718" s="99" t="s">
        <v>6202</v>
      </c>
      <c r="C1718" s="100" t="s">
        <v>3685</v>
      </c>
      <c r="D1718" s="71"/>
      <c r="E1718" s="69"/>
      <c r="F1718" s="72"/>
    </row>
    <row r="1719" spans="1:7" ht="15" customHeight="1" x14ac:dyDescent="0.2">
      <c r="A1719" s="122"/>
      <c r="B1719" s="99" t="s">
        <v>6203</v>
      </c>
      <c r="C1719" s="100" t="s">
        <v>3686</v>
      </c>
      <c r="D1719" s="71"/>
      <c r="E1719" s="69"/>
      <c r="F1719" s="72"/>
    </row>
    <row r="1720" spans="1:7" ht="15" customHeight="1" x14ac:dyDescent="0.2">
      <c r="A1720" s="122"/>
      <c r="B1720" s="99" t="s">
        <v>6204</v>
      </c>
      <c r="C1720" s="100" t="s">
        <v>3687</v>
      </c>
      <c r="D1720" s="71"/>
      <c r="E1720" s="69"/>
      <c r="F1720" s="72"/>
    </row>
    <row r="1721" spans="1:7" ht="15" customHeight="1" x14ac:dyDescent="0.2">
      <c r="A1721" s="122"/>
      <c r="B1721" s="99" t="s">
        <v>6205</v>
      </c>
      <c r="C1721" s="100" t="s">
        <v>3688</v>
      </c>
      <c r="D1721" s="71"/>
      <c r="E1721" s="69"/>
      <c r="F1721" s="72"/>
      <c r="G1721" s="73" t="s">
        <v>1662</v>
      </c>
    </row>
    <row r="1722" spans="1:7" ht="15" customHeight="1" x14ac:dyDescent="0.2">
      <c r="A1722" s="122"/>
      <c r="B1722" s="99" t="s">
        <v>6206</v>
      </c>
      <c r="C1722" s="100" t="s">
        <v>3689</v>
      </c>
      <c r="D1722" s="71"/>
      <c r="E1722" s="69"/>
      <c r="F1722" s="72"/>
      <c r="G1722" s="73" t="s">
        <v>4416</v>
      </c>
    </row>
    <row r="1723" spans="1:7" ht="15" customHeight="1" x14ac:dyDescent="0.2">
      <c r="A1723" s="122"/>
      <c r="B1723" s="99" t="s">
        <v>6207</v>
      </c>
      <c r="C1723" s="100" t="s">
        <v>3690</v>
      </c>
      <c r="D1723" s="71"/>
      <c r="E1723" s="69"/>
      <c r="F1723" s="72"/>
      <c r="G1723" s="73" t="s">
        <v>4416</v>
      </c>
    </row>
    <row r="1724" spans="1:7" ht="15" customHeight="1" x14ac:dyDescent="0.2">
      <c r="A1724" s="122"/>
      <c r="B1724" s="99" t="s">
        <v>6208</v>
      </c>
      <c r="C1724" s="100" t="s">
        <v>3691</v>
      </c>
      <c r="D1724" s="71"/>
      <c r="E1724" s="69"/>
      <c r="F1724" s="72"/>
      <c r="G1724" s="73" t="s">
        <v>4416</v>
      </c>
    </row>
    <row r="1725" spans="1:7" ht="15" customHeight="1" x14ac:dyDescent="0.2">
      <c r="A1725" s="122"/>
      <c r="B1725" s="99" t="s">
        <v>6209</v>
      </c>
      <c r="C1725" s="100" t="s">
        <v>3692</v>
      </c>
      <c r="D1725" s="71"/>
      <c r="E1725" s="69"/>
      <c r="F1725" s="72"/>
      <c r="G1725" s="73" t="s">
        <v>4416</v>
      </c>
    </row>
    <row r="1726" spans="1:7" ht="15" customHeight="1" x14ac:dyDescent="0.2">
      <c r="A1726" s="122"/>
      <c r="B1726" s="99" t="s">
        <v>6210</v>
      </c>
      <c r="C1726" s="100" t="s">
        <v>3693</v>
      </c>
      <c r="D1726" s="71"/>
      <c r="E1726" s="69"/>
      <c r="F1726" s="72"/>
      <c r="G1726" s="73" t="s">
        <v>4416</v>
      </c>
    </row>
    <row r="1727" spans="1:7" ht="15" customHeight="1" x14ac:dyDescent="0.2">
      <c r="A1727" s="122"/>
      <c r="B1727" s="99" t="s">
        <v>6211</v>
      </c>
      <c r="C1727" s="100" t="s">
        <v>3694</v>
      </c>
      <c r="D1727" s="71"/>
      <c r="E1727" s="69"/>
      <c r="F1727" s="72"/>
      <c r="G1727" s="73" t="s">
        <v>4416</v>
      </c>
    </row>
    <row r="1728" spans="1:7" ht="15" customHeight="1" x14ac:dyDescent="0.2">
      <c r="A1728" s="122"/>
      <c r="B1728" s="99" t="s">
        <v>3698</v>
      </c>
      <c r="C1728" s="100" t="s">
        <v>3695</v>
      </c>
      <c r="D1728" s="71"/>
      <c r="E1728" s="69"/>
      <c r="F1728" s="72"/>
      <c r="G1728" s="73" t="s">
        <v>4416</v>
      </c>
    </row>
    <row r="1729" spans="1:7" ht="15" customHeight="1" x14ac:dyDescent="0.2">
      <c r="A1729" s="122"/>
      <c r="B1729" s="99" t="s">
        <v>3699</v>
      </c>
      <c r="C1729" s="100" t="s">
        <v>3696</v>
      </c>
      <c r="D1729" s="71"/>
      <c r="E1729" s="69"/>
      <c r="F1729" s="72"/>
      <c r="G1729" s="73" t="s">
        <v>4416</v>
      </c>
    </row>
    <row r="1730" spans="1:7" ht="15" customHeight="1" x14ac:dyDescent="0.2">
      <c r="A1730" s="122"/>
      <c r="B1730" s="98" t="s">
        <v>3700</v>
      </c>
      <c r="C1730" s="102" t="s">
        <v>3697</v>
      </c>
      <c r="D1730" s="71"/>
      <c r="E1730" s="69"/>
      <c r="F1730" s="72"/>
      <c r="G1730" s="73" t="s">
        <v>4416</v>
      </c>
    </row>
    <row r="1731" spans="1:7" ht="15" customHeight="1" x14ac:dyDescent="0.2">
      <c r="A1731" s="133" t="s">
        <v>3701</v>
      </c>
      <c r="B1731" s="99" t="s">
        <v>3703</v>
      </c>
      <c r="C1731" s="100" t="s">
        <v>3702</v>
      </c>
      <c r="D1731" s="71"/>
      <c r="E1731" s="69"/>
      <c r="F1731" s="72"/>
      <c r="G1731" s="73" t="s">
        <v>1662</v>
      </c>
    </row>
    <row r="1732" spans="1:7" ht="15" customHeight="1" x14ac:dyDescent="0.2">
      <c r="A1732" s="122"/>
      <c r="B1732" s="99" t="s">
        <v>3705</v>
      </c>
      <c r="C1732" s="100" t="s">
        <v>3704</v>
      </c>
      <c r="D1732" s="71"/>
      <c r="E1732" s="69"/>
      <c r="F1732" s="72"/>
      <c r="G1732" s="73" t="s">
        <v>4416</v>
      </c>
    </row>
    <row r="1733" spans="1:7" ht="15" customHeight="1" x14ac:dyDescent="0.2">
      <c r="A1733" s="122"/>
      <c r="B1733" s="99" t="s">
        <v>3707</v>
      </c>
      <c r="C1733" s="100" t="s">
        <v>3706</v>
      </c>
      <c r="D1733" s="71"/>
      <c r="E1733" s="69"/>
      <c r="F1733" s="72"/>
      <c r="G1733" s="73" t="s">
        <v>4416</v>
      </c>
    </row>
    <row r="1734" spans="1:7" ht="15" customHeight="1" x14ac:dyDescent="0.2">
      <c r="A1734" s="122"/>
      <c r="B1734" s="99" t="s">
        <v>3709</v>
      </c>
      <c r="C1734" s="100" t="s">
        <v>3708</v>
      </c>
      <c r="D1734" s="71"/>
      <c r="E1734" s="69"/>
      <c r="F1734" s="72"/>
      <c r="G1734" s="73" t="s">
        <v>4416</v>
      </c>
    </row>
    <row r="1735" spans="1:7" ht="15" customHeight="1" x14ac:dyDescent="0.2">
      <c r="A1735" s="122"/>
      <c r="B1735" s="99" t="s">
        <v>3711</v>
      </c>
      <c r="C1735" s="100" t="s">
        <v>3710</v>
      </c>
      <c r="D1735" s="71"/>
      <c r="E1735" s="69"/>
      <c r="F1735" s="72"/>
      <c r="G1735" s="73" t="s">
        <v>4416</v>
      </c>
    </row>
    <row r="1736" spans="1:7" ht="15" customHeight="1" x14ac:dyDescent="0.2">
      <c r="A1736" s="122"/>
      <c r="B1736" s="99" t="s">
        <v>3713</v>
      </c>
      <c r="C1736" s="100" t="s">
        <v>3712</v>
      </c>
      <c r="D1736" s="71"/>
      <c r="E1736" s="69"/>
      <c r="F1736" s="72"/>
      <c r="G1736" s="73" t="s">
        <v>4416</v>
      </c>
    </row>
    <row r="1737" spans="1:7" ht="15" customHeight="1" x14ac:dyDescent="0.2">
      <c r="A1737" s="122"/>
      <c r="B1737" s="99" t="s">
        <v>3717</v>
      </c>
      <c r="C1737" s="100" t="s">
        <v>3714</v>
      </c>
      <c r="D1737" s="71"/>
      <c r="E1737" s="69"/>
      <c r="F1737" s="72"/>
      <c r="G1737" s="73" t="s">
        <v>4416</v>
      </c>
    </row>
    <row r="1738" spans="1:7" ht="15" customHeight="1" x14ac:dyDescent="0.2">
      <c r="A1738" s="122"/>
      <c r="B1738" s="99" t="s">
        <v>3718</v>
      </c>
      <c r="C1738" s="100" t="s">
        <v>3715</v>
      </c>
      <c r="D1738" s="71"/>
      <c r="E1738" s="69"/>
      <c r="F1738" s="72"/>
      <c r="G1738" s="73" t="s">
        <v>4416</v>
      </c>
    </row>
    <row r="1739" spans="1:7" ht="15" customHeight="1" x14ac:dyDescent="0.2">
      <c r="A1739" s="122"/>
      <c r="B1739" s="99" t="s">
        <v>3719</v>
      </c>
      <c r="C1739" s="100" t="s">
        <v>3716</v>
      </c>
      <c r="D1739" s="71"/>
      <c r="E1739" s="69"/>
      <c r="F1739" s="72"/>
      <c r="G1739" s="73" t="s">
        <v>4416</v>
      </c>
    </row>
    <row r="1740" spans="1:7" ht="15" customHeight="1" x14ac:dyDescent="0.2">
      <c r="A1740" s="122"/>
      <c r="B1740" s="99" t="s">
        <v>3724</v>
      </c>
      <c r="C1740" s="100" t="s">
        <v>3720</v>
      </c>
      <c r="D1740" s="71"/>
      <c r="E1740" s="69"/>
      <c r="F1740" s="72"/>
      <c r="G1740" s="73" t="s">
        <v>4416</v>
      </c>
    </row>
    <row r="1741" spans="1:7" ht="15" customHeight="1" x14ac:dyDescent="0.2">
      <c r="A1741" s="122"/>
      <c r="B1741" s="99" t="s">
        <v>3725</v>
      </c>
      <c r="C1741" s="100" t="s">
        <v>3721</v>
      </c>
      <c r="D1741" s="71"/>
      <c r="E1741" s="69"/>
      <c r="F1741" s="72"/>
      <c r="G1741" s="73" t="s">
        <v>4416</v>
      </c>
    </row>
    <row r="1742" spans="1:7" ht="15" customHeight="1" x14ac:dyDescent="0.2">
      <c r="A1742" s="122"/>
      <c r="B1742" s="99" t="s">
        <v>3726</v>
      </c>
      <c r="C1742" s="100" t="s">
        <v>3722</v>
      </c>
      <c r="D1742" s="71"/>
      <c r="E1742" s="69"/>
      <c r="F1742" s="72"/>
      <c r="G1742" s="73" t="s">
        <v>4416</v>
      </c>
    </row>
    <row r="1743" spans="1:7" ht="15" customHeight="1" x14ac:dyDescent="0.2">
      <c r="A1743" s="122"/>
      <c r="B1743" s="99" t="s">
        <v>3727</v>
      </c>
      <c r="C1743" s="100" t="s">
        <v>3723</v>
      </c>
      <c r="D1743" s="71"/>
      <c r="E1743" s="69"/>
      <c r="F1743" s="72"/>
      <c r="G1743" s="73" t="s">
        <v>4416</v>
      </c>
    </row>
    <row r="1744" spans="1:7" ht="15" customHeight="1" x14ac:dyDescent="0.2">
      <c r="A1744" s="122"/>
      <c r="B1744" s="99" t="s">
        <v>3731</v>
      </c>
      <c r="C1744" s="100" t="s">
        <v>3728</v>
      </c>
      <c r="D1744" s="71"/>
      <c r="E1744" s="69"/>
      <c r="F1744" s="72"/>
      <c r="G1744" s="73" t="s">
        <v>4416</v>
      </c>
    </row>
    <row r="1745" spans="1:7" ht="15" customHeight="1" x14ac:dyDescent="0.2">
      <c r="A1745" s="122"/>
      <c r="B1745" s="99" t="s">
        <v>3732</v>
      </c>
      <c r="C1745" s="100" t="s">
        <v>3729</v>
      </c>
      <c r="D1745" s="71"/>
      <c r="E1745" s="69"/>
      <c r="F1745" s="72"/>
      <c r="G1745" s="73" t="s">
        <v>4416</v>
      </c>
    </row>
    <row r="1746" spans="1:7" ht="15" customHeight="1" x14ac:dyDescent="0.2">
      <c r="A1746" s="122"/>
      <c r="B1746" s="99" t="s">
        <v>3733</v>
      </c>
      <c r="C1746" s="100" t="s">
        <v>3730</v>
      </c>
      <c r="D1746" s="71"/>
      <c r="E1746" s="69"/>
      <c r="F1746" s="72"/>
      <c r="G1746" s="73" t="s">
        <v>4416</v>
      </c>
    </row>
    <row r="1747" spans="1:7" ht="15" customHeight="1" x14ac:dyDescent="0.2">
      <c r="A1747" s="122"/>
      <c r="B1747" s="99" t="s">
        <v>3736</v>
      </c>
      <c r="C1747" s="100" t="s">
        <v>3734</v>
      </c>
      <c r="D1747" s="71"/>
      <c r="E1747" s="69"/>
      <c r="F1747" s="72"/>
      <c r="G1747" s="73" t="s">
        <v>4416</v>
      </c>
    </row>
    <row r="1748" spans="1:7" ht="15" customHeight="1" x14ac:dyDescent="0.2">
      <c r="A1748" s="122"/>
      <c r="B1748" s="99" t="s">
        <v>3737</v>
      </c>
      <c r="C1748" s="100" t="s">
        <v>3735</v>
      </c>
      <c r="D1748" s="71"/>
      <c r="E1748" s="69"/>
      <c r="F1748" s="72"/>
      <c r="G1748" s="73" t="s">
        <v>4416</v>
      </c>
    </row>
    <row r="1749" spans="1:7" ht="15" customHeight="1" x14ac:dyDescent="0.2">
      <c r="A1749" s="122"/>
      <c r="B1749" s="99" t="s">
        <v>3739</v>
      </c>
      <c r="C1749" s="100" t="s">
        <v>3738</v>
      </c>
      <c r="D1749" s="71"/>
      <c r="E1749" s="69"/>
      <c r="F1749" s="72"/>
      <c r="G1749" s="73" t="s">
        <v>4416</v>
      </c>
    </row>
    <row r="1750" spans="1:7" ht="15" customHeight="1" x14ac:dyDescent="0.2">
      <c r="A1750" s="122"/>
      <c r="B1750" s="99" t="s">
        <v>3743</v>
      </c>
      <c r="C1750" s="100" t="s">
        <v>3740</v>
      </c>
      <c r="D1750" s="71"/>
      <c r="E1750" s="69"/>
      <c r="F1750" s="72"/>
      <c r="G1750" s="73" t="s">
        <v>4416</v>
      </c>
    </row>
    <row r="1751" spans="1:7" ht="15" customHeight="1" x14ac:dyDescent="0.2">
      <c r="A1751" s="122"/>
      <c r="B1751" s="99" t="s">
        <v>3744</v>
      </c>
      <c r="C1751" s="100" t="s">
        <v>3741</v>
      </c>
      <c r="D1751" s="71"/>
      <c r="E1751" s="69"/>
      <c r="F1751" s="72"/>
      <c r="G1751" s="73" t="s">
        <v>4416</v>
      </c>
    </row>
    <row r="1752" spans="1:7" ht="15" customHeight="1" x14ac:dyDescent="0.2">
      <c r="A1752" s="122"/>
      <c r="B1752" s="99" t="s">
        <v>3745</v>
      </c>
      <c r="C1752" s="100" t="s">
        <v>3742</v>
      </c>
      <c r="D1752" s="71"/>
      <c r="E1752" s="69"/>
      <c r="F1752" s="72"/>
      <c r="G1752" s="73" t="s">
        <v>4416</v>
      </c>
    </row>
    <row r="1753" spans="1:7" ht="15" customHeight="1" x14ac:dyDescent="0.2">
      <c r="A1753" s="122"/>
      <c r="B1753" s="99" t="s">
        <v>3754</v>
      </c>
      <c r="C1753" s="100" t="s">
        <v>3746</v>
      </c>
      <c r="D1753" s="71"/>
      <c r="E1753" s="69"/>
      <c r="F1753" s="72"/>
      <c r="G1753" s="73" t="s">
        <v>4416</v>
      </c>
    </row>
    <row r="1754" spans="1:7" ht="15" customHeight="1" x14ac:dyDescent="0.2">
      <c r="A1754" s="122"/>
      <c r="B1754" s="99" t="s">
        <v>3755</v>
      </c>
      <c r="C1754" s="100" t="s">
        <v>3747</v>
      </c>
      <c r="D1754" s="71"/>
      <c r="E1754" s="69"/>
      <c r="F1754" s="72"/>
      <c r="G1754" s="73" t="s">
        <v>4416</v>
      </c>
    </row>
    <row r="1755" spans="1:7" ht="15" customHeight="1" x14ac:dyDescent="0.2">
      <c r="A1755" s="122"/>
      <c r="B1755" s="99" t="s">
        <v>3756</v>
      </c>
      <c r="C1755" s="100" t="s">
        <v>3749</v>
      </c>
      <c r="D1755" s="71"/>
      <c r="E1755" s="69"/>
      <c r="F1755" s="72"/>
      <c r="G1755" s="73" t="s">
        <v>4416</v>
      </c>
    </row>
    <row r="1756" spans="1:7" ht="15" customHeight="1" x14ac:dyDescent="0.2">
      <c r="A1756" s="122"/>
      <c r="B1756" s="99" t="s">
        <v>3757</v>
      </c>
      <c r="C1756" s="100" t="s">
        <v>3748</v>
      </c>
      <c r="D1756" s="71"/>
      <c r="E1756" s="69"/>
      <c r="F1756" s="72"/>
      <c r="G1756" s="73" t="s">
        <v>4416</v>
      </c>
    </row>
    <row r="1757" spans="1:7" ht="15" customHeight="1" x14ac:dyDescent="0.2">
      <c r="A1757" s="122"/>
      <c r="B1757" s="99" t="s">
        <v>3758</v>
      </c>
      <c r="C1757" s="100" t="s">
        <v>3750</v>
      </c>
      <c r="D1757" s="71"/>
      <c r="E1757" s="69"/>
      <c r="F1757" s="72"/>
      <c r="G1757" s="73" t="s">
        <v>4416</v>
      </c>
    </row>
    <row r="1758" spans="1:7" ht="15" customHeight="1" x14ac:dyDescent="0.2">
      <c r="A1758" s="122"/>
      <c r="B1758" s="99" t="s">
        <v>3759</v>
      </c>
      <c r="C1758" s="100" t="s">
        <v>3751</v>
      </c>
      <c r="D1758" s="71"/>
      <c r="E1758" s="69"/>
      <c r="F1758" s="72"/>
      <c r="G1758" s="73" t="s">
        <v>4416</v>
      </c>
    </row>
    <row r="1759" spans="1:7" ht="15" customHeight="1" x14ac:dyDescent="0.2">
      <c r="A1759" s="122"/>
      <c r="B1759" s="99" t="s">
        <v>3760</v>
      </c>
      <c r="C1759" s="100" t="s">
        <v>3752</v>
      </c>
      <c r="D1759" s="71"/>
      <c r="E1759" s="69"/>
      <c r="F1759" s="72"/>
      <c r="G1759" s="73" t="s">
        <v>4416</v>
      </c>
    </row>
    <row r="1760" spans="1:7" ht="15" customHeight="1" x14ac:dyDescent="0.2">
      <c r="A1760" s="122"/>
      <c r="B1760" s="99" t="s">
        <v>3761</v>
      </c>
      <c r="C1760" s="100" t="s">
        <v>3753</v>
      </c>
      <c r="D1760" s="71"/>
      <c r="E1760" s="69"/>
      <c r="F1760" s="72"/>
      <c r="G1760" s="73" t="s">
        <v>4416</v>
      </c>
    </row>
    <row r="1761" spans="1:7" ht="15" customHeight="1" x14ac:dyDescent="0.2">
      <c r="A1761" s="122"/>
      <c r="B1761" s="99" t="s">
        <v>3766</v>
      </c>
      <c r="C1761" s="100" t="s">
        <v>3762</v>
      </c>
      <c r="D1761" s="71"/>
      <c r="E1761" s="69"/>
      <c r="F1761" s="72"/>
      <c r="G1761" s="73" t="s">
        <v>4416</v>
      </c>
    </row>
    <row r="1762" spans="1:7" ht="15" customHeight="1" x14ac:dyDescent="0.2">
      <c r="A1762" s="122"/>
      <c r="B1762" s="99" t="s">
        <v>3767</v>
      </c>
      <c r="C1762" s="100" t="s">
        <v>3763</v>
      </c>
      <c r="D1762" s="71"/>
      <c r="E1762" s="69"/>
      <c r="F1762" s="72"/>
      <c r="G1762" s="73" t="s">
        <v>4416</v>
      </c>
    </row>
    <row r="1763" spans="1:7" ht="15" customHeight="1" x14ac:dyDescent="0.2">
      <c r="A1763" s="122"/>
      <c r="B1763" s="99" t="s">
        <v>3768</v>
      </c>
      <c r="C1763" s="100" t="s">
        <v>3764</v>
      </c>
      <c r="D1763" s="71"/>
      <c r="E1763" s="69"/>
      <c r="F1763" s="72"/>
      <c r="G1763" s="73" t="s">
        <v>4416</v>
      </c>
    </row>
    <row r="1764" spans="1:7" ht="15" customHeight="1" x14ac:dyDescent="0.2">
      <c r="A1764" s="122"/>
      <c r="B1764" s="99" t="s">
        <v>3769</v>
      </c>
      <c r="C1764" s="100" t="s">
        <v>3765</v>
      </c>
      <c r="D1764" s="71"/>
      <c r="E1764" s="69"/>
      <c r="F1764" s="72"/>
      <c r="G1764" s="73" t="s">
        <v>4416</v>
      </c>
    </row>
    <row r="1765" spans="1:7" ht="15" customHeight="1" x14ac:dyDescent="0.2">
      <c r="A1765" s="122"/>
      <c r="B1765" s="99" t="s">
        <v>3774</v>
      </c>
      <c r="C1765" s="100" t="s">
        <v>3773</v>
      </c>
      <c r="D1765" s="71"/>
      <c r="E1765" s="69"/>
      <c r="F1765" s="72"/>
      <c r="G1765" s="73" t="s">
        <v>4416</v>
      </c>
    </row>
    <row r="1766" spans="1:7" ht="15" customHeight="1" x14ac:dyDescent="0.2">
      <c r="A1766" s="122"/>
      <c r="B1766" s="99" t="s">
        <v>3775</v>
      </c>
      <c r="C1766" s="100" t="s">
        <v>3770</v>
      </c>
      <c r="D1766" s="71"/>
      <c r="E1766" s="69"/>
      <c r="F1766" s="72"/>
      <c r="G1766" s="73" t="s">
        <v>4416</v>
      </c>
    </row>
    <row r="1767" spans="1:7" ht="15" customHeight="1" x14ac:dyDescent="0.2">
      <c r="A1767" s="122"/>
      <c r="B1767" s="99" t="s">
        <v>3776</v>
      </c>
      <c r="C1767" s="100" t="s">
        <v>3771</v>
      </c>
      <c r="D1767" s="71"/>
      <c r="E1767" s="69"/>
      <c r="F1767" s="72"/>
      <c r="G1767" s="73" t="s">
        <v>4416</v>
      </c>
    </row>
    <row r="1768" spans="1:7" ht="15" customHeight="1" x14ac:dyDescent="0.2">
      <c r="A1768" s="122"/>
      <c r="B1768" s="99" t="s">
        <v>3777</v>
      </c>
      <c r="C1768" s="100" t="s">
        <v>3772</v>
      </c>
      <c r="D1768" s="71"/>
      <c r="E1768" s="69"/>
      <c r="F1768" s="72"/>
      <c r="G1768" s="73" t="s">
        <v>4416</v>
      </c>
    </row>
    <row r="1769" spans="1:7" ht="15" customHeight="1" x14ac:dyDescent="0.2">
      <c r="A1769" s="122"/>
      <c r="B1769" s="99" t="s">
        <v>3782</v>
      </c>
      <c r="C1769" s="100" t="s">
        <v>3778</v>
      </c>
      <c r="D1769" s="71"/>
      <c r="E1769" s="69"/>
      <c r="F1769" s="72"/>
      <c r="G1769" s="73" t="s">
        <v>4416</v>
      </c>
    </row>
    <row r="1770" spans="1:7" ht="15" customHeight="1" x14ac:dyDescent="0.2">
      <c r="A1770" s="122"/>
      <c r="B1770" s="99" t="s">
        <v>3783</v>
      </c>
      <c r="C1770" s="100" t="s">
        <v>3779</v>
      </c>
      <c r="D1770" s="71"/>
      <c r="E1770" s="69"/>
      <c r="F1770" s="72"/>
      <c r="G1770" s="73" t="s">
        <v>4416</v>
      </c>
    </row>
    <row r="1771" spans="1:7" ht="15" customHeight="1" x14ac:dyDescent="0.2">
      <c r="A1771" s="122"/>
      <c r="B1771" s="99" t="s">
        <v>3784</v>
      </c>
      <c r="C1771" s="100" t="s">
        <v>3780</v>
      </c>
      <c r="D1771" s="71"/>
      <c r="E1771" s="69"/>
      <c r="F1771" s="72"/>
      <c r="G1771" s="73" t="s">
        <v>4416</v>
      </c>
    </row>
    <row r="1772" spans="1:7" ht="15" customHeight="1" x14ac:dyDescent="0.2">
      <c r="A1772" s="122"/>
      <c r="B1772" s="99" t="s">
        <v>3785</v>
      </c>
      <c r="C1772" s="100" t="s">
        <v>3781</v>
      </c>
      <c r="D1772" s="71"/>
      <c r="E1772" s="69"/>
      <c r="F1772" s="72"/>
      <c r="G1772" s="73" t="s">
        <v>4416</v>
      </c>
    </row>
    <row r="1773" spans="1:7" ht="15" customHeight="1" x14ac:dyDescent="0.2">
      <c r="A1773" s="122"/>
      <c r="B1773" s="99" t="s">
        <v>3788</v>
      </c>
      <c r="C1773" s="100" t="s">
        <v>3786</v>
      </c>
      <c r="D1773" s="71"/>
      <c r="E1773" s="69"/>
      <c r="F1773" s="72"/>
      <c r="G1773" s="73" t="s">
        <v>4416</v>
      </c>
    </row>
    <row r="1774" spans="1:7" ht="15" customHeight="1" x14ac:dyDescent="0.2">
      <c r="A1774" s="122"/>
      <c r="B1774" s="99" t="s">
        <v>3789</v>
      </c>
      <c r="C1774" s="100" t="s">
        <v>3787</v>
      </c>
      <c r="D1774" s="71"/>
      <c r="E1774" s="69"/>
      <c r="F1774" s="72"/>
      <c r="G1774" s="73" t="s">
        <v>4416</v>
      </c>
    </row>
    <row r="1775" spans="1:7" ht="15" customHeight="1" x14ac:dyDescent="0.2">
      <c r="A1775" s="122"/>
      <c r="B1775" s="99" t="s">
        <v>3792</v>
      </c>
      <c r="C1775" s="100" t="s">
        <v>3790</v>
      </c>
      <c r="D1775" s="71"/>
      <c r="E1775" s="69"/>
      <c r="F1775" s="72"/>
      <c r="G1775" s="73" t="s">
        <v>4416</v>
      </c>
    </row>
    <row r="1776" spans="1:7" ht="15" customHeight="1" x14ac:dyDescent="0.2">
      <c r="A1776" s="122"/>
      <c r="B1776" s="99" t="s">
        <v>3793</v>
      </c>
      <c r="C1776" s="100" t="s">
        <v>3791</v>
      </c>
      <c r="D1776" s="71"/>
      <c r="E1776" s="69"/>
      <c r="F1776" s="72"/>
      <c r="G1776" s="73" t="s">
        <v>4416</v>
      </c>
    </row>
    <row r="1777" spans="1:7" ht="15" customHeight="1" x14ac:dyDescent="0.2">
      <c r="A1777" s="122"/>
      <c r="B1777" s="99" t="s">
        <v>3798</v>
      </c>
      <c r="C1777" s="100" t="s">
        <v>3794</v>
      </c>
      <c r="D1777" s="71"/>
      <c r="E1777" s="69"/>
      <c r="F1777" s="72"/>
      <c r="G1777" s="73" t="s">
        <v>4416</v>
      </c>
    </row>
    <row r="1778" spans="1:7" ht="15" customHeight="1" x14ac:dyDescent="0.2">
      <c r="A1778" s="122"/>
      <c r="B1778" s="99" t="s">
        <v>3799</v>
      </c>
      <c r="C1778" s="100" t="s">
        <v>3795</v>
      </c>
      <c r="D1778" s="71"/>
      <c r="E1778" s="69"/>
      <c r="F1778" s="72"/>
      <c r="G1778" s="73" t="s">
        <v>4416</v>
      </c>
    </row>
    <row r="1779" spans="1:7" ht="15" customHeight="1" x14ac:dyDescent="0.2">
      <c r="A1779" s="122"/>
      <c r="B1779" s="99" t="s">
        <v>3800</v>
      </c>
      <c r="C1779" s="100" t="s">
        <v>3796</v>
      </c>
      <c r="D1779" s="71"/>
      <c r="E1779" s="69"/>
      <c r="F1779" s="72"/>
      <c r="G1779" s="73" t="s">
        <v>4416</v>
      </c>
    </row>
    <row r="1780" spans="1:7" ht="15" customHeight="1" x14ac:dyDescent="0.2">
      <c r="A1780" s="122"/>
      <c r="B1780" s="99" t="s">
        <v>3801</v>
      </c>
      <c r="C1780" s="100" t="s">
        <v>3797</v>
      </c>
      <c r="D1780" s="71"/>
      <c r="E1780" s="69"/>
      <c r="F1780" s="72"/>
      <c r="G1780" s="73" t="s">
        <v>4416</v>
      </c>
    </row>
    <row r="1781" spans="1:7" ht="15" customHeight="1" x14ac:dyDescent="0.2">
      <c r="A1781" s="122"/>
      <c r="B1781" s="99" t="s">
        <v>3806</v>
      </c>
      <c r="C1781" s="100" t="s">
        <v>3802</v>
      </c>
      <c r="D1781" s="71"/>
      <c r="E1781" s="69"/>
      <c r="F1781" s="72"/>
      <c r="G1781" s="73" t="s">
        <v>4416</v>
      </c>
    </row>
    <row r="1782" spans="1:7" ht="15" customHeight="1" x14ac:dyDescent="0.2">
      <c r="A1782" s="122"/>
      <c r="B1782" s="99" t="s">
        <v>3807</v>
      </c>
      <c r="C1782" s="100" t="s">
        <v>3803</v>
      </c>
      <c r="D1782" s="71"/>
      <c r="E1782" s="69"/>
      <c r="F1782" s="72"/>
      <c r="G1782" s="73" t="s">
        <v>4416</v>
      </c>
    </row>
    <row r="1783" spans="1:7" ht="15" customHeight="1" x14ac:dyDescent="0.2">
      <c r="A1783" s="122"/>
      <c r="B1783" s="99" t="s">
        <v>3808</v>
      </c>
      <c r="C1783" s="100" t="s">
        <v>3804</v>
      </c>
      <c r="D1783" s="71"/>
      <c r="E1783" s="69"/>
      <c r="F1783" s="72"/>
      <c r="G1783" s="73" t="s">
        <v>4416</v>
      </c>
    </row>
    <row r="1784" spans="1:7" ht="15" customHeight="1" x14ac:dyDescent="0.2">
      <c r="A1784" s="122"/>
      <c r="B1784" s="99" t="s">
        <v>3809</v>
      </c>
      <c r="C1784" s="100" t="s">
        <v>3805</v>
      </c>
      <c r="D1784" s="71"/>
      <c r="E1784" s="69"/>
      <c r="F1784" s="72"/>
      <c r="G1784" s="73" t="s">
        <v>4416</v>
      </c>
    </row>
    <row r="1785" spans="1:7" ht="15" customHeight="1" x14ac:dyDescent="0.2">
      <c r="A1785" s="122"/>
      <c r="B1785" s="99" t="s">
        <v>3814</v>
      </c>
      <c r="C1785" s="100" t="s">
        <v>3810</v>
      </c>
      <c r="D1785" s="71"/>
      <c r="E1785" s="69"/>
      <c r="F1785" s="72"/>
      <c r="G1785" s="73" t="s">
        <v>4416</v>
      </c>
    </row>
    <row r="1786" spans="1:7" ht="15" customHeight="1" x14ac:dyDescent="0.2">
      <c r="A1786" s="122"/>
      <c r="B1786" s="99" t="s">
        <v>3815</v>
      </c>
      <c r="C1786" s="100" t="s">
        <v>3811</v>
      </c>
      <c r="D1786" s="71"/>
      <c r="E1786" s="69"/>
      <c r="F1786" s="72"/>
      <c r="G1786" s="73" t="s">
        <v>4416</v>
      </c>
    </row>
    <row r="1787" spans="1:7" ht="15" customHeight="1" x14ac:dyDescent="0.2">
      <c r="A1787" s="122"/>
      <c r="B1787" s="99" t="s">
        <v>3816</v>
      </c>
      <c r="C1787" s="100" t="s">
        <v>3812</v>
      </c>
      <c r="D1787" s="71"/>
      <c r="E1787" s="69"/>
      <c r="F1787" s="72"/>
      <c r="G1787" s="73" t="s">
        <v>4416</v>
      </c>
    </row>
    <row r="1788" spans="1:7" ht="15" customHeight="1" x14ac:dyDescent="0.2">
      <c r="A1788" s="122"/>
      <c r="B1788" s="99" t="s">
        <v>3817</v>
      </c>
      <c r="C1788" s="100" t="s">
        <v>3813</v>
      </c>
      <c r="D1788" s="71"/>
      <c r="E1788" s="69"/>
      <c r="F1788" s="72"/>
      <c r="G1788" s="86" t="s">
        <v>4416</v>
      </c>
    </row>
    <row r="1789" spans="1:7" ht="15" customHeight="1" x14ac:dyDescent="0.2">
      <c r="A1789" s="122"/>
      <c r="B1789" s="99" t="s">
        <v>5165</v>
      </c>
      <c r="C1789" s="100" t="s">
        <v>5161</v>
      </c>
      <c r="D1789" s="71"/>
      <c r="E1789" s="69"/>
      <c r="F1789" s="72"/>
      <c r="G1789" s="86" t="s">
        <v>4416</v>
      </c>
    </row>
    <row r="1790" spans="1:7" ht="15" customHeight="1" x14ac:dyDescent="0.2">
      <c r="A1790" s="122"/>
      <c r="B1790" s="99" t="s">
        <v>5166</v>
      </c>
      <c r="C1790" s="100" t="s">
        <v>5162</v>
      </c>
      <c r="D1790" s="71"/>
      <c r="E1790" s="69"/>
      <c r="F1790" s="72"/>
      <c r="G1790" s="86" t="s">
        <v>4416</v>
      </c>
    </row>
    <row r="1791" spans="1:7" ht="15" customHeight="1" x14ac:dyDescent="0.2">
      <c r="A1791" s="122"/>
      <c r="B1791" s="99" t="s">
        <v>5167</v>
      </c>
      <c r="C1791" s="100" t="s">
        <v>5163</v>
      </c>
      <c r="D1791" s="71"/>
      <c r="E1791" s="69"/>
      <c r="F1791" s="72"/>
      <c r="G1791" s="86" t="s">
        <v>4416</v>
      </c>
    </row>
    <row r="1792" spans="1:7" ht="15" customHeight="1" x14ac:dyDescent="0.2">
      <c r="A1792" s="122"/>
      <c r="B1792" s="99" t="s">
        <v>5168</v>
      </c>
      <c r="C1792" s="100" t="s">
        <v>5164</v>
      </c>
      <c r="D1792" s="71"/>
      <c r="E1792" s="69"/>
      <c r="F1792" s="72"/>
      <c r="G1792" s="86" t="s">
        <v>4416</v>
      </c>
    </row>
    <row r="1793" spans="1:7" ht="15" customHeight="1" x14ac:dyDescent="0.2">
      <c r="A1793" s="122"/>
      <c r="B1793" s="99" t="s">
        <v>5449</v>
      </c>
      <c r="C1793" s="100" t="s">
        <v>5445</v>
      </c>
      <c r="D1793" s="71"/>
      <c r="E1793" s="69"/>
      <c r="F1793" s="72"/>
      <c r="G1793" s="86" t="s">
        <v>4416</v>
      </c>
    </row>
    <row r="1794" spans="1:7" ht="15" customHeight="1" x14ac:dyDescent="0.2">
      <c r="A1794" s="122"/>
      <c r="B1794" s="99" t="s">
        <v>5450</v>
      </c>
      <c r="C1794" s="100" t="s">
        <v>5446</v>
      </c>
      <c r="D1794" s="71"/>
      <c r="E1794" s="69"/>
      <c r="F1794" s="72"/>
      <c r="G1794" s="86" t="s">
        <v>4416</v>
      </c>
    </row>
    <row r="1795" spans="1:7" ht="15" customHeight="1" x14ac:dyDescent="0.2">
      <c r="A1795" s="122"/>
      <c r="B1795" s="99" t="s">
        <v>5451</v>
      </c>
      <c r="C1795" s="100" t="s">
        <v>5447</v>
      </c>
      <c r="D1795" s="71"/>
      <c r="E1795" s="69"/>
      <c r="F1795" s="72"/>
      <c r="G1795" s="86" t="s">
        <v>4416</v>
      </c>
    </row>
    <row r="1796" spans="1:7" ht="15" customHeight="1" x14ac:dyDescent="0.2">
      <c r="A1796" s="122"/>
      <c r="B1796" s="99" t="s">
        <v>5452</v>
      </c>
      <c r="C1796" s="100" t="s">
        <v>5448</v>
      </c>
      <c r="D1796" s="71"/>
      <c r="E1796" s="69"/>
      <c r="F1796" s="72"/>
      <c r="G1796" s="73" t="s">
        <v>4416</v>
      </c>
    </row>
    <row r="1797" spans="1:7" s="87" customFormat="1" ht="14.25" customHeight="1" x14ac:dyDescent="0.2">
      <c r="A1797" s="122"/>
      <c r="B1797" s="99" t="s">
        <v>5922</v>
      </c>
      <c r="C1797" s="100" t="s">
        <v>5920</v>
      </c>
      <c r="D1797" s="91"/>
      <c r="E1797" s="69"/>
      <c r="F1797" s="85"/>
      <c r="G1797" s="73" t="s">
        <v>4416</v>
      </c>
    </row>
    <row r="1798" spans="1:7" s="87" customFormat="1" ht="15" customHeight="1" x14ac:dyDescent="0.2">
      <c r="A1798" s="122"/>
      <c r="B1798" s="99" t="s">
        <v>5923</v>
      </c>
      <c r="C1798" s="100" t="s">
        <v>5921</v>
      </c>
      <c r="D1798" s="91"/>
      <c r="E1798" s="69"/>
      <c r="F1798" s="85"/>
      <c r="G1798" s="73" t="s">
        <v>4416</v>
      </c>
    </row>
    <row r="1799" spans="1:7" s="87" customFormat="1" ht="15" customHeight="1" x14ac:dyDescent="0.2">
      <c r="A1799" s="122"/>
      <c r="B1799" s="99" t="s">
        <v>5924</v>
      </c>
      <c r="C1799" s="100" t="s">
        <v>5918</v>
      </c>
      <c r="D1799" s="91"/>
      <c r="E1799" s="69"/>
      <c r="F1799" s="85"/>
      <c r="G1799" s="73" t="s">
        <v>4416</v>
      </c>
    </row>
    <row r="1800" spans="1:7" s="87" customFormat="1" ht="15" customHeight="1" x14ac:dyDescent="0.2">
      <c r="A1800" s="122"/>
      <c r="B1800" s="99" t="s">
        <v>5925</v>
      </c>
      <c r="C1800" s="100" t="s">
        <v>5919</v>
      </c>
      <c r="D1800" s="91"/>
      <c r="E1800" s="69"/>
      <c r="F1800" s="85"/>
      <c r="G1800" s="73" t="s">
        <v>4416</v>
      </c>
    </row>
    <row r="1801" spans="1:7" s="87" customFormat="1" ht="14.25" customHeight="1" x14ac:dyDescent="0.2">
      <c r="A1801" s="122"/>
      <c r="B1801" s="99" t="s">
        <v>6702</v>
      </c>
      <c r="C1801" s="100" t="s">
        <v>6698</v>
      </c>
      <c r="D1801" s="91"/>
      <c r="E1801" s="69"/>
      <c r="F1801" s="85"/>
      <c r="G1801" s="73" t="s">
        <v>4416</v>
      </c>
    </row>
    <row r="1802" spans="1:7" s="87" customFormat="1" ht="15" customHeight="1" x14ac:dyDescent="0.2">
      <c r="A1802" s="122"/>
      <c r="B1802" s="99" t="s">
        <v>6703</v>
      </c>
      <c r="C1802" s="100" t="s">
        <v>6699</v>
      </c>
      <c r="D1802" s="91"/>
      <c r="E1802" s="69"/>
      <c r="F1802" s="85"/>
      <c r="G1802" s="86" t="s">
        <v>4416</v>
      </c>
    </row>
    <row r="1803" spans="1:7" s="87" customFormat="1" ht="15" customHeight="1" x14ac:dyDescent="0.2">
      <c r="A1803" s="122"/>
      <c r="B1803" s="99" t="s">
        <v>6704</v>
      </c>
      <c r="C1803" s="100" t="s">
        <v>6700</v>
      </c>
      <c r="D1803" s="91"/>
      <c r="E1803" s="69"/>
      <c r="F1803" s="85"/>
      <c r="G1803" s="86" t="s">
        <v>4416</v>
      </c>
    </row>
    <row r="1804" spans="1:7" s="87" customFormat="1" ht="15" customHeight="1" x14ac:dyDescent="0.2">
      <c r="A1804" s="122"/>
      <c r="B1804" s="99" t="s">
        <v>6705</v>
      </c>
      <c r="C1804" s="100" t="s">
        <v>6701</v>
      </c>
      <c r="D1804" s="91"/>
      <c r="E1804" s="69"/>
      <c r="F1804" s="85"/>
      <c r="G1804" s="86" t="s">
        <v>4416</v>
      </c>
    </row>
    <row r="1805" spans="1:7" ht="15" customHeight="1" x14ac:dyDescent="0.2">
      <c r="A1805" s="122"/>
      <c r="B1805" s="99" t="s">
        <v>3822</v>
      </c>
      <c r="C1805" s="100" t="s">
        <v>3818</v>
      </c>
      <c r="D1805" s="71"/>
      <c r="E1805" s="69"/>
      <c r="F1805" s="72"/>
      <c r="G1805" s="86" t="s">
        <v>4416</v>
      </c>
    </row>
    <row r="1806" spans="1:7" ht="15" customHeight="1" x14ac:dyDescent="0.2">
      <c r="A1806" s="122"/>
      <c r="B1806" s="99" t="s">
        <v>3823</v>
      </c>
      <c r="C1806" s="100" t="s">
        <v>3819</v>
      </c>
      <c r="D1806" s="71"/>
      <c r="E1806" s="69"/>
      <c r="F1806" s="72"/>
      <c r="G1806" s="86" t="s">
        <v>4416</v>
      </c>
    </row>
    <row r="1807" spans="1:7" ht="15" customHeight="1" x14ac:dyDescent="0.2">
      <c r="A1807" s="122"/>
      <c r="B1807" s="99" t="s">
        <v>3824</v>
      </c>
      <c r="C1807" s="100" t="s">
        <v>3820</v>
      </c>
      <c r="D1807" s="71"/>
      <c r="E1807" s="69"/>
      <c r="F1807" s="72"/>
      <c r="G1807" s="86" t="s">
        <v>4416</v>
      </c>
    </row>
    <row r="1808" spans="1:7" ht="15" customHeight="1" x14ac:dyDescent="0.2">
      <c r="A1808" s="122"/>
      <c r="B1808" s="99" t="s">
        <v>3825</v>
      </c>
      <c r="C1808" s="100" t="s">
        <v>3821</v>
      </c>
      <c r="D1808" s="71"/>
      <c r="E1808" s="69"/>
      <c r="F1808" s="72"/>
      <c r="G1808" s="86" t="s">
        <v>4416</v>
      </c>
    </row>
    <row r="1809" spans="1:11" ht="15" customHeight="1" x14ac:dyDescent="0.2">
      <c r="A1809" s="122"/>
      <c r="B1809" s="99" t="s">
        <v>5179</v>
      </c>
      <c r="C1809" s="100" t="s">
        <v>5178</v>
      </c>
      <c r="D1809" s="71"/>
      <c r="E1809" s="69"/>
      <c r="F1809" s="72"/>
      <c r="G1809" s="86" t="s">
        <v>4416</v>
      </c>
    </row>
    <row r="1810" spans="1:11" ht="15" customHeight="1" x14ac:dyDescent="0.2">
      <c r="A1810" s="122"/>
      <c r="B1810" s="99" t="s">
        <v>5460</v>
      </c>
      <c r="C1810" s="100" t="s">
        <v>5461</v>
      </c>
      <c r="D1810" s="71"/>
      <c r="E1810" s="69"/>
      <c r="F1810" s="72"/>
      <c r="G1810" s="86" t="s">
        <v>4416</v>
      </c>
    </row>
    <row r="1811" spans="1:11" ht="15" customHeight="1" x14ac:dyDescent="0.2">
      <c r="A1811" s="122"/>
      <c r="B1811" s="99" t="s">
        <v>5927</v>
      </c>
      <c r="C1811" s="100" t="s">
        <v>5926</v>
      </c>
      <c r="D1811" s="91"/>
      <c r="E1811" s="69"/>
      <c r="F1811" s="85"/>
      <c r="G1811" s="86" t="s">
        <v>4416</v>
      </c>
    </row>
    <row r="1812" spans="1:11" ht="15" customHeight="1" x14ac:dyDescent="0.2">
      <c r="A1812" s="122"/>
      <c r="B1812" s="99" t="s">
        <v>6707</v>
      </c>
      <c r="C1812" s="100" t="s">
        <v>6706</v>
      </c>
      <c r="D1812" s="91"/>
      <c r="E1812" s="69"/>
      <c r="F1812" s="85"/>
      <c r="G1812" s="86" t="s">
        <v>4416</v>
      </c>
    </row>
    <row r="1813" spans="1:11" ht="15" customHeight="1" x14ac:dyDescent="0.2">
      <c r="A1813" s="122"/>
      <c r="B1813" s="99" t="s">
        <v>3828</v>
      </c>
      <c r="C1813" s="100" t="s">
        <v>3826</v>
      </c>
      <c r="D1813" s="71"/>
      <c r="E1813" s="69"/>
      <c r="F1813" s="72"/>
      <c r="G1813" s="86" t="s">
        <v>4416</v>
      </c>
    </row>
    <row r="1814" spans="1:11" ht="15" customHeight="1" x14ac:dyDescent="0.2">
      <c r="A1814" s="122"/>
      <c r="B1814" s="99" t="s">
        <v>3829</v>
      </c>
      <c r="C1814" s="100" t="s">
        <v>3827</v>
      </c>
      <c r="D1814" s="71"/>
      <c r="E1814" s="69"/>
      <c r="F1814" s="72"/>
      <c r="G1814" s="86" t="s">
        <v>4416</v>
      </c>
      <c r="K1814" s="4" t="s">
        <v>5181</v>
      </c>
    </row>
    <row r="1815" spans="1:11" ht="15" customHeight="1" x14ac:dyDescent="0.2">
      <c r="A1815" s="122"/>
      <c r="B1815" s="99" t="s">
        <v>3830</v>
      </c>
      <c r="C1815" s="100" t="s">
        <v>5939</v>
      </c>
      <c r="D1815" s="71"/>
      <c r="E1815" s="69"/>
      <c r="F1815" s="72"/>
      <c r="G1815" s="86" t="s">
        <v>4416</v>
      </c>
    </row>
    <row r="1816" spans="1:11" ht="15" customHeight="1" x14ac:dyDescent="0.2">
      <c r="A1816" s="122"/>
      <c r="B1816" s="99" t="s">
        <v>5371</v>
      </c>
      <c r="C1816" s="100" t="s">
        <v>5940</v>
      </c>
      <c r="D1816" s="71"/>
      <c r="E1816" s="69"/>
      <c r="F1816" s="72"/>
      <c r="G1816" s="86" t="s">
        <v>4416</v>
      </c>
    </row>
    <row r="1817" spans="1:11" ht="15" customHeight="1" x14ac:dyDescent="0.2">
      <c r="A1817" s="122"/>
      <c r="B1817" s="99" t="s">
        <v>5180</v>
      </c>
      <c r="C1817" s="100" t="s">
        <v>5941</v>
      </c>
      <c r="D1817" s="71"/>
      <c r="E1817" s="69"/>
      <c r="F1817" s="72"/>
      <c r="G1817" s="86" t="s">
        <v>4416</v>
      </c>
    </row>
    <row r="1818" spans="1:11" ht="15" customHeight="1" x14ac:dyDescent="0.2">
      <c r="A1818" s="122"/>
      <c r="B1818" s="99" t="s">
        <v>5182</v>
      </c>
      <c r="C1818" s="100" t="s">
        <v>5928</v>
      </c>
      <c r="D1818" s="71"/>
      <c r="E1818" s="69"/>
      <c r="F1818" s="72"/>
      <c r="G1818" s="86" t="s">
        <v>4416</v>
      </c>
    </row>
    <row r="1819" spans="1:11" ht="15" customHeight="1" x14ac:dyDescent="0.2">
      <c r="A1819" s="122"/>
      <c r="B1819" s="99" t="s">
        <v>5183</v>
      </c>
      <c r="C1819" s="100" t="s">
        <v>5929</v>
      </c>
      <c r="D1819" s="71"/>
      <c r="E1819" s="69"/>
      <c r="F1819" s="72"/>
      <c r="G1819" s="86" t="s">
        <v>4416</v>
      </c>
    </row>
    <row r="1820" spans="1:11" ht="15" customHeight="1" x14ac:dyDescent="0.2">
      <c r="A1820" s="122"/>
      <c r="B1820" s="99" t="s">
        <v>5184</v>
      </c>
      <c r="C1820" s="100" t="s">
        <v>5930</v>
      </c>
      <c r="D1820" s="71"/>
      <c r="E1820" s="69"/>
      <c r="F1820" s="72"/>
      <c r="G1820" s="86" t="s">
        <v>4416</v>
      </c>
    </row>
    <row r="1821" spans="1:11" ht="15" customHeight="1" x14ac:dyDescent="0.2">
      <c r="A1821" s="122"/>
      <c r="B1821" s="99" t="s">
        <v>5463</v>
      </c>
      <c r="C1821" s="100" t="s">
        <v>5938</v>
      </c>
      <c r="D1821" s="71"/>
      <c r="E1821" s="69"/>
      <c r="F1821" s="72"/>
      <c r="G1821" s="86" t="s">
        <v>4416</v>
      </c>
    </row>
    <row r="1822" spans="1:11" ht="15" customHeight="1" x14ac:dyDescent="0.2">
      <c r="A1822" s="122"/>
      <c r="B1822" s="99" t="s">
        <v>5464</v>
      </c>
      <c r="C1822" s="100" t="s">
        <v>5931</v>
      </c>
      <c r="D1822" s="71"/>
      <c r="E1822" s="69"/>
      <c r="F1822" s="72"/>
      <c r="G1822" s="86" t="s">
        <v>4416</v>
      </c>
    </row>
    <row r="1823" spans="1:11" ht="15" customHeight="1" x14ac:dyDescent="0.2">
      <c r="A1823" s="122"/>
      <c r="B1823" s="99" t="s">
        <v>5465</v>
      </c>
      <c r="C1823" s="100" t="s">
        <v>5932</v>
      </c>
      <c r="D1823" s="71"/>
      <c r="E1823" s="69"/>
      <c r="F1823" s="72"/>
      <c r="G1823" s="86" t="s">
        <v>4416</v>
      </c>
    </row>
    <row r="1824" spans="1:11" ht="15" customHeight="1" x14ac:dyDescent="0.2">
      <c r="A1824" s="122"/>
      <c r="B1824" s="99" t="s">
        <v>5466</v>
      </c>
      <c r="C1824" s="100" t="s">
        <v>5933</v>
      </c>
      <c r="D1824" s="71"/>
      <c r="E1824" s="69"/>
      <c r="F1824" s="72"/>
      <c r="G1824" s="86" t="s">
        <v>4416</v>
      </c>
    </row>
    <row r="1825" spans="1:9" ht="15" customHeight="1" x14ac:dyDescent="0.2">
      <c r="A1825" s="122"/>
      <c r="B1825" s="99" t="s">
        <v>5942</v>
      </c>
      <c r="C1825" s="100" t="s">
        <v>5937</v>
      </c>
      <c r="D1825" s="91"/>
      <c r="E1825" s="69"/>
      <c r="F1825" s="85"/>
      <c r="G1825" s="86" t="s">
        <v>4416</v>
      </c>
    </row>
    <row r="1826" spans="1:9" ht="15" customHeight="1" x14ac:dyDescent="0.2">
      <c r="A1826" s="122"/>
      <c r="B1826" s="99" t="s">
        <v>5943</v>
      </c>
      <c r="C1826" s="100" t="s">
        <v>5934</v>
      </c>
      <c r="D1826" s="91"/>
      <c r="E1826" s="69"/>
      <c r="F1826" s="85"/>
      <c r="G1826" s="86" t="s">
        <v>4416</v>
      </c>
    </row>
    <row r="1827" spans="1:9" ht="15" customHeight="1" x14ac:dyDescent="0.2">
      <c r="A1827" s="122"/>
      <c r="B1827" s="99" t="s">
        <v>5944</v>
      </c>
      <c r="C1827" s="100" t="s">
        <v>5935</v>
      </c>
      <c r="D1827" s="91"/>
      <c r="E1827" s="69"/>
      <c r="F1827" s="85"/>
      <c r="G1827" s="86" t="s">
        <v>4416</v>
      </c>
    </row>
    <row r="1828" spans="1:9" ht="15" customHeight="1" x14ac:dyDescent="0.2">
      <c r="A1828" s="122"/>
      <c r="B1828" s="99" t="s">
        <v>5945</v>
      </c>
      <c r="C1828" s="100" t="s">
        <v>5936</v>
      </c>
      <c r="D1828" s="91"/>
      <c r="E1828" s="69"/>
      <c r="F1828" s="85"/>
      <c r="G1828" s="86" t="s">
        <v>4416</v>
      </c>
    </row>
    <row r="1829" spans="1:9" s="82" customFormat="1" ht="15" customHeight="1" x14ac:dyDescent="0.2">
      <c r="A1829" s="122"/>
      <c r="B1829" s="99" t="s">
        <v>6708</v>
      </c>
      <c r="C1829" s="100" t="s">
        <v>6962</v>
      </c>
      <c r="D1829" s="105"/>
      <c r="E1829" s="279"/>
      <c r="F1829" s="89"/>
      <c r="G1829" s="86" t="s">
        <v>4416</v>
      </c>
      <c r="H1829" s="75"/>
      <c r="I1829" s="75"/>
    </row>
    <row r="1830" spans="1:9" s="82" customFormat="1" ht="15" customHeight="1" x14ac:dyDescent="0.2">
      <c r="A1830" s="122"/>
      <c r="B1830" s="99" t="s">
        <v>6709</v>
      </c>
      <c r="C1830" s="100" t="s">
        <v>6963</v>
      </c>
      <c r="D1830" s="105"/>
      <c r="E1830" s="279"/>
      <c r="F1830" s="89"/>
      <c r="G1830" s="86" t="s">
        <v>4416</v>
      </c>
      <c r="H1830" s="75"/>
      <c r="I1830" s="75"/>
    </row>
    <row r="1831" spans="1:9" s="82" customFormat="1" ht="15" customHeight="1" x14ac:dyDescent="0.2">
      <c r="A1831" s="122"/>
      <c r="B1831" s="99" t="s">
        <v>6710</v>
      </c>
      <c r="C1831" s="100" t="s">
        <v>6964</v>
      </c>
      <c r="D1831" s="105"/>
      <c r="E1831" s="279"/>
      <c r="F1831" s="89"/>
      <c r="G1831" s="86" t="s">
        <v>4416</v>
      </c>
      <c r="H1831" s="75"/>
      <c r="I1831" s="75"/>
    </row>
    <row r="1832" spans="1:9" s="275" customFormat="1" ht="15" customHeight="1" x14ac:dyDescent="0.2">
      <c r="A1832" s="122"/>
      <c r="B1832" s="99" t="s">
        <v>6780</v>
      </c>
      <c r="C1832" s="100" t="s">
        <v>6779</v>
      </c>
      <c r="D1832" s="105"/>
      <c r="E1832" s="283"/>
      <c r="F1832" s="89"/>
      <c r="G1832" s="86" t="s">
        <v>4416</v>
      </c>
      <c r="H1832" s="269"/>
      <c r="I1832" s="269"/>
    </row>
    <row r="1833" spans="1:9" ht="15" customHeight="1" x14ac:dyDescent="0.2">
      <c r="A1833" s="122"/>
      <c r="B1833" s="99" t="s">
        <v>3831</v>
      </c>
      <c r="C1833" s="100" t="s">
        <v>3834</v>
      </c>
      <c r="D1833" s="71"/>
      <c r="E1833" s="69"/>
      <c r="F1833" s="72"/>
      <c r="G1833" s="86" t="s">
        <v>4416</v>
      </c>
    </row>
    <row r="1834" spans="1:9" ht="15" customHeight="1" x14ac:dyDescent="0.2">
      <c r="A1834" s="122"/>
      <c r="B1834" s="99" t="s">
        <v>3832</v>
      </c>
      <c r="C1834" s="100" t="s">
        <v>3833</v>
      </c>
      <c r="D1834" s="71"/>
      <c r="E1834" s="69"/>
      <c r="F1834" s="72"/>
      <c r="G1834" s="86" t="s">
        <v>4416</v>
      </c>
    </row>
    <row r="1835" spans="1:9" ht="15" customHeight="1" x14ac:dyDescent="0.2">
      <c r="A1835" s="122"/>
      <c r="B1835" s="99" t="s">
        <v>5186</v>
      </c>
      <c r="C1835" s="100" t="s">
        <v>5185</v>
      </c>
      <c r="D1835" s="71"/>
      <c r="E1835" s="69"/>
      <c r="F1835" s="72"/>
      <c r="G1835" s="86" t="s">
        <v>4416</v>
      </c>
    </row>
    <row r="1836" spans="1:9" ht="15" customHeight="1" x14ac:dyDescent="0.2">
      <c r="A1836" s="122"/>
      <c r="B1836" s="99" t="s">
        <v>5470</v>
      </c>
      <c r="C1836" s="100" t="s">
        <v>5469</v>
      </c>
      <c r="D1836" s="71"/>
      <c r="E1836" s="69"/>
      <c r="F1836" s="72"/>
      <c r="G1836" s="86" t="s">
        <v>4416</v>
      </c>
    </row>
    <row r="1837" spans="1:9" ht="15" customHeight="1" x14ac:dyDescent="0.2">
      <c r="A1837" s="122"/>
      <c r="B1837" s="99" t="s">
        <v>5947</v>
      </c>
      <c r="C1837" s="100" t="s">
        <v>5946</v>
      </c>
      <c r="D1837" s="91"/>
      <c r="E1837" s="69"/>
      <c r="F1837" s="85"/>
      <c r="G1837" s="86" t="s">
        <v>4416</v>
      </c>
    </row>
    <row r="1838" spans="1:9" ht="15" customHeight="1" x14ac:dyDescent="0.2">
      <c r="A1838" s="122"/>
      <c r="B1838" s="99" t="s">
        <v>6712</v>
      </c>
      <c r="C1838" s="100" t="s">
        <v>6711</v>
      </c>
      <c r="D1838" s="91"/>
      <c r="E1838" s="69"/>
      <c r="F1838" s="85"/>
      <c r="G1838" s="86" t="s">
        <v>4416</v>
      </c>
    </row>
    <row r="1839" spans="1:9" ht="15" customHeight="1" x14ac:dyDescent="0.2">
      <c r="A1839" s="122"/>
      <c r="B1839" s="99" t="s">
        <v>5344</v>
      </c>
      <c r="C1839" s="100" t="s">
        <v>5347</v>
      </c>
      <c r="D1839" s="71"/>
      <c r="E1839" s="69"/>
      <c r="F1839" s="72"/>
      <c r="G1839" s="86" t="s">
        <v>4416</v>
      </c>
    </row>
    <row r="1840" spans="1:9" ht="15" customHeight="1" x14ac:dyDescent="0.2">
      <c r="A1840" s="122"/>
      <c r="B1840" s="99" t="s">
        <v>5479</v>
      </c>
      <c r="C1840" s="100" t="s">
        <v>5480</v>
      </c>
      <c r="D1840" s="71"/>
      <c r="E1840" s="69"/>
      <c r="F1840" s="72"/>
      <c r="G1840" s="86" t="s">
        <v>4416</v>
      </c>
    </row>
    <row r="1841" spans="1:7" ht="15" customHeight="1" x14ac:dyDescent="0.2">
      <c r="A1841" s="122"/>
      <c r="B1841" s="99" t="s">
        <v>5949</v>
      </c>
      <c r="C1841" s="100" t="s">
        <v>5948</v>
      </c>
      <c r="D1841" s="91"/>
      <c r="E1841" s="69"/>
      <c r="F1841" s="85"/>
      <c r="G1841" s="86" t="s">
        <v>4416</v>
      </c>
    </row>
    <row r="1842" spans="1:7" ht="15" customHeight="1" x14ac:dyDescent="0.2">
      <c r="A1842" s="122"/>
      <c r="B1842" s="99" t="s">
        <v>6714</v>
      </c>
      <c r="C1842" s="100" t="s">
        <v>6713</v>
      </c>
      <c r="D1842" s="91"/>
      <c r="E1842" s="69"/>
      <c r="F1842" s="85"/>
      <c r="G1842" s="86" t="s">
        <v>4416</v>
      </c>
    </row>
    <row r="1843" spans="1:7" ht="15" customHeight="1" x14ac:dyDescent="0.2">
      <c r="A1843" s="122"/>
      <c r="B1843" s="99" t="s">
        <v>5345</v>
      </c>
      <c r="C1843" s="100" t="s">
        <v>5348</v>
      </c>
      <c r="D1843" s="71"/>
      <c r="E1843" s="69"/>
      <c r="F1843" s="72"/>
      <c r="G1843" s="86" t="s">
        <v>4416</v>
      </c>
    </row>
    <row r="1844" spans="1:7" ht="15" customHeight="1" x14ac:dyDescent="0.2">
      <c r="A1844" s="122"/>
      <c r="B1844" s="99" t="s">
        <v>5482</v>
      </c>
      <c r="C1844" s="100" t="s">
        <v>5481</v>
      </c>
      <c r="D1844" s="71"/>
      <c r="E1844" s="69"/>
      <c r="F1844" s="72"/>
      <c r="G1844" s="86" t="s">
        <v>4416</v>
      </c>
    </row>
    <row r="1845" spans="1:7" ht="15" customHeight="1" x14ac:dyDescent="0.2">
      <c r="A1845" s="122"/>
      <c r="B1845" s="99" t="s">
        <v>5951</v>
      </c>
      <c r="C1845" s="100" t="s">
        <v>5950</v>
      </c>
      <c r="D1845" s="91"/>
      <c r="E1845" s="69"/>
      <c r="F1845" s="85"/>
      <c r="G1845" s="86" t="s">
        <v>4416</v>
      </c>
    </row>
    <row r="1846" spans="1:7" ht="15" customHeight="1" x14ac:dyDescent="0.2">
      <c r="A1846" s="122"/>
      <c r="B1846" s="99" t="s">
        <v>6715</v>
      </c>
      <c r="C1846" s="100" t="s">
        <v>6716</v>
      </c>
      <c r="D1846" s="91"/>
      <c r="E1846" s="69"/>
      <c r="F1846" s="85"/>
      <c r="G1846" s="86" t="s">
        <v>4416</v>
      </c>
    </row>
    <row r="1847" spans="1:7" ht="15" customHeight="1" x14ac:dyDescent="0.2">
      <c r="A1847" s="122"/>
      <c r="B1847" s="99" t="s">
        <v>5346</v>
      </c>
      <c r="C1847" s="100" t="s">
        <v>5349</v>
      </c>
      <c r="D1847" s="71"/>
      <c r="E1847" s="69"/>
      <c r="F1847" s="72"/>
      <c r="G1847" s="86" t="s">
        <v>4416</v>
      </c>
    </row>
    <row r="1848" spans="1:7" ht="15" customHeight="1" x14ac:dyDescent="0.2">
      <c r="A1848" s="122"/>
      <c r="B1848" s="99" t="s">
        <v>5483</v>
      </c>
      <c r="C1848" s="100" t="s">
        <v>5484</v>
      </c>
      <c r="D1848" s="71"/>
      <c r="E1848" s="69"/>
      <c r="F1848" s="72"/>
      <c r="G1848" s="86" t="s">
        <v>4416</v>
      </c>
    </row>
    <row r="1849" spans="1:7" ht="15" customHeight="1" x14ac:dyDescent="0.2">
      <c r="A1849" s="122"/>
      <c r="B1849" s="99" t="s">
        <v>5952</v>
      </c>
      <c r="C1849" s="100" t="s">
        <v>5953</v>
      </c>
      <c r="D1849" s="91"/>
      <c r="E1849" s="69"/>
      <c r="F1849" s="85"/>
      <c r="G1849" s="86" t="s">
        <v>4416</v>
      </c>
    </row>
    <row r="1850" spans="1:7" ht="15" customHeight="1" x14ac:dyDescent="0.2">
      <c r="A1850" s="122"/>
      <c r="B1850" s="99" t="s">
        <v>6718</v>
      </c>
      <c r="C1850" s="100" t="s">
        <v>6717</v>
      </c>
      <c r="D1850" s="91"/>
      <c r="E1850" s="69"/>
      <c r="F1850" s="85"/>
      <c r="G1850" s="86" t="s">
        <v>4416</v>
      </c>
    </row>
    <row r="1851" spans="1:7" ht="15" customHeight="1" x14ac:dyDescent="0.2">
      <c r="A1851" s="122"/>
      <c r="B1851" s="99" t="s">
        <v>5485</v>
      </c>
      <c r="C1851" s="100" t="s">
        <v>5962</v>
      </c>
      <c r="D1851" s="71"/>
      <c r="E1851" s="69"/>
      <c r="F1851" s="72"/>
      <c r="G1851" s="86" t="s">
        <v>4416</v>
      </c>
    </row>
    <row r="1852" spans="1:7" ht="15" customHeight="1" x14ac:dyDescent="0.2">
      <c r="A1852" s="122"/>
      <c r="B1852" s="99" t="s">
        <v>5954</v>
      </c>
      <c r="C1852" s="100" t="s">
        <v>5958</v>
      </c>
      <c r="D1852" s="91"/>
      <c r="E1852" s="69"/>
      <c r="F1852" s="85"/>
      <c r="G1852" s="86" t="s">
        <v>4416</v>
      </c>
    </row>
    <row r="1853" spans="1:7" ht="15" customHeight="1" x14ac:dyDescent="0.2">
      <c r="A1853" s="122"/>
      <c r="B1853" s="99" t="s">
        <v>6720</v>
      </c>
      <c r="C1853" s="100" t="s">
        <v>6719</v>
      </c>
      <c r="D1853" s="91"/>
      <c r="E1853" s="69"/>
      <c r="F1853" s="85"/>
      <c r="G1853" s="86" t="s">
        <v>4416</v>
      </c>
    </row>
    <row r="1854" spans="1:7" ht="15" customHeight="1" x14ac:dyDescent="0.2">
      <c r="A1854" s="122"/>
      <c r="B1854" s="99" t="s">
        <v>5486</v>
      </c>
      <c r="C1854" s="100" t="s">
        <v>5963</v>
      </c>
      <c r="D1854" s="71"/>
      <c r="E1854" s="69"/>
      <c r="F1854" s="72"/>
      <c r="G1854" s="86" t="s">
        <v>4416</v>
      </c>
    </row>
    <row r="1855" spans="1:7" ht="15" customHeight="1" x14ac:dyDescent="0.2">
      <c r="A1855" s="122"/>
      <c r="B1855" s="99" t="s">
        <v>5955</v>
      </c>
      <c r="C1855" s="100" t="s">
        <v>5959</v>
      </c>
      <c r="D1855" s="91"/>
      <c r="E1855" s="69"/>
      <c r="F1855" s="85"/>
      <c r="G1855" s="86" t="s">
        <v>4416</v>
      </c>
    </row>
    <row r="1856" spans="1:7" ht="15" customHeight="1" x14ac:dyDescent="0.2">
      <c r="A1856" s="122"/>
      <c r="B1856" s="99" t="s">
        <v>6722</v>
      </c>
      <c r="C1856" s="100" t="s">
        <v>6721</v>
      </c>
      <c r="D1856" s="91"/>
      <c r="E1856" s="69"/>
      <c r="F1856" s="85"/>
      <c r="G1856" s="86" t="s">
        <v>4416</v>
      </c>
    </row>
    <row r="1857" spans="1:7" ht="15" customHeight="1" x14ac:dyDescent="0.2">
      <c r="A1857" s="122"/>
      <c r="B1857" s="99" t="s">
        <v>5487</v>
      </c>
      <c r="C1857" s="100" t="s">
        <v>5964</v>
      </c>
      <c r="D1857" s="71"/>
      <c r="E1857" s="69"/>
      <c r="F1857" s="72"/>
      <c r="G1857" s="86" t="s">
        <v>4416</v>
      </c>
    </row>
    <row r="1858" spans="1:7" ht="15" customHeight="1" x14ac:dyDescent="0.2">
      <c r="A1858" s="122"/>
      <c r="B1858" s="99" t="s">
        <v>5956</v>
      </c>
      <c r="C1858" s="100" t="s">
        <v>5960</v>
      </c>
      <c r="D1858" s="91"/>
      <c r="E1858" s="69"/>
      <c r="F1858" s="85"/>
      <c r="G1858" s="86" t="s">
        <v>4416</v>
      </c>
    </row>
    <row r="1859" spans="1:7" ht="15" customHeight="1" x14ac:dyDescent="0.2">
      <c r="A1859" s="122"/>
      <c r="B1859" s="99" t="s">
        <v>6724</v>
      </c>
      <c r="C1859" s="100" t="s">
        <v>6723</v>
      </c>
      <c r="D1859" s="91"/>
      <c r="E1859" s="69"/>
      <c r="F1859" s="85"/>
      <c r="G1859" s="86" t="s">
        <v>4416</v>
      </c>
    </row>
    <row r="1860" spans="1:7" ht="15" customHeight="1" x14ac:dyDescent="0.2">
      <c r="A1860" s="122"/>
      <c r="B1860" s="99" t="s">
        <v>5488</v>
      </c>
      <c r="C1860" s="100" t="s">
        <v>5965</v>
      </c>
      <c r="D1860" s="71"/>
      <c r="E1860" s="69"/>
      <c r="F1860" s="72"/>
      <c r="G1860" s="86" t="s">
        <v>4416</v>
      </c>
    </row>
    <row r="1861" spans="1:7" ht="15" customHeight="1" x14ac:dyDescent="0.2">
      <c r="A1861" s="122"/>
      <c r="B1861" s="99" t="s">
        <v>5957</v>
      </c>
      <c r="C1861" s="100" t="s">
        <v>5961</v>
      </c>
      <c r="D1861" s="91"/>
      <c r="E1861" s="69"/>
      <c r="F1861" s="85"/>
      <c r="G1861" s="86" t="s">
        <v>4416</v>
      </c>
    </row>
    <row r="1862" spans="1:7" ht="15" customHeight="1" x14ac:dyDescent="0.2">
      <c r="A1862" s="122"/>
      <c r="B1862" s="99" t="s">
        <v>6726</v>
      </c>
      <c r="C1862" s="100" t="s">
        <v>6725</v>
      </c>
      <c r="D1862" s="91"/>
      <c r="E1862" s="69"/>
      <c r="F1862" s="85"/>
      <c r="G1862" s="86" t="s">
        <v>4416</v>
      </c>
    </row>
    <row r="1863" spans="1:7" ht="15" customHeight="1" x14ac:dyDescent="0.2">
      <c r="A1863" s="122"/>
      <c r="B1863" s="99" t="s">
        <v>3837</v>
      </c>
      <c r="C1863" s="100" t="s">
        <v>3835</v>
      </c>
      <c r="D1863" s="71"/>
      <c r="E1863" s="69"/>
      <c r="F1863" s="72"/>
    </row>
    <row r="1864" spans="1:7" ht="15" customHeight="1" x14ac:dyDescent="0.2">
      <c r="A1864" s="122"/>
      <c r="B1864" s="99" t="s">
        <v>3838</v>
      </c>
      <c r="C1864" s="100" t="s">
        <v>3836</v>
      </c>
      <c r="D1864" s="71"/>
      <c r="E1864" s="69"/>
      <c r="F1864" s="72"/>
    </row>
    <row r="1865" spans="1:7" ht="15" customHeight="1" x14ac:dyDescent="0.2">
      <c r="A1865" s="122"/>
      <c r="B1865" s="99" t="s">
        <v>3842</v>
      </c>
      <c r="C1865" s="100" t="s">
        <v>3839</v>
      </c>
      <c r="D1865" s="71"/>
      <c r="E1865" s="69"/>
      <c r="F1865" s="72"/>
    </row>
    <row r="1866" spans="1:7" ht="15" customHeight="1" x14ac:dyDescent="0.2">
      <c r="A1866" s="122"/>
      <c r="B1866" s="99" t="s">
        <v>3843</v>
      </c>
      <c r="C1866" s="100" t="s">
        <v>3840</v>
      </c>
      <c r="D1866" s="71"/>
      <c r="E1866" s="69"/>
      <c r="F1866" s="72"/>
    </row>
    <row r="1867" spans="1:7" ht="15" customHeight="1" x14ac:dyDescent="0.2">
      <c r="A1867" s="122"/>
      <c r="B1867" s="99" t="s">
        <v>3844</v>
      </c>
      <c r="C1867" s="100" t="s">
        <v>3841</v>
      </c>
      <c r="D1867" s="71"/>
      <c r="E1867" s="69"/>
      <c r="F1867" s="72"/>
    </row>
    <row r="1868" spans="1:7" ht="15" customHeight="1" x14ac:dyDescent="0.2">
      <c r="A1868" s="122"/>
      <c r="B1868" s="99" t="s">
        <v>3846</v>
      </c>
      <c r="C1868" s="100" t="s">
        <v>3845</v>
      </c>
      <c r="D1868" s="71"/>
      <c r="E1868" s="69"/>
      <c r="F1868" s="72"/>
    </row>
    <row r="1869" spans="1:7" ht="15" customHeight="1" x14ac:dyDescent="0.2">
      <c r="A1869" s="122"/>
      <c r="B1869" s="99" t="s">
        <v>3849</v>
      </c>
      <c r="C1869" s="100" t="s">
        <v>3848</v>
      </c>
      <c r="D1869" s="71"/>
      <c r="E1869" s="69"/>
      <c r="F1869" s="72"/>
    </row>
    <row r="1870" spans="1:7" ht="15" customHeight="1" x14ac:dyDescent="0.2">
      <c r="A1870" s="122"/>
      <c r="B1870" s="99" t="s">
        <v>3850</v>
      </c>
      <c r="C1870" s="100" t="s">
        <v>3847</v>
      </c>
      <c r="D1870" s="71"/>
      <c r="E1870" s="69"/>
      <c r="F1870" s="72"/>
    </row>
    <row r="1871" spans="1:7" ht="15" customHeight="1" x14ac:dyDescent="0.2">
      <c r="A1871" s="122"/>
      <c r="B1871" s="99" t="s">
        <v>3855</v>
      </c>
      <c r="C1871" s="100" t="s">
        <v>3851</v>
      </c>
      <c r="D1871" s="71"/>
      <c r="E1871" s="69"/>
      <c r="F1871" s="72"/>
    </row>
    <row r="1872" spans="1:7" ht="15" customHeight="1" x14ac:dyDescent="0.2">
      <c r="A1872" s="122"/>
      <c r="B1872" s="99" t="s">
        <v>3856</v>
      </c>
      <c r="C1872" s="100" t="s">
        <v>3852</v>
      </c>
      <c r="D1872" s="71"/>
      <c r="E1872" s="69"/>
      <c r="F1872" s="72"/>
    </row>
    <row r="1873" spans="1:6" ht="15" customHeight="1" x14ac:dyDescent="0.2">
      <c r="A1873" s="122"/>
      <c r="B1873" s="99" t="s">
        <v>3857</v>
      </c>
      <c r="C1873" s="100" t="s">
        <v>3853</v>
      </c>
      <c r="D1873" s="71"/>
      <c r="E1873" s="69"/>
      <c r="F1873" s="72"/>
    </row>
    <row r="1874" spans="1:6" ht="15" customHeight="1" x14ac:dyDescent="0.2">
      <c r="A1874" s="122"/>
      <c r="B1874" s="99" t="s">
        <v>3858</v>
      </c>
      <c r="C1874" s="100" t="s">
        <v>3854</v>
      </c>
      <c r="D1874" s="71"/>
      <c r="E1874" s="69"/>
      <c r="F1874" s="72"/>
    </row>
    <row r="1875" spans="1:6" ht="15" customHeight="1" x14ac:dyDescent="0.2">
      <c r="A1875" s="122"/>
      <c r="B1875" s="99" t="s">
        <v>3867</v>
      </c>
      <c r="C1875" s="100" t="s">
        <v>3859</v>
      </c>
      <c r="D1875" s="71"/>
      <c r="E1875" s="69"/>
      <c r="F1875" s="72"/>
    </row>
    <row r="1876" spans="1:6" ht="15" customHeight="1" x14ac:dyDescent="0.2">
      <c r="A1876" s="122"/>
      <c r="B1876" s="99" t="s">
        <v>3868</v>
      </c>
      <c r="C1876" s="100" t="s">
        <v>3860</v>
      </c>
      <c r="D1876" s="71"/>
      <c r="E1876" s="69"/>
      <c r="F1876" s="72"/>
    </row>
    <row r="1877" spans="1:6" ht="15" customHeight="1" x14ac:dyDescent="0.2">
      <c r="A1877" s="122"/>
      <c r="B1877" s="99" t="s">
        <v>3869</v>
      </c>
      <c r="C1877" s="100" t="s">
        <v>3861</v>
      </c>
      <c r="D1877" s="71"/>
      <c r="E1877" s="69"/>
      <c r="F1877" s="72"/>
    </row>
    <row r="1878" spans="1:6" ht="15" customHeight="1" x14ac:dyDescent="0.2">
      <c r="A1878" s="122"/>
      <c r="B1878" s="99" t="s">
        <v>3870</v>
      </c>
      <c r="C1878" s="100" t="s">
        <v>3862</v>
      </c>
      <c r="D1878" s="71"/>
      <c r="E1878" s="69"/>
      <c r="F1878" s="72"/>
    </row>
    <row r="1879" spans="1:6" ht="15" customHeight="1" x14ac:dyDescent="0.2">
      <c r="A1879" s="122"/>
      <c r="B1879" s="99" t="s">
        <v>3871</v>
      </c>
      <c r="C1879" s="100" t="s">
        <v>3863</v>
      </c>
      <c r="D1879" s="71"/>
      <c r="E1879" s="69"/>
      <c r="F1879" s="72"/>
    </row>
    <row r="1880" spans="1:6" ht="15" customHeight="1" x14ac:dyDescent="0.2">
      <c r="A1880" s="122"/>
      <c r="B1880" s="99" t="s">
        <v>3872</v>
      </c>
      <c r="C1880" s="100" t="s">
        <v>3864</v>
      </c>
      <c r="D1880" s="71"/>
      <c r="E1880" s="69"/>
      <c r="F1880" s="72"/>
    </row>
    <row r="1881" spans="1:6" ht="15" customHeight="1" x14ac:dyDescent="0.2">
      <c r="A1881" s="122"/>
      <c r="B1881" s="99" t="s">
        <v>3873</v>
      </c>
      <c r="C1881" s="100" t="s">
        <v>3865</v>
      </c>
      <c r="D1881" s="71"/>
      <c r="E1881" s="69"/>
      <c r="F1881" s="72"/>
    </row>
    <row r="1882" spans="1:6" ht="15" customHeight="1" x14ac:dyDescent="0.2">
      <c r="A1882" s="122"/>
      <c r="B1882" s="99" t="s">
        <v>3874</v>
      </c>
      <c r="C1882" s="100" t="s">
        <v>3866</v>
      </c>
      <c r="D1882" s="71"/>
      <c r="E1882" s="69"/>
      <c r="F1882" s="72"/>
    </row>
    <row r="1883" spans="1:6" ht="15" customHeight="1" x14ac:dyDescent="0.2">
      <c r="A1883" s="122"/>
      <c r="B1883" s="99" t="s">
        <v>3877</v>
      </c>
      <c r="C1883" s="100" t="s">
        <v>3875</v>
      </c>
      <c r="D1883" s="71"/>
      <c r="E1883" s="69"/>
      <c r="F1883" s="72"/>
    </row>
    <row r="1884" spans="1:6" ht="15" customHeight="1" x14ac:dyDescent="0.2">
      <c r="A1884" s="122"/>
      <c r="B1884" s="99" t="s">
        <v>3878</v>
      </c>
      <c r="C1884" s="100" t="s">
        <v>3876</v>
      </c>
      <c r="D1884" s="71"/>
      <c r="E1884" s="69"/>
      <c r="F1884" s="72"/>
    </row>
    <row r="1885" spans="1:6" ht="15" customHeight="1" x14ac:dyDescent="0.2">
      <c r="A1885" s="122"/>
      <c r="B1885" s="99" t="s">
        <v>3883</v>
      </c>
      <c r="C1885" s="100" t="s">
        <v>3879</v>
      </c>
      <c r="D1885" s="71"/>
      <c r="E1885" s="69"/>
      <c r="F1885" s="72"/>
    </row>
    <row r="1886" spans="1:6" ht="15" customHeight="1" x14ac:dyDescent="0.2">
      <c r="A1886" s="122"/>
      <c r="B1886" s="99" t="s">
        <v>3884</v>
      </c>
      <c r="C1886" s="100" t="s">
        <v>3880</v>
      </c>
      <c r="D1886" s="71"/>
      <c r="E1886" s="69"/>
      <c r="F1886" s="72"/>
    </row>
    <row r="1887" spans="1:6" ht="15" customHeight="1" x14ac:dyDescent="0.2">
      <c r="A1887" s="122"/>
      <c r="B1887" s="99" t="s">
        <v>3885</v>
      </c>
      <c r="C1887" s="100" t="s">
        <v>3881</v>
      </c>
      <c r="D1887" s="71"/>
      <c r="E1887" s="69"/>
      <c r="F1887" s="72"/>
    </row>
    <row r="1888" spans="1:6" ht="15" customHeight="1" x14ac:dyDescent="0.2">
      <c r="A1888" s="122"/>
      <c r="B1888" s="99" t="s">
        <v>3886</v>
      </c>
      <c r="C1888" s="100" t="s">
        <v>3882</v>
      </c>
      <c r="D1888" s="71"/>
      <c r="E1888" s="69"/>
      <c r="F1888" s="72"/>
    </row>
    <row r="1889" spans="1:9" ht="15" customHeight="1" x14ac:dyDescent="0.2">
      <c r="A1889" s="122"/>
      <c r="B1889" s="99" t="s">
        <v>3889</v>
      </c>
      <c r="C1889" s="100" t="s">
        <v>3887</v>
      </c>
      <c r="D1889" s="71"/>
      <c r="E1889" s="69"/>
      <c r="F1889" s="72"/>
    </row>
    <row r="1890" spans="1:9" ht="15" customHeight="1" x14ac:dyDescent="0.2">
      <c r="A1890" s="122"/>
      <c r="B1890" s="99" t="s">
        <v>3890</v>
      </c>
      <c r="C1890" s="100" t="s">
        <v>3888</v>
      </c>
      <c r="D1890" s="71"/>
      <c r="E1890" s="69"/>
      <c r="F1890" s="72"/>
    </row>
    <row r="1891" spans="1:9" ht="15" customHeight="1" x14ac:dyDescent="0.2">
      <c r="A1891" s="122"/>
      <c r="B1891" s="99" t="s">
        <v>3892</v>
      </c>
      <c r="C1891" s="100" t="s">
        <v>3891</v>
      </c>
      <c r="D1891" s="71"/>
      <c r="E1891" s="69"/>
      <c r="F1891" s="72"/>
    </row>
    <row r="1892" spans="1:9" ht="15" customHeight="1" x14ac:dyDescent="0.2">
      <c r="A1892" s="122"/>
      <c r="B1892" s="99" t="s">
        <v>3895</v>
      </c>
      <c r="C1892" s="100" t="s">
        <v>3894</v>
      </c>
      <c r="D1892" s="71"/>
      <c r="E1892" s="69"/>
      <c r="F1892" s="72"/>
    </row>
    <row r="1893" spans="1:9" ht="15" customHeight="1" x14ac:dyDescent="0.2">
      <c r="A1893" s="122"/>
      <c r="B1893" s="99" t="s">
        <v>3896</v>
      </c>
      <c r="C1893" s="100" t="s">
        <v>3893</v>
      </c>
      <c r="D1893" s="71"/>
      <c r="E1893" s="69"/>
      <c r="F1893" s="72"/>
    </row>
    <row r="1894" spans="1:9" ht="15" customHeight="1" x14ac:dyDescent="0.2">
      <c r="A1894" s="122"/>
      <c r="B1894" s="99" t="s">
        <v>5361</v>
      </c>
      <c r="C1894" s="100" t="s">
        <v>5360</v>
      </c>
      <c r="D1894" s="71"/>
      <c r="E1894" s="69"/>
      <c r="F1894" s="72"/>
    </row>
    <row r="1895" spans="1:9" ht="15" customHeight="1" x14ac:dyDescent="0.2">
      <c r="A1895" s="122"/>
      <c r="B1895" s="99" t="s">
        <v>5169</v>
      </c>
      <c r="C1895" s="100" t="s">
        <v>5968</v>
      </c>
      <c r="D1895" s="71"/>
      <c r="E1895" s="69"/>
      <c r="F1895" s="72"/>
    </row>
    <row r="1896" spans="1:9" ht="15" customHeight="1" x14ac:dyDescent="0.2">
      <c r="A1896" s="122"/>
      <c r="B1896" s="99" t="s">
        <v>5170</v>
      </c>
      <c r="C1896" s="100" t="s">
        <v>5969</v>
      </c>
      <c r="D1896" s="71"/>
      <c r="E1896" s="69"/>
      <c r="F1896" s="72"/>
    </row>
    <row r="1897" spans="1:9" ht="15" customHeight="1" x14ac:dyDescent="0.2">
      <c r="A1897" s="122"/>
      <c r="B1897" s="99" t="s">
        <v>5357</v>
      </c>
      <c r="C1897" s="100" t="s">
        <v>5970</v>
      </c>
      <c r="D1897" s="71"/>
      <c r="E1897" s="69"/>
      <c r="F1897" s="72"/>
    </row>
    <row r="1898" spans="1:9" ht="15" customHeight="1" x14ac:dyDescent="0.2">
      <c r="A1898" s="122"/>
      <c r="B1898" s="99" t="s">
        <v>5971</v>
      </c>
      <c r="C1898" s="100" t="s">
        <v>5966</v>
      </c>
      <c r="D1898" s="71"/>
      <c r="E1898" s="69"/>
      <c r="F1898" s="72"/>
    </row>
    <row r="1899" spans="1:9" ht="15" customHeight="1" x14ac:dyDescent="0.2">
      <c r="A1899" s="122"/>
      <c r="B1899" s="99" t="s">
        <v>5972</v>
      </c>
      <c r="C1899" s="100" t="s">
        <v>5967</v>
      </c>
      <c r="D1899" s="71"/>
      <c r="E1899" s="69"/>
      <c r="F1899" s="72"/>
    </row>
    <row r="1900" spans="1:9" ht="15" customHeight="1" x14ac:dyDescent="0.2">
      <c r="A1900" s="122"/>
      <c r="B1900" s="99" t="s">
        <v>5977</v>
      </c>
      <c r="C1900" s="100" t="s">
        <v>5973</v>
      </c>
      <c r="D1900" s="71"/>
      <c r="E1900" s="69"/>
      <c r="F1900" s="72"/>
    </row>
    <row r="1901" spans="1:9" ht="15" customHeight="1" x14ac:dyDescent="0.2">
      <c r="A1901" s="122"/>
      <c r="B1901" s="99" t="s">
        <v>5978</v>
      </c>
      <c r="C1901" s="100" t="s">
        <v>5974</v>
      </c>
      <c r="D1901" s="71"/>
      <c r="E1901" s="69"/>
      <c r="F1901" s="72"/>
    </row>
    <row r="1902" spans="1:9" ht="15" customHeight="1" x14ac:dyDescent="0.2">
      <c r="A1902" s="122"/>
      <c r="B1902" s="99" t="s">
        <v>5979</v>
      </c>
      <c r="C1902" s="100" t="s">
        <v>5975</v>
      </c>
      <c r="D1902" s="71"/>
      <c r="E1902" s="69"/>
      <c r="F1902" s="72"/>
    </row>
    <row r="1903" spans="1:9" ht="15" customHeight="1" x14ac:dyDescent="0.2">
      <c r="A1903" s="122"/>
      <c r="B1903" s="99" t="s">
        <v>5980</v>
      </c>
      <c r="C1903" s="100" t="s">
        <v>5976</v>
      </c>
      <c r="D1903" s="71"/>
      <c r="E1903" s="69"/>
      <c r="F1903" s="72"/>
    </row>
    <row r="1904" spans="1:9" s="275" customFormat="1" ht="15" customHeight="1" x14ac:dyDescent="0.2">
      <c r="A1904" s="122"/>
      <c r="B1904" s="99" t="s">
        <v>6797</v>
      </c>
      <c r="C1904" s="100" t="s">
        <v>6794</v>
      </c>
      <c r="D1904" s="105"/>
      <c r="E1904" s="283"/>
      <c r="F1904" s="89"/>
      <c r="G1904" s="269"/>
      <c r="H1904" s="269"/>
      <c r="I1904" s="269"/>
    </row>
    <row r="1905" spans="1:9" s="275" customFormat="1" ht="15" customHeight="1" x14ac:dyDescent="0.2">
      <c r="A1905" s="122"/>
      <c r="B1905" s="99" t="s">
        <v>6798</v>
      </c>
      <c r="C1905" s="100" t="s">
        <v>6795</v>
      </c>
      <c r="D1905" s="105"/>
      <c r="E1905" s="283"/>
      <c r="F1905" s="89"/>
      <c r="G1905" s="269"/>
      <c r="H1905" s="269"/>
      <c r="I1905" s="269"/>
    </row>
    <row r="1906" spans="1:9" s="275" customFormat="1" ht="15" customHeight="1" x14ac:dyDescent="0.2">
      <c r="A1906" s="122"/>
      <c r="B1906" s="99" t="s">
        <v>6799</v>
      </c>
      <c r="C1906" s="100" t="s">
        <v>6796</v>
      </c>
      <c r="D1906" s="105"/>
      <c r="E1906" s="283"/>
      <c r="F1906" s="89"/>
      <c r="G1906" s="269"/>
      <c r="H1906" s="269"/>
      <c r="I1906" s="269"/>
    </row>
    <row r="1907" spans="1:9" ht="15" customHeight="1" x14ac:dyDescent="0.2">
      <c r="A1907" s="122"/>
      <c r="B1907" s="99" t="s">
        <v>3910</v>
      </c>
      <c r="C1907" s="100" t="s">
        <v>3897</v>
      </c>
      <c r="D1907" s="71"/>
      <c r="E1907" s="69"/>
      <c r="F1907" s="72"/>
    </row>
    <row r="1908" spans="1:9" ht="15" customHeight="1" x14ac:dyDescent="0.2">
      <c r="A1908" s="122"/>
      <c r="B1908" s="99" t="s">
        <v>3911</v>
      </c>
      <c r="C1908" s="100" t="s">
        <v>3898</v>
      </c>
      <c r="D1908" s="71"/>
      <c r="E1908" s="69"/>
      <c r="F1908" s="72"/>
    </row>
    <row r="1909" spans="1:9" ht="15" customHeight="1" x14ac:dyDescent="0.2">
      <c r="A1909" s="122"/>
      <c r="B1909" s="99" t="s">
        <v>3912</v>
      </c>
      <c r="C1909" s="100" t="s">
        <v>3899</v>
      </c>
      <c r="D1909" s="71"/>
      <c r="E1909" s="69"/>
      <c r="F1909" s="72"/>
    </row>
    <row r="1910" spans="1:9" ht="15" customHeight="1" x14ac:dyDescent="0.2">
      <c r="A1910" s="122"/>
      <c r="B1910" s="99" t="s">
        <v>3913</v>
      </c>
      <c r="C1910" s="100" t="s">
        <v>3900</v>
      </c>
      <c r="D1910" s="71"/>
      <c r="E1910" s="69"/>
      <c r="F1910" s="72"/>
    </row>
    <row r="1911" spans="1:9" ht="15" customHeight="1" x14ac:dyDescent="0.2">
      <c r="A1911" s="122"/>
      <c r="B1911" s="99" t="s">
        <v>3914</v>
      </c>
      <c r="C1911" s="100" t="s">
        <v>3901</v>
      </c>
      <c r="D1911" s="71"/>
      <c r="E1911" s="69"/>
      <c r="F1911" s="72"/>
    </row>
    <row r="1912" spans="1:9" ht="15" customHeight="1" x14ac:dyDescent="0.2">
      <c r="A1912" s="122"/>
      <c r="B1912" s="99" t="s">
        <v>3915</v>
      </c>
      <c r="C1912" s="100" t="s">
        <v>3902</v>
      </c>
      <c r="D1912" s="71"/>
      <c r="E1912" s="69"/>
      <c r="F1912" s="72"/>
    </row>
    <row r="1913" spans="1:9" ht="15" customHeight="1" x14ac:dyDescent="0.2">
      <c r="A1913" s="122"/>
      <c r="B1913" s="99" t="s">
        <v>3916</v>
      </c>
      <c r="C1913" s="100" t="s">
        <v>3903</v>
      </c>
      <c r="D1913" s="71"/>
      <c r="E1913" s="69"/>
      <c r="F1913" s="72"/>
    </row>
    <row r="1914" spans="1:9" ht="15" customHeight="1" x14ac:dyDescent="0.2">
      <c r="A1914" s="122"/>
      <c r="B1914" s="99" t="s">
        <v>3917</v>
      </c>
      <c r="C1914" s="100" t="s">
        <v>3904</v>
      </c>
      <c r="D1914" s="71"/>
      <c r="E1914" s="69"/>
      <c r="F1914" s="72"/>
    </row>
    <row r="1915" spans="1:9" ht="15" customHeight="1" x14ac:dyDescent="0.2">
      <c r="A1915" s="122"/>
      <c r="B1915" s="99" t="s">
        <v>3918</v>
      </c>
      <c r="C1915" s="100" t="s">
        <v>3905</v>
      </c>
      <c r="D1915" s="71"/>
      <c r="E1915" s="69"/>
      <c r="F1915" s="72"/>
    </row>
    <row r="1916" spans="1:9" ht="15" customHeight="1" x14ac:dyDescent="0.2">
      <c r="A1916" s="122"/>
      <c r="B1916" s="99" t="s">
        <v>3919</v>
      </c>
      <c r="C1916" s="100" t="s">
        <v>3906</v>
      </c>
      <c r="D1916" s="71"/>
      <c r="E1916" s="69"/>
      <c r="F1916" s="72"/>
    </row>
    <row r="1917" spans="1:9" ht="15" customHeight="1" x14ac:dyDescent="0.2">
      <c r="A1917" s="122"/>
      <c r="B1917" s="99" t="s">
        <v>3920</v>
      </c>
      <c r="C1917" s="100" t="s">
        <v>3907</v>
      </c>
      <c r="D1917" s="71"/>
      <c r="E1917" s="69"/>
      <c r="F1917" s="72"/>
    </row>
    <row r="1918" spans="1:9" ht="15" customHeight="1" x14ac:dyDescent="0.2">
      <c r="A1918" s="122"/>
      <c r="B1918" s="99" t="s">
        <v>3921</v>
      </c>
      <c r="C1918" s="100" t="s">
        <v>3908</v>
      </c>
      <c r="D1918" s="71"/>
      <c r="E1918" s="69"/>
      <c r="F1918" s="72"/>
    </row>
    <row r="1919" spans="1:9" ht="15" customHeight="1" x14ac:dyDescent="0.2">
      <c r="A1919" s="122"/>
      <c r="B1919" s="99" t="s">
        <v>3922</v>
      </c>
      <c r="C1919" s="100" t="s">
        <v>3909</v>
      </c>
      <c r="D1919" s="71"/>
      <c r="E1919" s="69"/>
      <c r="F1919" s="72"/>
    </row>
    <row r="1920" spans="1:9" ht="15" customHeight="1" x14ac:dyDescent="0.2">
      <c r="A1920" s="122"/>
      <c r="B1920" s="99" t="s">
        <v>3924</v>
      </c>
      <c r="C1920" s="100" t="s">
        <v>3923</v>
      </c>
      <c r="D1920" s="71"/>
      <c r="E1920" s="69"/>
      <c r="F1920" s="72"/>
    </row>
    <row r="1921" spans="1:6" ht="15" customHeight="1" x14ac:dyDescent="0.2">
      <c r="A1921" s="122"/>
      <c r="B1921" s="99" t="s">
        <v>3926</v>
      </c>
      <c r="C1921" s="100" t="s">
        <v>3925</v>
      </c>
      <c r="D1921" s="71"/>
      <c r="E1921" s="69"/>
      <c r="F1921" s="72"/>
    </row>
    <row r="1922" spans="1:6" ht="15" customHeight="1" x14ac:dyDescent="0.2">
      <c r="A1922" s="122"/>
      <c r="B1922" s="99" t="s">
        <v>3927</v>
      </c>
      <c r="C1922" s="100" t="s">
        <v>3928</v>
      </c>
      <c r="D1922" s="71"/>
      <c r="E1922" s="69"/>
      <c r="F1922" s="72"/>
    </row>
    <row r="1923" spans="1:6" ht="15" customHeight="1" x14ac:dyDescent="0.2">
      <c r="A1923" s="122"/>
      <c r="B1923" s="99" t="s">
        <v>3930</v>
      </c>
      <c r="C1923" s="100" t="s">
        <v>3929</v>
      </c>
      <c r="D1923" s="71"/>
      <c r="E1923" s="69"/>
      <c r="F1923" s="72"/>
    </row>
    <row r="1924" spans="1:6" ht="15" customHeight="1" x14ac:dyDescent="0.2">
      <c r="A1924" s="122"/>
      <c r="B1924" s="99" t="s">
        <v>3940</v>
      </c>
      <c r="C1924" s="100" t="s">
        <v>3931</v>
      </c>
      <c r="D1924" s="71"/>
      <c r="E1924" s="69"/>
      <c r="F1924" s="72"/>
    </row>
    <row r="1925" spans="1:6" ht="15" customHeight="1" x14ac:dyDescent="0.2">
      <c r="A1925" s="122"/>
      <c r="B1925" s="99" t="s">
        <v>3941</v>
      </c>
      <c r="C1925" s="100" t="s">
        <v>3932</v>
      </c>
      <c r="D1925" s="71"/>
      <c r="E1925" s="69"/>
      <c r="F1925" s="72"/>
    </row>
    <row r="1926" spans="1:6" ht="15" customHeight="1" x14ac:dyDescent="0.2">
      <c r="A1926" s="122"/>
      <c r="B1926" s="99" t="s">
        <v>3942</v>
      </c>
      <c r="C1926" s="100" t="s">
        <v>3933</v>
      </c>
      <c r="D1926" s="71"/>
      <c r="E1926" s="69"/>
      <c r="F1926" s="72"/>
    </row>
    <row r="1927" spans="1:6" ht="15" customHeight="1" x14ac:dyDescent="0.2">
      <c r="A1927" s="122"/>
      <c r="B1927" s="99" t="s">
        <v>3943</v>
      </c>
      <c r="C1927" s="100" t="s">
        <v>3934</v>
      </c>
      <c r="D1927" s="71"/>
      <c r="E1927" s="69"/>
      <c r="F1927" s="72"/>
    </row>
    <row r="1928" spans="1:6" ht="15" customHeight="1" x14ac:dyDescent="0.2">
      <c r="A1928" s="122"/>
      <c r="B1928" s="99" t="s">
        <v>3944</v>
      </c>
      <c r="C1928" s="100" t="s">
        <v>3935</v>
      </c>
      <c r="D1928" s="71"/>
      <c r="E1928" s="69"/>
      <c r="F1928" s="72"/>
    </row>
    <row r="1929" spans="1:6" ht="15" customHeight="1" x14ac:dyDescent="0.2">
      <c r="A1929" s="122"/>
      <c r="B1929" s="99" t="s">
        <v>3945</v>
      </c>
      <c r="C1929" s="100" t="s">
        <v>3936</v>
      </c>
      <c r="D1929" s="71"/>
      <c r="E1929" s="69"/>
      <c r="F1929" s="72"/>
    </row>
    <row r="1930" spans="1:6" ht="15" customHeight="1" x14ac:dyDescent="0.2">
      <c r="A1930" s="122"/>
      <c r="B1930" s="99" t="s">
        <v>3946</v>
      </c>
      <c r="C1930" s="100" t="s">
        <v>3937</v>
      </c>
      <c r="D1930" s="71"/>
      <c r="E1930" s="69"/>
      <c r="F1930" s="72"/>
    </row>
    <row r="1931" spans="1:6" ht="15" customHeight="1" x14ac:dyDescent="0.2">
      <c r="A1931" s="122"/>
      <c r="B1931" s="99" t="s">
        <v>3947</v>
      </c>
      <c r="C1931" s="100" t="s">
        <v>3938</v>
      </c>
      <c r="D1931" s="71"/>
      <c r="E1931" s="69"/>
      <c r="F1931" s="72"/>
    </row>
    <row r="1932" spans="1:6" ht="15" customHeight="1" x14ac:dyDescent="0.2">
      <c r="A1932" s="122"/>
      <c r="B1932" s="99" t="s">
        <v>3948</v>
      </c>
      <c r="C1932" s="100" t="s">
        <v>3939</v>
      </c>
      <c r="D1932" s="71"/>
      <c r="E1932" s="69"/>
      <c r="F1932" s="72"/>
    </row>
    <row r="1933" spans="1:6" ht="15" customHeight="1" x14ac:dyDescent="0.2">
      <c r="A1933" s="122"/>
      <c r="B1933" s="99" t="s">
        <v>3955</v>
      </c>
      <c r="C1933" s="100" t="s">
        <v>3949</v>
      </c>
      <c r="D1933" s="71"/>
      <c r="E1933" s="69"/>
      <c r="F1933" s="72"/>
    </row>
    <row r="1934" spans="1:6" ht="15" customHeight="1" x14ac:dyDescent="0.2">
      <c r="A1934" s="122"/>
      <c r="B1934" s="99" t="s">
        <v>3956</v>
      </c>
      <c r="C1934" s="100" t="s">
        <v>3950</v>
      </c>
      <c r="D1934" s="71"/>
      <c r="E1934" s="69"/>
      <c r="F1934" s="72"/>
    </row>
    <row r="1935" spans="1:6" ht="15" customHeight="1" x14ac:dyDescent="0.2">
      <c r="A1935" s="122"/>
      <c r="B1935" s="99" t="s">
        <v>3957</v>
      </c>
      <c r="C1935" s="100" t="s">
        <v>3951</v>
      </c>
      <c r="D1935" s="71"/>
      <c r="E1935" s="69"/>
      <c r="F1935" s="72"/>
    </row>
    <row r="1936" spans="1:6" ht="15" customHeight="1" x14ac:dyDescent="0.2">
      <c r="A1936" s="122"/>
      <c r="B1936" s="99" t="s">
        <v>3958</v>
      </c>
      <c r="C1936" s="100" t="s">
        <v>3952</v>
      </c>
      <c r="D1936" s="71"/>
      <c r="E1936" s="69"/>
      <c r="F1936" s="72"/>
    </row>
    <row r="1937" spans="1:10" ht="15" customHeight="1" x14ac:dyDescent="0.2">
      <c r="A1937" s="122"/>
      <c r="B1937" s="99" t="s">
        <v>3959</v>
      </c>
      <c r="C1937" s="100" t="s">
        <v>3953</v>
      </c>
      <c r="D1937" s="71"/>
      <c r="E1937" s="69"/>
      <c r="F1937" s="72"/>
    </row>
    <row r="1938" spans="1:10" ht="15" customHeight="1" x14ac:dyDescent="0.2">
      <c r="A1938" s="122"/>
      <c r="B1938" s="99" t="s">
        <v>3960</v>
      </c>
      <c r="C1938" s="100" t="s">
        <v>3954</v>
      </c>
      <c r="D1938" s="71"/>
      <c r="E1938" s="69"/>
      <c r="F1938" s="72"/>
    </row>
    <row r="1939" spans="1:10" ht="15" customHeight="1" x14ac:dyDescent="0.2">
      <c r="A1939" s="122"/>
      <c r="B1939" s="99" t="s">
        <v>5172</v>
      </c>
      <c r="C1939" s="100" t="s">
        <v>5171</v>
      </c>
      <c r="D1939" s="71"/>
      <c r="E1939" s="69"/>
      <c r="F1939" s="72"/>
    </row>
    <row r="1940" spans="1:10" ht="15" customHeight="1" x14ac:dyDescent="0.2">
      <c r="A1940" s="122"/>
      <c r="B1940" s="99" t="s">
        <v>5455</v>
      </c>
      <c r="C1940" s="100" t="s">
        <v>5679</v>
      </c>
      <c r="D1940" s="71"/>
      <c r="E1940" s="69"/>
      <c r="F1940" s="72"/>
    </row>
    <row r="1941" spans="1:10" ht="15" customHeight="1" x14ac:dyDescent="0.2">
      <c r="A1941" s="122"/>
      <c r="B1941" s="99" t="s">
        <v>5982</v>
      </c>
      <c r="C1941" s="100" t="s">
        <v>5981</v>
      </c>
      <c r="D1941" s="71"/>
      <c r="E1941" s="69"/>
      <c r="F1941" s="72"/>
    </row>
    <row r="1942" spans="1:10" s="275" customFormat="1" ht="15" customHeight="1" x14ac:dyDescent="0.2">
      <c r="A1942" s="122"/>
      <c r="B1942" s="99" t="s">
        <v>6782</v>
      </c>
      <c r="C1942" s="100" t="s">
        <v>6781</v>
      </c>
      <c r="D1942" s="105"/>
      <c r="E1942" s="283"/>
      <c r="F1942" s="89"/>
      <c r="G1942" s="269"/>
      <c r="H1942" s="269"/>
      <c r="I1942" s="269"/>
    </row>
    <row r="1943" spans="1:10" ht="15" customHeight="1" x14ac:dyDescent="0.2">
      <c r="A1943" s="122"/>
      <c r="B1943" s="99" t="s">
        <v>3962</v>
      </c>
      <c r="C1943" s="100" t="s">
        <v>3961</v>
      </c>
      <c r="D1943" s="78"/>
      <c r="E1943" s="279"/>
      <c r="F1943" s="77"/>
      <c r="G1943" s="75"/>
      <c r="H1943" s="75"/>
      <c r="I1943" s="75"/>
    </row>
    <row r="1944" spans="1:10" ht="15" customHeight="1" x14ac:dyDescent="0.2">
      <c r="A1944" s="122"/>
      <c r="B1944" s="99" t="s">
        <v>5174</v>
      </c>
      <c r="C1944" s="100" t="s">
        <v>5173</v>
      </c>
      <c r="D1944" s="78"/>
      <c r="E1944" s="279"/>
      <c r="F1944" s="77"/>
      <c r="G1944" s="75"/>
      <c r="H1944" s="75"/>
      <c r="I1944" s="75"/>
    </row>
    <row r="1945" spans="1:10" ht="15" customHeight="1" x14ac:dyDescent="0.2">
      <c r="A1945" s="122"/>
      <c r="B1945" s="99" t="s">
        <v>5471</v>
      </c>
      <c r="C1945" s="100" t="s">
        <v>5472</v>
      </c>
      <c r="D1945" s="78"/>
      <c r="E1945" s="279"/>
      <c r="F1945" s="77"/>
      <c r="G1945" s="75"/>
      <c r="H1945" s="75"/>
      <c r="I1945" s="75"/>
    </row>
    <row r="1946" spans="1:10" ht="15" customHeight="1" x14ac:dyDescent="0.2">
      <c r="A1946" s="122"/>
      <c r="B1946" s="99" t="s">
        <v>5984</v>
      </c>
      <c r="C1946" s="100" t="s">
        <v>5983</v>
      </c>
      <c r="D1946" s="78"/>
      <c r="E1946" s="279"/>
      <c r="F1946" s="77"/>
      <c r="G1946" s="75"/>
      <c r="H1946" s="75"/>
      <c r="I1946" s="75"/>
    </row>
    <row r="1947" spans="1:10" s="275" customFormat="1" ht="15" customHeight="1" x14ac:dyDescent="0.2">
      <c r="A1947" s="122"/>
      <c r="B1947" s="99" t="s">
        <v>6783</v>
      </c>
      <c r="C1947" s="100" t="s">
        <v>6784</v>
      </c>
      <c r="D1947" s="105"/>
      <c r="E1947" s="283"/>
      <c r="F1947" s="89"/>
      <c r="G1947" s="269"/>
      <c r="H1947" s="269"/>
      <c r="I1947" s="269"/>
    </row>
    <row r="1948" spans="1:10" ht="15" customHeight="1" x14ac:dyDescent="0.2">
      <c r="A1948" s="122"/>
      <c r="B1948" s="99" t="s">
        <v>3967</v>
      </c>
      <c r="C1948" s="100" t="s">
        <v>3963</v>
      </c>
      <c r="D1948" s="78"/>
      <c r="E1948" s="279"/>
      <c r="F1948" s="77"/>
      <c r="G1948" s="75"/>
      <c r="H1948" s="75"/>
      <c r="I1948" s="75"/>
    </row>
    <row r="1949" spans="1:10" ht="15" customHeight="1" x14ac:dyDescent="0.2">
      <c r="A1949" s="122"/>
      <c r="B1949" s="99" t="s">
        <v>3968</v>
      </c>
      <c r="C1949" s="100" t="s">
        <v>3964</v>
      </c>
      <c r="D1949" s="78"/>
      <c r="E1949" s="279"/>
      <c r="F1949" s="77"/>
      <c r="G1949" s="75"/>
      <c r="H1949" s="75"/>
      <c r="I1949" s="75"/>
    </row>
    <row r="1950" spans="1:10" ht="15" customHeight="1" x14ac:dyDescent="0.2">
      <c r="A1950" s="122"/>
      <c r="B1950" s="99" t="s">
        <v>3969</v>
      </c>
      <c r="C1950" s="100" t="s">
        <v>3965</v>
      </c>
      <c r="D1950" s="78"/>
      <c r="E1950" s="279"/>
      <c r="F1950" s="77"/>
      <c r="G1950" s="75"/>
      <c r="H1950" s="75"/>
      <c r="I1950" s="75"/>
    </row>
    <row r="1951" spans="1:10" ht="15" customHeight="1" x14ac:dyDescent="0.2">
      <c r="A1951" s="122"/>
      <c r="B1951" s="99" t="s">
        <v>3970</v>
      </c>
      <c r="C1951" s="100" t="s">
        <v>3966</v>
      </c>
      <c r="D1951" s="78"/>
      <c r="E1951" s="279"/>
      <c r="F1951" s="77"/>
      <c r="G1951" s="75"/>
      <c r="H1951" s="75"/>
      <c r="I1951" s="75"/>
    </row>
    <row r="1952" spans="1:10" s="82" customFormat="1" ht="15" customHeight="1" x14ac:dyDescent="0.2">
      <c r="A1952" s="122"/>
      <c r="B1952" s="99" t="s">
        <v>6965</v>
      </c>
      <c r="C1952" s="100" t="s">
        <v>5177</v>
      </c>
      <c r="D1952" s="78"/>
      <c r="E1952" s="279"/>
      <c r="F1952" s="77"/>
      <c r="G1952" s="75"/>
      <c r="H1952" s="75"/>
      <c r="I1952" s="75"/>
      <c r="J1952" s="83"/>
    </row>
    <row r="1953" spans="1:10" s="82" customFormat="1" ht="15" customHeight="1" x14ac:dyDescent="0.2">
      <c r="A1953" s="122"/>
      <c r="B1953" s="99" t="s">
        <v>5459</v>
      </c>
      <c r="C1953" s="100" t="s">
        <v>5458</v>
      </c>
      <c r="D1953" s="105"/>
      <c r="E1953" s="279"/>
      <c r="F1953" s="77"/>
      <c r="G1953" s="75"/>
      <c r="H1953" s="75"/>
      <c r="I1953" s="75"/>
      <c r="J1953" s="83"/>
    </row>
    <row r="1954" spans="1:10" s="82" customFormat="1" ht="15" customHeight="1" x14ac:dyDescent="0.2">
      <c r="A1954" s="122"/>
      <c r="B1954" s="99" t="s">
        <v>5986</v>
      </c>
      <c r="C1954" s="100" t="s">
        <v>5985</v>
      </c>
      <c r="D1954" s="105"/>
      <c r="E1954" s="279"/>
      <c r="F1954" s="77"/>
      <c r="G1954" s="75"/>
      <c r="H1954" s="75"/>
      <c r="I1954" s="75"/>
      <c r="J1954" s="83"/>
    </row>
    <row r="1955" spans="1:10" s="275" customFormat="1" ht="15" customHeight="1" x14ac:dyDescent="0.2">
      <c r="A1955" s="122"/>
      <c r="B1955" s="99" t="s">
        <v>6785</v>
      </c>
      <c r="C1955" s="100" t="s">
        <v>6786</v>
      </c>
      <c r="D1955" s="105"/>
      <c r="E1955" s="283"/>
      <c r="F1955" s="89"/>
      <c r="G1955" s="269"/>
      <c r="H1955" s="269"/>
      <c r="I1955" s="269"/>
    </row>
    <row r="1956" spans="1:10" ht="15" customHeight="1" x14ac:dyDescent="0.2">
      <c r="A1956" s="122"/>
      <c r="B1956" s="99" t="s">
        <v>3976</v>
      </c>
      <c r="C1956" s="100" t="s">
        <v>3971</v>
      </c>
      <c r="D1956" s="78"/>
      <c r="E1956" s="69"/>
      <c r="F1956" s="77"/>
      <c r="G1956" s="75" t="s">
        <v>1662</v>
      </c>
    </row>
    <row r="1957" spans="1:10" ht="15" customHeight="1" x14ac:dyDescent="0.2">
      <c r="A1957" s="122"/>
      <c r="B1957" s="99" t="s">
        <v>3977</v>
      </c>
      <c r="C1957" s="100" t="s">
        <v>3972</v>
      </c>
      <c r="D1957" s="78"/>
      <c r="E1957" s="69"/>
      <c r="F1957" s="77"/>
      <c r="G1957" s="75" t="s">
        <v>4416</v>
      </c>
    </row>
    <row r="1958" spans="1:10" ht="15" customHeight="1" x14ac:dyDescent="0.2">
      <c r="A1958" s="122"/>
      <c r="B1958" s="99" t="s">
        <v>3978</v>
      </c>
      <c r="C1958" s="100" t="s">
        <v>3973</v>
      </c>
      <c r="D1958" s="78"/>
      <c r="E1958" s="69"/>
      <c r="F1958" s="77"/>
      <c r="G1958" s="75" t="s">
        <v>4416</v>
      </c>
    </row>
    <row r="1959" spans="1:10" ht="15" customHeight="1" x14ac:dyDescent="0.2">
      <c r="A1959" s="122"/>
      <c r="B1959" s="99" t="s">
        <v>3979</v>
      </c>
      <c r="C1959" s="100" t="s">
        <v>3974</v>
      </c>
      <c r="D1959" s="71"/>
      <c r="E1959" s="69"/>
      <c r="F1959" s="72"/>
      <c r="G1959" s="73" t="s">
        <v>4416</v>
      </c>
    </row>
    <row r="1960" spans="1:10" ht="15" customHeight="1" x14ac:dyDescent="0.2">
      <c r="A1960" s="122"/>
      <c r="B1960" s="99" t="s">
        <v>3980</v>
      </c>
      <c r="C1960" s="100" t="s">
        <v>3975</v>
      </c>
      <c r="D1960" s="71"/>
      <c r="E1960" s="69"/>
      <c r="F1960" s="72"/>
      <c r="G1960" s="73" t="s">
        <v>4416</v>
      </c>
    </row>
    <row r="1961" spans="1:10" ht="15" customHeight="1" x14ac:dyDescent="0.2">
      <c r="A1961" s="122"/>
      <c r="B1961" s="99" t="s">
        <v>6748</v>
      </c>
      <c r="C1961" s="100" t="s">
        <v>6747</v>
      </c>
      <c r="D1961" s="71"/>
      <c r="E1961" s="69"/>
      <c r="F1961" s="72"/>
      <c r="G1961" s="73" t="s">
        <v>4416</v>
      </c>
    </row>
    <row r="1962" spans="1:10" ht="15" customHeight="1" x14ac:dyDescent="0.2">
      <c r="A1962" s="122"/>
      <c r="B1962" s="99" t="s">
        <v>3987</v>
      </c>
      <c r="C1962" s="100" t="s">
        <v>3981</v>
      </c>
      <c r="D1962" s="71"/>
      <c r="E1962" s="69"/>
      <c r="F1962" s="72"/>
      <c r="G1962" s="73" t="s">
        <v>4416</v>
      </c>
    </row>
    <row r="1963" spans="1:10" ht="15" customHeight="1" x14ac:dyDescent="0.2">
      <c r="A1963" s="122"/>
      <c r="B1963" s="99" t="s">
        <v>3988</v>
      </c>
      <c r="C1963" s="100" t="s">
        <v>3982</v>
      </c>
      <c r="D1963" s="71"/>
      <c r="E1963" s="69"/>
      <c r="F1963" s="72"/>
      <c r="G1963" s="73" t="s">
        <v>4416</v>
      </c>
    </row>
    <row r="1964" spans="1:10" ht="15" customHeight="1" x14ac:dyDescent="0.2">
      <c r="A1964" s="122"/>
      <c r="B1964" s="99" t="s">
        <v>3989</v>
      </c>
      <c r="C1964" s="100" t="s">
        <v>3983</v>
      </c>
      <c r="D1964" s="71"/>
      <c r="E1964" s="69"/>
      <c r="F1964" s="72"/>
      <c r="G1964" s="73" t="s">
        <v>4416</v>
      </c>
    </row>
    <row r="1965" spans="1:10" ht="15" customHeight="1" x14ac:dyDescent="0.2">
      <c r="A1965" s="122"/>
      <c r="B1965" s="99" t="s">
        <v>3990</v>
      </c>
      <c r="C1965" s="100" t="s">
        <v>3984</v>
      </c>
      <c r="D1965" s="71"/>
      <c r="E1965" s="69"/>
      <c r="F1965" s="72"/>
      <c r="G1965" s="73" t="s">
        <v>4416</v>
      </c>
    </row>
    <row r="1966" spans="1:10" ht="15" customHeight="1" x14ac:dyDescent="0.2">
      <c r="A1966" s="122"/>
      <c r="B1966" s="99" t="s">
        <v>3991</v>
      </c>
      <c r="C1966" s="100" t="s">
        <v>3985</v>
      </c>
      <c r="D1966" s="71"/>
      <c r="E1966" s="69"/>
      <c r="F1966" s="72"/>
      <c r="G1966" s="73" t="s">
        <v>4416</v>
      </c>
    </row>
    <row r="1967" spans="1:10" ht="15" customHeight="1" x14ac:dyDescent="0.2">
      <c r="A1967" s="122"/>
      <c r="B1967" s="99" t="s">
        <v>3992</v>
      </c>
      <c r="C1967" s="100" t="s">
        <v>3986</v>
      </c>
      <c r="D1967" s="71"/>
      <c r="E1967" s="69"/>
      <c r="F1967" s="72"/>
      <c r="G1967" s="73" t="s">
        <v>4416</v>
      </c>
    </row>
    <row r="1968" spans="1:10" ht="15" customHeight="1" x14ac:dyDescent="0.2">
      <c r="A1968" s="122"/>
      <c r="B1968" s="99" t="s">
        <v>3999</v>
      </c>
      <c r="C1968" s="100" t="s">
        <v>3993</v>
      </c>
      <c r="D1968" s="71"/>
      <c r="E1968" s="69"/>
      <c r="F1968" s="72"/>
      <c r="G1968" s="73" t="s">
        <v>4416</v>
      </c>
    </row>
    <row r="1969" spans="1:7" ht="15" customHeight="1" x14ac:dyDescent="0.2">
      <c r="A1969" s="122"/>
      <c r="B1969" s="99" t="s">
        <v>4000</v>
      </c>
      <c r="C1969" s="100" t="s">
        <v>3994</v>
      </c>
      <c r="D1969" s="71"/>
      <c r="E1969" s="69"/>
      <c r="F1969" s="72"/>
      <c r="G1969" s="73" t="s">
        <v>4416</v>
      </c>
    </row>
    <row r="1970" spans="1:7" ht="15" customHeight="1" x14ac:dyDescent="0.2">
      <c r="A1970" s="122"/>
      <c r="B1970" s="99" t="s">
        <v>4001</v>
      </c>
      <c r="C1970" s="100" t="s">
        <v>3995</v>
      </c>
      <c r="D1970" s="71"/>
      <c r="E1970" s="69"/>
      <c r="F1970" s="72"/>
      <c r="G1970" s="73" t="s">
        <v>4416</v>
      </c>
    </row>
    <row r="1971" spans="1:7" ht="15" customHeight="1" x14ac:dyDescent="0.2">
      <c r="A1971" s="122"/>
      <c r="B1971" s="99" t="s">
        <v>4002</v>
      </c>
      <c r="C1971" s="100" t="s">
        <v>3996</v>
      </c>
      <c r="D1971" s="71"/>
      <c r="E1971" s="69"/>
      <c r="F1971" s="72"/>
      <c r="G1971" s="73" t="s">
        <v>4416</v>
      </c>
    </row>
    <row r="1972" spans="1:7" ht="15" customHeight="1" x14ac:dyDescent="0.2">
      <c r="A1972" s="122"/>
      <c r="B1972" s="99" t="s">
        <v>4003</v>
      </c>
      <c r="C1972" s="100" t="s">
        <v>3997</v>
      </c>
      <c r="D1972" s="71"/>
      <c r="E1972" s="69"/>
      <c r="F1972" s="72"/>
      <c r="G1972" s="73" t="s">
        <v>4416</v>
      </c>
    </row>
    <row r="1973" spans="1:7" ht="15" customHeight="1" x14ac:dyDescent="0.2">
      <c r="A1973" s="122"/>
      <c r="B1973" s="99" t="s">
        <v>4004</v>
      </c>
      <c r="C1973" s="100" t="s">
        <v>3998</v>
      </c>
      <c r="D1973" s="71"/>
      <c r="E1973" s="69"/>
      <c r="F1973" s="72"/>
      <c r="G1973" s="73" t="s">
        <v>4416</v>
      </c>
    </row>
    <row r="1974" spans="1:7" ht="15" customHeight="1" x14ac:dyDescent="0.2">
      <c r="A1974" s="122"/>
      <c r="B1974" s="99" t="s">
        <v>4011</v>
      </c>
      <c r="C1974" s="100" t="s">
        <v>4005</v>
      </c>
      <c r="D1974" s="71"/>
      <c r="E1974" s="69"/>
      <c r="F1974" s="72"/>
      <c r="G1974" s="73" t="s">
        <v>4416</v>
      </c>
    </row>
    <row r="1975" spans="1:7" ht="15" customHeight="1" x14ac:dyDescent="0.2">
      <c r="A1975" s="122"/>
      <c r="B1975" s="99" t="s">
        <v>4012</v>
      </c>
      <c r="C1975" s="100" t="s">
        <v>4006</v>
      </c>
      <c r="D1975" s="71"/>
      <c r="E1975" s="69"/>
      <c r="F1975" s="72"/>
      <c r="G1975" s="73" t="s">
        <v>4416</v>
      </c>
    </row>
    <row r="1976" spans="1:7" ht="15" customHeight="1" x14ac:dyDescent="0.2">
      <c r="A1976" s="122"/>
      <c r="B1976" s="99" t="s">
        <v>4013</v>
      </c>
      <c r="C1976" s="100" t="s">
        <v>4007</v>
      </c>
      <c r="D1976" s="71"/>
      <c r="E1976" s="69"/>
      <c r="F1976" s="72"/>
      <c r="G1976" s="73" t="s">
        <v>4416</v>
      </c>
    </row>
    <row r="1977" spans="1:7" ht="15" customHeight="1" x14ac:dyDescent="0.2">
      <c r="A1977" s="122"/>
      <c r="B1977" s="99" t="s">
        <v>4014</v>
      </c>
      <c r="C1977" s="100" t="s">
        <v>4008</v>
      </c>
      <c r="D1977" s="71"/>
      <c r="E1977" s="69"/>
      <c r="F1977" s="72"/>
      <c r="G1977" s="73" t="s">
        <v>4416</v>
      </c>
    </row>
    <row r="1978" spans="1:7" ht="15" customHeight="1" x14ac:dyDescent="0.2">
      <c r="A1978" s="122"/>
      <c r="B1978" s="99" t="s">
        <v>4015</v>
      </c>
      <c r="C1978" s="100" t="s">
        <v>4009</v>
      </c>
      <c r="D1978" s="71"/>
      <c r="E1978" s="69"/>
      <c r="F1978" s="72"/>
      <c r="G1978" s="73" t="s">
        <v>4416</v>
      </c>
    </row>
    <row r="1979" spans="1:7" ht="15" customHeight="1" x14ac:dyDescent="0.2">
      <c r="A1979" s="122"/>
      <c r="B1979" s="99" t="s">
        <v>4016</v>
      </c>
      <c r="C1979" s="100" t="s">
        <v>4010</v>
      </c>
      <c r="D1979" s="71"/>
      <c r="E1979" s="69"/>
      <c r="F1979" s="72"/>
      <c r="G1979" s="73" t="s">
        <v>4416</v>
      </c>
    </row>
    <row r="1980" spans="1:7" ht="15" customHeight="1" x14ac:dyDescent="0.2">
      <c r="A1980" s="122"/>
      <c r="B1980" s="99" t="s">
        <v>4023</v>
      </c>
      <c r="C1980" s="100" t="s">
        <v>4017</v>
      </c>
      <c r="D1980" s="71"/>
      <c r="E1980" s="69"/>
      <c r="F1980" s="72"/>
    </row>
    <row r="1981" spans="1:7" ht="15" customHeight="1" x14ac:dyDescent="0.2">
      <c r="A1981" s="122"/>
      <c r="B1981" s="99" t="s">
        <v>4024</v>
      </c>
      <c r="C1981" s="100" t="s">
        <v>4018</v>
      </c>
      <c r="D1981" s="71"/>
      <c r="E1981" s="69"/>
      <c r="F1981" s="72"/>
    </row>
    <row r="1982" spans="1:7" ht="15" customHeight="1" x14ac:dyDescent="0.2">
      <c r="A1982" s="122"/>
      <c r="B1982" s="99" t="s">
        <v>4025</v>
      </c>
      <c r="C1982" s="100" t="s">
        <v>4019</v>
      </c>
      <c r="D1982" s="71"/>
      <c r="E1982" s="69"/>
      <c r="F1982" s="72"/>
    </row>
    <row r="1983" spans="1:7" ht="15" customHeight="1" x14ac:dyDescent="0.2">
      <c r="A1983" s="122"/>
      <c r="B1983" s="99" t="s">
        <v>4026</v>
      </c>
      <c r="C1983" s="100" t="s">
        <v>4020</v>
      </c>
      <c r="D1983" s="71"/>
      <c r="E1983" s="69"/>
      <c r="F1983" s="72"/>
      <c r="G1983" s="73" t="s">
        <v>1662</v>
      </c>
    </row>
    <row r="1984" spans="1:7" ht="15" customHeight="1" x14ac:dyDescent="0.2">
      <c r="A1984" s="122"/>
      <c r="B1984" s="99" t="s">
        <v>4027</v>
      </c>
      <c r="C1984" s="100" t="s">
        <v>4021</v>
      </c>
      <c r="D1984" s="71"/>
      <c r="E1984" s="69"/>
      <c r="F1984" s="72"/>
      <c r="G1984" s="73" t="s">
        <v>4416</v>
      </c>
    </row>
    <row r="1985" spans="1:7" ht="15" customHeight="1" x14ac:dyDescent="0.2">
      <c r="A1985" s="122"/>
      <c r="B1985" s="99" t="s">
        <v>4028</v>
      </c>
      <c r="C1985" s="100" t="s">
        <v>4022</v>
      </c>
      <c r="D1985" s="71"/>
      <c r="E1985" s="69"/>
      <c r="F1985" s="72"/>
      <c r="G1985" s="73" t="s">
        <v>4416</v>
      </c>
    </row>
    <row r="1986" spans="1:7" ht="15" customHeight="1" x14ac:dyDescent="0.2">
      <c r="A1986" s="122"/>
      <c r="B1986" s="99" t="s">
        <v>4034</v>
      </c>
      <c r="C1986" s="100" t="s">
        <v>4029</v>
      </c>
      <c r="D1986" s="71"/>
      <c r="E1986" s="69"/>
      <c r="F1986" s="72"/>
    </row>
    <row r="1987" spans="1:7" ht="15" customHeight="1" x14ac:dyDescent="0.2">
      <c r="A1987" s="122"/>
      <c r="B1987" s="99" t="s">
        <v>4035</v>
      </c>
      <c r="C1987" s="100" t="s">
        <v>4030</v>
      </c>
      <c r="D1987" s="71"/>
      <c r="E1987" s="69"/>
      <c r="F1987" s="72"/>
    </row>
    <row r="1988" spans="1:7" ht="15" customHeight="1" x14ac:dyDescent="0.2">
      <c r="A1988" s="122"/>
      <c r="B1988" s="99" t="s">
        <v>4036</v>
      </c>
      <c r="C1988" s="100" t="s">
        <v>4031</v>
      </c>
      <c r="D1988" s="71"/>
      <c r="E1988" s="69"/>
      <c r="F1988" s="72"/>
      <c r="G1988" s="73" t="s">
        <v>1662</v>
      </c>
    </row>
    <row r="1989" spans="1:7" ht="15" customHeight="1" x14ac:dyDescent="0.2">
      <c r="A1989" s="122"/>
      <c r="B1989" s="99" t="s">
        <v>4037</v>
      </c>
      <c r="C1989" s="100" t="s">
        <v>4032</v>
      </c>
      <c r="D1989" s="71"/>
      <c r="E1989" s="69"/>
      <c r="F1989" s="72"/>
      <c r="G1989" s="73" t="s">
        <v>4416</v>
      </c>
    </row>
    <row r="1990" spans="1:7" ht="15" customHeight="1" x14ac:dyDescent="0.2">
      <c r="A1990" s="122"/>
      <c r="B1990" s="99" t="s">
        <v>4038</v>
      </c>
      <c r="C1990" s="100" t="s">
        <v>4033</v>
      </c>
      <c r="D1990" s="71"/>
      <c r="E1990" s="69"/>
      <c r="F1990" s="72"/>
      <c r="G1990" s="73" t="s">
        <v>4416</v>
      </c>
    </row>
    <row r="1991" spans="1:7" ht="15" customHeight="1" x14ac:dyDescent="0.2">
      <c r="A1991" s="122"/>
      <c r="B1991" s="99" t="s">
        <v>4040</v>
      </c>
      <c r="C1991" s="100" t="s">
        <v>4039</v>
      </c>
      <c r="D1991" s="71"/>
      <c r="E1991" s="69"/>
      <c r="F1991" s="72"/>
    </row>
    <row r="1992" spans="1:7" ht="15" customHeight="1" x14ac:dyDescent="0.2">
      <c r="A1992" s="122"/>
      <c r="B1992" s="99" t="s">
        <v>4045</v>
      </c>
      <c r="C1992" s="100" t="s">
        <v>4041</v>
      </c>
      <c r="D1992" s="71"/>
      <c r="E1992" s="69"/>
      <c r="F1992" s="72"/>
    </row>
    <row r="1993" spans="1:7" ht="15" customHeight="1" x14ac:dyDescent="0.2">
      <c r="A1993" s="122"/>
      <c r="B1993" s="99" t="s">
        <v>4046</v>
      </c>
      <c r="C1993" s="100" t="s">
        <v>4042</v>
      </c>
      <c r="D1993" s="71"/>
      <c r="E1993" s="69"/>
      <c r="F1993" s="72"/>
    </row>
    <row r="1994" spans="1:7" ht="15" customHeight="1" x14ac:dyDescent="0.2">
      <c r="A1994" s="122"/>
      <c r="B1994" s="99" t="s">
        <v>4047</v>
      </c>
      <c r="C1994" s="100" t="s">
        <v>4043</v>
      </c>
      <c r="D1994" s="71"/>
      <c r="E1994" s="69"/>
      <c r="F1994" s="72"/>
      <c r="G1994" s="73" t="s">
        <v>1662</v>
      </c>
    </row>
    <row r="1995" spans="1:7" ht="15" customHeight="1" x14ac:dyDescent="0.2">
      <c r="A1995" s="122"/>
      <c r="B1995" s="99" t="s">
        <v>4048</v>
      </c>
      <c r="C1995" s="100" t="s">
        <v>4044</v>
      </c>
      <c r="D1995" s="71"/>
      <c r="E1995" s="69"/>
      <c r="F1995" s="72"/>
      <c r="G1995" s="73" t="s">
        <v>4416</v>
      </c>
    </row>
    <row r="1996" spans="1:7" ht="15" customHeight="1" x14ac:dyDescent="0.2">
      <c r="A1996" s="122"/>
      <c r="B1996" s="99" t="s">
        <v>4051</v>
      </c>
      <c r="C1996" s="100" t="s">
        <v>4050</v>
      </c>
      <c r="D1996" s="71"/>
      <c r="E1996" s="69"/>
      <c r="F1996" s="72"/>
      <c r="G1996" s="73" t="s">
        <v>4416</v>
      </c>
    </row>
    <row r="1997" spans="1:7" ht="15" customHeight="1" x14ac:dyDescent="0.2">
      <c r="A1997" s="122"/>
      <c r="B1997" s="99" t="s">
        <v>4052</v>
      </c>
      <c r="C1997" s="100" t="s">
        <v>4049</v>
      </c>
      <c r="D1997" s="71"/>
      <c r="E1997" s="69"/>
      <c r="F1997" s="72"/>
      <c r="G1997" s="73" t="s">
        <v>4416</v>
      </c>
    </row>
    <row r="1998" spans="1:7" ht="15" customHeight="1" x14ac:dyDescent="0.2">
      <c r="A1998" s="122"/>
      <c r="B1998" s="99" t="s">
        <v>4055</v>
      </c>
      <c r="C1998" s="100" t="s">
        <v>4053</v>
      </c>
      <c r="D1998" s="71"/>
      <c r="E1998" s="69"/>
      <c r="F1998" s="72"/>
      <c r="G1998" s="73" t="s">
        <v>4416</v>
      </c>
    </row>
    <row r="1999" spans="1:7" ht="15" customHeight="1" x14ac:dyDescent="0.2">
      <c r="A1999" s="122"/>
      <c r="B1999" s="99" t="s">
        <v>4056</v>
      </c>
      <c r="C1999" s="100" t="s">
        <v>4054</v>
      </c>
      <c r="D1999" s="71"/>
      <c r="E1999" s="69"/>
      <c r="F1999" s="72"/>
      <c r="G1999" s="73" t="s">
        <v>4416</v>
      </c>
    </row>
    <row r="2000" spans="1:7" ht="15" customHeight="1" x14ac:dyDescent="0.2">
      <c r="A2000" s="122"/>
      <c r="B2000" s="99" t="s">
        <v>4073</v>
      </c>
      <c r="C2000" s="100" t="s">
        <v>4057</v>
      </c>
      <c r="D2000" s="71"/>
      <c r="E2000" s="69"/>
      <c r="F2000" s="72"/>
      <c r="G2000" s="73" t="s">
        <v>4416</v>
      </c>
    </row>
    <row r="2001" spans="1:7" ht="15" customHeight="1" x14ac:dyDescent="0.2">
      <c r="A2001" s="122"/>
      <c r="B2001" s="99" t="s">
        <v>4074</v>
      </c>
      <c r="C2001" s="100" t="s">
        <v>4058</v>
      </c>
      <c r="D2001" s="71"/>
      <c r="E2001" s="69"/>
      <c r="F2001" s="72"/>
      <c r="G2001" s="73" t="s">
        <v>4416</v>
      </c>
    </row>
    <row r="2002" spans="1:7" ht="15" customHeight="1" x14ac:dyDescent="0.2">
      <c r="A2002" s="122"/>
      <c r="B2002" s="99" t="s">
        <v>4075</v>
      </c>
      <c r="C2002" s="100" t="s">
        <v>4059</v>
      </c>
      <c r="D2002" s="71"/>
      <c r="E2002" s="69"/>
      <c r="F2002" s="72"/>
      <c r="G2002" s="73" t="s">
        <v>4416</v>
      </c>
    </row>
    <row r="2003" spans="1:7" ht="15" customHeight="1" x14ac:dyDescent="0.2">
      <c r="A2003" s="122"/>
      <c r="B2003" s="99" t="s">
        <v>4076</v>
      </c>
      <c r="C2003" s="100" t="s">
        <v>4060</v>
      </c>
      <c r="D2003" s="71"/>
      <c r="E2003" s="69"/>
      <c r="F2003" s="72"/>
      <c r="G2003" s="73" t="s">
        <v>4416</v>
      </c>
    </row>
    <row r="2004" spans="1:7" ht="15" customHeight="1" x14ac:dyDescent="0.2">
      <c r="A2004" s="122"/>
      <c r="B2004" s="99" t="s">
        <v>4077</v>
      </c>
      <c r="C2004" s="100" t="s">
        <v>4061</v>
      </c>
      <c r="D2004" s="71"/>
      <c r="E2004" s="69"/>
      <c r="F2004" s="72"/>
      <c r="G2004" s="73" t="s">
        <v>4416</v>
      </c>
    </row>
    <row r="2005" spans="1:7" ht="15" customHeight="1" x14ac:dyDescent="0.2">
      <c r="A2005" s="122"/>
      <c r="B2005" s="99" t="s">
        <v>4078</v>
      </c>
      <c r="C2005" s="100" t="s">
        <v>4062</v>
      </c>
      <c r="D2005" s="71"/>
      <c r="E2005" s="69"/>
      <c r="F2005" s="72"/>
      <c r="G2005" s="73" t="s">
        <v>4416</v>
      </c>
    </row>
    <row r="2006" spans="1:7" ht="15" customHeight="1" x14ac:dyDescent="0.2">
      <c r="A2006" s="122"/>
      <c r="B2006" s="99" t="s">
        <v>4079</v>
      </c>
      <c r="C2006" s="100" t="s">
        <v>4063</v>
      </c>
      <c r="D2006" s="71"/>
      <c r="E2006" s="69"/>
      <c r="F2006" s="72"/>
      <c r="G2006" s="73" t="s">
        <v>4416</v>
      </c>
    </row>
    <row r="2007" spans="1:7" ht="15" customHeight="1" x14ac:dyDescent="0.2">
      <c r="A2007" s="122"/>
      <c r="B2007" s="99" t="s">
        <v>4080</v>
      </c>
      <c r="C2007" s="100" t="s">
        <v>4064</v>
      </c>
      <c r="D2007" s="71"/>
      <c r="E2007" s="69"/>
      <c r="F2007" s="72"/>
      <c r="G2007" s="73" t="s">
        <v>4416</v>
      </c>
    </row>
    <row r="2008" spans="1:7" ht="15" customHeight="1" x14ac:dyDescent="0.2">
      <c r="A2008" s="122"/>
      <c r="B2008" s="99" t="s">
        <v>4081</v>
      </c>
      <c r="C2008" s="100" t="s">
        <v>4065</v>
      </c>
      <c r="D2008" s="71"/>
      <c r="E2008" s="69"/>
      <c r="F2008" s="72"/>
      <c r="G2008" s="73" t="s">
        <v>4416</v>
      </c>
    </row>
    <row r="2009" spans="1:7" ht="15" customHeight="1" x14ac:dyDescent="0.2">
      <c r="A2009" s="122"/>
      <c r="B2009" s="99" t="s">
        <v>4082</v>
      </c>
      <c r="C2009" s="100" t="s">
        <v>4066</v>
      </c>
      <c r="D2009" s="71"/>
      <c r="E2009" s="69"/>
      <c r="F2009" s="72"/>
      <c r="G2009" s="73" t="s">
        <v>4416</v>
      </c>
    </row>
    <row r="2010" spans="1:7" ht="15" customHeight="1" x14ac:dyDescent="0.2">
      <c r="A2010" s="122"/>
      <c r="B2010" s="99" t="s">
        <v>4083</v>
      </c>
      <c r="C2010" s="100" t="s">
        <v>4067</v>
      </c>
      <c r="D2010" s="71"/>
      <c r="E2010" s="69"/>
      <c r="F2010" s="72"/>
      <c r="G2010" s="73" t="s">
        <v>4416</v>
      </c>
    </row>
    <row r="2011" spans="1:7" ht="15" customHeight="1" x14ac:dyDescent="0.2">
      <c r="A2011" s="122"/>
      <c r="B2011" s="99" t="s">
        <v>4084</v>
      </c>
      <c r="C2011" s="100" t="s">
        <v>4068</v>
      </c>
      <c r="D2011" s="71"/>
      <c r="E2011" s="69"/>
      <c r="F2011" s="72"/>
      <c r="G2011" s="73" t="s">
        <v>4416</v>
      </c>
    </row>
    <row r="2012" spans="1:7" ht="15" customHeight="1" x14ac:dyDescent="0.2">
      <c r="A2012" s="122"/>
      <c r="B2012" s="99" t="s">
        <v>4085</v>
      </c>
      <c r="C2012" s="100" t="s">
        <v>4069</v>
      </c>
      <c r="D2012" s="71"/>
      <c r="E2012" s="69"/>
      <c r="F2012" s="72"/>
      <c r="G2012" s="73" t="s">
        <v>4416</v>
      </c>
    </row>
    <row r="2013" spans="1:7" ht="15" customHeight="1" x14ac:dyDescent="0.2">
      <c r="A2013" s="122"/>
      <c r="B2013" s="99" t="s">
        <v>4086</v>
      </c>
      <c r="C2013" s="100" t="s">
        <v>4070</v>
      </c>
      <c r="D2013" s="71"/>
      <c r="E2013" s="69"/>
      <c r="F2013" s="72"/>
      <c r="G2013" s="73" t="s">
        <v>4416</v>
      </c>
    </row>
    <row r="2014" spans="1:7" ht="15" customHeight="1" x14ac:dyDescent="0.2">
      <c r="A2014" s="122"/>
      <c r="B2014" s="99" t="s">
        <v>4087</v>
      </c>
      <c r="C2014" s="100" t="s">
        <v>4071</v>
      </c>
      <c r="D2014" s="71"/>
      <c r="E2014" s="69"/>
      <c r="F2014" s="72"/>
      <c r="G2014" s="73" t="s">
        <v>4416</v>
      </c>
    </row>
    <row r="2015" spans="1:7" ht="15" customHeight="1" x14ac:dyDescent="0.2">
      <c r="A2015" s="122"/>
      <c r="B2015" s="99" t="s">
        <v>4088</v>
      </c>
      <c r="C2015" s="100" t="s">
        <v>4072</v>
      </c>
      <c r="D2015" s="71"/>
      <c r="E2015" s="69"/>
      <c r="F2015" s="72"/>
      <c r="G2015" s="73" t="s">
        <v>4416</v>
      </c>
    </row>
    <row r="2016" spans="1:7" ht="15" customHeight="1" x14ac:dyDescent="0.2">
      <c r="A2016" s="122"/>
      <c r="B2016" s="99" t="s">
        <v>5093</v>
      </c>
      <c r="C2016" s="100" t="s">
        <v>5091</v>
      </c>
      <c r="D2016" s="71"/>
      <c r="E2016" s="69"/>
      <c r="F2016" s="72"/>
      <c r="G2016" s="73" t="s">
        <v>4416</v>
      </c>
    </row>
    <row r="2017" spans="1:7" ht="15" customHeight="1" x14ac:dyDescent="0.2">
      <c r="A2017" s="122"/>
      <c r="B2017" s="99" t="s">
        <v>5094</v>
      </c>
      <c r="C2017" s="100" t="s">
        <v>5092</v>
      </c>
      <c r="D2017" s="71"/>
      <c r="E2017" s="69"/>
      <c r="F2017" s="72"/>
      <c r="G2017" s="73" t="s">
        <v>4416</v>
      </c>
    </row>
    <row r="2018" spans="1:7" ht="15" customHeight="1" x14ac:dyDescent="0.2">
      <c r="A2018" s="122"/>
      <c r="B2018" s="99" t="s">
        <v>5426</v>
      </c>
      <c r="C2018" s="100" t="s">
        <v>5428</v>
      </c>
      <c r="D2018" s="71"/>
      <c r="E2018" s="69"/>
      <c r="F2018" s="72"/>
      <c r="G2018" s="73" t="s">
        <v>4416</v>
      </c>
    </row>
    <row r="2019" spans="1:7" ht="15" customHeight="1" x14ac:dyDescent="0.2">
      <c r="A2019" s="122"/>
      <c r="B2019" s="99" t="s">
        <v>5427</v>
      </c>
      <c r="C2019" s="100" t="s">
        <v>5429</v>
      </c>
      <c r="D2019" s="71"/>
      <c r="E2019" s="69"/>
      <c r="F2019" s="72"/>
      <c r="G2019" s="73" t="s">
        <v>4416</v>
      </c>
    </row>
    <row r="2020" spans="1:7" ht="15" customHeight="1" x14ac:dyDescent="0.2">
      <c r="A2020" s="122"/>
      <c r="B2020" s="99" t="s">
        <v>5989</v>
      </c>
      <c r="C2020" s="100" t="s">
        <v>5987</v>
      </c>
      <c r="D2020" s="91"/>
      <c r="E2020" s="69"/>
      <c r="F2020" s="85"/>
      <c r="G2020" s="86" t="s">
        <v>4416</v>
      </c>
    </row>
    <row r="2021" spans="1:7" ht="15" customHeight="1" x14ac:dyDescent="0.2">
      <c r="A2021" s="122"/>
      <c r="B2021" s="99" t="s">
        <v>5990</v>
      </c>
      <c r="C2021" s="100" t="s">
        <v>5988</v>
      </c>
      <c r="D2021" s="91"/>
      <c r="E2021" s="69"/>
      <c r="F2021" s="85"/>
      <c r="G2021" s="86" t="s">
        <v>4416</v>
      </c>
    </row>
    <row r="2022" spans="1:7" ht="15" customHeight="1" x14ac:dyDescent="0.2">
      <c r="A2022" s="122"/>
      <c r="B2022" s="99" t="s">
        <v>6729</v>
      </c>
      <c r="C2022" s="100" t="s">
        <v>6727</v>
      </c>
      <c r="D2022" s="91"/>
      <c r="E2022" s="69"/>
      <c r="F2022" s="85"/>
      <c r="G2022" s="86" t="s">
        <v>4416</v>
      </c>
    </row>
    <row r="2023" spans="1:7" ht="15" customHeight="1" x14ac:dyDescent="0.2">
      <c r="A2023" s="122"/>
      <c r="B2023" s="99" t="s">
        <v>6730</v>
      </c>
      <c r="C2023" s="100" t="s">
        <v>6728</v>
      </c>
      <c r="D2023" s="91"/>
      <c r="E2023" s="69"/>
      <c r="F2023" s="85"/>
      <c r="G2023" s="86" t="s">
        <v>4416</v>
      </c>
    </row>
    <row r="2024" spans="1:7" ht="15" customHeight="1" x14ac:dyDescent="0.2">
      <c r="A2024" s="122"/>
      <c r="B2024" s="99" t="s">
        <v>4096</v>
      </c>
      <c r="C2024" s="100" t="s">
        <v>4089</v>
      </c>
      <c r="D2024" s="71"/>
      <c r="E2024" s="69"/>
      <c r="F2024" s="72"/>
      <c r="G2024" s="86" t="s">
        <v>4416</v>
      </c>
    </row>
    <row r="2025" spans="1:7" ht="15" customHeight="1" x14ac:dyDescent="0.2">
      <c r="A2025" s="122"/>
      <c r="B2025" s="99" t="s">
        <v>4097</v>
      </c>
      <c r="C2025" s="100" t="s">
        <v>4090</v>
      </c>
      <c r="D2025" s="71"/>
      <c r="E2025" s="69"/>
      <c r="F2025" s="72"/>
      <c r="G2025" s="86" t="s">
        <v>4416</v>
      </c>
    </row>
    <row r="2026" spans="1:7" ht="15" customHeight="1" x14ac:dyDescent="0.2">
      <c r="A2026" s="122"/>
      <c r="B2026" s="99" t="s">
        <v>4098</v>
      </c>
      <c r="C2026" s="100" t="s">
        <v>4091</v>
      </c>
      <c r="D2026" s="71"/>
      <c r="E2026" s="69"/>
      <c r="F2026" s="72"/>
      <c r="G2026" s="73" t="s">
        <v>1662</v>
      </c>
    </row>
    <row r="2027" spans="1:7" ht="15" customHeight="1" x14ac:dyDescent="0.2">
      <c r="A2027" s="122"/>
      <c r="B2027" s="99" t="s">
        <v>4099</v>
      </c>
      <c r="C2027" s="100" t="s">
        <v>4092</v>
      </c>
      <c r="D2027" s="71"/>
      <c r="E2027" s="69"/>
      <c r="F2027" s="72"/>
      <c r="G2027" s="73" t="s">
        <v>4416</v>
      </c>
    </row>
    <row r="2028" spans="1:7" ht="15" customHeight="1" x14ac:dyDescent="0.2">
      <c r="A2028" s="122"/>
      <c r="B2028" s="99" t="s">
        <v>4100</v>
      </c>
      <c r="C2028" s="100" t="s">
        <v>4093</v>
      </c>
      <c r="D2028" s="71"/>
      <c r="E2028" s="69"/>
      <c r="F2028" s="72"/>
      <c r="G2028" s="73" t="s">
        <v>4416</v>
      </c>
    </row>
    <row r="2029" spans="1:7" ht="15" customHeight="1" x14ac:dyDescent="0.2">
      <c r="A2029" s="122"/>
      <c r="B2029" s="99" t="s">
        <v>4101</v>
      </c>
      <c r="C2029" s="100" t="s">
        <v>4094</v>
      </c>
      <c r="D2029" s="71"/>
      <c r="E2029" s="69"/>
      <c r="F2029" s="72"/>
      <c r="G2029" s="73" t="s">
        <v>4416</v>
      </c>
    </row>
    <row r="2030" spans="1:7" ht="15" customHeight="1" x14ac:dyDescent="0.2">
      <c r="A2030" s="122"/>
      <c r="B2030" s="99" t="s">
        <v>4102</v>
      </c>
      <c r="C2030" s="100" t="s">
        <v>4095</v>
      </c>
      <c r="D2030" s="71"/>
      <c r="E2030" s="69"/>
      <c r="F2030" s="72"/>
      <c r="G2030" s="73" t="s">
        <v>4416</v>
      </c>
    </row>
    <row r="2031" spans="1:7" ht="15" customHeight="1" x14ac:dyDescent="0.2">
      <c r="A2031" s="122"/>
      <c r="B2031" s="99" t="s">
        <v>4111</v>
      </c>
      <c r="C2031" s="100" t="s">
        <v>4103</v>
      </c>
      <c r="D2031" s="71"/>
      <c r="E2031" s="69"/>
      <c r="F2031" s="72"/>
      <c r="G2031" s="73" t="s">
        <v>4416</v>
      </c>
    </row>
    <row r="2032" spans="1:7" ht="15" customHeight="1" x14ac:dyDescent="0.2">
      <c r="A2032" s="122"/>
      <c r="B2032" s="99" t="s">
        <v>4112</v>
      </c>
      <c r="C2032" s="100" t="s">
        <v>4104</v>
      </c>
      <c r="D2032" s="71"/>
      <c r="E2032" s="69"/>
      <c r="F2032" s="72"/>
      <c r="G2032" s="73" t="s">
        <v>4416</v>
      </c>
    </row>
    <row r="2033" spans="1:7" ht="15" customHeight="1" x14ac:dyDescent="0.2">
      <c r="A2033" s="122"/>
      <c r="B2033" s="99" t="s">
        <v>4113</v>
      </c>
      <c r="C2033" s="100" t="s">
        <v>4105</v>
      </c>
      <c r="D2033" s="71"/>
      <c r="E2033" s="69"/>
      <c r="F2033" s="72"/>
      <c r="G2033" s="73" t="s">
        <v>4416</v>
      </c>
    </row>
    <row r="2034" spans="1:7" ht="15" customHeight="1" x14ac:dyDescent="0.2">
      <c r="A2034" s="122"/>
      <c r="B2034" s="99" t="s">
        <v>4114</v>
      </c>
      <c r="C2034" s="100" t="s">
        <v>4106</v>
      </c>
      <c r="D2034" s="71"/>
      <c r="E2034" s="69"/>
      <c r="F2034" s="72"/>
      <c r="G2034" s="73" t="s">
        <v>4416</v>
      </c>
    </row>
    <row r="2035" spans="1:7" ht="15" customHeight="1" x14ac:dyDescent="0.2">
      <c r="A2035" s="122"/>
      <c r="B2035" s="99" t="s">
        <v>4115</v>
      </c>
      <c r="C2035" s="100" t="s">
        <v>4107</v>
      </c>
      <c r="D2035" s="71"/>
      <c r="E2035" s="69"/>
      <c r="F2035" s="72"/>
      <c r="G2035" s="73" t="s">
        <v>4416</v>
      </c>
    </row>
    <row r="2036" spans="1:7" ht="15" customHeight="1" x14ac:dyDescent="0.2">
      <c r="A2036" s="122"/>
      <c r="B2036" s="99" t="s">
        <v>4116</v>
      </c>
      <c r="C2036" s="100" t="s">
        <v>4108</v>
      </c>
      <c r="D2036" s="71"/>
      <c r="E2036" s="69"/>
      <c r="F2036" s="72"/>
      <c r="G2036" s="73" t="s">
        <v>4416</v>
      </c>
    </row>
    <row r="2037" spans="1:7" ht="15" customHeight="1" x14ac:dyDescent="0.2">
      <c r="A2037" s="122"/>
      <c r="B2037" s="99" t="s">
        <v>4117</v>
      </c>
      <c r="C2037" s="100" t="s">
        <v>4109</v>
      </c>
      <c r="D2037" s="71"/>
      <c r="E2037" s="69"/>
      <c r="F2037" s="72"/>
      <c r="G2037" s="73" t="s">
        <v>4416</v>
      </c>
    </row>
    <row r="2038" spans="1:7" ht="15" customHeight="1" x14ac:dyDescent="0.2">
      <c r="A2038" s="122"/>
      <c r="B2038" s="99" t="s">
        <v>4118</v>
      </c>
      <c r="C2038" s="100" t="s">
        <v>4110</v>
      </c>
      <c r="D2038" s="71"/>
      <c r="E2038" s="69"/>
      <c r="F2038" s="72"/>
      <c r="G2038" s="73" t="s">
        <v>4416</v>
      </c>
    </row>
    <row r="2039" spans="1:7" ht="15" customHeight="1" x14ac:dyDescent="0.2">
      <c r="A2039" s="122"/>
      <c r="B2039" s="99" t="s">
        <v>5096</v>
      </c>
      <c r="C2039" s="100" t="s">
        <v>5095</v>
      </c>
      <c r="D2039" s="71"/>
      <c r="E2039" s="69"/>
      <c r="F2039" s="72"/>
      <c r="G2039" s="73" t="s">
        <v>4416</v>
      </c>
    </row>
    <row r="2040" spans="1:7" ht="15" customHeight="1" x14ac:dyDescent="0.2">
      <c r="A2040" s="122"/>
      <c r="B2040" s="99" t="s">
        <v>5432</v>
      </c>
      <c r="C2040" s="100" t="s">
        <v>5431</v>
      </c>
      <c r="D2040" s="71"/>
      <c r="E2040" s="69"/>
      <c r="F2040" s="72"/>
      <c r="G2040" s="73" t="s">
        <v>4416</v>
      </c>
    </row>
    <row r="2041" spans="1:7" ht="15" customHeight="1" x14ac:dyDescent="0.2">
      <c r="A2041" s="122"/>
      <c r="B2041" s="99" t="s">
        <v>5992</v>
      </c>
      <c r="C2041" s="100" t="s">
        <v>5991</v>
      </c>
      <c r="D2041" s="91"/>
      <c r="E2041" s="69"/>
      <c r="F2041" s="85"/>
      <c r="G2041" s="86" t="s">
        <v>4416</v>
      </c>
    </row>
    <row r="2042" spans="1:7" ht="15" customHeight="1" x14ac:dyDescent="0.2">
      <c r="A2042" s="122"/>
      <c r="B2042" s="99" t="s">
        <v>6732</v>
      </c>
      <c r="C2042" s="100" t="s">
        <v>6731</v>
      </c>
      <c r="D2042" s="91"/>
      <c r="E2042" s="69"/>
      <c r="F2042" s="85"/>
      <c r="G2042" s="86" t="s">
        <v>4416</v>
      </c>
    </row>
    <row r="2043" spans="1:7" ht="15" customHeight="1" x14ac:dyDescent="0.2">
      <c r="A2043" s="122"/>
      <c r="B2043" s="99" t="s">
        <v>4134</v>
      </c>
      <c r="C2043" s="100" t="s">
        <v>4119</v>
      </c>
      <c r="D2043" s="71"/>
      <c r="E2043" s="69"/>
      <c r="F2043" s="72"/>
      <c r="G2043" s="86" t="s">
        <v>4416</v>
      </c>
    </row>
    <row r="2044" spans="1:7" ht="15" customHeight="1" x14ac:dyDescent="0.2">
      <c r="A2044" s="122"/>
      <c r="B2044" s="99" t="s">
        <v>4135</v>
      </c>
      <c r="C2044" s="100" t="s">
        <v>4120</v>
      </c>
      <c r="D2044" s="71"/>
      <c r="E2044" s="69"/>
      <c r="F2044" s="72"/>
      <c r="G2044" s="86" t="s">
        <v>4416</v>
      </c>
    </row>
    <row r="2045" spans="1:7" ht="15" customHeight="1" x14ac:dyDescent="0.2">
      <c r="A2045" s="122"/>
      <c r="B2045" s="99" t="s">
        <v>4136</v>
      </c>
      <c r="C2045" s="100" t="s">
        <v>4121</v>
      </c>
      <c r="D2045" s="71"/>
      <c r="E2045" s="69"/>
      <c r="F2045" s="72"/>
      <c r="G2045" s="73" t="s">
        <v>1662</v>
      </c>
    </row>
    <row r="2046" spans="1:7" ht="15" customHeight="1" x14ac:dyDescent="0.2">
      <c r="A2046" s="122"/>
      <c r="B2046" s="99" t="s">
        <v>4137</v>
      </c>
      <c r="C2046" s="100" t="s">
        <v>4122</v>
      </c>
      <c r="D2046" s="71"/>
      <c r="E2046" s="69"/>
      <c r="F2046" s="72"/>
      <c r="G2046" s="73" t="s">
        <v>4416</v>
      </c>
    </row>
    <row r="2047" spans="1:7" ht="15" customHeight="1" x14ac:dyDescent="0.2">
      <c r="A2047" s="122"/>
      <c r="B2047" s="99" t="s">
        <v>4138</v>
      </c>
      <c r="C2047" s="100" t="s">
        <v>4123</v>
      </c>
      <c r="D2047" s="71"/>
      <c r="E2047" s="69"/>
      <c r="F2047" s="72"/>
      <c r="G2047" s="73" t="s">
        <v>4416</v>
      </c>
    </row>
    <row r="2048" spans="1:7" ht="15" customHeight="1" x14ac:dyDescent="0.2">
      <c r="A2048" s="122"/>
      <c r="B2048" s="99" t="s">
        <v>4139</v>
      </c>
      <c r="C2048" s="100" t="s">
        <v>4124</v>
      </c>
      <c r="D2048" s="71"/>
      <c r="E2048" s="69"/>
      <c r="F2048" s="72"/>
      <c r="G2048" s="73" t="s">
        <v>4416</v>
      </c>
    </row>
    <row r="2049" spans="1:7" ht="15" customHeight="1" x14ac:dyDescent="0.2">
      <c r="A2049" s="122"/>
      <c r="B2049" s="99" t="s">
        <v>4140</v>
      </c>
      <c r="C2049" s="100" t="s">
        <v>4125</v>
      </c>
      <c r="D2049" s="71"/>
      <c r="E2049" s="69"/>
      <c r="F2049" s="72"/>
      <c r="G2049" s="73" t="s">
        <v>4416</v>
      </c>
    </row>
    <row r="2050" spans="1:7" ht="15" customHeight="1" x14ac:dyDescent="0.2">
      <c r="A2050" s="122"/>
      <c r="B2050" s="99" t="s">
        <v>4141</v>
      </c>
      <c r="C2050" s="100" t="s">
        <v>4126</v>
      </c>
      <c r="D2050" s="71"/>
      <c r="E2050" s="69"/>
      <c r="F2050" s="72"/>
      <c r="G2050" s="73" t="s">
        <v>4416</v>
      </c>
    </row>
    <row r="2051" spans="1:7" ht="15" customHeight="1" x14ac:dyDescent="0.2">
      <c r="A2051" s="122"/>
      <c r="B2051" s="99" t="s">
        <v>4142</v>
      </c>
      <c r="C2051" s="100" t="s">
        <v>4127</v>
      </c>
      <c r="D2051" s="71"/>
      <c r="E2051" s="69"/>
      <c r="F2051" s="72"/>
      <c r="G2051" s="73" t="s">
        <v>4416</v>
      </c>
    </row>
    <row r="2052" spans="1:7" ht="15" customHeight="1" x14ac:dyDescent="0.2">
      <c r="A2052" s="122"/>
      <c r="B2052" s="99" t="s">
        <v>4143</v>
      </c>
      <c r="C2052" s="100" t="s">
        <v>4128</v>
      </c>
      <c r="D2052" s="71"/>
      <c r="E2052" s="69"/>
      <c r="F2052" s="72"/>
      <c r="G2052" s="73" t="s">
        <v>4416</v>
      </c>
    </row>
    <row r="2053" spans="1:7" ht="15" customHeight="1" x14ac:dyDescent="0.2">
      <c r="A2053" s="122"/>
      <c r="B2053" s="99" t="s">
        <v>4144</v>
      </c>
      <c r="C2053" s="100" t="s">
        <v>4129</v>
      </c>
      <c r="D2053" s="71"/>
      <c r="E2053" s="69"/>
      <c r="F2053" s="72"/>
      <c r="G2053" s="73" t="s">
        <v>4416</v>
      </c>
    </row>
    <row r="2054" spans="1:7" ht="15" customHeight="1" x14ac:dyDescent="0.2">
      <c r="A2054" s="122"/>
      <c r="B2054" s="99" t="s">
        <v>4145</v>
      </c>
      <c r="C2054" s="100" t="s">
        <v>4130</v>
      </c>
      <c r="D2054" s="71"/>
      <c r="E2054" s="69"/>
      <c r="F2054" s="72"/>
      <c r="G2054" s="73" t="s">
        <v>4416</v>
      </c>
    </row>
    <row r="2055" spans="1:7" ht="15" customHeight="1" x14ac:dyDescent="0.2">
      <c r="A2055" s="122"/>
      <c r="B2055" s="99" t="s">
        <v>4146</v>
      </c>
      <c r="C2055" s="100" t="s">
        <v>4133</v>
      </c>
      <c r="D2055" s="71"/>
      <c r="E2055" s="69"/>
      <c r="F2055" s="72"/>
      <c r="G2055" s="73" t="s">
        <v>4416</v>
      </c>
    </row>
    <row r="2056" spans="1:7" ht="15" customHeight="1" x14ac:dyDescent="0.2">
      <c r="A2056" s="122"/>
      <c r="B2056" s="99" t="s">
        <v>4147</v>
      </c>
      <c r="C2056" s="100" t="s">
        <v>4131</v>
      </c>
      <c r="D2056" s="71"/>
      <c r="E2056" s="69"/>
      <c r="F2056" s="72"/>
      <c r="G2056" s="73" t="s">
        <v>4416</v>
      </c>
    </row>
    <row r="2057" spans="1:7" ht="15" customHeight="1" x14ac:dyDescent="0.2">
      <c r="A2057" s="122"/>
      <c r="B2057" s="99" t="s">
        <v>4148</v>
      </c>
      <c r="C2057" s="100" t="s">
        <v>4132</v>
      </c>
      <c r="D2057" s="71"/>
      <c r="E2057" s="69"/>
      <c r="F2057" s="72"/>
      <c r="G2057" s="73" t="s">
        <v>4416</v>
      </c>
    </row>
    <row r="2058" spans="1:7" ht="15" customHeight="1" x14ac:dyDescent="0.2">
      <c r="A2058" s="122"/>
      <c r="B2058" s="99" t="s">
        <v>5098</v>
      </c>
      <c r="C2058" s="100" t="s">
        <v>5097</v>
      </c>
      <c r="D2058" s="71"/>
      <c r="E2058" s="69"/>
      <c r="F2058" s="72"/>
      <c r="G2058" s="73" t="s">
        <v>4416</v>
      </c>
    </row>
    <row r="2059" spans="1:7" ht="15" customHeight="1" x14ac:dyDescent="0.2">
      <c r="A2059" s="122"/>
      <c r="B2059" s="99" t="s">
        <v>5435</v>
      </c>
      <c r="C2059" s="100" t="s">
        <v>5434</v>
      </c>
      <c r="D2059" s="71"/>
      <c r="E2059" s="69"/>
      <c r="F2059" s="72"/>
      <c r="G2059" s="73" t="s">
        <v>4416</v>
      </c>
    </row>
    <row r="2060" spans="1:7" ht="15" customHeight="1" x14ac:dyDescent="0.2">
      <c r="A2060" s="122"/>
      <c r="B2060" s="99" t="s">
        <v>5994</v>
      </c>
      <c r="C2060" s="100" t="s">
        <v>5993</v>
      </c>
      <c r="D2060" s="91"/>
      <c r="E2060" s="69"/>
      <c r="F2060" s="85"/>
      <c r="G2060" s="86" t="s">
        <v>4416</v>
      </c>
    </row>
    <row r="2061" spans="1:7" ht="15" customHeight="1" x14ac:dyDescent="0.2">
      <c r="A2061" s="122"/>
      <c r="B2061" s="99" t="s">
        <v>6734</v>
      </c>
      <c r="C2061" s="100" t="s">
        <v>6733</v>
      </c>
      <c r="D2061" s="91"/>
      <c r="E2061" s="69"/>
      <c r="F2061" s="85"/>
      <c r="G2061" s="86" t="s">
        <v>4416</v>
      </c>
    </row>
    <row r="2062" spans="1:7" ht="15" customHeight="1" x14ac:dyDescent="0.2">
      <c r="A2062" s="122"/>
      <c r="B2062" s="99" t="s">
        <v>4151</v>
      </c>
      <c r="C2062" s="100" t="s">
        <v>4149</v>
      </c>
      <c r="D2062" s="71"/>
      <c r="E2062" s="69"/>
      <c r="F2062" s="72"/>
    </row>
    <row r="2063" spans="1:7" ht="15" customHeight="1" x14ac:dyDescent="0.2">
      <c r="A2063" s="122"/>
      <c r="B2063" s="99" t="s">
        <v>4152</v>
      </c>
      <c r="C2063" s="100" t="s">
        <v>4150</v>
      </c>
      <c r="D2063" s="71"/>
      <c r="E2063" s="69"/>
      <c r="F2063" s="72"/>
    </row>
    <row r="2064" spans="1:7" ht="15" customHeight="1" x14ac:dyDescent="0.2">
      <c r="A2064" s="122"/>
      <c r="B2064" s="99" t="s">
        <v>4161</v>
      </c>
      <c r="C2064" s="100" t="s">
        <v>4153</v>
      </c>
      <c r="D2064" s="71"/>
      <c r="E2064" s="69"/>
      <c r="F2064" s="72"/>
    </row>
    <row r="2065" spans="1:7" ht="15" customHeight="1" x14ac:dyDescent="0.2">
      <c r="A2065" s="122"/>
      <c r="B2065" s="99" t="s">
        <v>4162</v>
      </c>
      <c r="C2065" s="100" t="s">
        <v>4154</v>
      </c>
      <c r="D2065" s="71"/>
      <c r="E2065" s="69"/>
      <c r="F2065" s="72"/>
    </row>
    <row r="2066" spans="1:7" ht="15" customHeight="1" x14ac:dyDescent="0.2">
      <c r="A2066" s="122"/>
      <c r="B2066" s="99" t="s">
        <v>4163</v>
      </c>
      <c r="C2066" s="100" t="s">
        <v>4155</v>
      </c>
      <c r="D2066" s="71"/>
      <c r="E2066" s="69"/>
      <c r="F2066" s="72"/>
      <c r="G2066" s="73" t="s">
        <v>1662</v>
      </c>
    </row>
    <row r="2067" spans="1:7" ht="15" customHeight="1" x14ac:dyDescent="0.2">
      <c r="A2067" s="122"/>
      <c r="B2067" s="99" t="s">
        <v>4164</v>
      </c>
      <c r="C2067" s="100" t="s">
        <v>4156</v>
      </c>
      <c r="D2067" s="71"/>
      <c r="E2067" s="69"/>
      <c r="F2067" s="72"/>
      <c r="G2067" s="73" t="s">
        <v>4416</v>
      </c>
    </row>
    <row r="2068" spans="1:7" ht="15" customHeight="1" x14ac:dyDescent="0.2">
      <c r="A2068" s="122"/>
      <c r="B2068" s="99" t="s">
        <v>4165</v>
      </c>
      <c r="C2068" s="100" t="s">
        <v>4157</v>
      </c>
      <c r="D2068" s="71"/>
      <c r="E2068" s="69"/>
      <c r="F2068" s="72"/>
      <c r="G2068" s="73" t="s">
        <v>4416</v>
      </c>
    </row>
    <row r="2069" spans="1:7" ht="15" customHeight="1" x14ac:dyDescent="0.2">
      <c r="A2069" s="122"/>
      <c r="B2069" s="99" t="s">
        <v>4166</v>
      </c>
      <c r="C2069" s="100" t="s">
        <v>4158</v>
      </c>
      <c r="D2069" s="71"/>
      <c r="E2069" s="69"/>
      <c r="F2069" s="72"/>
      <c r="G2069" s="73" t="s">
        <v>4416</v>
      </c>
    </row>
    <row r="2070" spans="1:7" ht="15" customHeight="1" x14ac:dyDescent="0.2">
      <c r="A2070" s="122"/>
      <c r="B2070" s="99" t="s">
        <v>4167</v>
      </c>
      <c r="C2070" s="100" t="s">
        <v>4159</v>
      </c>
      <c r="D2070" s="71"/>
      <c r="E2070" s="69"/>
      <c r="F2070" s="72"/>
      <c r="G2070" s="73" t="s">
        <v>4416</v>
      </c>
    </row>
    <row r="2071" spans="1:7" ht="15" customHeight="1" x14ac:dyDescent="0.2">
      <c r="A2071" s="122"/>
      <c r="B2071" s="99" t="s">
        <v>4168</v>
      </c>
      <c r="C2071" s="100" t="s">
        <v>4160</v>
      </c>
      <c r="D2071" s="71"/>
      <c r="E2071" s="69"/>
      <c r="F2071" s="72"/>
      <c r="G2071" s="73" t="s">
        <v>4416</v>
      </c>
    </row>
    <row r="2072" spans="1:7" ht="15" customHeight="1" x14ac:dyDescent="0.2">
      <c r="A2072" s="122"/>
      <c r="B2072" s="99" t="s">
        <v>4175</v>
      </c>
      <c r="C2072" s="100" t="s">
        <v>4169</v>
      </c>
      <c r="D2072" s="71"/>
      <c r="E2072" s="69"/>
      <c r="F2072" s="72"/>
      <c r="G2072" s="73" t="s">
        <v>4416</v>
      </c>
    </row>
    <row r="2073" spans="1:7" ht="15" customHeight="1" x14ac:dyDescent="0.2">
      <c r="A2073" s="122"/>
      <c r="B2073" s="99" t="s">
        <v>4176</v>
      </c>
      <c r="C2073" s="100" t="s">
        <v>4170</v>
      </c>
      <c r="D2073" s="71"/>
      <c r="E2073" s="69"/>
      <c r="F2073" s="72"/>
      <c r="G2073" s="73" t="s">
        <v>4416</v>
      </c>
    </row>
    <row r="2074" spans="1:7" ht="15" customHeight="1" x14ac:dyDescent="0.2">
      <c r="A2074" s="122"/>
      <c r="B2074" s="99" t="s">
        <v>4177</v>
      </c>
      <c r="C2074" s="100" t="s">
        <v>4171</v>
      </c>
      <c r="D2074" s="71"/>
      <c r="E2074" s="69"/>
      <c r="F2074" s="72"/>
      <c r="G2074" s="73" t="s">
        <v>4416</v>
      </c>
    </row>
    <row r="2075" spans="1:7" ht="15" customHeight="1" x14ac:dyDescent="0.2">
      <c r="A2075" s="122"/>
      <c r="B2075" s="99" t="s">
        <v>4178</v>
      </c>
      <c r="C2075" s="100" t="s">
        <v>4172</v>
      </c>
      <c r="D2075" s="71"/>
      <c r="E2075" s="69"/>
      <c r="F2075" s="72"/>
      <c r="G2075" s="73" t="s">
        <v>4416</v>
      </c>
    </row>
    <row r="2076" spans="1:7" ht="15" customHeight="1" x14ac:dyDescent="0.2">
      <c r="A2076" s="122"/>
      <c r="B2076" s="99" t="s">
        <v>4179</v>
      </c>
      <c r="C2076" s="100" t="s">
        <v>4173</v>
      </c>
      <c r="D2076" s="71"/>
      <c r="E2076" s="69"/>
      <c r="F2076" s="72"/>
      <c r="G2076" s="73" t="s">
        <v>4416</v>
      </c>
    </row>
    <row r="2077" spans="1:7" ht="15" customHeight="1" x14ac:dyDescent="0.2">
      <c r="A2077" s="122"/>
      <c r="B2077" s="99" t="s">
        <v>4180</v>
      </c>
      <c r="C2077" s="100" t="s">
        <v>4174</v>
      </c>
      <c r="D2077" s="71"/>
      <c r="E2077" s="69"/>
      <c r="F2077" s="72"/>
      <c r="G2077" s="73" t="s">
        <v>4416</v>
      </c>
    </row>
    <row r="2078" spans="1:7" ht="15" customHeight="1" x14ac:dyDescent="0.2">
      <c r="A2078" s="122"/>
      <c r="B2078" s="99" t="s">
        <v>5176</v>
      </c>
      <c r="C2078" s="100" t="s">
        <v>5175</v>
      </c>
      <c r="D2078" s="71"/>
      <c r="E2078" s="69"/>
      <c r="F2078" s="72"/>
      <c r="G2078" s="73" t="s">
        <v>4416</v>
      </c>
    </row>
    <row r="2079" spans="1:7" ht="15" customHeight="1" x14ac:dyDescent="0.2">
      <c r="A2079" s="122"/>
      <c r="B2079" s="99" t="s">
        <v>5456</v>
      </c>
      <c r="C2079" s="100" t="s">
        <v>5457</v>
      </c>
      <c r="D2079" s="71"/>
      <c r="E2079" s="69"/>
      <c r="F2079" s="72"/>
      <c r="G2079" s="73" t="s">
        <v>4416</v>
      </c>
    </row>
    <row r="2080" spans="1:7" ht="15" customHeight="1" x14ac:dyDescent="0.2">
      <c r="A2080" s="122"/>
      <c r="B2080" s="99" t="s">
        <v>5996</v>
      </c>
      <c r="C2080" s="100" t="s">
        <v>5995</v>
      </c>
      <c r="D2080" s="91"/>
      <c r="E2080" s="69"/>
      <c r="F2080" s="85"/>
      <c r="G2080" s="86" t="s">
        <v>4416</v>
      </c>
    </row>
    <row r="2081" spans="1:7" ht="15" customHeight="1" x14ac:dyDescent="0.2">
      <c r="A2081" s="122"/>
      <c r="B2081" s="99" t="s">
        <v>6736</v>
      </c>
      <c r="C2081" s="100" t="s">
        <v>6735</v>
      </c>
      <c r="D2081" s="91"/>
      <c r="E2081" s="69"/>
      <c r="F2081" s="85"/>
      <c r="G2081" s="86" t="s">
        <v>4416</v>
      </c>
    </row>
    <row r="2082" spans="1:7" ht="15" customHeight="1" x14ac:dyDescent="0.2">
      <c r="A2082" s="122"/>
      <c r="B2082" s="99" t="s">
        <v>4186</v>
      </c>
      <c r="C2082" s="100" t="s">
        <v>4181</v>
      </c>
      <c r="D2082" s="71"/>
      <c r="E2082" s="69"/>
      <c r="F2082" s="72"/>
    </row>
    <row r="2083" spans="1:7" ht="15" customHeight="1" x14ac:dyDescent="0.2">
      <c r="A2083" s="122"/>
      <c r="B2083" s="99" t="s">
        <v>4187</v>
      </c>
      <c r="C2083" s="100" t="s">
        <v>4182</v>
      </c>
      <c r="D2083" s="71"/>
      <c r="E2083" s="69"/>
      <c r="F2083" s="72"/>
    </row>
    <row r="2084" spans="1:7" ht="15" customHeight="1" x14ac:dyDescent="0.2">
      <c r="A2084" s="122"/>
      <c r="B2084" s="99" t="s">
        <v>4188</v>
      </c>
      <c r="C2084" s="100" t="s">
        <v>4183</v>
      </c>
      <c r="D2084" s="71"/>
      <c r="E2084" s="69"/>
      <c r="F2084" s="72"/>
      <c r="G2084" s="73" t="s">
        <v>1662</v>
      </c>
    </row>
    <row r="2085" spans="1:7" ht="15" customHeight="1" x14ac:dyDescent="0.2">
      <c r="A2085" s="122"/>
      <c r="B2085" s="99" t="s">
        <v>4189</v>
      </c>
      <c r="C2085" s="100" t="s">
        <v>4184</v>
      </c>
      <c r="D2085" s="71"/>
      <c r="E2085" s="69"/>
      <c r="F2085" s="72"/>
      <c r="G2085" s="73" t="s">
        <v>4416</v>
      </c>
    </row>
    <row r="2086" spans="1:7" ht="15" customHeight="1" x14ac:dyDescent="0.2">
      <c r="A2086" s="122"/>
      <c r="B2086" s="99" t="s">
        <v>4190</v>
      </c>
      <c r="C2086" s="100" t="s">
        <v>4185</v>
      </c>
      <c r="D2086" s="71"/>
      <c r="E2086" s="69"/>
      <c r="F2086" s="72"/>
      <c r="G2086" s="73" t="s">
        <v>4416</v>
      </c>
    </row>
    <row r="2087" spans="1:7" ht="15" customHeight="1" x14ac:dyDescent="0.2">
      <c r="A2087" s="122"/>
      <c r="B2087" s="99" t="s">
        <v>4192</v>
      </c>
      <c r="C2087" s="100" t="s">
        <v>4191</v>
      </c>
      <c r="D2087" s="71"/>
      <c r="E2087" s="69"/>
      <c r="F2087" s="72"/>
      <c r="G2087" s="73" t="s">
        <v>4416</v>
      </c>
    </row>
    <row r="2088" spans="1:7" ht="15" customHeight="1" x14ac:dyDescent="0.2">
      <c r="A2088" s="122"/>
      <c r="B2088" s="99" t="s">
        <v>4196</v>
      </c>
      <c r="C2088" s="100" t="s">
        <v>4193</v>
      </c>
      <c r="D2088" s="71"/>
      <c r="E2088" s="69"/>
      <c r="F2088" s="72"/>
      <c r="G2088" s="73" t="s">
        <v>4416</v>
      </c>
    </row>
    <row r="2089" spans="1:7" ht="15" customHeight="1" x14ac:dyDescent="0.2">
      <c r="A2089" s="122"/>
      <c r="B2089" s="99" t="s">
        <v>4197</v>
      </c>
      <c r="C2089" s="100" t="s">
        <v>4194</v>
      </c>
      <c r="D2089" s="71"/>
      <c r="E2089" s="69"/>
      <c r="F2089" s="72"/>
      <c r="G2089" s="73" t="s">
        <v>4416</v>
      </c>
    </row>
    <row r="2090" spans="1:7" ht="15" customHeight="1" x14ac:dyDescent="0.2">
      <c r="A2090" s="122"/>
      <c r="B2090" s="99" t="s">
        <v>4198</v>
      </c>
      <c r="C2090" s="100" t="s">
        <v>4195</v>
      </c>
      <c r="D2090" s="71"/>
      <c r="E2090" s="69"/>
      <c r="F2090" s="72"/>
      <c r="G2090" s="73" t="s">
        <v>4416</v>
      </c>
    </row>
    <row r="2091" spans="1:7" ht="15" customHeight="1" x14ac:dyDescent="0.2">
      <c r="A2091" s="122"/>
      <c r="B2091" s="99" t="s">
        <v>4202</v>
      </c>
      <c r="C2091" s="100" t="s">
        <v>4199</v>
      </c>
      <c r="D2091" s="71"/>
      <c r="E2091" s="69"/>
      <c r="F2091" s="72"/>
      <c r="G2091" s="73" t="s">
        <v>4416</v>
      </c>
    </row>
    <row r="2092" spans="1:7" ht="15" customHeight="1" x14ac:dyDescent="0.2">
      <c r="A2092" s="122"/>
      <c r="B2092" s="99" t="s">
        <v>4203</v>
      </c>
      <c r="C2092" s="100" t="s">
        <v>4200</v>
      </c>
      <c r="D2092" s="71"/>
      <c r="E2092" s="69"/>
      <c r="F2092" s="72"/>
      <c r="G2092" s="73" t="s">
        <v>4416</v>
      </c>
    </row>
    <row r="2093" spans="1:7" ht="15" customHeight="1" x14ac:dyDescent="0.2">
      <c r="A2093" s="122"/>
      <c r="B2093" s="99" t="s">
        <v>4204</v>
      </c>
      <c r="C2093" s="100" t="s">
        <v>4201</v>
      </c>
      <c r="D2093" s="71"/>
      <c r="E2093" s="69"/>
      <c r="F2093" s="72"/>
      <c r="G2093" s="73" t="s">
        <v>4416</v>
      </c>
    </row>
    <row r="2094" spans="1:7" ht="15" customHeight="1" x14ac:dyDescent="0.2">
      <c r="A2094" s="122"/>
      <c r="B2094" s="99" t="s">
        <v>4214</v>
      </c>
      <c r="C2094" s="100" t="s">
        <v>4205</v>
      </c>
      <c r="D2094" s="71"/>
      <c r="E2094" s="69"/>
      <c r="F2094" s="72"/>
      <c r="G2094" s="73" t="s">
        <v>4416</v>
      </c>
    </row>
    <row r="2095" spans="1:7" ht="15" customHeight="1" x14ac:dyDescent="0.2">
      <c r="A2095" s="122"/>
      <c r="B2095" s="99" t="s">
        <v>4215</v>
      </c>
      <c r="C2095" s="100" t="s">
        <v>4206</v>
      </c>
      <c r="D2095" s="71"/>
      <c r="E2095" s="69"/>
      <c r="F2095" s="72"/>
      <c r="G2095" s="73" t="s">
        <v>4416</v>
      </c>
    </row>
    <row r="2096" spans="1:7" ht="15" customHeight="1" x14ac:dyDescent="0.2">
      <c r="A2096" s="122"/>
      <c r="B2096" s="99" t="s">
        <v>4216</v>
      </c>
      <c r="C2096" s="100" t="s">
        <v>4207</v>
      </c>
      <c r="D2096" s="71"/>
      <c r="E2096" s="69"/>
      <c r="F2096" s="72"/>
      <c r="G2096" s="73" t="s">
        <v>4416</v>
      </c>
    </row>
    <row r="2097" spans="1:7" ht="15" customHeight="1" x14ac:dyDescent="0.2">
      <c r="A2097" s="122"/>
      <c r="B2097" s="99" t="s">
        <v>4217</v>
      </c>
      <c r="C2097" s="100" t="s">
        <v>4208</v>
      </c>
      <c r="D2097" s="71"/>
      <c r="E2097" s="69"/>
      <c r="F2097" s="72"/>
      <c r="G2097" s="73" t="s">
        <v>4416</v>
      </c>
    </row>
    <row r="2098" spans="1:7" ht="15" customHeight="1" x14ac:dyDescent="0.2">
      <c r="A2098" s="122"/>
      <c r="B2098" s="99" t="s">
        <v>4218</v>
      </c>
      <c r="C2098" s="100" t="s">
        <v>4209</v>
      </c>
      <c r="D2098" s="71"/>
      <c r="E2098" s="69"/>
      <c r="F2098" s="72"/>
      <c r="G2098" s="73" t="s">
        <v>4416</v>
      </c>
    </row>
    <row r="2099" spans="1:7" ht="15" customHeight="1" x14ac:dyDescent="0.2">
      <c r="A2099" s="122"/>
      <c r="B2099" s="99" t="s">
        <v>4219</v>
      </c>
      <c r="C2099" s="100" t="s">
        <v>4210</v>
      </c>
      <c r="D2099" s="71"/>
      <c r="E2099" s="69"/>
      <c r="F2099" s="72"/>
      <c r="G2099" s="73" t="s">
        <v>4416</v>
      </c>
    </row>
    <row r="2100" spans="1:7" ht="15" customHeight="1" x14ac:dyDescent="0.2">
      <c r="A2100" s="122"/>
      <c r="B2100" s="99" t="s">
        <v>4220</v>
      </c>
      <c r="C2100" s="100" t="s">
        <v>4211</v>
      </c>
      <c r="D2100" s="71"/>
      <c r="E2100" s="69"/>
      <c r="F2100" s="72"/>
      <c r="G2100" s="73" t="s">
        <v>4416</v>
      </c>
    </row>
    <row r="2101" spans="1:7" ht="15" customHeight="1" x14ac:dyDescent="0.2">
      <c r="A2101" s="122"/>
      <c r="B2101" s="99" t="s">
        <v>4221</v>
      </c>
      <c r="C2101" s="100" t="s">
        <v>4212</v>
      </c>
      <c r="D2101" s="71"/>
      <c r="E2101" s="69"/>
      <c r="F2101" s="72"/>
      <c r="G2101" s="73" t="s">
        <v>4416</v>
      </c>
    </row>
    <row r="2102" spans="1:7" ht="15" customHeight="1" x14ac:dyDescent="0.2">
      <c r="A2102" s="122"/>
      <c r="B2102" s="99" t="s">
        <v>4222</v>
      </c>
      <c r="C2102" s="100" t="s">
        <v>4213</v>
      </c>
      <c r="D2102" s="71"/>
      <c r="E2102" s="69"/>
      <c r="F2102" s="72"/>
      <c r="G2102" s="73" t="s">
        <v>4416</v>
      </c>
    </row>
    <row r="2103" spans="1:7" ht="15" customHeight="1" x14ac:dyDescent="0.2">
      <c r="A2103" s="122"/>
      <c r="B2103" s="99" t="s">
        <v>4226</v>
      </c>
      <c r="C2103" s="100" t="s">
        <v>4223</v>
      </c>
      <c r="D2103" s="71"/>
      <c r="E2103" s="69"/>
      <c r="F2103" s="72"/>
      <c r="G2103" s="73" t="s">
        <v>4416</v>
      </c>
    </row>
    <row r="2104" spans="1:7" ht="15" customHeight="1" x14ac:dyDescent="0.2">
      <c r="A2104" s="122"/>
      <c r="B2104" s="99" t="s">
        <v>4227</v>
      </c>
      <c r="C2104" s="100" t="s">
        <v>4224</v>
      </c>
      <c r="D2104" s="71"/>
      <c r="E2104" s="69"/>
      <c r="F2104" s="72"/>
      <c r="G2104" s="73" t="s">
        <v>4416</v>
      </c>
    </row>
    <row r="2105" spans="1:7" ht="15" customHeight="1" x14ac:dyDescent="0.2">
      <c r="A2105" s="122"/>
      <c r="B2105" s="99" t="s">
        <v>4228</v>
      </c>
      <c r="C2105" s="100" t="s">
        <v>4225</v>
      </c>
      <c r="D2105" s="71"/>
      <c r="E2105" s="69"/>
      <c r="F2105" s="72"/>
      <c r="G2105" s="73" t="s">
        <v>4416</v>
      </c>
    </row>
    <row r="2106" spans="1:7" ht="15" customHeight="1" x14ac:dyDescent="0.2">
      <c r="A2106" s="122"/>
      <c r="B2106" s="99" t="s">
        <v>4232</v>
      </c>
      <c r="C2106" s="100" t="s">
        <v>4229</v>
      </c>
      <c r="D2106" s="71"/>
      <c r="E2106" s="69"/>
      <c r="F2106" s="72"/>
      <c r="G2106" s="73" t="s">
        <v>4416</v>
      </c>
    </row>
    <row r="2107" spans="1:7" ht="15" customHeight="1" x14ac:dyDescent="0.2">
      <c r="A2107" s="122"/>
      <c r="B2107" s="99" t="s">
        <v>4233</v>
      </c>
      <c r="C2107" s="100" t="s">
        <v>4230</v>
      </c>
      <c r="D2107" s="71"/>
      <c r="E2107" s="69"/>
      <c r="F2107" s="72"/>
      <c r="G2107" s="73" t="s">
        <v>4416</v>
      </c>
    </row>
    <row r="2108" spans="1:7" ht="15" customHeight="1" x14ac:dyDescent="0.2">
      <c r="A2108" s="122"/>
      <c r="B2108" s="99" t="s">
        <v>4234</v>
      </c>
      <c r="C2108" s="100" t="s">
        <v>4231</v>
      </c>
      <c r="D2108" s="71"/>
      <c r="E2108" s="69"/>
      <c r="F2108" s="72"/>
      <c r="G2108" s="73" t="s">
        <v>4416</v>
      </c>
    </row>
    <row r="2109" spans="1:7" ht="15" customHeight="1" x14ac:dyDescent="0.2">
      <c r="A2109" s="122"/>
      <c r="B2109" s="99" t="s">
        <v>4247</v>
      </c>
      <c r="C2109" s="100" t="s">
        <v>4235</v>
      </c>
      <c r="D2109" s="71"/>
      <c r="E2109" s="69"/>
      <c r="F2109" s="72"/>
      <c r="G2109" s="73" t="s">
        <v>4416</v>
      </c>
    </row>
    <row r="2110" spans="1:7" ht="15" customHeight="1" x14ac:dyDescent="0.2">
      <c r="A2110" s="122"/>
      <c r="B2110" s="99" t="s">
        <v>4248</v>
      </c>
      <c r="C2110" s="100" t="s">
        <v>4236</v>
      </c>
      <c r="D2110" s="71"/>
      <c r="E2110" s="69"/>
      <c r="F2110" s="72"/>
      <c r="G2110" s="73" t="s">
        <v>4416</v>
      </c>
    </row>
    <row r="2111" spans="1:7" ht="15" customHeight="1" x14ac:dyDescent="0.2">
      <c r="A2111" s="122"/>
      <c r="B2111" s="99" t="s">
        <v>4249</v>
      </c>
      <c r="C2111" s="100" t="s">
        <v>4237</v>
      </c>
      <c r="D2111" s="71"/>
      <c r="E2111" s="69"/>
      <c r="F2111" s="72"/>
      <c r="G2111" s="73" t="s">
        <v>4416</v>
      </c>
    </row>
    <row r="2112" spans="1:7" ht="15" customHeight="1" x14ac:dyDescent="0.2">
      <c r="A2112" s="122"/>
      <c r="B2112" s="99" t="s">
        <v>4250</v>
      </c>
      <c r="C2112" s="100" t="s">
        <v>4238</v>
      </c>
      <c r="D2112" s="71"/>
      <c r="E2112" s="69"/>
      <c r="F2112" s="72"/>
      <c r="G2112" s="73" t="s">
        <v>4416</v>
      </c>
    </row>
    <row r="2113" spans="1:7" ht="15" customHeight="1" x14ac:dyDescent="0.2">
      <c r="A2113" s="122"/>
      <c r="B2113" s="99" t="s">
        <v>4251</v>
      </c>
      <c r="C2113" s="100" t="s">
        <v>4239</v>
      </c>
      <c r="D2113" s="71"/>
      <c r="E2113" s="69"/>
      <c r="F2113" s="72"/>
      <c r="G2113" s="73" t="s">
        <v>4416</v>
      </c>
    </row>
    <row r="2114" spans="1:7" ht="15" customHeight="1" x14ac:dyDescent="0.2">
      <c r="A2114" s="122"/>
      <c r="B2114" s="99" t="s">
        <v>4252</v>
      </c>
      <c r="C2114" s="100" t="s">
        <v>4240</v>
      </c>
      <c r="D2114" s="71"/>
      <c r="E2114" s="69"/>
      <c r="F2114" s="72"/>
      <c r="G2114" s="73" t="s">
        <v>4416</v>
      </c>
    </row>
    <row r="2115" spans="1:7" ht="15" customHeight="1" x14ac:dyDescent="0.2">
      <c r="A2115" s="122"/>
      <c r="B2115" s="99" t="s">
        <v>4253</v>
      </c>
      <c r="C2115" s="100" t="s">
        <v>4241</v>
      </c>
      <c r="D2115" s="71"/>
      <c r="E2115" s="69"/>
      <c r="F2115" s="72"/>
      <c r="G2115" s="73" t="s">
        <v>4416</v>
      </c>
    </row>
    <row r="2116" spans="1:7" ht="15" customHeight="1" x14ac:dyDescent="0.2">
      <c r="A2116" s="122"/>
      <c r="B2116" s="99" t="s">
        <v>4254</v>
      </c>
      <c r="C2116" s="100" t="s">
        <v>4242</v>
      </c>
      <c r="D2116" s="71"/>
      <c r="E2116" s="69"/>
      <c r="F2116" s="72"/>
      <c r="G2116" s="73" t="s">
        <v>4416</v>
      </c>
    </row>
    <row r="2117" spans="1:7" ht="15" customHeight="1" x14ac:dyDescent="0.2">
      <c r="A2117" s="122"/>
      <c r="B2117" s="99" t="s">
        <v>4255</v>
      </c>
      <c r="C2117" s="100" t="s">
        <v>4243</v>
      </c>
      <c r="D2117" s="71"/>
      <c r="E2117" s="69"/>
      <c r="F2117" s="72"/>
      <c r="G2117" s="73" t="s">
        <v>4416</v>
      </c>
    </row>
    <row r="2118" spans="1:7" ht="15" customHeight="1" x14ac:dyDescent="0.2">
      <c r="A2118" s="122"/>
      <c r="B2118" s="99" t="s">
        <v>4256</v>
      </c>
      <c r="C2118" s="100" t="s">
        <v>4244</v>
      </c>
      <c r="D2118" s="71"/>
      <c r="E2118" s="69"/>
      <c r="F2118" s="72"/>
      <c r="G2118" s="73" t="s">
        <v>4416</v>
      </c>
    </row>
    <row r="2119" spans="1:7" ht="15" customHeight="1" x14ac:dyDescent="0.2">
      <c r="A2119" s="122"/>
      <c r="B2119" s="99" t="s">
        <v>4257</v>
      </c>
      <c r="C2119" s="100" t="s">
        <v>4245</v>
      </c>
      <c r="D2119" s="71"/>
      <c r="E2119" s="69"/>
      <c r="F2119" s="72"/>
      <c r="G2119" s="73" t="s">
        <v>4416</v>
      </c>
    </row>
    <row r="2120" spans="1:7" ht="15" customHeight="1" x14ac:dyDescent="0.2">
      <c r="A2120" s="122"/>
      <c r="B2120" s="99" t="s">
        <v>4258</v>
      </c>
      <c r="C2120" s="100" t="s">
        <v>4246</v>
      </c>
      <c r="D2120" s="71"/>
      <c r="E2120" s="69"/>
      <c r="F2120" s="72"/>
      <c r="G2120" s="73" t="s">
        <v>4416</v>
      </c>
    </row>
    <row r="2121" spans="1:7" ht="15" customHeight="1" x14ac:dyDescent="0.2">
      <c r="A2121" s="122"/>
      <c r="B2121" s="99" t="s">
        <v>5102</v>
      </c>
      <c r="C2121" s="100" t="s">
        <v>5099</v>
      </c>
      <c r="D2121" s="71"/>
      <c r="E2121" s="69"/>
      <c r="F2121" s="72"/>
      <c r="G2121" s="73" t="s">
        <v>4416</v>
      </c>
    </row>
    <row r="2122" spans="1:7" ht="15" customHeight="1" x14ac:dyDescent="0.2">
      <c r="A2122" s="122"/>
      <c r="B2122" s="99" t="s">
        <v>5103</v>
      </c>
      <c r="C2122" s="100" t="s">
        <v>5100</v>
      </c>
      <c r="D2122" s="71"/>
      <c r="E2122" s="69"/>
      <c r="F2122" s="72"/>
      <c r="G2122" s="73" t="s">
        <v>4416</v>
      </c>
    </row>
    <row r="2123" spans="1:7" ht="15" customHeight="1" x14ac:dyDescent="0.2">
      <c r="A2123" s="122"/>
      <c r="B2123" s="99" t="s">
        <v>5104</v>
      </c>
      <c r="C2123" s="100" t="s">
        <v>5101</v>
      </c>
      <c r="D2123" s="71"/>
      <c r="E2123" s="69"/>
      <c r="F2123" s="72"/>
      <c r="G2123" s="73" t="s">
        <v>4416</v>
      </c>
    </row>
    <row r="2124" spans="1:7" ht="15" customHeight="1" x14ac:dyDescent="0.2">
      <c r="A2124" s="122"/>
      <c r="B2124" s="99" t="s">
        <v>5437</v>
      </c>
      <c r="C2124" s="100" t="s">
        <v>5440</v>
      </c>
      <c r="D2124" s="71"/>
      <c r="E2124" s="69"/>
      <c r="F2124" s="72"/>
      <c r="G2124" s="73" t="s">
        <v>4416</v>
      </c>
    </row>
    <row r="2125" spans="1:7" ht="15" customHeight="1" x14ac:dyDescent="0.2">
      <c r="A2125" s="122"/>
      <c r="B2125" s="99" t="s">
        <v>5438</v>
      </c>
      <c r="C2125" s="100" t="s">
        <v>5441</v>
      </c>
      <c r="D2125" s="71"/>
      <c r="E2125" s="69"/>
      <c r="F2125" s="72"/>
      <c r="G2125" s="73" t="s">
        <v>4416</v>
      </c>
    </row>
    <row r="2126" spans="1:7" ht="15" customHeight="1" x14ac:dyDescent="0.2">
      <c r="A2126" s="122"/>
      <c r="B2126" s="99" t="s">
        <v>5439</v>
      </c>
      <c r="C2126" s="100" t="s">
        <v>5442</v>
      </c>
      <c r="D2126" s="71"/>
      <c r="E2126" s="69"/>
      <c r="F2126" s="72"/>
      <c r="G2126" s="73" t="s">
        <v>4416</v>
      </c>
    </row>
    <row r="2127" spans="1:7" ht="15" customHeight="1" x14ac:dyDescent="0.2">
      <c r="A2127" s="122"/>
      <c r="B2127" s="99" t="s">
        <v>6000</v>
      </c>
      <c r="C2127" s="100" t="s">
        <v>5997</v>
      </c>
      <c r="D2127" s="91"/>
      <c r="E2127" s="69"/>
      <c r="F2127" s="85"/>
      <c r="G2127" s="86" t="s">
        <v>4416</v>
      </c>
    </row>
    <row r="2128" spans="1:7" ht="15" customHeight="1" x14ac:dyDescent="0.2">
      <c r="A2128" s="122"/>
      <c r="B2128" s="99" t="s">
        <v>6001</v>
      </c>
      <c r="C2128" s="100" t="s">
        <v>5998</v>
      </c>
      <c r="D2128" s="91"/>
      <c r="E2128" s="69"/>
      <c r="F2128" s="85"/>
      <c r="G2128" s="86" t="s">
        <v>4416</v>
      </c>
    </row>
    <row r="2129" spans="1:7" ht="15" customHeight="1" x14ac:dyDescent="0.2">
      <c r="A2129" s="122"/>
      <c r="B2129" s="99" t="s">
        <v>6002</v>
      </c>
      <c r="C2129" s="100" t="s">
        <v>5999</v>
      </c>
      <c r="D2129" s="91"/>
      <c r="E2129" s="69"/>
      <c r="F2129" s="85"/>
      <c r="G2129" s="86" t="s">
        <v>4416</v>
      </c>
    </row>
    <row r="2130" spans="1:7" ht="15" customHeight="1" x14ac:dyDescent="0.2">
      <c r="A2130" s="122"/>
      <c r="B2130" s="99" t="s">
        <v>6740</v>
      </c>
      <c r="C2130" s="100" t="s">
        <v>6737</v>
      </c>
      <c r="D2130" s="91"/>
      <c r="E2130" s="69"/>
      <c r="F2130" s="85"/>
      <c r="G2130" s="86" t="s">
        <v>4416</v>
      </c>
    </row>
    <row r="2131" spans="1:7" ht="15" customHeight="1" x14ac:dyDescent="0.2">
      <c r="A2131" s="122"/>
      <c r="B2131" s="99" t="s">
        <v>6741</v>
      </c>
      <c r="C2131" s="100" t="s">
        <v>6738</v>
      </c>
      <c r="D2131" s="91"/>
      <c r="E2131" s="69"/>
      <c r="F2131" s="85"/>
      <c r="G2131" s="86" t="s">
        <v>4416</v>
      </c>
    </row>
    <row r="2132" spans="1:7" ht="15" customHeight="1" x14ac:dyDescent="0.2">
      <c r="A2132" s="270"/>
      <c r="B2132" s="98" t="s">
        <v>6742</v>
      </c>
      <c r="C2132" s="254" t="s">
        <v>6739</v>
      </c>
      <c r="D2132" s="271"/>
      <c r="E2132" s="69"/>
      <c r="F2132" s="272"/>
      <c r="G2132" s="86" t="s">
        <v>4416</v>
      </c>
    </row>
    <row r="2133" spans="1:7" ht="15" customHeight="1" x14ac:dyDescent="0.2">
      <c r="A2133" s="122" t="s">
        <v>4259</v>
      </c>
      <c r="B2133" s="99" t="s">
        <v>4263</v>
      </c>
      <c r="C2133" s="100" t="s">
        <v>4260</v>
      </c>
      <c r="D2133" s="71"/>
      <c r="E2133" s="69"/>
      <c r="F2133" s="72"/>
      <c r="G2133" s="73" t="s">
        <v>4416</v>
      </c>
    </row>
    <row r="2134" spans="1:7" ht="15" customHeight="1" x14ac:dyDescent="0.2">
      <c r="A2134" s="122"/>
      <c r="B2134" s="99" t="s">
        <v>4264</v>
      </c>
      <c r="C2134" s="100" t="s">
        <v>4261</v>
      </c>
      <c r="D2134" s="71"/>
      <c r="E2134" s="69"/>
      <c r="F2134" s="72"/>
      <c r="G2134" s="73" t="s">
        <v>4416</v>
      </c>
    </row>
    <row r="2135" spans="1:7" ht="15" customHeight="1" x14ac:dyDescent="0.2">
      <c r="A2135" s="122"/>
      <c r="B2135" s="99" t="s">
        <v>4265</v>
      </c>
      <c r="C2135" s="100" t="s">
        <v>4262</v>
      </c>
      <c r="D2135" s="71"/>
      <c r="E2135" s="69"/>
      <c r="F2135" s="72"/>
      <c r="G2135" s="73" t="s">
        <v>4416</v>
      </c>
    </row>
    <row r="2136" spans="1:7" ht="15" customHeight="1" x14ac:dyDescent="0.2">
      <c r="A2136" s="122"/>
      <c r="B2136" s="99" t="s">
        <v>4267</v>
      </c>
      <c r="C2136" s="100" t="s">
        <v>4266</v>
      </c>
      <c r="D2136" s="71"/>
      <c r="E2136" s="69"/>
      <c r="F2136" s="72"/>
      <c r="G2136" s="73" t="s">
        <v>4416</v>
      </c>
    </row>
    <row r="2137" spans="1:7" ht="15" customHeight="1" x14ac:dyDescent="0.2">
      <c r="A2137" s="122"/>
      <c r="B2137" s="99" t="s">
        <v>4272</v>
      </c>
      <c r="C2137" s="100" t="s">
        <v>4268</v>
      </c>
      <c r="D2137" s="71"/>
      <c r="E2137" s="69"/>
      <c r="F2137" s="72"/>
      <c r="G2137" s="73" t="s">
        <v>4416</v>
      </c>
    </row>
    <row r="2138" spans="1:7" ht="15" customHeight="1" x14ac:dyDescent="0.2">
      <c r="A2138" s="122"/>
      <c r="B2138" s="99" t="s">
        <v>4273</v>
      </c>
      <c r="C2138" s="100" t="s">
        <v>4269</v>
      </c>
      <c r="D2138" s="71"/>
      <c r="E2138" s="69"/>
      <c r="F2138" s="72"/>
      <c r="G2138" s="73" t="s">
        <v>4416</v>
      </c>
    </row>
    <row r="2139" spans="1:7" ht="15" customHeight="1" x14ac:dyDescent="0.2">
      <c r="A2139" s="122"/>
      <c r="B2139" s="99" t="s">
        <v>4274</v>
      </c>
      <c r="C2139" s="100" t="s">
        <v>4270</v>
      </c>
      <c r="D2139" s="71"/>
      <c r="E2139" s="69"/>
      <c r="F2139" s="72"/>
      <c r="G2139" s="73" t="s">
        <v>4416</v>
      </c>
    </row>
    <row r="2140" spans="1:7" ht="15" customHeight="1" x14ac:dyDescent="0.2">
      <c r="A2140" s="122"/>
      <c r="B2140" s="99" t="s">
        <v>4275</v>
      </c>
      <c r="C2140" s="100" t="s">
        <v>4271</v>
      </c>
      <c r="D2140" s="71"/>
      <c r="E2140" s="69"/>
      <c r="F2140" s="72"/>
      <c r="G2140" s="73" t="s">
        <v>4416</v>
      </c>
    </row>
    <row r="2141" spans="1:7" ht="15" customHeight="1" x14ac:dyDescent="0.2">
      <c r="A2141" s="122"/>
      <c r="B2141" s="99" t="s">
        <v>4281</v>
      </c>
      <c r="C2141" s="100" t="s">
        <v>4276</v>
      </c>
      <c r="D2141" s="71"/>
      <c r="E2141" s="69"/>
      <c r="F2141" s="72"/>
      <c r="G2141" s="73" t="s">
        <v>4416</v>
      </c>
    </row>
    <row r="2142" spans="1:7" ht="15" customHeight="1" x14ac:dyDescent="0.2">
      <c r="A2142" s="122"/>
      <c r="B2142" s="99" t="s">
        <v>4282</v>
      </c>
      <c r="C2142" s="100" t="s">
        <v>4277</v>
      </c>
      <c r="D2142" s="71"/>
      <c r="E2142" s="69"/>
      <c r="F2142" s="72"/>
      <c r="G2142" s="73" t="s">
        <v>4416</v>
      </c>
    </row>
    <row r="2143" spans="1:7" ht="15" customHeight="1" x14ac:dyDescent="0.2">
      <c r="A2143" s="122"/>
      <c r="B2143" s="99" t="s">
        <v>4283</v>
      </c>
      <c r="C2143" s="100" t="s">
        <v>4278</v>
      </c>
      <c r="D2143" s="71"/>
      <c r="E2143" s="69"/>
      <c r="F2143" s="72"/>
      <c r="G2143" s="73" t="s">
        <v>4416</v>
      </c>
    </row>
    <row r="2144" spans="1:7" ht="15" customHeight="1" x14ac:dyDescent="0.2">
      <c r="A2144" s="122"/>
      <c r="B2144" s="99" t="s">
        <v>4284</v>
      </c>
      <c r="C2144" s="100" t="s">
        <v>4279</v>
      </c>
      <c r="D2144" s="71"/>
      <c r="E2144" s="69"/>
      <c r="F2144" s="72"/>
      <c r="G2144" s="73" t="s">
        <v>4416</v>
      </c>
    </row>
    <row r="2145" spans="1:7" ht="15" customHeight="1" x14ac:dyDescent="0.2">
      <c r="A2145" s="122"/>
      <c r="B2145" s="99" t="s">
        <v>4285</v>
      </c>
      <c r="C2145" s="100" t="s">
        <v>4280</v>
      </c>
      <c r="D2145" s="71"/>
      <c r="E2145" s="69"/>
      <c r="F2145" s="72"/>
      <c r="G2145" s="73" t="s">
        <v>4416</v>
      </c>
    </row>
    <row r="2146" spans="1:7" ht="15" customHeight="1" x14ac:dyDescent="0.2">
      <c r="A2146" s="122"/>
      <c r="B2146" s="99" t="s">
        <v>4288</v>
      </c>
      <c r="C2146" s="100" t="s">
        <v>4286</v>
      </c>
      <c r="D2146" s="71"/>
      <c r="E2146" s="69"/>
      <c r="F2146" s="72"/>
      <c r="G2146" s="73" t="s">
        <v>4416</v>
      </c>
    </row>
    <row r="2147" spans="1:7" ht="15" customHeight="1" x14ac:dyDescent="0.2">
      <c r="A2147" s="122"/>
      <c r="B2147" s="99" t="s">
        <v>4289</v>
      </c>
      <c r="C2147" s="100" t="s">
        <v>4287</v>
      </c>
      <c r="D2147" s="71"/>
      <c r="E2147" s="69"/>
      <c r="F2147" s="72"/>
      <c r="G2147" s="73" t="s">
        <v>4416</v>
      </c>
    </row>
    <row r="2148" spans="1:7" ht="15" customHeight="1" x14ac:dyDescent="0.2">
      <c r="A2148" s="122"/>
      <c r="B2148" s="99" t="s">
        <v>4292</v>
      </c>
      <c r="C2148" s="100" t="s">
        <v>4290</v>
      </c>
      <c r="D2148" s="71"/>
      <c r="E2148" s="69"/>
      <c r="F2148" s="72"/>
      <c r="G2148" s="73" t="s">
        <v>4416</v>
      </c>
    </row>
    <row r="2149" spans="1:7" ht="15" customHeight="1" x14ac:dyDescent="0.2">
      <c r="A2149" s="122"/>
      <c r="B2149" s="99" t="s">
        <v>4293</v>
      </c>
      <c r="C2149" s="100" t="s">
        <v>4291</v>
      </c>
      <c r="D2149" s="71"/>
      <c r="E2149" s="69"/>
      <c r="F2149" s="72"/>
      <c r="G2149" s="73" t="s">
        <v>4416</v>
      </c>
    </row>
    <row r="2150" spans="1:7" ht="15" customHeight="1" x14ac:dyDescent="0.2">
      <c r="A2150" s="122"/>
      <c r="B2150" s="99" t="s">
        <v>4299</v>
      </c>
      <c r="C2150" s="100" t="s">
        <v>4294</v>
      </c>
      <c r="D2150" s="71"/>
      <c r="E2150" s="69"/>
      <c r="F2150" s="72"/>
    </row>
    <row r="2151" spans="1:7" ht="15" customHeight="1" x14ac:dyDescent="0.2">
      <c r="A2151" s="122"/>
      <c r="B2151" s="99" t="s">
        <v>4300</v>
      </c>
      <c r="C2151" s="100" t="s">
        <v>4295</v>
      </c>
      <c r="D2151" s="71"/>
      <c r="E2151" s="69"/>
      <c r="F2151" s="72"/>
    </row>
    <row r="2152" spans="1:7" ht="15" customHeight="1" x14ac:dyDescent="0.2">
      <c r="A2152" s="122"/>
      <c r="B2152" s="99" t="s">
        <v>4301</v>
      </c>
      <c r="C2152" s="100" t="s">
        <v>4296</v>
      </c>
      <c r="D2152" s="71"/>
      <c r="E2152" s="69"/>
      <c r="F2152" s="72"/>
    </row>
    <row r="2153" spans="1:7" ht="15" customHeight="1" x14ac:dyDescent="0.2">
      <c r="A2153" s="122"/>
      <c r="B2153" s="99" t="s">
        <v>4302</v>
      </c>
      <c r="C2153" s="100" t="s">
        <v>4297</v>
      </c>
      <c r="D2153" s="71"/>
      <c r="E2153" s="69"/>
      <c r="F2153" s="72"/>
    </row>
    <row r="2154" spans="1:7" ht="15" customHeight="1" x14ac:dyDescent="0.2">
      <c r="A2154" s="122"/>
      <c r="B2154" s="99" t="s">
        <v>4303</v>
      </c>
      <c r="C2154" s="100" t="s">
        <v>4298</v>
      </c>
      <c r="D2154" s="71"/>
      <c r="E2154" s="69"/>
      <c r="F2154" s="72"/>
    </row>
    <row r="2155" spans="1:7" ht="15" customHeight="1" x14ac:dyDescent="0.2">
      <c r="A2155" s="122"/>
      <c r="B2155" s="99" t="s">
        <v>4304</v>
      </c>
      <c r="C2155" s="100" t="s">
        <v>6004</v>
      </c>
      <c r="D2155" s="71"/>
      <c r="E2155" s="69"/>
      <c r="F2155" s="72"/>
    </row>
    <row r="2156" spans="1:7" ht="15" customHeight="1" x14ac:dyDescent="0.2">
      <c r="A2156" s="122"/>
      <c r="B2156" s="99" t="s">
        <v>4305</v>
      </c>
      <c r="C2156" s="100" t="s">
        <v>6005</v>
      </c>
      <c r="D2156" s="71"/>
      <c r="E2156" s="69"/>
      <c r="F2156" s="72"/>
    </row>
    <row r="2157" spans="1:7" ht="15" customHeight="1" x14ac:dyDescent="0.2">
      <c r="A2157" s="122"/>
      <c r="B2157" s="99" t="s">
        <v>4306</v>
      </c>
      <c r="C2157" s="100" t="s">
        <v>6006</v>
      </c>
      <c r="D2157" s="71"/>
      <c r="E2157" s="69"/>
      <c r="F2157" s="72"/>
    </row>
    <row r="2158" spans="1:7" ht="15" customHeight="1" x14ac:dyDescent="0.2">
      <c r="A2158" s="122"/>
      <c r="B2158" s="99" t="s">
        <v>4307</v>
      </c>
      <c r="C2158" s="100" t="s">
        <v>6007</v>
      </c>
      <c r="D2158" s="71"/>
      <c r="E2158" s="69"/>
      <c r="F2158" s="72"/>
    </row>
    <row r="2159" spans="1:7" ht="15" customHeight="1" x14ac:dyDescent="0.2">
      <c r="A2159" s="122"/>
      <c r="B2159" s="99" t="s">
        <v>4308</v>
      </c>
      <c r="C2159" s="100" t="s">
        <v>6008</v>
      </c>
      <c r="D2159" s="71"/>
      <c r="E2159" s="69"/>
      <c r="F2159" s="72"/>
    </row>
    <row r="2160" spans="1:7" ht="15" customHeight="1" x14ac:dyDescent="0.2">
      <c r="A2160" s="122"/>
      <c r="B2160" s="99" t="s">
        <v>4309</v>
      </c>
      <c r="C2160" s="100" t="s">
        <v>6009</v>
      </c>
      <c r="D2160" s="71"/>
      <c r="E2160" s="69"/>
      <c r="F2160" s="72"/>
    </row>
    <row r="2161" spans="1:9" ht="15" customHeight="1" x14ac:dyDescent="0.2">
      <c r="A2161" s="122"/>
      <c r="B2161" s="99" t="s">
        <v>4310</v>
      </c>
      <c r="C2161" s="100" t="s">
        <v>6010</v>
      </c>
      <c r="D2161" s="71"/>
      <c r="E2161" s="69"/>
      <c r="F2161" s="72"/>
    </row>
    <row r="2162" spans="1:9" ht="15" customHeight="1" x14ac:dyDescent="0.2">
      <c r="A2162" s="122"/>
      <c r="B2162" s="99" t="s">
        <v>5187</v>
      </c>
      <c r="C2162" s="100" t="s">
        <v>6011</v>
      </c>
      <c r="D2162" s="71"/>
      <c r="E2162" s="69"/>
      <c r="F2162" s="72"/>
    </row>
    <row r="2163" spans="1:9" ht="15" customHeight="1" x14ac:dyDescent="0.2">
      <c r="A2163" s="122"/>
      <c r="B2163" s="99" t="s">
        <v>5489</v>
      </c>
      <c r="C2163" s="100" t="s">
        <v>6012</v>
      </c>
      <c r="D2163" s="71"/>
      <c r="E2163" s="69"/>
      <c r="F2163" s="72"/>
    </row>
    <row r="2164" spans="1:9" ht="15" customHeight="1" x14ac:dyDescent="0.2">
      <c r="A2164" s="122"/>
      <c r="B2164" s="99" t="s">
        <v>6003</v>
      </c>
      <c r="C2164" s="100" t="s">
        <v>6013</v>
      </c>
      <c r="D2164" s="71"/>
      <c r="E2164" s="69"/>
      <c r="F2164" s="72"/>
    </row>
    <row r="2165" spans="1:9" ht="15" customHeight="1" x14ac:dyDescent="0.2">
      <c r="A2165" s="122"/>
      <c r="B2165" s="99" t="s">
        <v>6745</v>
      </c>
      <c r="C2165" s="100" t="s">
        <v>6746</v>
      </c>
      <c r="D2165" s="71"/>
      <c r="E2165" s="69"/>
      <c r="F2165" s="72"/>
    </row>
    <row r="2166" spans="1:9" ht="15" customHeight="1" x14ac:dyDescent="0.2">
      <c r="A2166" s="122"/>
      <c r="B2166" s="99" t="s">
        <v>6015</v>
      </c>
      <c r="C2166" s="100" t="s">
        <v>6014</v>
      </c>
      <c r="D2166" s="71"/>
      <c r="E2166" s="69"/>
      <c r="F2166" s="72"/>
      <c r="G2166" s="73" t="s">
        <v>1662</v>
      </c>
    </row>
    <row r="2167" spans="1:9" ht="15" customHeight="1" x14ac:dyDescent="0.2">
      <c r="A2167" s="122"/>
      <c r="B2167" s="99" t="s">
        <v>6744</v>
      </c>
      <c r="C2167" s="100" t="s">
        <v>6743</v>
      </c>
      <c r="D2167" s="71"/>
      <c r="E2167" s="69"/>
      <c r="F2167" s="72"/>
      <c r="G2167" s="73" t="s">
        <v>1662</v>
      </c>
    </row>
    <row r="2168" spans="1:9" ht="15" customHeight="1" x14ac:dyDescent="0.2">
      <c r="A2168" s="119" t="s">
        <v>4311</v>
      </c>
      <c r="B2168" s="120" t="s">
        <v>4313</v>
      </c>
      <c r="C2168" s="126" t="s">
        <v>4312</v>
      </c>
      <c r="D2168" s="71"/>
      <c r="E2168" s="69"/>
      <c r="F2168" s="72"/>
    </row>
    <row r="2169" spans="1:9" ht="15" customHeight="1" x14ac:dyDescent="0.2">
      <c r="A2169" s="122"/>
      <c r="B2169" s="99" t="s">
        <v>4314</v>
      </c>
      <c r="C2169" s="100" t="s">
        <v>4315</v>
      </c>
      <c r="D2169" s="71"/>
      <c r="E2169" s="69"/>
      <c r="F2169" s="72"/>
    </row>
    <row r="2170" spans="1:9" ht="15" customHeight="1" x14ac:dyDescent="0.2">
      <c r="A2170" s="122"/>
      <c r="B2170" s="99" t="s">
        <v>4425</v>
      </c>
      <c r="C2170" s="100" t="s">
        <v>4770</v>
      </c>
      <c r="D2170" s="71"/>
      <c r="E2170" s="69"/>
      <c r="F2170" s="72"/>
    </row>
    <row r="2171" spans="1:9" ht="15" customHeight="1" x14ac:dyDescent="0.2">
      <c r="A2171" s="122"/>
      <c r="B2171" s="99" t="s">
        <v>4426</v>
      </c>
      <c r="C2171" s="100" t="s">
        <v>4771</v>
      </c>
      <c r="D2171" s="71"/>
      <c r="E2171" s="69"/>
      <c r="F2171" s="72"/>
    </row>
    <row r="2172" spans="1:9" ht="15" customHeight="1" x14ac:dyDescent="0.2">
      <c r="A2172" s="125"/>
      <c r="B2172" s="98" t="s">
        <v>4427</v>
      </c>
      <c r="C2172" s="254" t="s">
        <v>4772</v>
      </c>
      <c r="D2172" s="93"/>
      <c r="E2172" s="69"/>
      <c r="F2172" s="94"/>
      <c r="G2172" s="158"/>
      <c r="H2172" s="158"/>
      <c r="I2172" s="158"/>
    </row>
    <row r="2173" spans="1:9" ht="15" customHeight="1" x14ac:dyDescent="0.2">
      <c r="A2173" s="135" t="s">
        <v>4316</v>
      </c>
      <c r="B2173" s="99" t="s">
        <v>4434</v>
      </c>
      <c r="C2173" s="101" t="s">
        <v>4431</v>
      </c>
      <c r="D2173" s="71"/>
      <c r="E2173" s="69"/>
      <c r="F2173" s="72"/>
      <c r="G2173" s="73" t="s">
        <v>1662</v>
      </c>
    </row>
    <row r="2174" spans="1:9" ht="15" customHeight="1" x14ac:dyDescent="0.2">
      <c r="A2174" s="135"/>
      <c r="B2174" s="127" t="s">
        <v>4435</v>
      </c>
      <c r="C2174" s="129" t="s">
        <v>4430</v>
      </c>
      <c r="D2174" s="71"/>
      <c r="E2174" s="69"/>
      <c r="F2174" s="72"/>
      <c r="G2174" s="73" t="s">
        <v>4416</v>
      </c>
    </row>
    <row r="2175" spans="1:9" ht="15" customHeight="1" x14ac:dyDescent="0.2">
      <c r="A2175" s="135"/>
      <c r="B2175" s="127" t="s">
        <v>4436</v>
      </c>
      <c r="C2175" s="129" t="s">
        <v>4432</v>
      </c>
      <c r="D2175" s="71"/>
      <c r="E2175" s="69"/>
      <c r="F2175" s="72"/>
      <c r="G2175" s="73" t="s">
        <v>4416</v>
      </c>
    </row>
    <row r="2176" spans="1:9" ht="15" customHeight="1" x14ac:dyDescent="0.2">
      <c r="A2176" s="135"/>
      <c r="B2176" s="127" t="s">
        <v>4437</v>
      </c>
      <c r="C2176" s="129" t="s">
        <v>4433</v>
      </c>
      <c r="D2176" s="71"/>
      <c r="E2176" s="69"/>
      <c r="F2176" s="72"/>
      <c r="G2176" s="73" t="s">
        <v>4416</v>
      </c>
    </row>
    <row r="2177" spans="1:7" ht="15" customHeight="1" x14ac:dyDescent="0.2">
      <c r="A2177" s="135"/>
      <c r="B2177" s="127" t="s">
        <v>4442</v>
      </c>
      <c r="C2177" s="129" t="s">
        <v>4438</v>
      </c>
      <c r="D2177" s="71"/>
      <c r="E2177" s="69"/>
      <c r="F2177" s="72"/>
    </row>
    <row r="2178" spans="1:7" ht="15" customHeight="1" x14ac:dyDescent="0.2">
      <c r="A2178" s="135"/>
      <c r="B2178" s="127" t="s">
        <v>4443</v>
      </c>
      <c r="C2178" s="129" t="s">
        <v>4439</v>
      </c>
      <c r="D2178" s="71"/>
      <c r="E2178" s="69"/>
      <c r="F2178" s="72"/>
    </row>
    <row r="2179" spans="1:7" ht="15" customHeight="1" x14ac:dyDescent="0.2">
      <c r="A2179" s="135"/>
      <c r="B2179" s="127" t="s">
        <v>4444</v>
      </c>
      <c r="C2179" s="129" t="s">
        <v>4440</v>
      </c>
      <c r="D2179" s="71"/>
      <c r="E2179" s="69"/>
      <c r="F2179" s="72"/>
    </row>
    <row r="2180" spans="1:7" ht="15" customHeight="1" x14ac:dyDescent="0.2">
      <c r="A2180" s="135"/>
      <c r="B2180" s="127" t="s">
        <v>4445</v>
      </c>
      <c r="C2180" s="129" t="s">
        <v>4441</v>
      </c>
      <c r="D2180" s="71"/>
      <c r="E2180" s="69"/>
      <c r="F2180" s="72"/>
    </row>
    <row r="2181" spans="1:7" ht="15" customHeight="1" x14ac:dyDescent="0.2">
      <c r="A2181" s="135"/>
      <c r="B2181" s="127" t="s">
        <v>4448</v>
      </c>
      <c r="C2181" s="129" t="s">
        <v>4446</v>
      </c>
      <c r="D2181" s="71"/>
      <c r="E2181" s="69"/>
      <c r="F2181" s="72"/>
    </row>
    <row r="2182" spans="1:7" ht="15" customHeight="1" x14ac:dyDescent="0.2">
      <c r="A2182" s="135"/>
      <c r="B2182" s="127" t="s">
        <v>4449</v>
      </c>
      <c r="C2182" s="129" t="s">
        <v>4447</v>
      </c>
      <c r="D2182" s="71"/>
      <c r="E2182" s="69"/>
      <c r="F2182" s="72"/>
    </row>
    <row r="2183" spans="1:7" ht="15" customHeight="1" x14ac:dyDescent="0.2">
      <c r="A2183" s="135"/>
      <c r="B2183" s="127" t="s">
        <v>4454</v>
      </c>
      <c r="C2183" s="129" t="s">
        <v>4450</v>
      </c>
      <c r="D2183" s="71"/>
      <c r="E2183" s="69"/>
      <c r="F2183" s="72"/>
      <c r="G2183" s="73" t="s">
        <v>1662</v>
      </c>
    </row>
    <row r="2184" spans="1:7" ht="15" customHeight="1" x14ac:dyDescent="0.2">
      <c r="A2184" s="135"/>
      <c r="B2184" s="127" t="s">
        <v>4455</v>
      </c>
      <c r="C2184" s="129" t="s">
        <v>4451</v>
      </c>
      <c r="D2184" s="71"/>
      <c r="E2184" s="69"/>
      <c r="F2184" s="72"/>
      <c r="G2184" s="73" t="s">
        <v>4416</v>
      </c>
    </row>
    <row r="2185" spans="1:7" ht="15" customHeight="1" x14ac:dyDescent="0.2">
      <c r="A2185" s="135"/>
      <c r="B2185" s="127" t="s">
        <v>4456</v>
      </c>
      <c r="C2185" s="129" t="s">
        <v>4452</v>
      </c>
      <c r="D2185" s="71"/>
      <c r="E2185" s="69"/>
      <c r="F2185" s="72"/>
      <c r="G2185" s="73" t="s">
        <v>4416</v>
      </c>
    </row>
    <row r="2186" spans="1:7" ht="15" customHeight="1" x14ac:dyDescent="0.2">
      <c r="A2186" s="135"/>
      <c r="B2186" s="127" t="s">
        <v>4457</v>
      </c>
      <c r="C2186" s="129" t="s">
        <v>4453</v>
      </c>
      <c r="D2186" s="71"/>
      <c r="E2186" s="69"/>
      <c r="F2186" s="72"/>
      <c r="G2186" s="73" t="s">
        <v>4416</v>
      </c>
    </row>
    <row r="2187" spans="1:7" ht="15" customHeight="1" x14ac:dyDescent="0.2">
      <c r="A2187" s="135"/>
      <c r="B2187" s="127" t="s">
        <v>4458</v>
      </c>
      <c r="C2187" s="129" t="s">
        <v>4460</v>
      </c>
      <c r="D2187" s="71"/>
      <c r="E2187" s="69"/>
      <c r="F2187" s="72"/>
      <c r="G2187" s="73" t="s">
        <v>4416</v>
      </c>
    </row>
    <row r="2188" spans="1:7" ht="15" customHeight="1" x14ac:dyDescent="0.2">
      <c r="A2188" s="135"/>
      <c r="B2188" s="127" t="s">
        <v>4459</v>
      </c>
      <c r="C2188" s="129" t="s">
        <v>4461</v>
      </c>
      <c r="D2188" s="71"/>
      <c r="E2188" s="69"/>
      <c r="F2188" s="72"/>
      <c r="G2188" s="73" t="s">
        <v>4416</v>
      </c>
    </row>
    <row r="2189" spans="1:7" ht="15" customHeight="1" x14ac:dyDescent="0.2">
      <c r="A2189" s="135"/>
      <c r="B2189" s="127" t="s">
        <v>4468</v>
      </c>
      <c r="C2189" s="129" t="s">
        <v>4462</v>
      </c>
      <c r="D2189" s="71"/>
      <c r="E2189" s="69"/>
      <c r="F2189" s="72"/>
      <c r="G2189" s="73" t="s">
        <v>4416</v>
      </c>
    </row>
    <row r="2190" spans="1:7" ht="15" customHeight="1" x14ac:dyDescent="0.2">
      <c r="A2190" s="135"/>
      <c r="B2190" s="127" t="s">
        <v>4469</v>
      </c>
      <c r="C2190" s="129" t="s">
        <v>4463</v>
      </c>
      <c r="D2190" s="71"/>
      <c r="E2190" s="69"/>
      <c r="F2190" s="72"/>
      <c r="G2190" s="73" t="s">
        <v>4416</v>
      </c>
    </row>
    <row r="2191" spans="1:7" ht="15" customHeight="1" x14ac:dyDescent="0.2">
      <c r="A2191" s="135"/>
      <c r="B2191" s="127" t="s">
        <v>4470</v>
      </c>
      <c r="C2191" s="129" t="s">
        <v>4464</v>
      </c>
      <c r="D2191" s="71"/>
      <c r="E2191" s="69"/>
      <c r="F2191" s="72"/>
      <c r="G2191" s="73" t="s">
        <v>4416</v>
      </c>
    </row>
    <row r="2192" spans="1:7" ht="15" customHeight="1" x14ac:dyDescent="0.2">
      <c r="A2192" s="135"/>
      <c r="B2192" s="127" t="s">
        <v>4471</v>
      </c>
      <c r="C2192" s="129" t="s">
        <v>4465</v>
      </c>
      <c r="D2192" s="71"/>
      <c r="E2192" s="69"/>
      <c r="F2192" s="72"/>
      <c r="G2192" s="73" t="s">
        <v>4416</v>
      </c>
    </row>
    <row r="2193" spans="1:7" ht="15" customHeight="1" x14ac:dyDescent="0.2">
      <c r="A2193" s="135"/>
      <c r="B2193" s="127" t="s">
        <v>4472</v>
      </c>
      <c r="C2193" s="129" t="s">
        <v>4466</v>
      </c>
      <c r="D2193" s="71"/>
      <c r="E2193" s="69"/>
      <c r="F2193" s="72"/>
      <c r="G2193" s="73" t="s">
        <v>4416</v>
      </c>
    </row>
    <row r="2194" spans="1:7" ht="15" customHeight="1" x14ac:dyDescent="0.2">
      <c r="A2194" s="135"/>
      <c r="B2194" s="127" t="s">
        <v>4473</v>
      </c>
      <c r="C2194" s="129" t="s">
        <v>4467</v>
      </c>
      <c r="D2194" s="71"/>
      <c r="E2194" s="69"/>
      <c r="F2194" s="72"/>
      <c r="G2194" s="73" t="s">
        <v>4416</v>
      </c>
    </row>
    <row r="2195" spans="1:7" ht="15" customHeight="1" x14ac:dyDescent="0.2">
      <c r="A2195" s="135"/>
      <c r="B2195" s="127" t="s">
        <v>4482</v>
      </c>
      <c r="C2195" s="129" t="s">
        <v>4474</v>
      </c>
      <c r="D2195" s="71"/>
      <c r="E2195" s="69"/>
      <c r="F2195" s="72"/>
      <c r="G2195" s="73" t="s">
        <v>4416</v>
      </c>
    </row>
    <row r="2196" spans="1:7" ht="15" customHeight="1" x14ac:dyDescent="0.2">
      <c r="A2196" s="135"/>
      <c r="B2196" s="127" t="s">
        <v>4483</v>
      </c>
      <c r="C2196" s="129" t="s">
        <v>4475</v>
      </c>
      <c r="D2196" s="71"/>
      <c r="E2196" s="69"/>
      <c r="F2196" s="72"/>
      <c r="G2196" s="73" t="s">
        <v>4416</v>
      </c>
    </row>
    <row r="2197" spans="1:7" ht="15" customHeight="1" x14ac:dyDescent="0.2">
      <c r="A2197" s="135"/>
      <c r="B2197" s="127" t="s">
        <v>4484</v>
      </c>
      <c r="C2197" s="129" t="s">
        <v>4476</v>
      </c>
      <c r="D2197" s="71"/>
      <c r="E2197" s="69"/>
      <c r="F2197" s="72"/>
      <c r="G2197" s="73" t="s">
        <v>4416</v>
      </c>
    </row>
    <row r="2198" spans="1:7" ht="15" customHeight="1" x14ac:dyDescent="0.2">
      <c r="A2198" s="135"/>
      <c r="B2198" s="127" t="s">
        <v>4485</v>
      </c>
      <c r="C2198" s="129" t="s">
        <v>4477</v>
      </c>
      <c r="D2198" s="71"/>
      <c r="E2198" s="69"/>
      <c r="F2198" s="72"/>
      <c r="G2198" s="73" t="s">
        <v>4416</v>
      </c>
    </row>
    <row r="2199" spans="1:7" ht="15" customHeight="1" x14ac:dyDescent="0.2">
      <c r="A2199" s="135"/>
      <c r="B2199" s="127" t="s">
        <v>4486</v>
      </c>
      <c r="C2199" s="129" t="s">
        <v>4478</v>
      </c>
      <c r="D2199" s="71"/>
      <c r="E2199" s="69"/>
      <c r="F2199" s="72"/>
      <c r="G2199" s="73" t="s">
        <v>4416</v>
      </c>
    </row>
    <row r="2200" spans="1:7" ht="15" customHeight="1" x14ac:dyDescent="0.2">
      <c r="A2200" s="136"/>
      <c r="B2200" s="127" t="s">
        <v>4487</v>
      </c>
      <c r="C2200" s="129" t="s">
        <v>4479</v>
      </c>
      <c r="D2200" s="71"/>
      <c r="E2200" s="69"/>
      <c r="F2200" s="72"/>
      <c r="G2200" s="73" t="s">
        <v>4416</v>
      </c>
    </row>
    <row r="2201" spans="1:7" ht="15" customHeight="1" x14ac:dyDescent="0.2">
      <c r="A2201" s="136"/>
      <c r="B2201" s="127" t="s">
        <v>4488</v>
      </c>
      <c r="C2201" s="129" t="s">
        <v>4480</v>
      </c>
      <c r="D2201" s="71"/>
      <c r="E2201" s="69"/>
      <c r="F2201" s="72"/>
      <c r="G2201" s="73" t="s">
        <v>4416</v>
      </c>
    </row>
    <row r="2202" spans="1:7" ht="15" customHeight="1" x14ac:dyDescent="0.2">
      <c r="A2202" s="136"/>
      <c r="B2202" s="127" t="s">
        <v>4489</v>
      </c>
      <c r="C2202" s="129" t="s">
        <v>4481</v>
      </c>
      <c r="D2202" s="71"/>
      <c r="E2202" s="69"/>
      <c r="F2202" s="72"/>
      <c r="G2202" s="73" t="s">
        <v>4416</v>
      </c>
    </row>
    <row r="2203" spans="1:7" ht="15" customHeight="1" x14ac:dyDescent="0.2">
      <c r="A2203" s="135"/>
      <c r="B2203" s="99" t="s">
        <v>4495</v>
      </c>
      <c r="C2203" s="129" t="s">
        <v>4490</v>
      </c>
      <c r="D2203" s="71"/>
      <c r="E2203" s="69"/>
      <c r="F2203" s="72"/>
      <c r="G2203" s="73" t="s">
        <v>4416</v>
      </c>
    </row>
    <row r="2204" spans="1:7" ht="15" customHeight="1" x14ac:dyDescent="0.2">
      <c r="A2204" s="135"/>
      <c r="B2204" s="99" t="s">
        <v>4496</v>
      </c>
      <c r="C2204" s="129" t="s">
        <v>4491</v>
      </c>
      <c r="D2204" s="71"/>
      <c r="E2204" s="69"/>
      <c r="F2204" s="72"/>
      <c r="G2204" s="73" t="s">
        <v>4416</v>
      </c>
    </row>
    <row r="2205" spans="1:7" ht="15" customHeight="1" x14ac:dyDescent="0.2">
      <c r="A2205" s="135"/>
      <c r="B2205" s="99" t="s">
        <v>4499</v>
      </c>
      <c r="C2205" s="129" t="s">
        <v>4498</v>
      </c>
      <c r="D2205" s="71"/>
      <c r="E2205" s="69"/>
      <c r="F2205" s="72"/>
      <c r="G2205" s="73" t="s">
        <v>4416</v>
      </c>
    </row>
    <row r="2206" spans="1:7" ht="15" customHeight="1" x14ac:dyDescent="0.2">
      <c r="A2206" s="135"/>
      <c r="B2206" s="99" t="s">
        <v>4497</v>
      </c>
      <c r="C2206" s="129" t="s">
        <v>4492</v>
      </c>
      <c r="D2206" s="71"/>
      <c r="E2206" s="69"/>
      <c r="F2206" s="72"/>
      <c r="G2206" s="73" t="s">
        <v>4416</v>
      </c>
    </row>
    <row r="2207" spans="1:7" ht="15" customHeight="1" x14ac:dyDescent="0.2">
      <c r="A2207" s="135"/>
      <c r="B2207" s="99" t="s">
        <v>4501</v>
      </c>
      <c r="C2207" s="129" t="s">
        <v>4493</v>
      </c>
      <c r="D2207" s="71"/>
      <c r="E2207" s="69"/>
      <c r="F2207" s="72"/>
      <c r="G2207" s="73" t="s">
        <v>4416</v>
      </c>
    </row>
    <row r="2208" spans="1:7" ht="15" customHeight="1" x14ac:dyDescent="0.2">
      <c r="A2208" s="135"/>
      <c r="B2208" s="99" t="s">
        <v>4502</v>
      </c>
      <c r="C2208" s="129" t="s">
        <v>4500</v>
      </c>
      <c r="D2208" s="71"/>
      <c r="E2208" s="69"/>
      <c r="F2208" s="72"/>
      <c r="G2208" s="73" t="s">
        <v>4416</v>
      </c>
    </row>
    <row r="2209" spans="1:7" ht="15" customHeight="1" x14ac:dyDescent="0.2">
      <c r="A2209" s="135"/>
      <c r="B2209" s="99" t="s">
        <v>4504</v>
      </c>
      <c r="C2209" s="129" t="s">
        <v>4503</v>
      </c>
      <c r="D2209" s="71"/>
      <c r="E2209" s="69"/>
      <c r="F2209" s="72"/>
      <c r="G2209" s="73" t="s">
        <v>4416</v>
      </c>
    </row>
    <row r="2210" spans="1:7" ht="15" customHeight="1" x14ac:dyDescent="0.2">
      <c r="A2210" s="135"/>
      <c r="B2210" s="99" t="s">
        <v>4505</v>
      </c>
      <c r="C2210" s="129" t="s">
        <v>4494</v>
      </c>
      <c r="D2210" s="71"/>
      <c r="E2210" s="69"/>
      <c r="F2210" s="72"/>
      <c r="G2210" s="73" t="s">
        <v>4416</v>
      </c>
    </row>
    <row r="2211" spans="1:7" ht="15" customHeight="1" x14ac:dyDescent="0.2">
      <c r="A2211" s="135"/>
      <c r="B2211" s="99" t="s">
        <v>4506</v>
      </c>
      <c r="C2211" s="129" t="s">
        <v>4508</v>
      </c>
      <c r="D2211" s="71"/>
      <c r="E2211" s="69"/>
      <c r="F2211" s="72"/>
      <c r="G2211" s="73" t="s">
        <v>4416</v>
      </c>
    </row>
    <row r="2212" spans="1:7" ht="15" customHeight="1" x14ac:dyDescent="0.2">
      <c r="A2212" s="135"/>
      <c r="B2212" s="99" t="s">
        <v>4507</v>
      </c>
      <c r="C2212" s="129" t="s">
        <v>4509</v>
      </c>
      <c r="D2212" s="71"/>
      <c r="E2212" s="69"/>
      <c r="F2212" s="72"/>
      <c r="G2212" s="73" t="s">
        <v>4416</v>
      </c>
    </row>
    <row r="2213" spans="1:7" ht="15" customHeight="1" x14ac:dyDescent="0.2">
      <c r="A2213" s="135"/>
      <c r="B2213" s="99" t="s">
        <v>4512</v>
      </c>
      <c r="C2213" s="129" t="s">
        <v>4511</v>
      </c>
      <c r="D2213" s="71"/>
      <c r="E2213" s="69"/>
      <c r="F2213" s="72"/>
      <c r="G2213" s="73" t="s">
        <v>4416</v>
      </c>
    </row>
    <row r="2214" spans="1:7" ht="15" customHeight="1" x14ac:dyDescent="0.2">
      <c r="A2214" s="135"/>
      <c r="B2214" s="99" t="s">
        <v>4513</v>
      </c>
      <c r="C2214" s="129" t="s">
        <v>4510</v>
      </c>
      <c r="D2214" s="71"/>
      <c r="E2214" s="69"/>
      <c r="F2214" s="72"/>
      <c r="G2214" s="73" t="s">
        <v>4416</v>
      </c>
    </row>
    <row r="2215" spans="1:7" ht="15" customHeight="1" x14ac:dyDescent="0.2">
      <c r="A2215" s="135"/>
      <c r="B2215" s="99" t="s">
        <v>4516</v>
      </c>
      <c r="C2215" s="129" t="s">
        <v>4514</v>
      </c>
      <c r="D2215" s="71"/>
      <c r="E2215" s="69"/>
      <c r="F2215" s="72"/>
      <c r="G2215" s="73" t="s">
        <v>4416</v>
      </c>
    </row>
    <row r="2216" spans="1:7" ht="15" customHeight="1" x14ac:dyDescent="0.2">
      <c r="A2216" s="135"/>
      <c r="B2216" s="99" t="s">
        <v>4517</v>
      </c>
      <c r="C2216" s="129" t="s">
        <v>4515</v>
      </c>
      <c r="D2216" s="71"/>
      <c r="E2216" s="69"/>
      <c r="F2216" s="72"/>
      <c r="G2216" s="73" t="s">
        <v>4416</v>
      </c>
    </row>
    <row r="2217" spans="1:7" ht="15" customHeight="1" x14ac:dyDescent="0.2">
      <c r="A2217" s="135"/>
      <c r="B2217" s="99" t="s">
        <v>4522</v>
      </c>
      <c r="C2217" s="129" t="s">
        <v>4518</v>
      </c>
      <c r="D2217" s="71"/>
      <c r="E2217" s="69"/>
      <c r="F2217" s="72"/>
      <c r="G2217" s="73" t="s">
        <v>4416</v>
      </c>
    </row>
    <row r="2218" spans="1:7" ht="15" customHeight="1" x14ac:dyDescent="0.2">
      <c r="A2218" s="135"/>
      <c r="B2218" s="99" t="s">
        <v>4523</v>
      </c>
      <c r="C2218" s="129" t="s">
        <v>4519</v>
      </c>
      <c r="D2218" s="71"/>
      <c r="E2218" s="69"/>
      <c r="F2218" s="72"/>
      <c r="G2218" s="73" t="s">
        <v>4416</v>
      </c>
    </row>
    <row r="2219" spans="1:7" ht="15" customHeight="1" x14ac:dyDescent="0.2">
      <c r="A2219" s="135"/>
      <c r="B2219" s="99" t="s">
        <v>4524</v>
      </c>
      <c r="C2219" s="129" t="s">
        <v>4520</v>
      </c>
      <c r="D2219" s="71"/>
      <c r="E2219" s="69"/>
      <c r="F2219" s="72"/>
      <c r="G2219" s="73" t="s">
        <v>4416</v>
      </c>
    </row>
    <row r="2220" spans="1:7" ht="15" customHeight="1" x14ac:dyDescent="0.2">
      <c r="A2220" s="135"/>
      <c r="B2220" s="99" t="s">
        <v>4525</v>
      </c>
      <c r="C2220" s="129" t="s">
        <v>4521</v>
      </c>
      <c r="D2220" s="71"/>
      <c r="E2220" s="69"/>
      <c r="F2220" s="72"/>
      <c r="G2220" s="73" t="s">
        <v>4416</v>
      </c>
    </row>
    <row r="2221" spans="1:7" ht="15" customHeight="1" x14ac:dyDescent="0.2">
      <c r="A2221" s="135"/>
      <c r="B2221" s="99" t="s">
        <v>4530</v>
      </c>
      <c r="C2221" s="129" t="s">
        <v>4526</v>
      </c>
      <c r="D2221" s="71"/>
      <c r="E2221" s="69"/>
      <c r="F2221" s="72"/>
      <c r="G2221" s="73" t="s">
        <v>4416</v>
      </c>
    </row>
    <row r="2222" spans="1:7" ht="15" customHeight="1" x14ac:dyDescent="0.2">
      <c r="A2222" s="135"/>
      <c r="B2222" s="99" t="s">
        <v>4531</v>
      </c>
      <c r="C2222" s="129" t="s">
        <v>4527</v>
      </c>
      <c r="D2222" s="71"/>
      <c r="E2222" s="69"/>
      <c r="F2222" s="72"/>
      <c r="G2222" s="73" t="s">
        <v>4416</v>
      </c>
    </row>
    <row r="2223" spans="1:7" ht="15" customHeight="1" x14ac:dyDescent="0.2">
      <c r="A2223" s="135"/>
      <c r="B2223" s="99" t="s">
        <v>4532</v>
      </c>
      <c r="C2223" s="129" t="s">
        <v>4528</v>
      </c>
      <c r="D2223" s="71"/>
      <c r="E2223" s="69"/>
      <c r="F2223" s="72"/>
      <c r="G2223" s="73" t="s">
        <v>4416</v>
      </c>
    </row>
    <row r="2224" spans="1:7" ht="15" customHeight="1" x14ac:dyDescent="0.2">
      <c r="A2224" s="135"/>
      <c r="B2224" s="99" t="s">
        <v>4533</v>
      </c>
      <c r="C2224" s="129" t="s">
        <v>4529</v>
      </c>
      <c r="D2224" s="71"/>
      <c r="E2224" s="69"/>
      <c r="F2224" s="72"/>
      <c r="G2224" s="73" t="s">
        <v>4416</v>
      </c>
    </row>
    <row r="2225" spans="1:7" ht="15" customHeight="1" x14ac:dyDescent="0.2">
      <c r="A2225" s="135"/>
      <c r="B2225" s="99" t="s">
        <v>4538</v>
      </c>
      <c r="C2225" s="129" t="s">
        <v>4534</v>
      </c>
      <c r="D2225" s="71"/>
      <c r="E2225" s="69"/>
      <c r="F2225" s="72"/>
      <c r="G2225" s="73" t="s">
        <v>4416</v>
      </c>
    </row>
    <row r="2226" spans="1:7" ht="15" customHeight="1" x14ac:dyDescent="0.2">
      <c r="A2226" s="135"/>
      <c r="B2226" s="99" t="s">
        <v>4539</v>
      </c>
      <c r="C2226" s="129" t="s">
        <v>4535</v>
      </c>
      <c r="D2226" s="71"/>
      <c r="E2226" s="69"/>
      <c r="F2226" s="72"/>
      <c r="G2226" s="73" t="s">
        <v>4416</v>
      </c>
    </row>
    <row r="2227" spans="1:7" ht="15" customHeight="1" x14ac:dyDescent="0.2">
      <c r="A2227" s="135"/>
      <c r="B2227" s="99" t="s">
        <v>4540</v>
      </c>
      <c r="C2227" s="129" t="s">
        <v>4536</v>
      </c>
      <c r="D2227" s="71"/>
      <c r="E2227" s="69"/>
      <c r="F2227" s="72"/>
      <c r="G2227" s="73" t="s">
        <v>4416</v>
      </c>
    </row>
    <row r="2228" spans="1:7" ht="15" customHeight="1" x14ac:dyDescent="0.2">
      <c r="A2228" s="135"/>
      <c r="B2228" s="99" t="s">
        <v>4541</v>
      </c>
      <c r="C2228" s="129" t="s">
        <v>4537</v>
      </c>
      <c r="D2228" s="71"/>
      <c r="E2228" s="69"/>
      <c r="F2228" s="72"/>
      <c r="G2228" s="73" t="s">
        <v>4416</v>
      </c>
    </row>
    <row r="2229" spans="1:7" ht="15" customHeight="1" x14ac:dyDescent="0.2">
      <c r="A2229" s="135"/>
      <c r="B2229" s="99" t="s">
        <v>4548</v>
      </c>
      <c r="C2229" s="129" t="s">
        <v>4542</v>
      </c>
      <c r="D2229" s="71"/>
      <c r="E2229" s="69"/>
      <c r="F2229" s="72"/>
      <c r="G2229" s="73" t="s">
        <v>4416</v>
      </c>
    </row>
    <row r="2230" spans="1:7" ht="15" customHeight="1" x14ac:dyDescent="0.2">
      <c r="A2230" s="135"/>
      <c r="B2230" s="99" t="s">
        <v>4549</v>
      </c>
      <c r="C2230" s="129" t="s">
        <v>4543</v>
      </c>
      <c r="D2230" s="71"/>
      <c r="E2230" s="69"/>
      <c r="F2230" s="72"/>
      <c r="G2230" s="73" t="s">
        <v>4416</v>
      </c>
    </row>
    <row r="2231" spans="1:7" ht="15" customHeight="1" x14ac:dyDescent="0.2">
      <c r="A2231" s="135"/>
      <c r="B2231" s="99" t="s">
        <v>4550</v>
      </c>
      <c r="C2231" s="129" t="s">
        <v>4544</v>
      </c>
      <c r="D2231" s="71"/>
      <c r="E2231" s="69"/>
      <c r="F2231" s="72"/>
      <c r="G2231" s="73" t="s">
        <v>4416</v>
      </c>
    </row>
    <row r="2232" spans="1:7" ht="15" customHeight="1" x14ac:dyDescent="0.2">
      <c r="A2232" s="135"/>
      <c r="B2232" s="99" t="s">
        <v>4551</v>
      </c>
      <c r="C2232" s="129" t="s">
        <v>4545</v>
      </c>
      <c r="D2232" s="71"/>
      <c r="E2232" s="69"/>
      <c r="F2232" s="72"/>
      <c r="G2232" s="73" t="s">
        <v>4416</v>
      </c>
    </row>
    <row r="2233" spans="1:7" ht="15" customHeight="1" x14ac:dyDescent="0.2">
      <c r="A2233" s="135"/>
      <c r="B2233" s="99" t="s">
        <v>4552</v>
      </c>
      <c r="C2233" s="129" t="s">
        <v>4546</v>
      </c>
      <c r="D2233" s="71"/>
      <c r="E2233" s="69"/>
      <c r="F2233" s="72"/>
      <c r="G2233" s="73" t="s">
        <v>4416</v>
      </c>
    </row>
    <row r="2234" spans="1:7" ht="15" customHeight="1" x14ac:dyDescent="0.2">
      <c r="A2234" s="135"/>
      <c r="B2234" s="99" t="s">
        <v>4553</v>
      </c>
      <c r="C2234" s="129" t="s">
        <v>4547</v>
      </c>
      <c r="D2234" s="71"/>
      <c r="E2234" s="69"/>
      <c r="F2234" s="72"/>
      <c r="G2234" s="73" t="s">
        <v>4416</v>
      </c>
    </row>
    <row r="2235" spans="1:7" ht="15" customHeight="1" x14ac:dyDescent="0.2">
      <c r="A2235" s="135"/>
      <c r="B2235" s="99" t="s">
        <v>4560</v>
      </c>
      <c r="C2235" s="129" t="s">
        <v>4554</v>
      </c>
      <c r="D2235" s="71"/>
      <c r="E2235" s="69"/>
      <c r="F2235" s="72"/>
      <c r="G2235" s="73" t="s">
        <v>4416</v>
      </c>
    </row>
    <row r="2236" spans="1:7" ht="15" customHeight="1" x14ac:dyDescent="0.2">
      <c r="A2236" s="135"/>
      <c r="B2236" s="99" t="s">
        <v>4561</v>
      </c>
      <c r="C2236" s="129" t="s">
        <v>4555</v>
      </c>
      <c r="D2236" s="71"/>
      <c r="E2236" s="69"/>
      <c r="F2236" s="72"/>
      <c r="G2236" s="73" t="s">
        <v>4416</v>
      </c>
    </row>
    <row r="2237" spans="1:7" ht="15" customHeight="1" x14ac:dyDescent="0.2">
      <c r="A2237" s="135"/>
      <c r="B2237" s="99" t="s">
        <v>4562</v>
      </c>
      <c r="C2237" s="129" t="s">
        <v>4556</v>
      </c>
      <c r="D2237" s="71"/>
      <c r="E2237" s="69"/>
      <c r="F2237" s="72"/>
      <c r="G2237" s="73" t="s">
        <v>4416</v>
      </c>
    </row>
    <row r="2238" spans="1:7" ht="15" customHeight="1" x14ac:dyDescent="0.2">
      <c r="A2238" s="136"/>
      <c r="B2238" s="99" t="s">
        <v>4563</v>
      </c>
      <c r="C2238" s="129" t="s">
        <v>4557</v>
      </c>
      <c r="D2238" s="71"/>
      <c r="E2238" s="69"/>
      <c r="F2238" s="72"/>
      <c r="G2238" s="73" t="s">
        <v>4416</v>
      </c>
    </row>
    <row r="2239" spans="1:7" ht="15" customHeight="1" x14ac:dyDescent="0.2">
      <c r="A2239" s="136"/>
      <c r="B2239" s="99" t="s">
        <v>4564</v>
      </c>
      <c r="C2239" s="129" t="s">
        <v>4558</v>
      </c>
      <c r="D2239" s="71"/>
      <c r="E2239" s="69"/>
      <c r="F2239" s="72"/>
      <c r="G2239" s="73" t="s">
        <v>4416</v>
      </c>
    </row>
    <row r="2240" spans="1:7" ht="15" customHeight="1" x14ac:dyDescent="0.2">
      <c r="A2240" s="136"/>
      <c r="B2240" s="99" t="s">
        <v>4565</v>
      </c>
      <c r="C2240" s="129" t="s">
        <v>4559</v>
      </c>
      <c r="D2240" s="71"/>
      <c r="E2240" s="69"/>
      <c r="F2240" s="72"/>
      <c r="G2240" s="73" t="s">
        <v>4416</v>
      </c>
    </row>
    <row r="2241" spans="1:7" ht="15" customHeight="1" x14ac:dyDescent="0.2">
      <c r="A2241" s="135"/>
      <c r="B2241" s="99" t="s">
        <v>5194</v>
      </c>
      <c r="C2241" s="101" t="s">
        <v>5188</v>
      </c>
      <c r="D2241" s="71"/>
      <c r="E2241" s="69"/>
      <c r="F2241" s="72"/>
      <c r="G2241" s="73" t="s">
        <v>4416</v>
      </c>
    </row>
    <row r="2242" spans="1:7" ht="15" customHeight="1" x14ac:dyDescent="0.2">
      <c r="A2242" s="135"/>
      <c r="B2242" s="99" t="s">
        <v>5195</v>
      </c>
      <c r="C2242" s="101" t="s">
        <v>5189</v>
      </c>
      <c r="D2242" s="71"/>
      <c r="E2242" s="69"/>
      <c r="F2242" s="72"/>
      <c r="G2242" s="73" t="s">
        <v>4416</v>
      </c>
    </row>
    <row r="2243" spans="1:7" ht="15" customHeight="1" x14ac:dyDescent="0.2">
      <c r="A2243" s="135"/>
      <c r="B2243" s="99" t="s">
        <v>5196</v>
      </c>
      <c r="C2243" s="101" t="s">
        <v>5190</v>
      </c>
      <c r="D2243" s="71"/>
      <c r="E2243" s="69"/>
      <c r="F2243" s="72"/>
      <c r="G2243" s="73" t="s">
        <v>4416</v>
      </c>
    </row>
    <row r="2244" spans="1:7" ht="15" customHeight="1" x14ac:dyDescent="0.2">
      <c r="A2244" s="135"/>
      <c r="B2244" s="99" t="s">
        <v>5197</v>
      </c>
      <c r="C2244" s="101" t="s">
        <v>5191</v>
      </c>
      <c r="D2244" s="71"/>
      <c r="E2244" s="69"/>
      <c r="F2244" s="72"/>
      <c r="G2244" s="73" t="s">
        <v>4416</v>
      </c>
    </row>
    <row r="2245" spans="1:7" ht="15" customHeight="1" x14ac:dyDescent="0.2">
      <c r="A2245" s="135"/>
      <c r="B2245" s="99" t="s">
        <v>5198</v>
      </c>
      <c r="C2245" s="101" t="s">
        <v>5192</v>
      </c>
      <c r="D2245" s="71"/>
      <c r="E2245" s="69"/>
      <c r="F2245" s="72"/>
      <c r="G2245" s="73" t="s">
        <v>4416</v>
      </c>
    </row>
    <row r="2246" spans="1:7" ht="15" customHeight="1" x14ac:dyDescent="0.2">
      <c r="A2246" s="135"/>
      <c r="B2246" s="99" t="s">
        <v>5199</v>
      </c>
      <c r="C2246" s="101" t="s">
        <v>5193</v>
      </c>
      <c r="D2246" s="71"/>
      <c r="E2246" s="69"/>
      <c r="F2246" s="72"/>
      <c r="G2246" s="73" t="s">
        <v>4416</v>
      </c>
    </row>
    <row r="2247" spans="1:7" ht="15" customHeight="1" x14ac:dyDescent="0.2">
      <c r="A2247" s="135"/>
      <c r="B2247" s="99" t="s">
        <v>5532</v>
      </c>
      <c r="C2247" s="101" t="s">
        <v>6966</v>
      </c>
      <c r="D2247" s="71"/>
      <c r="E2247" s="69"/>
      <c r="F2247" s="72"/>
      <c r="G2247" s="73" t="s">
        <v>4416</v>
      </c>
    </row>
    <row r="2248" spans="1:7" ht="15" customHeight="1" x14ac:dyDescent="0.2">
      <c r="A2248" s="135"/>
      <c r="B2248" s="99" t="s">
        <v>6967</v>
      </c>
      <c r="C2248" s="101" t="s">
        <v>5533</v>
      </c>
      <c r="D2248" s="71"/>
      <c r="E2248" s="69"/>
      <c r="F2248" s="72"/>
      <c r="G2248" s="73" t="s">
        <v>4416</v>
      </c>
    </row>
    <row r="2249" spans="1:7" ht="15" customHeight="1" x14ac:dyDescent="0.2">
      <c r="A2249" s="135"/>
      <c r="B2249" s="99" t="s">
        <v>6968</v>
      </c>
      <c r="C2249" s="101" t="s">
        <v>5534</v>
      </c>
      <c r="D2249" s="71"/>
      <c r="E2249" s="69"/>
      <c r="F2249" s="72"/>
      <c r="G2249" s="73" t="s">
        <v>4416</v>
      </c>
    </row>
    <row r="2250" spans="1:7" ht="15" customHeight="1" x14ac:dyDescent="0.2">
      <c r="A2250" s="135"/>
      <c r="B2250" s="99" t="s">
        <v>6969</v>
      </c>
      <c r="C2250" s="101" t="s">
        <v>5535</v>
      </c>
      <c r="D2250" s="71"/>
      <c r="E2250" s="69"/>
      <c r="F2250" s="72"/>
      <c r="G2250" s="73" t="s">
        <v>4416</v>
      </c>
    </row>
    <row r="2251" spans="1:7" ht="15" customHeight="1" x14ac:dyDescent="0.2">
      <c r="A2251" s="135"/>
      <c r="B2251" s="99" t="s">
        <v>6970</v>
      </c>
      <c r="C2251" s="101" t="s">
        <v>5536</v>
      </c>
      <c r="D2251" s="71"/>
      <c r="E2251" s="69"/>
      <c r="F2251" s="72"/>
      <c r="G2251" s="73" t="s">
        <v>4416</v>
      </c>
    </row>
    <row r="2252" spans="1:7" ht="15" customHeight="1" x14ac:dyDescent="0.2">
      <c r="A2252" s="135"/>
      <c r="B2252" s="99" t="s">
        <v>6971</v>
      </c>
      <c r="C2252" s="101" t="s">
        <v>5537</v>
      </c>
      <c r="D2252" s="71"/>
      <c r="E2252" s="69"/>
      <c r="F2252" s="72"/>
      <c r="G2252" s="73" t="s">
        <v>4416</v>
      </c>
    </row>
    <row r="2253" spans="1:7" ht="15" customHeight="1" x14ac:dyDescent="0.2">
      <c r="A2253" s="135"/>
      <c r="B2253" s="99" t="s">
        <v>6290</v>
      </c>
      <c r="C2253" s="101" t="s">
        <v>6084</v>
      </c>
      <c r="D2253" s="71"/>
      <c r="E2253" s="69"/>
      <c r="F2253" s="72"/>
      <c r="G2253" s="73" t="s">
        <v>4416</v>
      </c>
    </row>
    <row r="2254" spans="1:7" ht="15" customHeight="1" x14ac:dyDescent="0.2">
      <c r="A2254" s="135"/>
      <c r="B2254" s="99" t="s">
        <v>6291</v>
      </c>
      <c r="C2254" s="101" t="s">
        <v>6085</v>
      </c>
      <c r="D2254" s="71"/>
      <c r="E2254" s="69"/>
      <c r="F2254" s="72"/>
      <c r="G2254" s="73" t="s">
        <v>4416</v>
      </c>
    </row>
    <row r="2255" spans="1:7" ht="15" customHeight="1" x14ac:dyDescent="0.2">
      <c r="A2255" s="135"/>
      <c r="B2255" s="99" t="s">
        <v>6292</v>
      </c>
      <c r="C2255" s="101" t="s">
        <v>6086</v>
      </c>
      <c r="D2255" s="71"/>
      <c r="E2255" s="69"/>
      <c r="F2255" s="72"/>
      <c r="G2255" s="73" t="s">
        <v>4416</v>
      </c>
    </row>
    <row r="2256" spans="1:7" ht="15" customHeight="1" x14ac:dyDescent="0.2">
      <c r="A2256" s="135"/>
      <c r="B2256" s="99" t="s">
        <v>6293</v>
      </c>
      <c r="C2256" s="101" t="s">
        <v>6087</v>
      </c>
      <c r="D2256" s="71"/>
      <c r="E2256" s="69"/>
      <c r="F2256" s="72"/>
      <c r="G2256" s="73" t="s">
        <v>4416</v>
      </c>
    </row>
    <row r="2257" spans="1:7" ht="15" customHeight="1" x14ac:dyDescent="0.2">
      <c r="A2257" s="135"/>
      <c r="B2257" s="99" t="s">
        <v>6294</v>
      </c>
      <c r="C2257" s="101" t="s">
        <v>6088</v>
      </c>
      <c r="D2257" s="71"/>
      <c r="E2257" s="69"/>
      <c r="F2257" s="72"/>
      <c r="G2257" s="73" t="s">
        <v>4416</v>
      </c>
    </row>
    <row r="2258" spans="1:7" ht="15" customHeight="1" x14ac:dyDescent="0.2">
      <c r="A2258" s="135"/>
      <c r="B2258" s="99" t="s">
        <v>6295</v>
      </c>
      <c r="C2258" s="101" t="s">
        <v>6089</v>
      </c>
      <c r="D2258" s="71"/>
      <c r="E2258" s="69"/>
      <c r="F2258" s="72"/>
      <c r="G2258" s="73" t="s">
        <v>4416</v>
      </c>
    </row>
    <row r="2259" spans="1:7" ht="15" customHeight="1" x14ac:dyDescent="0.2">
      <c r="A2259" s="135"/>
      <c r="B2259" s="99" t="s">
        <v>6550</v>
      </c>
      <c r="C2259" s="101" t="s">
        <v>6405</v>
      </c>
      <c r="D2259" s="71"/>
      <c r="E2259" s="69"/>
      <c r="F2259" s="72"/>
      <c r="G2259" s="73" t="s">
        <v>4416</v>
      </c>
    </row>
    <row r="2260" spans="1:7" ht="15" customHeight="1" x14ac:dyDescent="0.2">
      <c r="A2260" s="135"/>
      <c r="B2260" s="99" t="s">
        <v>6551</v>
      </c>
      <c r="C2260" s="101" t="s">
        <v>6406</v>
      </c>
      <c r="D2260" s="71"/>
      <c r="E2260" s="69"/>
      <c r="F2260" s="72"/>
      <c r="G2260" s="73" t="s">
        <v>4416</v>
      </c>
    </row>
    <row r="2261" spans="1:7" ht="15" customHeight="1" x14ac:dyDescent="0.2">
      <c r="A2261" s="135"/>
      <c r="B2261" s="99" t="s">
        <v>6552</v>
      </c>
      <c r="C2261" s="101" t="s">
        <v>6407</v>
      </c>
      <c r="D2261" s="71"/>
      <c r="E2261" s="69"/>
      <c r="F2261" s="72"/>
      <c r="G2261" s="73" t="s">
        <v>4416</v>
      </c>
    </row>
    <row r="2262" spans="1:7" ht="15" customHeight="1" x14ac:dyDescent="0.2">
      <c r="A2262" s="135"/>
      <c r="B2262" s="98" t="s">
        <v>6553</v>
      </c>
      <c r="C2262" s="102" t="s">
        <v>6408</v>
      </c>
      <c r="D2262" s="71"/>
      <c r="E2262" s="69"/>
      <c r="F2262" s="72"/>
      <c r="G2262" s="73" t="s">
        <v>4416</v>
      </c>
    </row>
    <row r="2263" spans="1:7" ht="15" customHeight="1" x14ac:dyDescent="0.2">
      <c r="A2263" s="134" t="s">
        <v>5359</v>
      </c>
      <c r="B2263" s="99" t="s">
        <v>4317</v>
      </c>
      <c r="C2263" s="100" t="s">
        <v>4333</v>
      </c>
      <c r="D2263" s="71"/>
      <c r="E2263" s="69"/>
      <c r="F2263" s="72"/>
    </row>
    <row r="2264" spans="1:7" ht="15" customHeight="1" x14ac:dyDescent="0.2">
      <c r="A2264" s="122"/>
      <c r="B2264" s="99" t="s">
        <v>4318</v>
      </c>
      <c r="C2264" s="100" t="s">
        <v>4334</v>
      </c>
      <c r="D2264" s="71"/>
      <c r="E2264" s="69"/>
      <c r="F2264" s="72"/>
      <c r="G2264" s="73" t="s">
        <v>1662</v>
      </c>
    </row>
    <row r="2265" spans="1:7" ht="15" customHeight="1" x14ac:dyDescent="0.2">
      <c r="A2265" s="122"/>
      <c r="B2265" s="99" t="s">
        <v>4319</v>
      </c>
      <c r="C2265" s="100" t="s">
        <v>4335</v>
      </c>
      <c r="D2265" s="71"/>
      <c r="E2265" s="69"/>
      <c r="F2265" s="72"/>
      <c r="G2265" s="73" t="s">
        <v>4416</v>
      </c>
    </row>
    <row r="2266" spans="1:7" ht="15" customHeight="1" x14ac:dyDescent="0.2">
      <c r="A2266" s="122"/>
      <c r="B2266" s="99" t="s">
        <v>4320</v>
      </c>
      <c r="C2266" s="100" t="s">
        <v>4336</v>
      </c>
      <c r="D2266" s="71"/>
      <c r="E2266" s="69"/>
      <c r="F2266" s="72"/>
      <c r="G2266" s="73" t="s">
        <v>4416</v>
      </c>
    </row>
    <row r="2267" spans="1:7" ht="15" customHeight="1" x14ac:dyDescent="0.2">
      <c r="A2267" s="122"/>
      <c r="B2267" s="99" t="s">
        <v>4321</v>
      </c>
      <c r="C2267" s="100" t="s">
        <v>4337</v>
      </c>
      <c r="D2267" s="71"/>
      <c r="E2267" s="69"/>
      <c r="F2267" s="72"/>
      <c r="G2267" s="73" t="s">
        <v>4416</v>
      </c>
    </row>
    <row r="2268" spans="1:7" ht="15" customHeight="1" x14ac:dyDescent="0.2">
      <c r="A2268" s="122"/>
      <c r="B2268" s="99" t="s">
        <v>4322</v>
      </c>
      <c r="C2268" s="100" t="s">
        <v>4338</v>
      </c>
      <c r="D2268" s="71"/>
      <c r="E2268" s="69"/>
      <c r="F2268" s="72"/>
      <c r="G2268" s="73" t="s">
        <v>4416</v>
      </c>
    </row>
    <row r="2269" spans="1:7" ht="15" customHeight="1" x14ac:dyDescent="0.2">
      <c r="A2269" s="122"/>
      <c r="B2269" s="99" t="s">
        <v>4323</v>
      </c>
      <c r="C2269" s="100" t="s">
        <v>4339</v>
      </c>
      <c r="D2269" s="71"/>
      <c r="E2269" s="69"/>
      <c r="F2269" s="72"/>
      <c r="G2269" s="73" t="s">
        <v>4416</v>
      </c>
    </row>
    <row r="2270" spans="1:7" ht="15" customHeight="1" x14ac:dyDescent="0.2">
      <c r="A2270" s="122"/>
      <c r="B2270" s="99" t="s">
        <v>4324</v>
      </c>
      <c r="C2270" s="100" t="s">
        <v>4340</v>
      </c>
      <c r="D2270" s="71"/>
      <c r="E2270" s="69"/>
      <c r="F2270" s="72"/>
      <c r="G2270" s="73" t="s">
        <v>4416</v>
      </c>
    </row>
    <row r="2271" spans="1:7" ht="15" customHeight="1" x14ac:dyDescent="0.2">
      <c r="A2271" s="122"/>
      <c r="B2271" s="99" t="s">
        <v>4325</v>
      </c>
      <c r="C2271" s="100" t="s">
        <v>4341</v>
      </c>
      <c r="D2271" s="71"/>
      <c r="E2271" s="69"/>
      <c r="F2271" s="72"/>
      <c r="G2271" s="73" t="s">
        <v>4416</v>
      </c>
    </row>
    <row r="2272" spans="1:7" ht="15" customHeight="1" x14ac:dyDescent="0.2">
      <c r="A2272" s="122"/>
      <c r="B2272" s="99" t="s">
        <v>4326</v>
      </c>
      <c r="C2272" s="100" t="s">
        <v>4342</v>
      </c>
      <c r="D2272" s="71"/>
      <c r="E2272" s="69"/>
      <c r="F2272" s="72"/>
      <c r="G2272" s="73" t="s">
        <v>4416</v>
      </c>
    </row>
    <row r="2273" spans="1:7" ht="15" customHeight="1" x14ac:dyDescent="0.2">
      <c r="A2273" s="122"/>
      <c r="B2273" s="99" t="s">
        <v>4327</v>
      </c>
      <c r="C2273" s="100" t="s">
        <v>4343</v>
      </c>
      <c r="D2273" s="71"/>
      <c r="E2273" s="69"/>
      <c r="F2273" s="72"/>
      <c r="G2273" s="73" t="s">
        <v>4416</v>
      </c>
    </row>
    <row r="2274" spans="1:7" ht="15" customHeight="1" x14ac:dyDescent="0.2">
      <c r="A2274" s="122"/>
      <c r="B2274" s="99" t="s">
        <v>4328</v>
      </c>
      <c r="C2274" s="100" t="s">
        <v>4344</v>
      </c>
      <c r="D2274" s="71"/>
      <c r="E2274" s="69"/>
      <c r="F2274" s="72"/>
      <c r="G2274" s="73" t="s">
        <v>4416</v>
      </c>
    </row>
    <row r="2275" spans="1:7" ht="15" customHeight="1" x14ac:dyDescent="0.2">
      <c r="A2275" s="122"/>
      <c r="B2275" s="99" t="s">
        <v>4329</v>
      </c>
      <c r="C2275" s="100" t="s">
        <v>4345</v>
      </c>
      <c r="D2275" s="71"/>
      <c r="E2275" s="69"/>
      <c r="F2275" s="72"/>
      <c r="G2275" s="73" t="s">
        <v>4416</v>
      </c>
    </row>
    <row r="2276" spans="1:7" ht="15" customHeight="1" x14ac:dyDescent="0.2">
      <c r="A2276" s="122"/>
      <c r="B2276" s="99" t="s">
        <v>4330</v>
      </c>
      <c r="C2276" s="100" t="s">
        <v>4346</v>
      </c>
      <c r="D2276" s="71"/>
      <c r="E2276" s="69"/>
      <c r="F2276" s="72"/>
      <c r="G2276" s="73" t="s">
        <v>4416</v>
      </c>
    </row>
    <row r="2277" spans="1:7" ht="15" customHeight="1" x14ac:dyDescent="0.2">
      <c r="A2277" s="122"/>
      <c r="B2277" s="99" t="s">
        <v>5201</v>
      </c>
      <c r="C2277" s="100" t="s">
        <v>5200</v>
      </c>
      <c r="D2277" s="71"/>
      <c r="E2277" s="69"/>
      <c r="F2277" s="72"/>
      <c r="G2277" s="73" t="s">
        <v>4416</v>
      </c>
    </row>
    <row r="2278" spans="1:7" ht="15" customHeight="1" x14ac:dyDescent="0.2">
      <c r="A2278" s="122"/>
      <c r="B2278" s="99" t="s">
        <v>5538</v>
      </c>
      <c r="C2278" s="101" t="s">
        <v>5539</v>
      </c>
      <c r="D2278" s="71"/>
      <c r="E2278" s="69"/>
      <c r="F2278" s="72"/>
      <c r="G2278" s="73" t="s">
        <v>4416</v>
      </c>
    </row>
    <row r="2279" spans="1:7" ht="15" customHeight="1" x14ac:dyDescent="0.2">
      <c r="A2279" s="122"/>
      <c r="B2279" s="99" t="s">
        <v>6313</v>
      </c>
      <c r="C2279" s="101" t="s">
        <v>6307</v>
      </c>
      <c r="D2279" s="71"/>
      <c r="E2279" s="69"/>
      <c r="F2279" s="72"/>
      <c r="G2279" s="73" t="s">
        <v>4416</v>
      </c>
    </row>
    <row r="2280" spans="1:7" ht="15" customHeight="1" x14ac:dyDescent="0.2">
      <c r="A2280" s="122"/>
      <c r="B2280" s="99" t="s">
        <v>6314</v>
      </c>
      <c r="C2280" s="101" t="s">
        <v>6308</v>
      </c>
      <c r="D2280" s="71"/>
      <c r="E2280" s="69"/>
      <c r="F2280" s="72"/>
      <c r="G2280" s="73" t="s">
        <v>4416</v>
      </c>
    </row>
    <row r="2281" spans="1:7" ht="15" customHeight="1" x14ac:dyDescent="0.2">
      <c r="A2281" s="122"/>
      <c r="B2281" s="99" t="s">
        <v>6315</v>
      </c>
      <c r="C2281" s="101" t="s">
        <v>6309</v>
      </c>
      <c r="D2281" s="71"/>
      <c r="E2281" s="69"/>
      <c r="F2281" s="72"/>
      <c r="G2281" s="73" t="s">
        <v>4416</v>
      </c>
    </row>
    <row r="2282" spans="1:7" ht="15" customHeight="1" x14ac:dyDescent="0.2">
      <c r="A2282" s="122"/>
      <c r="B2282" s="99" t="s">
        <v>6316</v>
      </c>
      <c r="C2282" s="101" t="s">
        <v>6310</v>
      </c>
      <c r="D2282" s="71"/>
      <c r="E2282" s="69"/>
      <c r="F2282" s="72"/>
      <c r="G2282" s="73" t="s">
        <v>4416</v>
      </c>
    </row>
    <row r="2283" spans="1:7" ht="15" customHeight="1" x14ac:dyDescent="0.2">
      <c r="A2283" s="122"/>
      <c r="B2283" s="99" t="s">
        <v>6317</v>
      </c>
      <c r="C2283" s="101" t="s">
        <v>6311</v>
      </c>
      <c r="D2283" s="71"/>
      <c r="E2283" s="69"/>
      <c r="F2283" s="72"/>
      <c r="G2283" s="73" t="s">
        <v>4416</v>
      </c>
    </row>
    <row r="2284" spans="1:7" ht="15" customHeight="1" x14ac:dyDescent="0.2">
      <c r="A2284" s="122"/>
      <c r="B2284" s="99" t="s">
        <v>6318</v>
      </c>
      <c r="C2284" s="101" t="s">
        <v>6312</v>
      </c>
      <c r="D2284" s="71"/>
      <c r="E2284" s="69"/>
      <c r="F2284" s="72"/>
      <c r="G2284" s="73" t="s">
        <v>4416</v>
      </c>
    </row>
    <row r="2285" spans="1:7" ht="15" customHeight="1" x14ac:dyDescent="0.2">
      <c r="A2285" s="270"/>
      <c r="B2285" s="98" t="s">
        <v>6554</v>
      </c>
      <c r="C2285" s="102" t="s">
        <v>6421</v>
      </c>
      <c r="D2285" s="71"/>
      <c r="E2285" s="69"/>
      <c r="F2285" s="72"/>
      <c r="G2285" s="73" t="s">
        <v>4416</v>
      </c>
    </row>
    <row r="2286" spans="1:7" ht="15" customHeight="1" x14ac:dyDescent="0.2">
      <c r="A2286" s="135" t="s">
        <v>4331</v>
      </c>
      <c r="B2286" s="99" t="s">
        <v>4566</v>
      </c>
      <c r="C2286" s="101" t="s">
        <v>4631</v>
      </c>
      <c r="D2286" s="71"/>
      <c r="E2286" s="69"/>
      <c r="F2286" s="72"/>
      <c r="G2286" s="73" t="s">
        <v>1662</v>
      </c>
    </row>
    <row r="2287" spans="1:7" ht="15" customHeight="1" x14ac:dyDescent="0.2">
      <c r="A2287" s="135"/>
      <c r="B2287" s="99" t="s">
        <v>4567</v>
      </c>
      <c r="C2287" s="129" t="s">
        <v>4632</v>
      </c>
      <c r="D2287" s="71"/>
      <c r="E2287" s="69"/>
      <c r="F2287" s="72"/>
      <c r="G2287" s="73" t="s">
        <v>4416</v>
      </c>
    </row>
    <row r="2288" spans="1:7" ht="15" customHeight="1" x14ac:dyDescent="0.2">
      <c r="A2288" s="135"/>
      <c r="B2288" s="99" t="s">
        <v>4568</v>
      </c>
      <c r="C2288" s="129" t="s">
        <v>4633</v>
      </c>
      <c r="D2288" s="71"/>
      <c r="E2288" s="69"/>
      <c r="F2288" s="72"/>
      <c r="G2288" s="73" t="s">
        <v>4416</v>
      </c>
    </row>
    <row r="2289" spans="1:7" ht="15" customHeight="1" x14ac:dyDescent="0.2">
      <c r="A2289" s="135"/>
      <c r="B2289" s="99" t="s">
        <v>4569</v>
      </c>
      <c r="C2289" s="129" t="s">
        <v>4634</v>
      </c>
      <c r="D2289" s="71"/>
      <c r="E2289" s="69"/>
      <c r="F2289" s="72"/>
      <c r="G2289" s="73" t="s">
        <v>4416</v>
      </c>
    </row>
    <row r="2290" spans="1:7" ht="15" customHeight="1" x14ac:dyDescent="0.2">
      <c r="A2290" s="135"/>
      <c r="B2290" s="99" t="s">
        <v>4570</v>
      </c>
      <c r="C2290" s="129" t="s">
        <v>4635</v>
      </c>
      <c r="D2290" s="71"/>
      <c r="E2290" s="69"/>
      <c r="F2290" s="72"/>
      <c r="G2290" s="73" t="s">
        <v>4416</v>
      </c>
    </row>
    <row r="2291" spans="1:7" ht="15" customHeight="1" x14ac:dyDescent="0.2">
      <c r="A2291" s="135"/>
      <c r="B2291" s="99" t="s">
        <v>4571</v>
      </c>
      <c r="C2291" s="129" t="s">
        <v>4636</v>
      </c>
      <c r="D2291" s="71"/>
      <c r="E2291" s="69"/>
      <c r="F2291" s="72"/>
      <c r="G2291" s="73" t="s">
        <v>4416</v>
      </c>
    </row>
    <row r="2292" spans="1:7" ht="15" customHeight="1" x14ac:dyDescent="0.2">
      <c r="A2292" s="135"/>
      <c r="B2292" s="99" t="s">
        <v>4572</v>
      </c>
      <c r="C2292" s="129" t="s">
        <v>4637</v>
      </c>
      <c r="D2292" s="71"/>
      <c r="E2292" s="69"/>
      <c r="F2292" s="72"/>
      <c r="G2292" s="73" t="s">
        <v>4416</v>
      </c>
    </row>
    <row r="2293" spans="1:7" ht="15" customHeight="1" x14ac:dyDescent="0.2">
      <c r="A2293" s="135"/>
      <c r="B2293" s="99" t="s">
        <v>4573</v>
      </c>
      <c r="C2293" s="129" t="s">
        <v>4638</v>
      </c>
      <c r="D2293" s="71"/>
      <c r="E2293" s="69"/>
      <c r="F2293" s="72"/>
      <c r="G2293" s="73" t="s">
        <v>4416</v>
      </c>
    </row>
    <row r="2294" spans="1:7" ht="15" customHeight="1" x14ac:dyDescent="0.2">
      <c r="A2294" s="135"/>
      <c r="B2294" s="99" t="s">
        <v>4574</v>
      </c>
      <c r="C2294" s="129" t="s">
        <v>4639</v>
      </c>
      <c r="D2294" s="71"/>
      <c r="E2294" s="69"/>
      <c r="F2294" s="72"/>
      <c r="G2294" s="73" t="s">
        <v>4416</v>
      </c>
    </row>
    <row r="2295" spans="1:7" ht="15" customHeight="1" x14ac:dyDescent="0.2">
      <c r="A2295" s="135"/>
      <c r="B2295" s="99" t="s">
        <v>4575</v>
      </c>
      <c r="C2295" s="129" t="s">
        <v>4626</v>
      </c>
      <c r="D2295" s="71"/>
      <c r="E2295" s="69"/>
      <c r="F2295" s="72"/>
      <c r="G2295" s="73" t="s">
        <v>4416</v>
      </c>
    </row>
    <row r="2296" spans="1:7" ht="15" customHeight="1" x14ac:dyDescent="0.2">
      <c r="A2296" s="135"/>
      <c r="B2296" s="99" t="s">
        <v>4576</v>
      </c>
      <c r="C2296" s="129" t="s">
        <v>4627</v>
      </c>
      <c r="D2296" s="71"/>
      <c r="E2296" s="69"/>
      <c r="F2296" s="72"/>
      <c r="G2296" s="73" t="s">
        <v>4416</v>
      </c>
    </row>
    <row r="2297" spans="1:7" ht="15" customHeight="1" x14ac:dyDescent="0.2">
      <c r="A2297" s="135"/>
      <c r="B2297" s="99" t="s">
        <v>4577</v>
      </c>
      <c r="C2297" s="129" t="s">
        <v>4628</v>
      </c>
      <c r="D2297" s="71"/>
      <c r="E2297" s="69"/>
      <c r="F2297" s="72"/>
      <c r="G2297" s="73" t="s">
        <v>4416</v>
      </c>
    </row>
    <row r="2298" spans="1:7" ht="15" customHeight="1" x14ac:dyDescent="0.2">
      <c r="A2298" s="135"/>
      <c r="B2298" s="99" t="s">
        <v>4578</v>
      </c>
      <c r="C2298" s="129" t="s">
        <v>4629</v>
      </c>
      <c r="D2298" s="71"/>
      <c r="E2298" s="69"/>
      <c r="F2298" s="72"/>
      <c r="G2298" s="73" t="s">
        <v>4416</v>
      </c>
    </row>
    <row r="2299" spans="1:7" ht="15" customHeight="1" x14ac:dyDescent="0.2">
      <c r="A2299" s="135"/>
      <c r="B2299" s="99" t="s">
        <v>4579</v>
      </c>
      <c r="C2299" s="129" t="s">
        <v>4630</v>
      </c>
      <c r="D2299" s="71"/>
      <c r="E2299" s="69"/>
      <c r="F2299" s="72"/>
      <c r="G2299" s="73" t="s">
        <v>4416</v>
      </c>
    </row>
    <row r="2300" spans="1:7" ht="15" customHeight="1" x14ac:dyDescent="0.2">
      <c r="A2300" s="135"/>
      <c r="B2300" s="99" t="s">
        <v>4580</v>
      </c>
      <c r="C2300" s="129" t="s">
        <v>4625</v>
      </c>
      <c r="D2300" s="71"/>
      <c r="E2300" s="69"/>
      <c r="F2300" s="72"/>
      <c r="G2300" s="73" t="s">
        <v>4416</v>
      </c>
    </row>
    <row r="2301" spans="1:7" ht="15" customHeight="1" x14ac:dyDescent="0.2">
      <c r="A2301" s="135"/>
      <c r="B2301" s="99" t="s">
        <v>4581</v>
      </c>
      <c r="C2301" s="129" t="s">
        <v>4610</v>
      </c>
      <c r="D2301" s="71"/>
      <c r="E2301" s="69"/>
      <c r="F2301" s="72"/>
      <c r="G2301" s="73" t="s">
        <v>4416</v>
      </c>
    </row>
    <row r="2302" spans="1:7" ht="15" customHeight="1" x14ac:dyDescent="0.2">
      <c r="A2302" s="135"/>
      <c r="B2302" s="99" t="s">
        <v>4582</v>
      </c>
      <c r="C2302" s="129" t="s">
        <v>4609</v>
      </c>
      <c r="D2302" s="71"/>
      <c r="E2302" s="69"/>
      <c r="F2302" s="72"/>
      <c r="G2302" s="73" t="s">
        <v>4416</v>
      </c>
    </row>
    <row r="2303" spans="1:7" ht="15" customHeight="1" x14ac:dyDescent="0.2">
      <c r="A2303" s="135"/>
      <c r="B2303" s="99" t="s">
        <v>4583</v>
      </c>
      <c r="C2303" s="129" t="s">
        <v>4608</v>
      </c>
      <c r="D2303" s="71"/>
      <c r="E2303" s="69"/>
      <c r="F2303" s="72"/>
      <c r="G2303" s="73" t="s">
        <v>4416</v>
      </c>
    </row>
    <row r="2304" spans="1:7" ht="15" customHeight="1" x14ac:dyDescent="0.2">
      <c r="A2304" s="135"/>
      <c r="B2304" s="99" t="s">
        <v>4584</v>
      </c>
      <c r="C2304" s="129" t="s">
        <v>4612</v>
      </c>
      <c r="D2304" s="71"/>
      <c r="E2304" s="69"/>
      <c r="F2304" s="72"/>
      <c r="G2304" s="73" t="s">
        <v>4416</v>
      </c>
    </row>
    <row r="2305" spans="1:7" ht="15" customHeight="1" x14ac:dyDescent="0.2">
      <c r="A2305" s="135"/>
      <c r="B2305" s="99" t="s">
        <v>4585</v>
      </c>
      <c r="C2305" s="129" t="s">
        <v>4611</v>
      </c>
      <c r="D2305" s="71"/>
      <c r="E2305" s="69"/>
      <c r="F2305" s="72"/>
      <c r="G2305" s="73" t="s">
        <v>4416</v>
      </c>
    </row>
    <row r="2306" spans="1:7" ht="15" customHeight="1" x14ac:dyDescent="0.2">
      <c r="A2306" s="135"/>
      <c r="B2306" s="99" t="s">
        <v>4586</v>
      </c>
      <c r="C2306" s="129" t="s">
        <v>4613</v>
      </c>
      <c r="D2306" s="71"/>
      <c r="E2306" s="69"/>
      <c r="F2306" s="72"/>
      <c r="G2306" s="73" t="s">
        <v>4416</v>
      </c>
    </row>
    <row r="2307" spans="1:7" ht="15" customHeight="1" x14ac:dyDescent="0.2">
      <c r="A2307" s="135"/>
      <c r="B2307" s="99" t="s">
        <v>4587</v>
      </c>
      <c r="C2307" s="129" t="s">
        <v>4614</v>
      </c>
      <c r="D2307" s="71"/>
      <c r="E2307" s="69"/>
      <c r="F2307" s="72"/>
      <c r="G2307" s="73" t="s">
        <v>4416</v>
      </c>
    </row>
    <row r="2308" spans="1:7" ht="15" customHeight="1" x14ac:dyDescent="0.2">
      <c r="A2308" s="135"/>
      <c r="B2308" s="99" t="s">
        <v>4588</v>
      </c>
      <c r="C2308" s="129" t="s">
        <v>4615</v>
      </c>
      <c r="D2308" s="71"/>
      <c r="E2308" s="69"/>
      <c r="F2308" s="72"/>
      <c r="G2308" s="73" t="s">
        <v>4416</v>
      </c>
    </row>
    <row r="2309" spans="1:7" ht="15" customHeight="1" x14ac:dyDescent="0.2">
      <c r="A2309" s="135"/>
      <c r="B2309" s="99" t="s">
        <v>4589</v>
      </c>
      <c r="C2309" s="129" t="s">
        <v>4616</v>
      </c>
      <c r="D2309" s="71"/>
      <c r="E2309" s="69"/>
      <c r="F2309" s="72"/>
      <c r="G2309" s="73" t="s">
        <v>4416</v>
      </c>
    </row>
    <row r="2310" spans="1:7" ht="15" customHeight="1" x14ac:dyDescent="0.2">
      <c r="A2310" s="135"/>
      <c r="B2310" s="99" t="s">
        <v>4590</v>
      </c>
      <c r="C2310" s="129" t="s">
        <v>4617</v>
      </c>
      <c r="D2310" s="71"/>
      <c r="E2310" s="69"/>
      <c r="F2310" s="72"/>
      <c r="G2310" s="73" t="s">
        <v>4416</v>
      </c>
    </row>
    <row r="2311" spans="1:7" ht="15" customHeight="1" x14ac:dyDescent="0.2">
      <c r="A2311" s="135"/>
      <c r="B2311" s="99" t="s">
        <v>4591</v>
      </c>
      <c r="C2311" s="129" t="s">
        <v>4618</v>
      </c>
      <c r="D2311" s="71"/>
      <c r="E2311" s="69"/>
      <c r="F2311" s="72"/>
      <c r="G2311" s="73" t="s">
        <v>4416</v>
      </c>
    </row>
    <row r="2312" spans="1:7" ht="15" customHeight="1" x14ac:dyDescent="0.2">
      <c r="A2312" s="135"/>
      <c r="B2312" s="99" t="s">
        <v>4592</v>
      </c>
      <c r="C2312" s="129" t="s">
        <v>4619</v>
      </c>
      <c r="D2312" s="71"/>
      <c r="E2312" s="69"/>
      <c r="F2312" s="72"/>
      <c r="G2312" s="73" t="s">
        <v>4416</v>
      </c>
    </row>
    <row r="2313" spans="1:7" ht="15" customHeight="1" x14ac:dyDescent="0.2">
      <c r="A2313" s="135"/>
      <c r="B2313" s="99" t="s">
        <v>4593</v>
      </c>
      <c r="C2313" s="129" t="s">
        <v>4620</v>
      </c>
      <c r="D2313" s="71"/>
      <c r="E2313" s="69"/>
      <c r="F2313" s="72"/>
      <c r="G2313" s="73" t="s">
        <v>4416</v>
      </c>
    </row>
    <row r="2314" spans="1:7" ht="15" customHeight="1" x14ac:dyDescent="0.2">
      <c r="A2314" s="135"/>
      <c r="B2314" s="99" t="s">
        <v>4594</v>
      </c>
      <c r="C2314" s="129" t="s">
        <v>4621</v>
      </c>
      <c r="D2314" s="71"/>
      <c r="E2314" s="69"/>
      <c r="F2314" s="72"/>
      <c r="G2314" s="73" t="s">
        <v>4416</v>
      </c>
    </row>
    <row r="2315" spans="1:7" ht="15" customHeight="1" x14ac:dyDescent="0.2">
      <c r="A2315" s="135"/>
      <c r="B2315" s="99" t="s">
        <v>4595</v>
      </c>
      <c r="C2315" s="129" t="s">
        <v>4622</v>
      </c>
      <c r="D2315" s="71"/>
      <c r="E2315" s="69"/>
      <c r="F2315" s="72"/>
      <c r="G2315" s="73" t="s">
        <v>4416</v>
      </c>
    </row>
    <row r="2316" spans="1:7" ht="15" customHeight="1" x14ac:dyDescent="0.2">
      <c r="A2316" s="135"/>
      <c r="B2316" s="99" t="s">
        <v>4596</v>
      </c>
      <c r="C2316" s="129" t="s">
        <v>4623</v>
      </c>
      <c r="D2316" s="71"/>
      <c r="E2316" s="69"/>
      <c r="F2316" s="72"/>
      <c r="G2316" s="73" t="s">
        <v>4416</v>
      </c>
    </row>
    <row r="2317" spans="1:7" ht="15" customHeight="1" x14ac:dyDescent="0.2">
      <c r="A2317" s="135"/>
      <c r="B2317" s="99" t="s">
        <v>4597</v>
      </c>
      <c r="C2317" s="129" t="s">
        <v>4624</v>
      </c>
      <c r="D2317" s="71"/>
      <c r="E2317" s="69"/>
      <c r="F2317" s="72"/>
      <c r="G2317" s="73" t="s">
        <v>4416</v>
      </c>
    </row>
    <row r="2318" spans="1:7" ht="15" customHeight="1" x14ac:dyDescent="0.2">
      <c r="A2318" s="135"/>
      <c r="B2318" s="99" t="s">
        <v>5207</v>
      </c>
      <c r="C2318" s="101" t="s">
        <v>5205</v>
      </c>
      <c r="D2318" s="71"/>
      <c r="E2318" s="69"/>
      <c r="F2318" s="72"/>
      <c r="G2318" s="73" t="s">
        <v>4416</v>
      </c>
    </row>
    <row r="2319" spans="1:7" ht="15" customHeight="1" x14ac:dyDescent="0.2">
      <c r="A2319" s="135"/>
      <c r="B2319" s="99" t="s">
        <v>5208</v>
      </c>
      <c r="C2319" s="101" t="s">
        <v>5206</v>
      </c>
      <c r="D2319" s="71"/>
      <c r="E2319" s="69"/>
      <c r="F2319" s="72"/>
      <c r="G2319" s="73" t="s">
        <v>4416</v>
      </c>
    </row>
    <row r="2320" spans="1:7" ht="15" customHeight="1" x14ac:dyDescent="0.2">
      <c r="A2320" s="135"/>
      <c r="B2320" s="99" t="s">
        <v>5540</v>
      </c>
      <c r="C2320" s="101" t="s">
        <v>5541</v>
      </c>
      <c r="D2320" s="71"/>
      <c r="E2320" s="69"/>
      <c r="F2320" s="72"/>
      <c r="G2320" s="73" t="s">
        <v>4416</v>
      </c>
    </row>
    <row r="2321" spans="1:7" ht="15" customHeight="1" x14ac:dyDescent="0.2">
      <c r="A2321" s="135"/>
      <c r="B2321" s="99" t="s">
        <v>5542</v>
      </c>
      <c r="C2321" s="101" t="s">
        <v>5543</v>
      </c>
      <c r="D2321" s="71"/>
      <c r="E2321" s="69"/>
      <c r="F2321" s="72"/>
      <c r="G2321" s="73" t="s">
        <v>4416</v>
      </c>
    </row>
    <row r="2322" spans="1:7" ht="15" customHeight="1" x14ac:dyDescent="0.2">
      <c r="A2322" s="135"/>
      <c r="B2322" s="99" t="s">
        <v>6296</v>
      </c>
      <c r="C2322" s="101" t="s">
        <v>6090</v>
      </c>
      <c r="D2322" s="71"/>
      <c r="E2322" s="69"/>
      <c r="F2322" s="72"/>
      <c r="G2322" s="73" t="s">
        <v>4416</v>
      </c>
    </row>
    <row r="2323" spans="1:7" ht="15" customHeight="1" x14ac:dyDescent="0.2">
      <c r="A2323" s="135"/>
      <c r="B2323" s="99" t="s">
        <v>6297</v>
      </c>
      <c r="C2323" s="101" t="s">
        <v>6091</v>
      </c>
      <c r="D2323" s="71"/>
      <c r="E2323" s="69"/>
      <c r="F2323" s="72"/>
      <c r="G2323" s="73" t="s">
        <v>4416</v>
      </c>
    </row>
    <row r="2324" spans="1:7" ht="15" customHeight="1" x14ac:dyDescent="0.2">
      <c r="A2324" s="135"/>
      <c r="B2324" s="99" t="s">
        <v>6555</v>
      </c>
      <c r="C2324" s="101" t="s">
        <v>6426</v>
      </c>
      <c r="D2324" s="71"/>
      <c r="E2324" s="69"/>
      <c r="F2324" s="72"/>
      <c r="G2324" s="73" t="s">
        <v>4416</v>
      </c>
    </row>
    <row r="2325" spans="1:7" ht="15" customHeight="1" x14ac:dyDescent="0.2">
      <c r="A2325" s="135"/>
      <c r="B2325" s="99" t="s">
        <v>6556</v>
      </c>
      <c r="C2325" s="101" t="s">
        <v>6427</v>
      </c>
      <c r="D2325" s="71"/>
      <c r="E2325" s="69"/>
      <c r="F2325" s="72"/>
      <c r="G2325" s="73" t="s">
        <v>4416</v>
      </c>
    </row>
    <row r="2326" spans="1:7" x14ac:dyDescent="0.2">
      <c r="A2326" s="135"/>
      <c r="B2326" s="99" t="s">
        <v>4664</v>
      </c>
      <c r="C2326" s="129" t="s">
        <v>4598</v>
      </c>
      <c r="D2326" s="71"/>
      <c r="E2326" s="69"/>
      <c r="F2326" s="72"/>
      <c r="G2326" s="73" t="s">
        <v>4416</v>
      </c>
    </row>
    <row r="2327" spans="1:7" ht="15" customHeight="1" x14ac:dyDescent="0.2">
      <c r="A2327" s="135"/>
      <c r="B2327" s="99" t="s">
        <v>4665</v>
      </c>
      <c r="C2327" s="129" t="s">
        <v>4599</v>
      </c>
      <c r="D2327" s="71"/>
      <c r="E2327" s="69"/>
      <c r="F2327" s="72"/>
      <c r="G2327" s="73" t="s">
        <v>4416</v>
      </c>
    </row>
    <row r="2328" spans="1:7" ht="15" customHeight="1" x14ac:dyDescent="0.2">
      <c r="A2328" s="135"/>
      <c r="B2328" s="99" t="s">
        <v>4666</v>
      </c>
      <c r="C2328" s="129" t="s">
        <v>4600</v>
      </c>
      <c r="D2328" s="71"/>
      <c r="E2328" s="69"/>
      <c r="F2328" s="72"/>
      <c r="G2328" s="73" t="s">
        <v>4416</v>
      </c>
    </row>
    <row r="2329" spans="1:7" ht="15" customHeight="1" x14ac:dyDescent="0.2">
      <c r="A2329" s="135"/>
      <c r="B2329" s="99" t="s">
        <v>4667</v>
      </c>
      <c r="C2329" s="129" t="s">
        <v>4601</v>
      </c>
      <c r="D2329" s="71"/>
      <c r="E2329" s="69"/>
      <c r="F2329" s="72"/>
      <c r="G2329" s="73" t="s">
        <v>4416</v>
      </c>
    </row>
    <row r="2330" spans="1:7" ht="15" customHeight="1" x14ac:dyDescent="0.2">
      <c r="A2330" s="135"/>
      <c r="B2330" s="99" t="s">
        <v>4668</v>
      </c>
      <c r="C2330" s="129" t="s">
        <v>4602</v>
      </c>
      <c r="D2330" s="71"/>
      <c r="E2330" s="69"/>
      <c r="F2330" s="72"/>
      <c r="G2330" s="73" t="s">
        <v>4416</v>
      </c>
    </row>
    <row r="2331" spans="1:7" ht="15" customHeight="1" x14ac:dyDescent="0.2">
      <c r="A2331" s="135"/>
      <c r="B2331" s="99" t="s">
        <v>4669</v>
      </c>
      <c r="C2331" s="129" t="s">
        <v>4603</v>
      </c>
      <c r="D2331" s="71"/>
      <c r="E2331" s="69"/>
      <c r="F2331" s="72"/>
      <c r="G2331" s="73" t="s">
        <v>4416</v>
      </c>
    </row>
    <row r="2332" spans="1:7" ht="15" customHeight="1" x14ac:dyDescent="0.2">
      <c r="A2332" s="135"/>
      <c r="B2332" s="99" t="s">
        <v>4670</v>
      </c>
      <c r="C2332" s="129" t="s">
        <v>4604</v>
      </c>
      <c r="D2332" s="71"/>
      <c r="E2332" s="69"/>
      <c r="F2332" s="72"/>
      <c r="G2332" s="73" t="s">
        <v>4416</v>
      </c>
    </row>
    <row r="2333" spans="1:7" ht="15" customHeight="1" x14ac:dyDescent="0.2">
      <c r="A2333" s="135"/>
      <c r="B2333" s="99" t="s">
        <v>4671</v>
      </c>
      <c r="C2333" s="129" t="s">
        <v>4605</v>
      </c>
      <c r="D2333" s="71"/>
      <c r="E2333" s="69"/>
      <c r="F2333" s="72"/>
      <c r="G2333" s="73" t="s">
        <v>4416</v>
      </c>
    </row>
    <row r="2334" spans="1:7" ht="15" customHeight="1" x14ac:dyDescent="0.2">
      <c r="A2334" s="135"/>
      <c r="B2334" s="99" t="s">
        <v>4672</v>
      </c>
      <c r="C2334" s="129" t="s">
        <v>4606</v>
      </c>
      <c r="D2334" s="71"/>
      <c r="E2334" s="69"/>
      <c r="F2334" s="72"/>
      <c r="G2334" s="73" t="s">
        <v>4416</v>
      </c>
    </row>
    <row r="2335" spans="1:7" ht="15" customHeight="1" x14ac:dyDescent="0.2">
      <c r="A2335" s="135"/>
      <c r="B2335" s="99" t="s">
        <v>4673</v>
      </c>
      <c r="C2335" s="129" t="s">
        <v>4607</v>
      </c>
      <c r="D2335" s="71"/>
      <c r="E2335" s="69"/>
      <c r="F2335" s="72"/>
      <c r="G2335" s="73" t="s">
        <v>4416</v>
      </c>
    </row>
    <row r="2336" spans="1:7" ht="15" customHeight="1" x14ac:dyDescent="0.2">
      <c r="A2336" s="135"/>
      <c r="B2336" s="99" t="s">
        <v>4674</v>
      </c>
      <c r="C2336" s="129" t="s">
        <v>4640</v>
      </c>
      <c r="D2336" s="71"/>
      <c r="E2336" s="69"/>
      <c r="F2336" s="72"/>
      <c r="G2336" s="73" t="s">
        <v>4416</v>
      </c>
    </row>
    <row r="2337" spans="1:7" ht="15" customHeight="1" x14ac:dyDescent="0.2">
      <c r="A2337" s="135"/>
      <c r="B2337" s="99" t="s">
        <v>4675</v>
      </c>
      <c r="C2337" s="129" t="s">
        <v>4641</v>
      </c>
      <c r="D2337" s="71"/>
      <c r="E2337" s="69"/>
      <c r="F2337" s="72"/>
      <c r="G2337" s="73" t="s">
        <v>4416</v>
      </c>
    </row>
    <row r="2338" spans="1:7" ht="15" customHeight="1" x14ac:dyDescent="0.2">
      <c r="A2338" s="135"/>
      <c r="B2338" s="99" t="s">
        <v>4676</v>
      </c>
      <c r="C2338" s="129" t="s">
        <v>4642</v>
      </c>
      <c r="D2338" s="71"/>
      <c r="E2338" s="69"/>
      <c r="F2338" s="72"/>
      <c r="G2338" s="73" t="s">
        <v>4416</v>
      </c>
    </row>
    <row r="2339" spans="1:7" ht="15" customHeight="1" x14ac:dyDescent="0.2">
      <c r="A2339" s="135"/>
      <c r="B2339" s="99" t="s">
        <v>4677</v>
      </c>
      <c r="C2339" s="129" t="s">
        <v>4643</v>
      </c>
      <c r="D2339" s="71"/>
      <c r="E2339" s="69"/>
      <c r="F2339" s="72"/>
      <c r="G2339" s="73" t="s">
        <v>4416</v>
      </c>
    </row>
    <row r="2340" spans="1:7" ht="15" customHeight="1" x14ac:dyDescent="0.2">
      <c r="A2340" s="135"/>
      <c r="B2340" s="99" t="s">
        <v>4678</v>
      </c>
      <c r="C2340" s="129" t="s">
        <v>4644</v>
      </c>
      <c r="D2340" s="71"/>
      <c r="E2340" s="69"/>
      <c r="F2340" s="72"/>
      <c r="G2340" s="73" t="s">
        <v>4416</v>
      </c>
    </row>
    <row r="2341" spans="1:7" ht="15" customHeight="1" x14ac:dyDescent="0.2">
      <c r="A2341" s="135"/>
      <c r="B2341" s="99" t="s">
        <v>4679</v>
      </c>
      <c r="C2341" s="129" t="s">
        <v>4645</v>
      </c>
      <c r="D2341" s="71"/>
      <c r="E2341" s="69"/>
      <c r="F2341" s="72"/>
      <c r="G2341" s="73" t="s">
        <v>4416</v>
      </c>
    </row>
    <row r="2342" spans="1:7" ht="15" customHeight="1" x14ac:dyDescent="0.2">
      <c r="A2342" s="135"/>
      <c r="B2342" s="99" t="s">
        <v>4680</v>
      </c>
      <c r="C2342" s="129" t="s">
        <v>4646</v>
      </c>
      <c r="D2342" s="71"/>
      <c r="E2342" s="69"/>
      <c r="F2342" s="72"/>
      <c r="G2342" s="73" t="s">
        <v>4416</v>
      </c>
    </row>
    <row r="2343" spans="1:7" ht="15" customHeight="1" x14ac:dyDescent="0.2">
      <c r="A2343" s="135"/>
      <c r="B2343" s="99" t="s">
        <v>4681</v>
      </c>
      <c r="C2343" s="129" t="s">
        <v>4647</v>
      </c>
      <c r="D2343" s="71"/>
      <c r="E2343" s="69"/>
      <c r="F2343" s="72"/>
      <c r="G2343" s="73" t="s">
        <v>4416</v>
      </c>
    </row>
    <row r="2344" spans="1:7" ht="15" customHeight="1" x14ac:dyDescent="0.2">
      <c r="A2344" s="135"/>
      <c r="B2344" s="99" t="s">
        <v>4682</v>
      </c>
      <c r="C2344" s="129" t="s">
        <v>4648</v>
      </c>
      <c r="D2344" s="71"/>
      <c r="E2344" s="69"/>
      <c r="F2344" s="72"/>
      <c r="G2344" s="73" t="s">
        <v>4416</v>
      </c>
    </row>
    <row r="2345" spans="1:7" ht="15" customHeight="1" x14ac:dyDescent="0.2">
      <c r="A2345" s="135"/>
      <c r="B2345" s="99" t="s">
        <v>4683</v>
      </c>
      <c r="C2345" s="129" t="s">
        <v>4649</v>
      </c>
      <c r="D2345" s="71"/>
      <c r="E2345" s="69"/>
      <c r="F2345" s="72"/>
      <c r="G2345" s="73" t="s">
        <v>4416</v>
      </c>
    </row>
    <row r="2346" spans="1:7" ht="15" customHeight="1" x14ac:dyDescent="0.2">
      <c r="A2346" s="135"/>
      <c r="B2346" s="99" t="s">
        <v>4684</v>
      </c>
      <c r="C2346" s="129" t="s">
        <v>4650</v>
      </c>
      <c r="D2346" s="71"/>
      <c r="E2346" s="69"/>
      <c r="F2346" s="72"/>
      <c r="G2346" s="73" t="s">
        <v>4416</v>
      </c>
    </row>
    <row r="2347" spans="1:7" ht="15" customHeight="1" x14ac:dyDescent="0.2">
      <c r="A2347" s="135"/>
      <c r="B2347" s="99" t="s">
        <v>4685</v>
      </c>
      <c r="C2347" s="129" t="s">
        <v>4651</v>
      </c>
      <c r="D2347" s="71"/>
      <c r="E2347" s="69"/>
      <c r="F2347" s="72"/>
      <c r="G2347" s="73" t="s">
        <v>4416</v>
      </c>
    </row>
    <row r="2348" spans="1:7" ht="15" customHeight="1" x14ac:dyDescent="0.2">
      <c r="A2348" s="135"/>
      <c r="B2348" s="99" t="s">
        <v>4686</v>
      </c>
      <c r="C2348" s="129" t="s">
        <v>4652</v>
      </c>
      <c r="D2348" s="71"/>
      <c r="E2348" s="69"/>
      <c r="F2348" s="72"/>
      <c r="G2348" s="73" t="s">
        <v>4416</v>
      </c>
    </row>
    <row r="2349" spans="1:7" ht="15" customHeight="1" x14ac:dyDescent="0.2">
      <c r="A2349" s="135"/>
      <c r="B2349" s="99" t="s">
        <v>4687</v>
      </c>
      <c r="C2349" s="129" t="s">
        <v>4653</v>
      </c>
      <c r="D2349" s="71"/>
      <c r="E2349" s="69"/>
      <c r="F2349" s="72"/>
      <c r="G2349" s="73" t="s">
        <v>4416</v>
      </c>
    </row>
    <row r="2350" spans="1:7" ht="15" customHeight="1" x14ac:dyDescent="0.2">
      <c r="A2350" s="135"/>
      <c r="B2350" s="99" t="s">
        <v>4688</v>
      </c>
      <c r="C2350" s="129" t="s">
        <v>4654</v>
      </c>
      <c r="D2350" s="71"/>
      <c r="E2350" s="69"/>
      <c r="F2350" s="72"/>
      <c r="G2350" s="73" t="s">
        <v>4416</v>
      </c>
    </row>
    <row r="2351" spans="1:7" ht="15" customHeight="1" x14ac:dyDescent="0.2">
      <c r="A2351" s="135"/>
      <c r="B2351" s="99" t="s">
        <v>4689</v>
      </c>
      <c r="C2351" s="129" t="s">
        <v>4655</v>
      </c>
      <c r="D2351" s="71"/>
      <c r="E2351" s="69"/>
      <c r="F2351" s="72"/>
      <c r="G2351" s="73" t="s">
        <v>4416</v>
      </c>
    </row>
    <row r="2352" spans="1:7" ht="15" customHeight="1" x14ac:dyDescent="0.2">
      <c r="A2352" s="135"/>
      <c r="B2352" s="99" t="s">
        <v>4690</v>
      </c>
      <c r="C2352" s="129" t="s">
        <v>4656</v>
      </c>
      <c r="D2352" s="71"/>
      <c r="E2352" s="69"/>
      <c r="F2352" s="72"/>
      <c r="G2352" s="73" t="s">
        <v>4416</v>
      </c>
    </row>
    <row r="2353" spans="1:7" ht="15" customHeight="1" x14ac:dyDescent="0.2">
      <c r="A2353" s="135"/>
      <c r="B2353" s="99" t="s">
        <v>4691</v>
      </c>
      <c r="C2353" s="129" t="s">
        <v>4657</v>
      </c>
      <c r="D2353" s="71"/>
      <c r="E2353" s="69"/>
      <c r="F2353" s="72"/>
      <c r="G2353" s="73" t="s">
        <v>4416</v>
      </c>
    </row>
    <row r="2354" spans="1:7" ht="15" customHeight="1" x14ac:dyDescent="0.2">
      <c r="A2354" s="135"/>
      <c r="B2354" s="99" t="s">
        <v>4692</v>
      </c>
      <c r="C2354" s="129" t="s">
        <v>4658</v>
      </c>
      <c r="D2354" s="71"/>
      <c r="E2354" s="69"/>
      <c r="F2354" s="72"/>
      <c r="G2354" s="73" t="s">
        <v>4416</v>
      </c>
    </row>
    <row r="2355" spans="1:7" ht="15" customHeight="1" x14ac:dyDescent="0.2">
      <c r="A2355" s="135"/>
      <c r="B2355" s="99" t="s">
        <v>4693</v>
      </c>
      <c r="C2355" s="129" t="s">
        <v>4659</v>
      </c>
      <c r="D2355" s="71"/>
      <c r="E2355" s="69"/>
      <c r="F2355" s="72"/>
      <c r="G2355" s="73" t="s">
        <v>4416</v>
      </c>
    </row>
    <row r="2356" spans="1:7" ht="15" customHeight="1" x14ac:dyDescent="0.2">
      <c r="A2356" s="135"/>
      <c r="B2356" s="99" t="s">
        <v>4694</v>
      </c>
      <c r="C2356" s="129" t="s">
        <v>4660</v>
      </c>
      <c r="D2356" s="71"/>
      <c r="E2356" s="69"/>
      <c r="F2356" s="72"/>
      <c r="G2356" s="73" t="s">
        <v>4416</v>
      </c>
    </row>
    <row r="2357" spans="1:7" ht="15" customHeight="1" x14ac:dyDescent="0.2">
      <c r="A2357" s="135"/>
      <c r="B2357" s="99" t="s">
        <v>4695</v>
      </c>
      <c r="C2357" s="129" t="s">
        <v>4661</v>
      </c>
      <c r="D2357" s="71"/>
      <c r="E2357" s="69"/>
      <c r="F2357" s="72"/>
      <c r="G2357" s="73" t="s">
        <v>4416</v>
      </c>
    </row>
    <row r="2358" spans="1:7" ht="15" customHeight="1" x14ac:dyDescent="0.2">
      <c r="A2358" s="135"/>
      <c r="B2358" s="99" t="s">
        <v>4696</v>
      </c>
      <c r="C2358" s="129" t="s">
        <v>4662</v>
      </c>
      <c r="D2358" s="71"/>
      <c r="E2358" s="69"/>
      <c r="F2358" s="72"/>
      <c r="G2358" s="73" t="s">
        <v>4416</v>
      </c>
    </row>
    <row r="2359" spans="1:7" ht="15" customHeight="1" x14ac:dyDescent="0.2">
      <c r="A2359" s="135"/>
      <c r="B2359" s="99" t="s">
        <v>4697</v>
      </c>
      <c r="C2359" s="129" t="s">
        <v>4663</v>
      </c>
      <c r="D2359" s="71"/>
      <c r="E2359" s="69"/>
      <c r="F2359" s="72"/>
      <c r="G2359" s="73" t="s">
        <v>4416</v>
      </c>
    </row>
    <row r="2360" spans="1:7" ht="15" customHeight="1" x14ac:dyDescent="0.2">
      <c r="A2360" s="135"/>
      <c r="B2360" s="99" t="s">
        <v>5211</v>
      </c>
      <c r="C2360" s="101" t="s">
        <v>5209</v>
      </c>
      <c r="D2360" s="71"/>
      <c r="E2360" s="69"/>
      <c r="F2360" s="72"/>
      <c r="G2360" s="73" t="s">
        <v>4416</v>
      </c>
    </row>
    <row r="2361" spans="1:7" ht="15" customHeight="1" x14ac:dyDescent="0.2">
      <c r="A2361" s="135"/>
      <c r="B2361" s="99" t="s">
        <v>5212</v>
      </c>
      <c r="C2361" s="101" t="s">
        <v>5210</v>
      </c>
      <c r="D2361" s="71"/>
      <c r="E2361" s="69"/>
      <c r="F2361" s="72"/>
      <c r="G2361" s="73" t="s">
        <v>4416</v>
      </c>
    </row>
    <row r="2362" spans="1:7" ht="15" customHeight="1" x14ac:dyDescent="0.2">
      <c r="A2362" s="135"/>
      <c r="B2362" s="99" t="s">
        <v>5544</v>
      </c>
      <c r="C2362" s="101" t="s">
        <v>5545</v>
      </c>
      <c r="D2362" s="71"/>
      <c r="E2362" s="69"/>
      <c r="F2362" s="72"/>
      <c r="G2362" s="73" t="s">
        <v>4416</v>
      </c>
    </row>
    <row r="2363" spans="1:7" ht="15" customHeight="1" x14ac:dyDescent="0.2">
      <c r="A2363" s="135"/>
      <c r="B2363" s="99" t="s">
        <v>5546</v>
      </c>
      <c r="C2363" s="101" t="s">
        <v>5547</v>
      </c>
      <c r="D2363" s="71"/>
      <c r="E2363" s="69"/>
      <c r="F2363" s="72"/>
      <c r="G2363" s="73" t="s">
        <v>4416</v>
      </c>
    </row>
    <row r="2364" spans="1:7" ht="15" customHeight="1" x14ac:dyDescent="0.2">
      <c r="A2364" s="135"/>
      <c r="B2364" s="99" t="s">
        <v>6298</v>
      </c>
      <c r="C2364" s="101" t="s">
        <v>6092</v>
      </c>
      <c r="D2364" s="71"/>
      <c r="E2364" s="69"/>
      <c r="F2364" s="72"/>
      <c r="G2364" s="73" t="s">
        <v>4416</v>
      </c>
    </row>
    <row r="2365" spans="1:7" ht="15" customHeight="1" x14ac:dyDescent="0.2">
      <c r="A2365" s="135"/>
      <c r="B2365" s="99" t="s">
        <v>6299</v>
      </c>
      <c r="C2365" s="101" t="s">
        <v>6093</v>
      </c>
      <c r="D2365" s="71"/>
      <c r="E2365" s="69"/>
      <c r="F2365" s="72"/>
      <c r="G2365" s="73" t="s">
        <v>4416</v>
      </c>
    </row>
    <row r="2366" spans="1:7" ht="15" customHeight="1" x14ac:dyDescent="0.2">
      <c r="A2366" s="135"/>
      <c r="B2366" s="99" t="s">
        <v>6557</v>
      </c>
      <c r="C2366" s="101" t="s">
        <v>6428</v>
      </c>
      <c r="D2366" s="71"/>
      <c r="E2366" s="69"/>
      <c r="F2366" s="72"/>
      <c r="G2366" s="73" t="s">
        <v>4416</v>
      </c>
    </row>
    <row r="2367" spans="1:7" ht="15" customHeight="1" x14ac:dyDescent="0.2">
      <c r="A2367" s="135"/>
      <c r="B2367" s="99" t="s">
        <v>6558</v>
      </c>
      <c r="C2367" s="101" t="s">
        <v>6429</v>
      </c>
      <c r="D2367" s="71"/>
      <c r="E2367" s="69"/>
      <c r="F2367" s="72"/>
      <c r="G2367" s="73" t="s">
        <v>4416</v>
      </c>
    </row>
    <row r="2368" spans="1:7" ht="15" customHeight="1" x14ac:dyDescent="0.2">
      <c r="A2368" s="135"/>
      <c r="B2368" s="99" t="s">
        <v>4726</v>
      </c>
      <c r="C2368" s="129" t="s">
        <v>4698</v>
      </c>
      <c r="D2368" s="71"/>
      <c r="E2368" s="69"/>
      <c r="F2368" s="72"/>
      <c r="G2368" s="73" t="s">
        <v>4416</v>
      </c>
    </row>
    <row r="2369" spans="1:7" ht="15" customHeight="1" x14ac:dyDescent="0.2">
      <c r="A2369" s="135"/>
      <c r="B2369" s="99" t="s">
        <v>4727</v>
      </c>
      <c r="C2369" s="129" t="s">
        <v>4699</v>
      </c>
      <c r="D2369" s="71"/>
      <c r="E2369" s="69"/>
      <c r="F2369" s="72"/>
      <c r="G2369" s="73" t="s">
        <v>4416</v>
      </c>
    </row>
    <row r="2370" spans="1:7" ht="15" customHeight="1" x14ac:dyDescent="0.2">
      <c r="A2370" s="135"/>
      <c r="B2370" s="99" t="s">
        <v>4728</v>
      </c>
      <c r="C2370" s="129" t="s">
        <v>4700</v>
      </c>
      <c r="D2370" s="71"/>
      <c r="E2370" s="69"/>
      <c r="F2370" s="72"/>
      <c r="G2370" s="73" t="s">
        <v>4416</v>
      </c>
    </row>
    <row r="2371" spans="1:7" ht="15" customHeight="1" x14ac:dyDescent="0.2">
      <c r="A2371" s="135"/>
      <c r="B2371" s="99" t="s">
        <v>4729</v>
      </c>
      <c r="C2371" s="129" t="s">
        <v>4701</v>
      </c>
      <c r="D2371" s="71"/>
      <c r="E2371" s="69"/>
      <c r="F2371" s="72"/>
      <c r="G2371" s="73" t="s">
        <v>4416</v>
      </c>
    </row>
    <row r="2372" spans="1:7" ht="15" customHeight="1" x14ac:dyDescent="0.2">
      <c r="A2372" s="135"/>
      <c r="B2372" s="99" t="s">
        <v>4730</v>
      </c>
      <c r="C2372" s="129" t="s">
        <v>4702</v>
      </c>
      <c r="D2372" s="71"/>
      <c r="E2372" s="69"/>
      <c r="F2372" s="72"/>
      <c r="G2372" s="73" t="s">
        <v>4416</v>
      </c>
    </row>
    <row r="2373" spans="1:7" ht="15" customHeight="1" x14ac:dyDescent="0.2">
      <c r="A2373" s="135"/>
      <c r="B2373" s="99" t="s">
        <v>4731</v>
      </c>
      <c r="C2373" s="129" t="s">
        <v>4703</v>
      </c>
      <c r="D2373" s="71"/>
      <c r="E2373" s="69"/>
      <c r="F2373" s="72"/>
      <c r="G2373" s="73" t="s">
        <v>4416</v>
      </c>
    </row>
    <row r="2374" spans="1:7" ht="15" customHeight="1" x14ac:dyDescent="0.2">
      <c r="A2374" s="135"/>
      <c r="B2374" s="99" t="s">
        <v>4732</v>
      </c>
      <c r="C2374" s="129" t="s">
        <v>4704</v>
      </c>
      <c r="D2374" s="71"/>
      <c r="E2374" s="69"/>
      <c r="F2374" s="72"/>
      <c r="G2374" s="73" t="s">
        <v>4416</v>
      </c>
    </row>
    <row r="2375" spans="1:7" ht="15" customHeight="1" x14ac:dyDescent="0.2">
      <c r="A2375" s="135"/>
      <c r="B2375" s="99" t="s">
        <v>4733</v>
      </c>
      <c r="C2375" s="129" t="s">
        <v>4705</v>
      </c>
      <c r="D2375" s="71"/>
      <c r="E2375" s="69"/>
      <c r="F2375" s="72"/>
      <c r="G2375" s="73" t="s">
        <v>4416</v>
      </c>
    </row>
    <row r="2376" spans="1:7" ht="15" customHeight="1" x14ac:dyDescent="0.2">
      <c r="A2376" s="135"/>
      <c r="B2376" s="99" t="s">
        <v>4734</v>
      </c>
      <c r="C2376" s="129" t="s">
        <v>4706</v>
      </c>
      <c r="D2376" s="71"/>
      <c r="E2376" s="69"/>
      <c r="F2376" s="72"/>
      <c r="G2376" s="73" t="s">
        <v>4416</v>
      </c>
    </row>
    <row r="2377" spans="1:7" ht="15" customHeight="1" x14ac:dyDescent="0.2">
      <c r="A2377" s="135"/>
      <c r="B2377" s="99" t="s">
        <v>4735</v>
      </c>
      <c r="C2377" s="129" t="s">
        <v>4707</v>
      </c>
      <c r="D2377" s="71"/>
      <c r="E2377" s="69"/>
      <c r="F2377" s="72"/>
      <c r="G2377" s="73" t="s">
        <v>4416</v>
      </c>
    </row>
    <row r="2378" spans="1:7" ht="15" customHeight="1" x14ac:dyDescent="0.2">
      <c r="A2378" s="135"/>
      <c r="B2378" s="99" t="s">
        <v>4736</v>
      </c>
      <c r="C2378" s="129" t="s">
        <v>4708</v>
      </c>
      <c r="D2378" s="71"/>
      <c r="E2378" s="69"/>
      <c r="F2378" s="72"/>
      <c r="G2378" s="73" t="s">
        <v>4416</v>
      </c>
    </row>
    <row r="2379" spans="1:7" ht="15" customHeight="1" x14ac:dyDescent="0.2">
      <c r="A2379" s="135"/>
      <c r="B2379" s="99" t="s">
        <v>4737</v>
      </c>
      <c r="C2379" s="129" t="s">
        <v>4709</v>
      </c>
      <c r="D2379" s="71"/>
      <c r="E2379" s="69"/>
      <c r="F2379" s="72"/>
      <c r="G2379" s="73" t="s">
        <v>4416</v>
      </c>
    </row>
    <row r="2380" spans="1:7" ht="15" customHeight="1" x14ac:dyDescent="0.2">
      <c r="A2380" s="135"/>
      <c r="B2380" s="99" t="s">
        <v>4738</v>
      </c>
      <c r="C2380" s="129" t="s">
        <v>4710</v>
      </c>
      <c r="D2380" s="71"/>
      <c r="E2380" s="69"/>
      <c r="F2380" s="72"/>
      <c r="G2380" s="73" t="s">
        <v>4416</v>
      </c>
    </row>
    <row r="2381" spans="1:7" ht="15" customHeight="1" x14ac:dyDescent="0.2">
      <c r="A2381" s="135"/>
      <c r="B2381" s="99" t="s">
        <v>4739</v>
      </c>
      <c r="C2381" s="129" t="s">
        <v>4711</v>
      </c>
      <c r="D2381" s="71"/>
      <c r="E2381" s="69"/>
      <c r="F2381" s="72"/>
      <c r="G2381" s="73" t="s">
        <v>4416</v>
      </c>
    </row>
    <row r="2382" spans="1:7" ht="15" customHeight="1" x14ac:dyDescent="0.2">
      <c r="A2382" s="135"/>
      <c r="B2382" s="99" t="s">
        <v>4740</v>
      </c>
      <c r="C2382" s="129" t="s">
        <v>4712</v>
      </c>
      <c r="D2382" s="71"/>
      <c r="E2382" s="69"/>
      <c r="F2382" s="72"/>
      <c r="G2382" s="73" t="s">
        <v>4416</v>
      </c>
    </row>
    <row r="2383" spans="1:7" ht="15" customHeight="1" x14ac:dyDescent="0.2">
      <c r="A2383" s="135"/>
      <c r="B2383" s="99" t="s">
        <v>4741</v>
      </c>
      <c r="C2383" s="129" t="s">
        <v>4713</v>
      </c>
      <c r="D2383" s="71"/>
      <c r="E2383" s="69"/>
      <c r="F2383" s="72"/>
      <c r="G2383" s="73" t="s">
        <v>4416</v>
      </c>
    </row>
    <row r="2384" spans="1:7" ht="15" customHeight="1" x14ac:dyDescent="0.2">
      <c r="A2384" s="135"/>
      <c r="B2384" s="99" t="s">
        <v>4742</v>
      </c>
      <c r="C2384" s="129" t="s">
        <v>4714</v>
      </c>
      <c r="D2384" s="71"/>
      <c r="E2384" s="69"/>
      <c r="F2384" s="72"/>
      <c r="G2384" s="73" t="s">
        <v>4416</v>
      </c>
    </row>
    <row r="2385" spans="1:7" ht="15" customHeight="1" x14ac:dyDescent="0.2">
      <c r="A2385" s="135"/>
      <c r="B2385" s="99" t="s">
        <v>4743</v>
      </c>
      <c r="C2385" s="129" t="s">
        <v>4715</v>
      </c>
      <c r="D2385" s="71"/>
      <c r="E2385" s="69"/>
      <c r="F2385" s="72"/>
      <c r="G2385" s="73" t="s">
        <v>4416</v>
      </c>
    </row>
    <row r="2386" spans="1:7" ht="15" customHeight="1" x14ac:dyDescent="0.2">
      <c r="A2386" s="135"/>
      <c r="B2386" s="99" t="s">
        <v>4744</v>
      </c>
      <c r="C2386" s="129" t="s">
        <v>4716</v>
      </c>
      <c r="D2386" s="71"/>
      <c r="E2386" s="69"/>
      <c r="F2386" s="72"/>
      <c r="G2386" s="73" t="s">
        <v>4416</v>
      </c>
    </row>
    <row r="2387" spans="1:7" ht="15" customHeight="1" x14ac:dyDescent="0.2">
      <c r="A2387" s="135"/>
      <c r="B2387" s="99" t="s">
        <v>4745</v>
      </c>
      <c r="C2387" s="129" t="s">
        <v>4717</v>
      </c>
      <c r="D2387" s="71"/>
      <c r="E2387" s="69"/>
      <c r="F2387" s="72"/>
      <c r="G2387" s="73" t="s">
        <v>4416</v>
      </c>
    </row>
    <row r="2388" spans="1:7" ht="15" customHeight="1" x14ac:dyDescent="0.2">
      <c r="A2388" s="135"/>
      <c r="B2388" s="99" t="s">
        <v>4746</v>
      </c>
      <c r="C2388" s="129" t="s">
        <v>4718</v>
      </c>
      <c r="D2388" s="71"/>
      <c r="E2388" s="69"/>
      <c r="F2388" s="72"/>
      <c r="G2388" s="73" t="s">
        <v>4416</v>
      </c>
    </row>
    <row r="2389" spans="1:7" ht="15" customHeight="1" x14ac:dyDescent="0.2">
      <c r="A2389" s="135"/>
      <c r="B2389" s="99" t="s">
        <v>4747</v>
      </c>
      <c r="C2389" s="129" t="s">
        <v>4719</v>
      </c>
      <c r="D2389" s="71"/>
      <c r="E2389" s="69"/>
      <c r="F2389" s="72"/>
      <c r="G2389" s="73" t="s">
        <v>4416</v>
      </c>
    </row>
    <row r="2390" spans="1:7" ht="15" customHeight="1" x14ac:dyDescent="0.2">
      <c r="A2390" s="135"/>
      <c r="B2390" s="99" t="s">
        <v>4748</v>
      </c>
      <c r="C2390" s="129" t="s">
        <v>4720</v>
      </c>
      <c r="D2390" s="71"/>
      <c r="E2390" s="69"/>
      <c r="F2390" s="72"/>
      <c r="G2390" s="73" t="s">
        <v>4416</v>
      </c>
    </row>
    <row r="2391" spans="1:7" ht="15" customHeight="1" x14ac:dyDescent="0.2">
      <c r="A2391" s="135"/>
      <c r="B2391" s="99" t="s">
        <v>4749</v>
      </c>
      <c r="C2391" s="129" t="s">
        <v>4721</v>
      </c>
      <c r="D2391" s="71"/>
      <c r="E2391" s="69"/>
      <c r="F2391" s="72"/>
      <c r="G2391" s="73" t="s">
        <v>4416</v>
      </c>
    </row>
    <row r="2392" spans="1:7" ht="15" customHeight="1" x14ac:dyDescent="0.2">
      <c r="A2392" s="135"/>
      <c r="B2392" s="99" t="s">
        <v>4750</v>
      </c>
      <c r="C2392" s="129" t="s">
        <v>4722</v>
      </c>
      <c r="D2392" s="71"/>
      <c r="E2392" s="69"/>
      <c r="F2392" s="72"/>
      <c r="G2392" s="73" t="s">
        <v>4416</v>
      </c>
    </row>
    <row r="2393" spans="1:7" ht="15" customHeight="1" x14ac:dyDescent="0.2">
      <c r="A2393" s="135"/>
      <c r="B2393" s="99" t="s">
        <v>4751</v>
      </c>
      <c r="C2393" s="129" t="s">
        <v>4723</v>
      </c>
      <c r="D2393" s="71"/>
      <c r="E2393" s="69"/>
      <c r="F2393" s="72"/>
      <c r="G2393" s="73" t="s">
        <v>4416</v>
      </c>
    </row>
    <row r="2394" spans="1:7" ht="15" customHeight="1" x14ac:dyDescent="0.2">
      <c r="A2394" s="135"/>
      <c r="B2394" s="99" t="s">
        <v>4752</v>
      </c>
      <c r="C2394" s="129" t="s">
        <v>4724</v>
      </c>
      <c r="D2394" s="71"/>
      <c r="E2394" s="69"/>
      <c r="F2394" s="72"/>
      <c r="G2394" s="73" t="s">
        <v>4416</v>
      </c>
    </row>
    <row r="2395" spans="1:7" ht="15" customHeight="1" x14ac:dyDescent="0.2">
      <c r="A2395" s="135"/>
      <c r="B2395" s="99" t="s">
        <v>4753</v>
      </c>
      <c r="C2395" s="129" t="s">
        <v>4725</v>
      </c>
      <c r="D2395" s="71"/>
      <c r="E2395" s="69"/>
      <c r="F2395" s="72"/>
      <c r="G2395" s="73" t="s">
        <v>4416</v>
      </c>
    </row>
    <row r="2396" spans="1:7" ht="15" customHeight="1" x14ac:dyDescent="0.2">
      <c r="A2396" s="135"/>
      <c r="B2396" s="99" t="s">
        <v>5215</v>
      </c>
      <c r="C2396" s="101" t="s">
        <v>5213</v>
      </c>
      <c r="D2396" s="71"/>
      <c r="E2396" s="69"/>
      <c r="F2396" s="72"/>
      <c r="G2396" s="73" t="s">
        <v>4416</v>
      </c>
    </row>
    <row r="2397" spans="1:7" ht="15" customHeight="1" x14ac:dyDescent="0.2">
      <c r="A2397" s="135"/>
      <c r="B2397" s="99" t="s">
        <v>5216</v>
      </c>
      <c r="C2397" s="101" t="s">
        <v>5214</v>
      </c>
      <c r="D2397" s="71"/>
      <c r="E2397" s="69"/>
      <c r="F2397" s="72"/>
      <c r="G2397" s="73" t="s">
        <v>4416</v>
      </c>
    </row>
    <row r="2398" spans="1:7" ht="15" customHeight="1" x14ac:dyDescent="0.2">
      <c r="A2398" s="135"/>
      <c r="B2398" s="99" t="s">
        <v>5548</v>
      </c>
      <c r="C2398" s="101" t="s">
        <v>5549</v>
      </c>
      <c r="D2398" s="71"/>
      <c r="E2398" s="69"/>
      <c r="F2398" s="72"/>
      <c r="G2398" s="73" t="s">
        <v>4416</v>
      </c>
    </row>
    <row r="2399" spans="1:7" ht="15" customHeight="1" x14ac:dyDescent="0.2">
      <c r="A2399" s="135"/>
      <c r="B2399" s="99" t="s">
        <v>5550</v>
      </c>
      <c r="C2399" s="101" t="s">
        <v>5551</v>
      </c>
      <c r="D2399" s="71"/>
      <c r="E2399" s="69"/>
      <c r="F2399" s="72"/>
      <c r="G2399" s="73" t="s">
        <v>4416</v>
      </c>
    </row>
    <row r="2400" spans="1:7" ht="15" customHeight="1" x14ac:dyDescent="0.2">
      <c r="A2400" s="135"/>
      <c r="B2400" s="99" t="s">
        <v>6300</v>
      </c>
      <c r="C2400" s="101" t="s">
        <v>6094</v>
      </c>
      <c r="D2400" s="71"/>
      <c r="E2400" s="69"/>
      <c r="F2400" s="72"/>
      <c r="G2400" s="73" t="s">
        <v>4416</v>
      </c>
    </row>
    <row r="2401" spans="1:7" ht="15" customHeight="1" x14ac:dyDescent="0.2">
      <c r="A2401" s="135"/>
      <c r="B2401" s="99" t="s">
        <v>6301</v>
      </c>
      <c r="C2401" s="101" t="s">
        <v>6095</v>
      </c>
      <c r="D2401" s="71"/>
      <c r="E2401" s="69"/>
      <c r="F2401" s="72"/>
      <c r="G2401" s="73" t="s">
        <v>4416</v>
      </c>
    </row>
    <row r="2402" spans="1:7" ht="15" customHeight="1" x14ac:dyDescent="0.2">
      <c r="A2402" s="135"/>
      <c r="B2402" s="99" t="s">
        <v>6559</v>
      </c>
      <c r="C2402" s="101" t="s">
        <v>6430</v>
      </c>
      <c r="D2402" s="71"/>
      <c r="E2402" s="69"/>
      <c r="F2402" s="72"/>
      <c r="G2402" s="73" t="s">
        <v>4416</v>
      </c>
    </row>
    <row r="2403" spans="1:7" ht="15" customHeight="1" x14ac:dyDescent="0.2">
      <c r="A2403" s="135"/>
      <c r="B2403" s="99" t="s">
        <v>6560</v>
      </c>
      <c r="C2403" s="101" t="s">
        <v>6431</v>
      </c>
      <c r="D2403" s="71"/>
      <c r="E2403" s="69"/>
      <c r="F2403" s="72"/>
      <c r="G2403" s="73" t="s">
        <v>4416</v>
      </c>
    </row>
    <row r="2404" spans="1:7" ht="15" customHeight="1" x14ac:dyDescent="0.2">
      <c r="A2404" s="134" t="s">
        <v>4332</v>
      </c>
      <c r="B2404" s="120" t="s">
        <v>4356</v>
      </c>
      <c r="C2404" s="126" t="s">
        <v>4347</v>
      </c>
      <c r="D2404" s="71"/>
      <c r="E2404" s="69"/>
      <c r="F2404" s="72"/>
      <c r="G2404" s="73" t="s">
        <v>1662</v>
      </c>
    </row>
    <row r="2405" spans="1:7" ht="15" customHeight="1" x14ac:dyDescent="0.2">
      <c r="A2405" s="122"/>
      <c r="B2405" s="99" t="s">
        <v>4357</v>
      </c>
      <c r="C2405" s="100" t="s">
        <v>4348</v>
      </c>
      <c r="D2405" s="71"/>
      <c r="E2405" s="69"/>
      <c r="F2405" s="72"/>
      <c r="G2405" s="73" t="s">
        <v>4416</v>
      </c>
    </row>
    <row r="2406" spans="1:7" ht="15" customHeight="1" x14ac:dyDescent="0.2">
      <c r="A2406" s="122"/>
      <c r="B2406" s="99" t="s">
        <v>4358</v>
      </c>
      <c r="C2406" s="100" t="s">
        <v>4349</v>
      </c>
      <c r="D2406" s="71"/>
      <c r="E2406" s="69"/>
      <c r="F2406" s="72"/>
      <c r="G2406" s="73" t="s">
        <v>4416</v>
      </c>
    </row>
    <row r="2407" spans="1:7" ht="15" customHeight="1" x14ac:dyDescent="0.2">
      <c r="A2407" s="122"/>
      <c r="B2407" s="99" t="s">
        <v>4359</v>
      </c>
      <c r="C2407" s="100" t="s">
        <v>4350</v>
      </c>
      <c r="D2407" s="71"/>
      <c r="E2407" s="69"/>
      <c r="F2407" s="72"/>
      <c r="G2407" s="73" t="s">
        <v>4416</v>
      </c>
    </row>
    <row r="2408" spans="1:7" ht="15" customHeight="1" x14ac:dyDescent="0.2">
      <c r="A2408" s="122"/>
      <c r="B2408" s="99" t="s">
        <v>4360</v>
      </c>
      <c r="C2408" s="100" t="s">
        <v>4351</v>
      </c>
      <c r="D2408" s="71"/>
      <c r="E2408" s="69"/>
      <c r="F2408" s="72"/>
      <c r="G2408" s="73" t="s">
        <v>4416</v>
      </c>
    </row>
    <row r="2409" spans="1:7" ht="15" customHeight="1" x14ac:dyDescent="0.2">
      <c r="A2409" s="122"/>
      <c r="B2409" s="99" t="s">
        <v>4361</v>
      </c>
      <c r="C2409" s="100" t="s">
        <v>4352</v>
      </c>
      <c r="D2409" s="71"/>
      <c r="E2409" s="69"/>
      <c r="F2409" s="72"/>
      <c r="G2409" s="73" t="s">
        <v>4416</v>
      </c>
    </row>
    <row r="2410" spans="1:7" ht="15" customHeight="1" x14ac:dyDescent="0.2">
      <c r="A2410" s="122"/>
      <c r="B2410" s="99" t="s">
        <v>4362</v>
      </c>
      <c r="C2410" s="100" t="s">
        <v>4353</v>
      </c>
      <c r="D2410" s="71"/>
      <c r="E2410" s="69"/>
      <c r="F2410" s="72"/>
      <c r="G2410" s="73" t="s">
        <v>4416</v>
      </c>
    </row>
    <row r="2411" spans="1:7" ht="15" customHeight="1" x14ac:dyDescent="0.2">
      <c r="A2411" s="122"/>
      <c r="B2411" s="99" t="s">
        <v>4363</v>
      </c>
      <c r="C2411" s="100" t="s">
        <v>4354</v>
      </c>
      <c r="D2411" s="71"/>
      <c r="E2411" s="69"/>
      <c r="F2411" s="72"/>
      <c r="G2411" s="73" t="s">
        <v>4416</v>
      </c>
    </row>
    <row r="2412" spans="1:7" ht="15" customHeight="1" x14ac:dyDescent="0.2">
      <c r="A2412" s="122"/>
      <c r="B2412" s="98" t="s">
        <v>4364</v>
      </c>
      <c r="C2412" s="254" t="s">
        <v>4355</v>
      </c>
      <c r="D2412" s="93"/>
      <c r="E2412" s="69"/>
      <c r="F2412" s="94"/>
      <c r="G2412" s="73" t="s">
        <v>4416</v>
      </c>
    </row>
    <row r="2413" spans="1:7" ht="15" customHeight="1" x14ac:dyDescent="0.2">
      <c r="A2413" s="134" t="s">
        <v>4365</v>
      </c>
      <c r="B2413" s="99" t="s">
        <v>4370</v>
      </c>
      <c r="C2413" s="100" t="s">
        <v>4786</v>
      </c>
      <c r="D2413" s="71"/>
      <c r="E2413" s="69"/>
      <c r="F2413" s="72"/>
      <c r="G2413" s="73" t="s">
        <v>1662</v>
      </c>
    </row>
    <row r="2414" spans="1:7" ht="15" customHeight="1" x14ac:dyDescent="0.2">
      <c r="A2414" s="122"/>
      <c r="B2414" s="99" t="s">
        <v>4382</v>
      </c>
      <c r="C2414" s="100" t="s">
        <v>4366</v>
      </c>
      <c r="D2414" s="71"/>
      <c r="E2414" s="69"/>
      <c r="F2414" s="72"/>
      <c r="G2414" s="73" t="s">
        <v>4416</v>
      </c>
    </row>
    <row r="2415" spans="1:7" ht="15" customHeight="1" x14ac:dyDescent="0.2">
      <c r="A2415" s="122"/>
      <c r="B2415" s="99" t="s">
        <v>4383</v>
      </c>
      <c r="C2415" s="100" t="s">
        <v>4367</v>
      </c>
      <c r="D2415" s="71"/>
      <c r="E2415" s="69"/>
      <c r="F2415" s="72"/>
      <c r="G2415" s="73" t="s">
        <v>4416</v>
      </c>
    </row>
    <row r="2416" spans="1:7" ht="15" customHeight="1" x14ac:dyDescent="0.2">
      <c r="A2416" s="122"/>
      <c r="B2416" s="99" t="s">
        <v>4384</v>
      </c>
      <c r="C2416" s="100" t="s">
        <v>4368</v>
      </c>
      <c r="D2416" s="71"/>
      <c r="E2416" s="69"/>
      <c r="F2416" s="72"/>
      <c r="G2416" s="73" t="s">
        <v>4416</v>
      </c>
    </row>
    <row r="2417" spans="1:7" ht="15" customHeight="1" x14ac:dyDescent="0.2">
      <c r="A2417" s="122"/>
      <c r="B2417" s="99" t="s">
        <v>4385</v>
      </c>
      <c r="C2417" s="100" t="s">
        <v>4369</v>
      </c>
      <c r="D2417" s="71"/>
      <c r="E2417" s="69"/>
      <c r="F2417" s="72"/>
      <c r="G2417" s="73" t="s">
        <v>4416</v>
      </c>
    </row>
    <row r="2418" spans="1:7" ht="15" customHeight="1" x14ac:dyDescent="0.2">
      <c r="A2418" s="122"/>
      <c r="B2418" s="99" t="s">
        <v>4386</v>
      </c>
      <c r="C2418" s="100" t="s">
        <v>4371</v>
      </c>
      <c r="D2418" s="71"/>
      <c r="E2418" s="69"/>
      <c r="F2418" s="72"/>
      <c r="G2418" s="73" t="s">
        <v>4416</v>
      </c>
    </row>
    <row r="2419" spans="1:7" ht="15" customHeight="1" x14ac:dyDescent="0.2">
      <c r="A2419" s="122"/>
      <c r="B2419" s="99" t="s">
        <v>4387</v>
      </c>
      <c r="C2419" s="100" t="s">
        <v>4372</v>
      </c>
      <c r="D2419" s="71"/>
      <c r="E2419" s="69"/>
      <c r="F2419" s="72"/>
      <c r="G2419" s="73" t="s">
        <v>4416</v>
      </c>
    </row>
    <row r="2420" spans="1:7" ht="15" customHeight="1" x14ac:dyDescent="0.2">
      <c r="A2420" s="122"/>
      <c r="B2420" s="99" t="s">
        <v>4388</v>
      </c>
      <c r="C2420" s="100" t="s">
        <v>4373</v>
      </c>
      <c r="D2420" s="71"/>
      <c r="E2420" s="69"/>
      <c r="F2420" s="72"/>
      <c r="G2420" s="73" t="s">
        <v>4416</v>
      </c>
    </row>
    <row r="2421" spans="1:7" ht="15" customHeight="1" x14ac:dyDescent="0.2">
      <c r="A2421" s="122"/>
      <c r="B2421" s="99" t="s">
        <v>4389</v>
      </c>
      <c r="C2421" s="100" t="s">
        <v>4374</v>
      </c>
      <c r="D2421" s="71"/>
      <c r="E2421" s="69"/>
      <c r="F2421" s="72"/>
      <c r="G2421" s="73" t="s">
        <v>4416</v>
      </c>
    </row>
    <row r="2422" spans="1:7" ht="15" customHeight="1" x14ac:dyDescent="0.2">
      <c r="A2422" s="122"/>
      <c r="B2422" s="99" t="s">
        <v>4390</v>
      </c>
      <c r="C2422" s="100" t="s">
        <v>4375</v>
      </c>
      <c r="D2422" s="71"/>
      <c r="E2422" s="69"/>
      <c r="F2422" s="72"/>
      <c r="G2422" s="73" t="s">
        <v>4416</v>
      </c>
    </row>
    <row r="2423" spans="1:7" ht="15" customHeight="1" x14ac:dyDescent="0.2">
      <c r="A2423" s="122"/>
      <c r="B2423" s="99" t="s">
        <v>4391</v>
      </c>
      <c r="C2423" s="100" t="s">
        <v>4376</v>
      </c>
      <c r="D2423" s="71"/>
      <c r="E2423" s="69"/>
      <c r="F2423" s="72"/>
      <c r="G2423" s="73" t="s">
        <v>4416</v>
      </c>
    </row>
    <row r="2424" spans="1:7" ht="15" customHeight="1" x14ac:dyDescent="0.2">
      <c r="A2424" s="122"/>
      <c r="B2424" s="99" t="s">
        <v>4392</v>
      </c>
      <c r="C2424" s="100" t="s">
        <v>4378</v>
      </c>
      <c r="D2424" s="71"/>
      <c r="E2424" s="69"/>
      <c r="F2424" s="72"/>
      <c r="G2424" s="73" t="s">
        <v>4416</v>
      </c>
    </row>
    <row r="2425" spans="1:7" ht="15" customHeight="1" x14ac:dyDescent="0.2">
      <c r="A2425" s="122"/>
      <c r="B2425" s="99" t="s">
        <v>4393</v>
      </c>
      <c r="C2425" s="100" t="s">
        <v>4377</v>
      </c>
      <c r="D2425" s="71"/>
      <c r="E2425" s="69"/>
      <c r="F2425" s="72"/>
      <c r="G2425" s="73" t="s">
        <v>4416</v>
      </c>
    </row>
    <row r="2426" spans="1:7" ht="15" customHeight="1" x14ac:dyDescent="0.2">
      <c r="A2426" s="122"/>
      <c r="B2426" s="99" t="s">
        <v>4394</v>
      </c>
      <c r="C2426" s="100" t="s">
        <v>4379</v>
      </c>
      <c r="D2426" s="71"/>
      <c r="E2426" s="69"/>
      <c r="F2426" s="72"/>
      <c r="G2426" s="73" t="s">
        <v>4416</v>
      </c>
    </row>
    <row r="2427" spans="1:7" ht="15" customHeight="1" x14ac:dyDescent="0.2">
      <c r="A2427" s="122"/>
      <c r="B2427" s="99" t="s">
        <v>4395</v>
      </c>
      <c r="C2427" s="100" t="s">
        <v>4380</v>
      </c>
      <c r="D2427" s="71"/>
      <c r="E2427" s="69"/>
      <c r="F2427" s="72"/>
      <c r="G2427" s="73" t="s">
        <v>4416</v>
      </c>
    </row>
    <row r="2428" spans="1:7" ht="15" customHeight="1" x14ac:dyDescent="0.2">
      <c r="A2428" s="122"/>
      <c r="B2428" s="99" t="s">
        <v>4775</v>
      </c>
      <c r="C2428" s="100" t="s">
        <v>4381</v>
      </c>
      <c r="D2428" s="71"/>
      <c r="E2428" s="69"/>
      <c r="F2428" s="72"/>
      <c r="G2428" s="73" t="s">
        <v>4416</v>
      </c>
    </row>
    <row r="2429" spans="1:7" ht="15" customHeight="1" x14ac:dyDescent="0.2">
      <c r="A2429" s="122"/>
      <c r="B2429" s="99" t="s">
        <v>5221</v>
      </c>
      <c r="C2429" s="100" t="s">
        <v>5220</v>
      </c>
      <c r="D2429" s="71"/>
      <c r="E2429" s="69"/>
      <c r="F2429" s="72"/>
      <c r="G2429" s="73" t="s">
        <v>4416</v>
      </c>
    </row>
    <row r="2430" spans="1:7" ht="15" customHeight="1" x14ac:dyDescent="0.2">
      <c r="A2430" s="122"/>
      <c r="B2430" s="99" t="s">
        <v>5552</v>
      </c>
      <c r="C2430" s="100" t="s">
        <v>5553</v>
      </c>
      <c r="D2430" s="71"/>
      <c r="E2430" s="69"/>
      <c r="F2430" s="72"/>
      <c r="G2430" s="73" t="s">
        <v>4416</v>
      </c>
    </row>
    <row r="2431" spans="1:7" ht="15" customHeight="1" x14ac:dyDescent="0.2">
      <c r="A2431" s="122"/>
      <c r="B2431" s="99" t="s">
        <v>6302</v>
      </c>
      <c r="C2431" s="100" t="s">
        <v>6096</v>
      </c>
      <c r="D2431" s="71"/>
      <c r="E2431" s="69"/>
      <c r="F2431" s="72"/>
      <c r="G2431" s="73" t="s">
        <v>4416</v>
      </c>
    </row>
    <row r="2432" spans="1:7" ht="15" customHeight="1" x14ac:dyDescent="0.2">
      <c r="A2432" s="122"/>
      <c r="B2432" s="98" t="s">
        <v>6561</v>
      </c>
      <c r="C2432" s="102" t="s">
        <v>6432</v>
      </c>
      <c r="D2432" s="71"/>
      <c r="E2432" s="69"/>
      <c r="F2432" s="72"/>
      <c r="G2432" s="73" t="s">
        <v>4416</v>
      </c>
    </row>
    <row r="2433" spans="1:7" ht="15" customHeight="1" x14ac:dyDescent="0.2">
      <c r="A2433" s="1388" t="s">
        <v>4396</v>
      </c>
      <c r="B2433" s="99" t="s">
        <v>4405</v>
      </c>
      <c r="C2433" s="130" t="s">
        <v>4397</v>
      </c>
      <c r="D2433" s="71"/>
      <c r="E2433" s="69"/>
      <c r="F2433" s="72"/>
      <c r="G2433" s="73" t="s">
        <v>1662</v>
      </c>
    </row>
    <row r="2434" spans="1:7" ht="15" customHeight="1" x14ac:dyDescent="0.2">
      <c r="A2434" s="1389"/>
      <c r="B2434" s="99" t="s">
        <v>4406</v>
      </c>
      <c r="C2434" s="100" t="s">
        <v>4398</v>
      </c>
      <c r="D2434" s="71"/>
      <c r="E2434" s="69"/>
      <c r="F2434" s="72"/>
      <c r="G2434" s="73" t="s">
        <v>4416</v>
      </c>
    </row>
    <row r="2435" spans="1:7" ht="15" customHeight="1" x14ac:dyDescent="0.2">
      <c r="A2435" s="1389"/>
      <c r="B2435" s="99" t="s">
        <v>4407</v>
      </c>
      <c r="C2435" s="130" t="s">
        <v>4399</v>
      </c>
      <c r="D2435" s="71"/>
      <c r="E2435" s="69"/>
      <c r="F2435" s="72"/>
      <c r="G2435" s="73" t="s">
        <v>4416</v>
      </c>
    </row>
    <row r="2436" spans="1:7" ht="15" customHeight="1" x14ac:dyDescent="0.2">
      <c r="A2436" s="122"/>
      <c r="B2436" s="99" t="s">
        <v>4408</v>
      </c>
      <c r="C2436" s="130" t="s">
        <v>4400</v>
      </c>
      <c r="D2436" s="71"/>
      <c r="E2436" s="69"/>
      <c r="F2436" s="72"/>
      <c r="G2436" s="73" t="s">
        <v>4416</v>
      </c>
    </row>
    <row r="2437" spans="1:7" ht="15" customHeight="1" x14ac:dyDescent="0.2">
      <c r="A2437" s="122"/>
      <c r="B2437" s="99" t="s">
        <v>4409</v>
      </c>
      <c r="C2437" s="130" t="s">
        <v>4403</v>
      </c>
      <c r="D2437" s="71"/>
      <c r="E2437" s="69"/>
      <c r="F2437" s="72"/>
      <c r="G2437" s="73" t="s">
        <v>4416</v>
      </c>
    </row>
    <row r="2438" spans="1:7" ht="15" customHeight="1" x14ac:dyDescent="0.2">
      <c r="A2438" s="122"/>
      <c r="B2438" s="99" t="s">
        <v>4410</v>
      </c>
      <c r="C2438" s="130" t="s">
        <v>4404</v>
      </c>
      <c r="D2438" s="71"/>
      <c r="E2438" s="69"/>
      <c r="F2438" s="72"/>
      <c r="G2438" s="73" t="s">
        <v>4416</v>
      </c>
    </row>
    <row r="2439" spans="1:7" ht="15" customHeight="1" x14ac:dyDescent="0.2">
      <c r="A2439" s="122"/>
      <c r="B2439" s="99" t="s">
        <v>4411</v>
      </c>
      <c r="C2439" s="130" t="s">
        <v>4401</v>
      </c>
      <c r="D2439" s="71"/>
      <c r="E2439" s="69"/>
      <c r="F2439" s="72"/>
      <c r="G2439" s="73" t="s">
        <v>4416</v>
      </c>
    </row>
    <row r="2440" spans="1:7" ht="15" customHeight="1" x14ac:dyDescent="0.2">
      <c r="A2440" s="122"/>
      <c r="B2440" s="99" t="s">
        <v>4412</v>
      </c>
      <c r="C2440" s="130" t="s">
        <v>4402</v>
      </c>
      <c r="D2440" s="71"/>
      <c r="E2440" s="69"/>
      <c r="F2440" s="72"/>
      <c r="G2440" s="73" t="s">
        <v>4416</v>
      </c>
    </row>
    <row r="2441" spans="1:7" ht="15" customHeight="1" x14ac:dyDescent="0.2">
      <c r="A2441" s="122"/>
      <c r="B2441" s="99" t="s">
        <v>4415</v>
      </c>
      <c r="C2441" s="130" t="s">
        <v>4413</v>
      </c>
      <c r="D2441" s="71"/>
      <c r="E2441" s="69"/>
      <c r="F2441" s="72"/>
      <c r="G2441" s="73" t="s">
        <v>4416</v>
      </c>
    </row>
    <row r="2442" spans="1:7" ht="15" customHeight="1" x14ac:dyDescent="0.2">
      <c r="A2442" s="122"/>
      <c r="B2442" s="99" t="s">
        <v>5222</v>
      </c>
      <c r="C2442" s="101" t="s">
        <v>4414</v>
      </c>
      <c r="D2442" s="71"/>
      <c r="E2442" s="69"/>
      <c r="F2442" s="72"/>
      <c r="G2442" s="73" t="s">
        <v>4416</v>
      </c>
    </row>
    <row r="2443" spans="1:7" ht="15" customHeight="1" x14ac:dyDescent="0.2">
      <c r="A2443" s="122"/>
      <c r="B2443" s="99" t="s">
        <v>5224</v>
      </c>
      <c r="C2443" s="101" t="s">
        <v>5223</v>
      </c>
      <c r="D2443" s="71"/>
      <c r="E2443" s="69"/>
      <c r="F2443" s="72"/>
      <c r="G2443" s="73" t="s">
        <v>4416</v>
      </c>
    </row>
    <row r="2444" spans="1:7" ht="15" customHeight="1" x14ac:dyDescent="0.2">
      <c r="A2444" s="122"/>
      <c r="B2444" s="99" t="s">
        <v>5554</v>
      </c>
      <c r="C2444" s="101" t="s">
        <v>5555</v>
      </c>
      <c r="D2444" s="71"/>
      <c r="E2444" s="69"/>
      <c r="F2444" s="72"/>
      <c r="G2444" s="73" t="s">
        <v>4416</v>
      </c>
    </row>
    <row r="2445" spans="1:7" ht="15" customHeight="1" x14ac:dyDescent="0.2">
      <c r="A2445" s="122"/>
      <c r="B2445" s="99" t="s">
        <v>6303</v>
      </c>
      <c r="C2445" s="101" t="s">
        <v>6097</v>
      </c>
      <c r="D2445" s="71"/>
      <c r="E2445" s="69"/>
      <c r="F2445" s="72"/>
      <c r="G2445" s="73" t="s">
        <v>4416</v>
      </c>
    </row>
    <row r="2446" spans="1:7" ht="15" customHeight="1" x14ac:dyDescent="0.2">
      <c r="A2446" s="270"/>
      <c r="B2446" s="98" t="s">
        <v>6562</v>
      </c>
      <c r="C2446" s="101" t="s">
        <v>6433</v>
      </c>
      <c r="D2446" s="71"/>
      <c r="E2446" s="69"/>
      <c r="F2446" s="72"/>
      <c r="G2446" s="73" t="s">
        <v>4416</v>
      </c>
    </row>
    <row r="2447" spans="1:7" ht="15" customHeight="1" x14ac:dyDescent="0.2">
      <c r="A2447" s="111" t="s">
        <v>5556</v>
      </c>
      <c r="B2447" s="103" t="s">
        <v>6972</v>
      </c>
      <c r="C2447" s="104" t="s">
        <v>5557</v>
      </c>
      <c r="D2447" s="71"/>
      <c r="E2447" s="69"/>
      <c r="F2447" s="72"/>
      <c r="G2447" s="73" t="s">
        <v>1662</v>
      </c>
    </row>
    <row r="2448" spans="1:7" ht="15" customHeight="1" x14ac:dyDescent="0.2">
      <c r="A2448" s="122"/>
      <c r="B2448" s="99" t="s">
        <v>6973</v>
      </c>
      <c r="C2448" s="101" t="s">
        <v>5558</v>
      </c>
      <c r="D2448" s="71"/>
      <c r="E2448" s="69"/>
      <c r="F2448" s="72"/>
      <c r="G2448" s="73" t="s">
        <v>4416</v>
      </c>
    </row>
    <row r="2449" spans="1:9" ht="15" customHeight="1" x14ac:dyDescent="0.2">
      <c r="A2449" s="122"/>
      <c r="B2449" s="99" t="s">
        <v>6974</v>
      </c>
      <c r="C2449" s="100" t="s">
        <v>5559</v>
      </c>
      <c r="D2449" s="71"/>
      <c r="E2449" s="69"/>
      <c r="F2449" s="72"/>
      <c r="G2449" s="73" t="s">
        <v>4416</v>
      </c>
    </row>
    <row r="2450" spans="1:9" ht="15" customHeight="1" x14ac:dyDescent="0.2">
      <c r="A2450" s="135"/>
      <c r="B2450" s="99" t="s">
        <v>6304</v>
      </c>
      <c r="C2450" s="101" t="s">
        <v>6098</v>
      </c>
      <c r="D2450" s="71"/>
      <c r="E2450" s="69"/>
      <c r="F2450" s="72"/>
      <c r="G2450" s="73" t="s">
        <v>4416</v>
      </c>
    </row>
    <row r="2451" spans="1:9" ht="15" customHeight="1" x14ac:dyDescent="0.2">
      <c r="A2451" s="122"/>
      <c r="B2451" s="99" t="s">
        <v>6305</v>
      </c>
      <c r="C2451" s="101" t="s">
        <v>6099</v>
      </c>
      <c r="D2451" s="71"/>
      <c r="E2451" s="69"/>
      <c r="F2451" s="72"/>
      <c r="G2451" s="73" t="s">
        <v>4416</v>
      </c>
    </row>
    <row r="2452" spans="1:9" ht="15" customHeight="1" x14ac:dyDescent="0.2">
      <c r="A2452" s="124"/>
      <c r="B2452" s="99" t="s">
        <v>6306</v>
      </c>
      <c r="C2452" s="101" t="s">
        <v>6100</v>
      </c>
      <c r="D2452" s="71"/>
      <c r="E2452" s="69"/>
      <c r="F2452" s="72"/>
      <c r="G2452" s="73" t="s">
        <v>4416</v>
      </c>
      <c r="H2452" s="256"/>
      <c r="I2452" s="256"/>
    </row>
    <row r="2453" spans="1:9" ht="15" customHeight="1" x14ac:dyDescent="0.2">
      <c r="A2453" s="135"/>
      <c r="B2453" s="99" t="s">
        <v>6563</v>
      </c>
      <c r="C2453" s="101" t="s">
        <v>6434</v>
      </c>
      <c r="D2453" s="71"/>
      <c r="E2453" s="69"/>
      <c r="F2453" s="72"/>
      <c r="G2453" s="73" t="s">
        <v>4416</v>
      </c>
      <c r="H2453" s="256"/>
      <c r="I2453" s="256"/>
    </row>
    <row r="2454" spans="1:9" ht="15" customHeight="1" x14ac:dyDescent="0.2">
      <c r="A2454" s="122"/>
      <c r="B2454" s="99" t="s">
        <v>6564</v>
      </c>
      <c r="C2454" s="101" t="s">
        <v>6435</v>
      </c>
      <c r="D2454" s="71"/>
      <c r="E2454" s="69"/>
      <c r="F2454" s="72"/>
      <c r="G2454" s="73" t="s">
        <v>4416</v>
      </c>
    </row>
    <row r="2455" spans="1:9" ht="15" customHeight="1" x14ac:dyDescent="0.2">
      <c r="A2455" s="125"/>
      <c r="B2455" s="98" t="s">
        <v>6565</v>
      </c>
      <c r="C2455" s="102" t="s">
        <v>6436</v>
      </c>
      <c r="D2455" s="93"/>
      <c r="E2455" s="69"/>
      <c r="F2455" s="94"/>
      <c r="G2455" s="157" t="s">
        <v>4416</v>
      </c>
      <c r="H2455" s="158"/>
      <c r="I2455" s="158"/>
    </row>
    <row r="2456" spans="1:9" ht="15" customHeight="1" x14ac:dyDescent="0.2">
      <c r="A2456" s="137"/>
      <c r="B2456" s="138"/>
      <c r="C2456" s="139"/>
      <c r="D2456" s="81"/>
      <c r="E2456" s="80"/>
      <c r="F2456" s="80"/>
      <c r="G2456" s="73"/>
    </row>
    <row r="2457" spans="1:9" ht="15" customHeight="1" x14ac:dyDescent="0.2"/>
    <row r="2458" spans="1:9" ht="15" customHeight="1" x14ac:dyDescent="0.2"/>
    <row r="2459" spans="1:9" ht="15" customHeight="1" x14ac:dyDescent="0.2"/>
    <row r="2460" spans="1:9" ht="15" customHeight="1" x14ac:dyDescent="0.2"/>
    <row r="2461" spans="1:9" ht="15" customHeight="1" x14ac:dyDescent="0.2"/>
    <row r="2462" spans="1:9" ht="15" customHeight="1" x14ac:dyDescent="0.2"/>
    <row r="2463" spans="1:9" ht="15" customHeight="1" x14ac:dyDescent="0.2"/>
    <row r="2464" spans="1:9"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sheetData>
  <autoFilter ref="A2:C2455" xr:uid="{933F417D-4266-460C-BE8A-3923F562562F}"/>
  <mergeCells count="3">
    <mergeCell ref="A3:A8"/>
    <mergeCell ref="G4:I6"/>
    <mergeCell ref="A2433:A2435"/>
  </mergeCells>
  <phoneticPr fontId="3"/>
  <pageMargins left="0.7" right="0.7" top="0.75" bottom="0.75" header="0.3" footer="0.3"/>
  <pageSetup paperSize="9" scale="63"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6"/>
  <sheetViews>
    <sheetView topLeftCell="A4" zoomScale="85" zoomScaleNormal="85" workbookViewId="0">
      <selection activeCell="G10" sqref="G10"/>
    </sheetView>
  </sheetViews>
  <sheetFormatPr defaultRowHeight="13.2" x14ac:dyDescent="0.2"/>
  <cols>
    <col min="1" max="3" width="8.88671875" style="195"/>
    <col min="4" max="4" width="28.44140625" style="195" customWidth="1"/>
    <col min="5" max="5" width="7.44140625" style="195" customWidth="1"/>
    <col min="6" max="6" width="9.33203125" style="195" customWidth="1"/>
    <col min="7" max="7" width="7.33203125" style="195" customWidth="1"/>
    <col min="8" max="259" width="8.88671875" style="195"/>
    <col min="260" max="260" width="28.44140625" style="195" customWidth="1"/>
    <col min="261" max="261" width="7.44140625" style="195" customWidth="1"/>
    <col min="262" max="262" width="9.33203125" style="195" customWidth="1"/>
    <col min="263" max="263" width="7.33203125" style="195" customWidth="1"/>
    <col min="264" max="515" width="8.88671875" style="195"/>
    <col min="516" max="516" width="28.44140625" style="195" customWidth="1"/>
    <col min="517" max="517" width="7.44140625" style="195" customWidth="1"/>
    <col min="518" max="518" width="9.33203125" style="195" customWidth="1"/>
    <col min="519" max="519" width="7.33203125" style="195" customWidth="1"/>
    <col min="520" max="771" width="8.88671875" style="195"/>
    <col min="772" max="772" width="28.44140625" style="195" customWidth="1"/>
    <col min="773" max="773" width="7.44140625" style="195" customWidth="1"/>
    <col min="774" max="774" width="9.33203125" style="195" customWidth="1"/>
    <col min="775" max="775" width="7.33203125" style="195" customWidth="1"/>
    <col min="776" max="1027" width="8.88671875" style="195"/>
    <col min="1028" max="1028" width="28.44140625" style="195" customWidth="1"/>
    <col min="1029" max="1029" width="7.44140625" style="195" customWidth="1"/>
    <col min="1030" max="1030" width="9.33203125" style="195" customWidth="1"/>
    <col min="1031" max="1031" width="7.33203125" style="195" customWidth="1"/>
    <col min="1032" max="1283" width="8.88671875" style="195"/>
    <col min="1284" max="1284" width="28.44140625" style="195" customWidth="1"/>
    <col min="1285" max="1285" width="7.44140625" style="195" customWidth="1"/>
    <col min="1286" max="1286" width="9.33203125" style="195" customWidth="1"/>
    <col min="1287" max="1287" width="7.33203125" style="195" customWidth="1"/>
    <col min="1288" max="1539" width="8.88671875" style="195"/>
    <col min="1540" max="1540" width="28.44140625" style="195" customWidth="1"/>
    <col min="1541" max="1541" width="7.44140625" style="195" customWidth="1"/>
    <col min="1542" max="1542" width="9.33203125" style="195" customWidth="1"/>
    <col min="1543" max="1543" width="7.33203125" style="195" customWidth="1"/>
    <col min="1544" max="1795" width="8.88671875" style="195"/>
    <col min="1796" max="1796" width="28.44140625" style="195" customWidth="1"/>
    <col min="1797" max="1797" width="7.44140625" style="195" customWidth="1"/>
    <col min="1798" max="1798" width="9.33203125" style="195" customWidth="1"/>
    <col min="1799" max="1799" width="7.33203125" style="195" customWidth="1"/>
    <col min="1800" max="2051" width="8.88671875" style="195"/>
    <col min="2052" max="2052" width="28.44140625" style="195" customWidth="1"/>
    <col min="2053" max="2053" width="7.44140625" style="195" customWidth="1"/>
    <col min="2054" max="2054" width="9.33203125" style="195" customWidth="1"/>
    <col min="2055" max="2055" width="7.33203125" style="195" customWidth="1"/>
    <col min="2056" max="2307" width="8.88671875" style="195"/>
    <col min="2308" max="2308" width="28.44140625" style="195" customWidth="1"/>
    <col min="2309" max="2309" width="7.44140625" style="195" customWidth="1"/>
    <col min="2310" max="2310" width="9.33203125" style="195" customWidth="1"/>
    <col min="2311" max="2311" width="7.33203125" style="195" customWidth="1"/>
    <col min="2312" max="2563" width="8.88671875" style="195"/>
    <col min="2564" max="2564" width="28.44140625" style="195" customWidth="1"/>
    <col min="2565" max="2565" width="7.44140625" style="195" customWidth="1"/>
    <col min="2566" max="2566" width="9.33203125" style="195" customWidth="1"/>
    <col min="2567" max="2567" width="7.33203125" style="195" customWidth="1"/>
    <col min="2568" max="2819" width="8.88671875" style="195"/>
    <col min="2820" max="2820" width="28.44140625" style="195" customWidth="1"/>
    <col min="2821" max="2821" width="7.44140625" style="195" customWidth="1"/>
    <col min="2822" max="2822" width="9.33203125" style="195" customWidth="1"/>
    <col min="2823" max="2823" width="7.33203125" style="195" customWidth="1"/>
    <col min="2824" max="3075" width="8.88671875" style="195"/>
    <col min="3076" max="3076" width="28.44140625" style="195" customWidth="1"/>
    <col min="3077" max="3077" width="7.44140625" style="195" customWidth="1"/>
    <col min="3078" max="3078" width="9.33203125" style="195" customWidth="1"/>
    <col min="3079" max="3079" width="7.33203125" style="195" customWidth="1"/>
    <col min="3080" max="3331" width="8.88671875" style="195"/>
    <col min="3332" max="3332" width="28.44140625" style="195" customWidth="1"/>
    <col min="3333" max="3333" width="7.44140625" style="195" customWidth="1"/>
    <col min="3334" max="3334" width="9.33203125" style="195" customWidth="1"/>
    <col min="3335" max="3335" width="7.33203125" style="195" customWidth="1"/>
    <col min="3336" max="3587" width="8.88671875" style="195"/>
    <col min="3588" max="3588" width="28.44140625" style="195" customWidth="1"/>
    <col min="3589" max="3589" width="7.44140625" style="195" customWidth="1"/>
    <col min="3590" max="3590" width="9.33203125" style="195" customWidth="1"/>
    <col min="3591" max="3591" width="7.33203125" style="195" customWidth="1"/>
    <col min="3592" max="3843" width="8.88671875" style="195"/>
    <col min="3844" max="3844" width="28.44140625" style="195" customWidth="1"/>
    <col min="3845" max="3845" width="7.44140625" style="195" customWidth="1"/>
    <col min="3846" max="3846" width="9.33203125" style="195" customWidth="1"/>
    <col min="3847" max="3847" width="7.33203125" style="195" customWidth="1"/>
    <col min="3848" max="4099" width="8.88671875" style="195"/>
    <col min="4100" max="4100" width="28.44140625" style="195" customWidth="1"/>
    <col min="4101" max="4101" width="7.44140625" style="195" customWidth="1"/>
    <col min="4102" max="4102" width="9.33203125" style="195" customWidth="1"/>
    <col min="4103" max="4103" width="7.33203125" style="195" customWidth="1"/>
    <col min="4104" max="4355" width="8.88671875" style="195"/>
    <col min="4356" max="4356" width="28.44140625" style="195" customWidth="1"/>
    <col min="4357" max="4357" width="7.44140625" style="195" customWidth="1"/>
    <col min="4358" max="4358" width="9.33203125" style="195" customWidth="1"/>
    <col min="4359" max="4359" width="7.33203125" style="195" customWidth="1"/>
    <col min="4360" max="4611" width="8.88671875" style="195"/>
    <col min="4612" max="4612" width="28.44140625" style="195" customWidth="1"/>
    <col min="4613" max="4613" width="7.44140625" style="195" customWidth="1"/>
    <col min="4614" max="4614" width="9.33203125" style="195" customWidth="1"/>
    <col min="4615" max="4615" width="7.33203125" style="195" customWidth="1"/>
    <col min="4616" max="4867" width="8.88671875" style="195"/>
    <col min="4868" max="4868" width="28.44140625" style="195" customWidth="1"/>
    <col min="4869" max="4869" width="7.44140625" style="195" customWidth="1"/>
    <col min="4870" max="4870" width="9.33203125" style="195" customWidth="1"/>
    <col min="4871" max="4871" width="7.33203125" style="195" customWidth="1"/>
    <col min="4872" max="5123" width="8.88671875" style="195"/>
    <col min="5124" max="5124" width="28.44140625" style="195" customWidth="1"/>
    <col min="5125" max="5125" width="7.44140625" style="195" customWidth="1"/>
    <col min="5126" max="5126" width="9.33203125" style="195" customWidth="1"/>
    <col min="5127" max="5127" width="7.33203125" style="195" customWidth="1"/>
    <col min="5128" max="5379" width="8.88671875" style="195"/>
    <col min="5380" max="5380" width="28.44140625" style="195" customWidth="1"/>
    <col min="5381" max="5381" width="7.44140625" style="195" customWidth="1"/>
    <col min="5382" max="5382" width="9.33203125" style="195" customWidth="1"/>
    <col min="5383" max="5383" width="7.33203125" style="195" customWidth="1"/>
    <col min="5384" max="5635" width="8.88671875" style="195"/>
    <col min="5636" max="5636" width="28.44140625" style="195" customWidth="1"/>
    <col min="5637" max="5637" width="7.44140625" style="195" customWidth="1"/>
    <col min="5638" max="5638" width="9.33203125" style="195" customWidth="1"/>
    <col min="5639" max="5639" width="7.33203125" style="195" customWidth="1"/>
    <col min="5640" max="5891" width="8.88671875" style="195"/>
    <col min="5892" max="5892" width="28.44140625" style="195" customWidth="1"/>
    <col min="5893" max="5893" width="7.44140625" style="195" customWidth="1"/>
    <col min="5894" max="5894" width="9.33203125" style="195" customWidth="1"/>
    <col min="5895" max="5895" width="7.33203125" style="195" customWidth="1"/>
    <col min="5896" max="6147" width="8.88671875" style="195"/>
    <col min="6148" max="6148" width="28.44140625" style="195" customWidth="1"/>
    <col min="6149" max="6149" width="7.44140625" style="195" customWidth="1"/>
    <col min="6150" max="6150" width="9.33203125" style="195" customWidth="1"/>
    <col min="6151" max="6151" width="7.33203125" style="195" customWidth="1"/>
    <col min="6152" max="6403" width="8.88671875" style="195"/>
    <col min="6404" max="6404" width="28.44140625" style="195" customWidth="1"/>
    <col min="6405" max="6405" width="7.44140625" style="195" customWidth="1"/>
    <col min="6406" max="6406" width="9.33203125" style="195" customWidth="1"/>
    <col min="6407" max="6407" width="7.33203125" style="195" customWidth="1"/>
    <col min="6408" max="6659" width="8.88671875" style="195"/>
    <col min="6660" max="6660" width="28.44140625" style="195" customWidth="1"/>
    <col min="6661" max="6661" width="7.44140625" style="195" customWidth="1"/>
    <col min="6662" max="6662" width="9.33203125" style="195" customWidth="1"/>
    <col min="6663" max="6663" width="7.33203125" style="195" customWidth="1"/>
    <col min="6664" max="6915" width="8.88671875" style="195"/>
    <col min="6916" max="6916" width="28.44140625" style="195" customWidth="1"/>
    <col min="6917" max="6917" width="7.44140625" style="195" customWidth="1"/>
    <col min="6918" max="6918" width="9.33203125" style="195" customWidth="1"/>
    <col min="6919" max="6919" width="7.33203125" style="195" customWidth="1"/>
    <col min="6920" max="7171" width="8.88671875" style="195"/>
    <col min="7172" max="7172" width="28.44140625" style="195" customWidth="1"/>
    <col min="7173" max="7173" width="7.44140625" style="195" customWidth="1"/>
    <col min="7174" max="7174" width="9.33203125" style="195" customWidth="1"/>
    <col min="7175" max="7175" width="7.33203125" style="195" customWidth="1"/>
    <col min="7176" max="7427" width="8.88671875" style="195"/>
    <col min="7428" max="7428" width="28.44140625" style="195" customWidth="1"/>
    <col min="7429" max="7429" width="7.44140625" style="195" customWidth="1"/>
    <col min="7430" max="7430" width="9.33203125" style="195" customWidth="1"/>
    <col min="7431" max="7431" width="7.33203125" style="195" customWidth="1"/>
    <col min="7432" max="7683" width="8.88671875" style="195"/>
    <col min="7684" max="7684" width="28.44140625" style="195" customWidth="1"/>
    <col min="7685" max="7685" width="7.44140625" style="195" customWidth="1"/>
    <col min="7686" max="7686" width="9.33203125" style="195" customWidth="1"/>
    <col min="7687" max="7687" width="7.33203125" style="195" customWidth="1"/>
    <col min="7688" max="7939" width="8.88671875" style="195"/>
    <col min="7940" max="7940" width="28.44140625" style="195" customWidth="1"/>
    <col min="7941" max="7941" width="7.44140625" style="195" customWidth="1"/>
    <col min="7942" max="7942" width="9.33203125" style="195" customWidth="1"/>
    <col min="7943" max="7943" width="7.33203125" style="195" customWidth="1"/>
    <col min="7944" max="8195" width="8.88671875" style="195"/>
    <col min="8196" max="8196" width="28.44140625" style="195" customWidth="1"/>
    <col min="8197" max="8197" width="7.44140625" style="195" customWidth="1"/>
    <col min="8198" max="8198" width="9.33203125" style="195" customWidth="1"/>
    <col min="8199" max="8199" width="7.33203125" style="195" customWidth="1"/>
    <col min="8200" max="8451" width="8.88671875" style="195"/>
    <col min="8452" max="8452" width="28.44140625" style="195" customWidth="1"/>
    <col min="8453" max="8453" width="7.44140625" style="195" customWidth="1"/>
    <col min="8454" max="8454" width="9.33203125" style="195" customWidth="1"/>
    <col min="8455" max="8455" width="7.33203125" style="195" customWidth="1"/>
    <col min="8456" max="8707" width="8.88671875" style="195"/>
    <col min="8708" max="8708" width="28.44140625" style="195" customWidth="1"/>
    <col min="8709" max="8709" width="7.44140625" style="195" customWidth="1"/>
    <col min="8710" max="8710" width="9.33203125" style="195" customWidth="1"/>
    <col min="8711" max="8711" width="7.33203125" style="195" customWidth="1"/>
    <col min="8712" max="8963" width="8.88671875" style="195"/>
    <col min="8964" max="8964" width="28.44140625" style="195" customWidth="1"/>
    <col min="8965" max="8965" width="7.44140625" style="195" customWidth="1"/>
    <col min="8966" max="8966" width="9.33203125" style="195" customWidth="1"/>
    <col min="8967" max="8967" width="7.33203125" style="195" customWidth="1"/>
    <col min="8968" max="9219" width="8.88671875" style="195"/>
    <col min="9220" max="9220" width="28.44140625" style="195" customWidth="1"/>
    <col min="9221" max="9221" width="7.44140625" style="195" customWidth="1"/>
    <col min="9222" max="9222" width="9.33203125" style="195" customWidth="1"/>
    <col min="9223" max="9223" width="7.33203125" style="195" customWidth="1"/>
    <col min="9224" max="9475" width="8.88671875" style="195"/>
    <col min="9476" max="9476" width="28.44140625" style="195" customWidth="1"/>
    <col min="9477" max="9477" width="7.44140625" style="195" customWidth="1"/>
    <col min="9478" max="9478" width="9.33203125" style="195" customWidth="1"/>
    <col min="9479" max="9479" width="7.33203125" style="195" customWidth="1"/>
    <col min="9480" max="9731" width="8.88671875" style="195"/>
    <col min="9732" max="9732" width="28.44140625" style="195" customWidth="1"/>
    <col min="9733" max="9733" width="7.44140625" style="195" customWidth="1"/>
    <col min="9734" max="9734" width="9.33203125" style="195" customWidth="1"/>
    <col min="9735" max="9735" width="7.33203125" style="195" customWidth="1"/>
    <col min="9736" max="9987" width="8.88671875" style="195"/>
    <col min="9988" max="9988" width="28.44140625" style="195" customWidth="1"/>
    <col min="9989" max="9989" width="7.44140625" style="195" customWidth="1"/>
    <col min="9990" max="9990" width="9.33203125" style="195" customWidth="1"/>
    <col min="9991" max="9991" width="7.33203125" style="195" customWidth="1"/>
    <col min="9992" max="10243" width="8.88671875" style="195"/>
    <col min="10244" max="10244" width="28.44140625" style="195" customWidth="1"/>
    <col min="10245" max="10245" width="7.44140625" style="195" customWidth="1"/>
    <col min="10246" max="10246" width="9.33203125" style="195" customWidth="1"/>
    <col min="10247" max="10247" width="7.33203125" style="195" customWidth="1"/>
    <col min="10248" max="10499" width="8.88671875" style="195"/>
    <col min="10500" max="10500" width="28.44140625" style="195" customWidth="1"/>
    <col min="10501" max="10501" width="7.44140625" style="195" customWidth="1"/>
    <col min="10502" max="10502" width="9.33203125" style="195" customWidth="1"/>
    <col min="10503" max="10503" width="7.33203125" style="195" customWidth="1"/>
    <col min="10504" max="10755" width="8.88671875" style="195"/>
    <col min="10756" max="10756" width="28.44140625" style="195" customWidth="1"/>
    <col min="10757" max="10757" width="7.44140625" style="195" customWidth="1"/>
    <col min="10758" max="10758" width="9.33203125" style="195" customWidth="1"/>
    <col min="10759" max="10759" width="7.33203125" style="195" customWidth="1"/>
    <col min="10760" max="11011" width="8.88671875" style="195"/>
    <col min="11012" max="11012" width="28.44140625" style="195" customWidth="1"/>
    <col min="11013" max="11013" width="7.44140625" style="195" customWidth="1"/>
    <col min="11014" max="11014" width="9.33203125" style="195" customWidth="1"/>
    <col min="11015" max="11015" width="7.33203125" style="195" customWidth="1"/>
    <col min="11016" max="11267" width="8.88671875" style="195"/>
    <col min="11268" max="11268" width="28.44140625" style="195" customWidth="1"/>
    <col min="11269" max="11269" width="7.44140625" style="195" customWidth="1"/>
    <col min="11270" max="11270" width="9.33203125" style="195" customWidth="1"/>
    <col min="11271" max="11271" width="7.33203125" style="195" customWidth="1"/>
    <col min="11272" max="11523" width="8.88671875" style="195"/>
    <col min="11524" max="11524" width="28.44140625" style="195" customWidth="1"/>
    <col min="11525" max="11525" width="7.44140625" style="195" customWidth="1"/>
    <col min="11526" max="11526" width="9.33203125" style="195" customWidth="1"/>
    <col min="11527" max="11527" width="7.33203125" style="195" customWidth="1"/>
    <col min="11528" max="11779" width="8.88671875" style="195"/>
    <col min="11780" max="11780" width="28.44140625" style="195" customWidth="1"/>
    <col min="11781" max="11781" width="7.44140625" style="195" customWidth="1"/>
    <col min="11782" max="11782" width="9.33203125" style="195" customWidth="1"/>
    <col min="11783" max="11783" width="7.33203125" style="195" customWidth="1"/>
    <col min="11784" max="12035" width="8.88671875" style="195"/>
    <col min="12036" max="12036" width="28.44140625" style="195" customWidth="1"/>
    <col min="12037" max="12037" width="7.44140625" style="195" customWidth="1"/>
    <col min="12038" max="12038" width="9.33203125" style="195" customWidth="1"/>
    <col min="12039" max="12039" width="7.33203125" style="195" customWidth="1"/>
    <col min="12040" max="12291" width="8.88671875" style="195"/>
    <col min="12292" max="12292" width="28.44140625" style="195" customWidth="1"/>
    <col min="12293" max="12293" width="7.44140625" style="195" customWidth="1"/>
    <col min="12294" max="12294" width="9.33203125" style="195" customWidth="1"/>
    <col min="12295" max="12295" width="7.33203125" style="195" customWidth="1"/>
    <col min="12296" max="12547" width="8.88671875" style="195"/>
    <col min="12548" max="12548" width="28.44140625" style="195" customWidth="1"/>
    <col min="12549" max="12549" width="7.44140625" style="195" customWidth="1"/>
    <col min="12550" max="12550" width="9.33203125" style="195" customWidth="1"/>
    <col min="12551" max="12551" width="7.33203125" style="195" customWidth="1"/>
    <col min="12552" max="12803" width="8.88671875" style="195"/>
    <col min="12804" max="12804" width="28.44140625" style="195" customWidth="1"/>
    <col min="12805" max="12805" width="7.44140625" style="195" customWidth="1"/>
    <col min="12806" max="12806" width="9.33203125" style="195" customWidth="1"/>
    <col min="12807" max="12807" width="7.33203125" style="195" customWidth="1"/>
    <col min="12808" max="13059" width="8.88671875" style="195"/>
    <col min="13060" max="13060" width="28.44140625" style="195" customWidth="1"/>
    <col min="13061" max="13061" width="7.44140625" style="195" customWidth="1"/>
    <col min="13062" max="13062" width="9.33203125" style="195" customWidth="1"/>
    <col min="13063" max="13063" width="7.33203125" style="195" customWidth="1"/>
    <col min="13064" max="13315" width="8.88671875" style="195"/>
    <col min="13316" max="13316" width="28.44140625" style="195" customWidth="1"/>
    <col min="13317" max="13317" width="7.44140625" style="195" customWidth="1"/>
    <col min="13318" max="13318" width="9.33203125" style="195" customWidth="1"/>
    <col min="13319" max="13319" width="7.33203125" style="195" customWidth="1"/>
    <col min="13320" max="13571" width="8.88671875" style="195"/>
    <col min="13572" max="13572" width="28.44140625" style="195" customWidth="1"/>
    <col min="13573" max="13573" width="7.44140625" style="195" customWidth="1"/>
    <col min="13574" max="13574" width="9.33203125" style="195" customWidth="1"/>
    <col min="13575" max="13575" width="7.33203125" style="195" customWidth="1"/>
    <col min="13576" max="13827" width="8.88671875" style="195"/>
    <col min="13828" max="13828" width="28.44140625" style="195" customWidth="1"/>
    <col min="13829" max="13829" width="7.44140625" style="195" customWidth="1"/>
    <col min="13830" max="13830" width="9.33203125" style="195" customWidth="1"/>
    <col min="13831" max="13831" width="7.33203125" style="195" customWidth="1"/>
    <col min="13832" max="14083" width="8.88671875" style="195"/>
    <col min="14084" max="14084" width="28.44140625" style="195" customWidth="1"/>
    <col min="14085" max="14085" width="7.44140625" style="195" customWidth="1"/>
    <col min="14086" max="14086" width="9.33203125" style="195" customWidth="1"/>
    <col min="14087" max="14087" width="7.33203125" style="195" customWidth="1"/>
    <col min="14088" max="14339" width="8.88671875" style="195"/>
    <col min="14340" max="14340" width="28.44140625" style="195" customWidth="1"/>
    <col min="14341" max="14341" width="7.44140625" style="195" customWidth="1"/>
    <col min="14342" max="14342" width="9.33203125" style="195" customWidth="1"/>
    <col min="14343" max="14343" width="7.33203125" style="195" customWidth="1"/>
    <col min="14344" max="14595" width="8.88671875" style="195"/>
    <col min="14596" max="14596" width="28.44140625" style="195" customWidth="1"/>
    <col min="14597" max="14597" width="7.44140625" style="195" customWidth="1"/>
    <col min="14598" max="14598" width="9.33203125" style="195" customWidth="1"/>
    <col min="14599" max="14599" width="7.33203125" style="195" customWidth="1"/>
    <col min="14600" max="14851" width="8.88671875" style="195"/>
    <col min="14852" max="14852" width="28.44140625" style="195" customWidth="1"/>
    <col min="14853" max="14853" width="7.44140625" style="195" customWidth="1"/>
    <col min="14854" max="14854" width="9.33203125" style="195" customWidth="1"/>
    <col min="14855" max="14855" width="7.33203125" style="195" customWidth="1"/>
    <col min="14856" max="15107" width="8.88671875" style="195"/>
    <col min="15108" max="15108" width="28.44140625" style="195" customWidth="1"/>
    <col min="15109" max="15109" width="7.44140625" style="195" customWidth="1"/>
    <col min="15110" max="15110" width="9.33203125" style="195" customWidth="1"/>
    <col min="15111" max="15111" width="7.33203125" style="195" customWidth="1"/>
    <col min="15112" max="15363" width="8.88671875" style="195"/>
    <col min="15364" max="15364" width="28.44140625" style="195" customWidth="1"/>
    <col min="15365" max="15365" width="7.44140625" style="195" customWidth="1"/>
    <col min="15366" max="15366" width="9.33203125" style="195" customWidth="1"/>
    <col min="15367" max="15367" width="7.33203125" style="195" customWidth="1"/>
    <col min="15368" max="15619" width="8.88671875" style="195"/>
    <col min="15620" max="15620" width="28.44140625" style="195" customWidth="1"/>
    <col min="15621" max="15621" width="7.44140625" style="195" customWidth="1"/>
    <col min="15622" max="15622" width="9.33203125" style="195" customWidth="1"/>
    <col min="15623" max="15623" width="7.33203125" style="195" customWidth="1"/>
    <col min="15624" max="15875" width="8.88671875" style="195"/>
    <col min="15876" max="15876" width="28.44140625" style="195" customWidth="1"/>
    <col min="15877" max="15877" width="7.44140625" style="195" customWidth="1"/>
    <col min="15878" max="15878" width="9.33203125" style="195" customWidth="1"/>
    <col min="15879" max="15879" width="7.33203125" style="195" customWidth="1"/>
    <col min="15880" max="16131" width="8.88671875" style="195"/>
    <col min="16132" max="16132" width="28.44140625" style="195" customWidth="1"/>
    <col min="16133" max="16133" width="7.44140625" style="195" customWidth="1"/>
    <col min="16134" max="16134" width="9.33203125" style="195" customWidth="1"/>
    <col min="16135" max="16135" width="7.33203125" style="195" customWidth="1"/>
    <col min="16136" max="16384" width="8.88671875" style="195"/>
  </cols>
  <sheetData>
    <row r="1" spans="1:8" ht="16.5" customHeight="1" x14ac:dyDescent="0.2">
      <c r="A1" s="856" t="s">
        <v>651</v>
      </c>
      <c r="B1" s="856"/>
      <c r="C1" s="856"/>
      <c r="D1" s="856"/>
      <c r="E1" s="856"/>
      <c r="F1" s="856"/>
      <c r="G1" s="856"/>
      <c r="H1" s="856"/>
    </row>
    <row r="2" spans="1:8" ht="16.5" customHeight="1" x14ac:dyDescent="0.2">
      <c r="A2" s="856"/>
      <c r="B2" s="856"/>
      <c r="C2" s="856"/>
      <c r="D2" s="856"/>
      <c r="E2" s="984"/>
      <c r="F2" s="1700">
        <f>総括表!H4</f>
        <v>0</v>
      </c>
      <c r="G2" s="1700"/>
      <c r="H2" s="856"/>
    </row>
    <row r="3" spans="1:8" ht="16.5" customHeight="1" x14ac:dyDescent="0.2">
      <c r="A3" s="856"/>
      <c r="B3" s="856"/>
      <c r="C3" s="856"/>
      <c r="D3" s="856"/>
      <c r="E3" s="985"/>
      <c r="F3" s="985"/>
      <c r="G3" s="985"/>
      <c r="H3" s="856"/>
    </row>
    <row r="4" spans="1:8" s="92" customFormat="1" ht="16.5" customHeight="1" x14ac:dyDescent="0.2">
      <c r="A4" s="986" t="s">
        <v>7108</v>
      </c>
      <c r="B4" s="986"/>
      <c r="C4" s="986"/>
      <c r="D4" s="986"/>
      <c r="E4" s="986"/>
      <c r="F4" s="986"/>
      <c r="G4" s="986"/>
      <c r="H4" s="986"/>
    </row>
    <row r="5" spans="1:8" s="92" customFormat="1" ht="16.5" customHeight="1" x14ac:dyDescent="0.2">
      <c r="A5" s="986"/>
      <c r="B5" s="986"/>
      <c r="C5" s="986"/>
      <c r="D5" s="986"/>
      <c r="E5" s="986"/>
      <c r="F5" s="986"/>
      <c r="G5" s="987" t="s">
        <v>641</v>
      </c>
      <c r="H5" s="986"/>
    </row>
    <row r="6" spans="1:8" s="92" customFormat="1" ht="16.5" customHeight="1" x14ac:dyDescent="0.2">
      <c r="A6" s="988" t="s">
        <v>640</v>
      </c>
      <c r="B6" s="988" t="s">
        <v>648</v>
      </c>
      <c r="C6" s="988" t="s">
        <v>650</v>
      </c>
      <c r="D6" s="989" t="s">
        <v>649</v>
      </c>
      <c r="E6" s="1694" t="s">
        <v>638</v>
      </c>
      <c r="F6" s="1695"/>
      <c r="G6" s="1696"/>
      <c r="H6" s="986"/>
    </row>
    <row r="7" spans="1:8" s="92" customFormat="1" ht="16.5" customHeight="1" x14ac:dyDescent="0.2">
      <c r="A7" s="990" t="s">
        <v>637</v>
      </c>
      <c r="B7" s="990" t="s">
        <v>645</v>
      </c>
      <c r="C7" s="990" t="s">
        <v>644</v>
      </c>
      <c r="D7" s="990" t="s">
        <v>7107</v>
      </c>
      <c r="E7" s="991" t="s">
        <v>643</v>
      </c>
      <c r="F7" s="992" t="s">
        <v>5225</v>
      </c>
      <c r="G7" s="993"/>
      <c r="H7" s="986"/>
    </row>
    <row r="8" spans="1:8" ht="16.5" customHeight="1" x14ac:dyDescent="0.2">
      <c r="A8" s="994" t="s">
        <v>636</v>
      </c>
      <c r="B8" s="994"/>
      <c r="C8" s="994"/>
      <c r="D8" s="994"/>
      <c r="E8" s="995"/>
      <c r="F8" s="996" t="s">
        <v>642</v>
      </c>
      <c r="G8" s="997" t="s">
        <v>5226</v>
      </c>
      <c r="H8" s="856"/>
    </row>
    <row r="9" spans="1:8" ht="16.5" customHeight="1" thickBot="1" x14ac:dyDescent="0.25">
      <c r="A9" s="998"/>
      <c r="B9" s="998" t="s">
        <v>5227</v>
      </c>
      <c r="C9" s="998" t="s">
        <v>5228</v>
      </c>
      <c r="D9" s="999" t="s">
        <v>5229</v>
      </c>
      <c r="E9" s="1000" t="s">
        <v>5230</v>
      </c>
      <c r="F9" s="999" t="s">
        <v>5231</v>
      </c>
      <c r="G9" s="1001"/>
      <c r="H9" s="856"/>
    </row>
    <row r="10" spans="1:8" ht="16.5" customHeight="1" thickTop="1" x14ac:dyDescent="0.2">
      <c r="A10" s="1002"/>
      <c r="B10" s="1003"/>
      <c r="C10" s="1003"/>
      <c r="D10" s="1004"/>
      <c r="E10" s="1005"/>
      <c r="F10" s="1006"/>
      <c r="G10" s="1024">
        <f>E10-F10</f>
        <v>0</v>
      </c>
      <c r="H10" s="856"/>
    </row>
    <row r="11" spans="1:8" ht="16.5" customHeight="1" thickBot="1" x14ac:dyDescent="0.25">
      <c r="A11" s="1007"/>
      <c r="B11" s="1008"/>
      <c r="C11" s="1008"/>
      <c r="D11" s="1009"/>
      <c r="E11" s="1010"/>
      <c r="F11" s="1011"/>
      <c r="G11" s="1025">
        <f>E11-F11</f>
        <v>0</v>
      </c>
      <c r="H11" s="856"/>
    </row>
    <row r="12" spans="1:8" ht="16.5" customHeight="1" thickTop="1" thickBot="1" x14ac:dyDescent="0.25">
      <c r="A12" s="1012"/>
      <c r="B12" s="1013"/>
      <c r="C12" s="1013"/>
      <c r="D12" s="1013"/>
      <c r="E12" s="1014"/>
      <c r="F12" s="1015"/>
      <c r="G12" s="1026">
        <f>SUM(G10:G11)</f>
        <v>0</v>
      </c>
      <c r="H12" s="856"/>
    </row>
    <row r="13" spans="1:8" ht="16.5" customHeight="1" thickTop="1" x14ac:dyDescent="0.2">
      <c r="A13" s="856"/>
      <c r="B13" s="856"/>
      <c r="C13" s="856"/>
      <c r="D13" s="856"/>
      <c r="E13" s="856"/>
      <c r="F13" s="856"/>
      <c r="G13" s="1016" t="s">
        <v>1481</v>
      </c>
      <c r="H13" s="856"/>
    </row>
    <row r="14" spans="1:8" s="92" customFormat="1" ht="16.5" customHeight="1" x14ac:dyDescent="0.2">
      <c r="A14" s="986" t="s">
        <v>7109</v>
      </c>
      <c r="B14" s="986"/>
      <c r="C14" s="986"/>
      <c r="D14" s="986"/>
      <c r="E14" s="986"/>
      <c r="F14" s="986"/>
      <c r="G14" s="986"/>
      <c r="H14" s="986"/>
    </row>
    <row r="15" spans="1:8" s="92" customFormat="1" ht="16.5" customHeight="1" x14ac:dyDescent="0.2">
      <c r="A15" s="986"/>
      <c r="B15" s="986"/>
      <c r="C15" s="986"/>
      <c r="D15" s="986"/>
      <c r="E15" s="986"/>
      <c r="F15" s="986"/>
      <c r="G15" s="987" t="s">
        <v>641</v>
      </c>
      <c r="H15" s="986"/>
    </row>
    <row r="16" spans="1:8" s="92" customFormat="1" ht="16.5" customHeight="1" x14ac:dyDescent="0.2">
      <c r="A16" s="988" t="s">
        <v>640</v>
      </c>
      <c r="B16" s="988" t="s">
        <v>648</v>
      </c>
      <c r="C16" s="988" t="s">
        <v>647</v>
      </c>
      <c r="D16" s="989" t="s">
        <v>646</v>
      </c>
      <c r="E16" s="1694" t="s">
        <v>638</v>
      </c>
      <c r="F16" s="1695"/>
      <c r="G16" s="1696"/>
      <c r="H16" s="986"/>
    </row>
    <row r="17" spans="1:8" s="92" customFormat="1" ht="16.5" customHeight="1" x14ac:dyDescent="0.2">
      <c r="A17" s="990" t="s">
        <v>637</v>
      </c>
      <c r="B17" s="990" t="s">
        <v>645</v>
      </c>
      <c r="C17" s="990" t="s">
        <v>644</v>
      </c>
      <c r="D17" s="990" t="s">
        <v>6497</v>
      </c>
      <c r="E17" s="991" t="s">
        <v>643</v>
      </c>
      <c r="F17" s="992" t="s">
        <v>5232</v>
      </c>
      <c r="G17" s="993"/>
      <c r="H17" s="986"/>
    </row>
    <row r="18" spans="1:8" ht="16.5" customHeight="1" x14ac:dyDescent="0.2">
      <c r="A18" s="994" t="s">
        <v>636</v>
      </c>
      <c r="B18" s="994"/>
      <c r="C18" s="994"/>
      <c r="D18" s="994"/>
      <c r="E18" s="995"/>
      <c r="F18" s="996" t="s">
        <v>642</v>
      </c>
      <c r="G18" s="997" t="s">
        <v>5233</v>
      </c>
      <c r="H18" s="856"/>
    </row>
    <row r="19" spans="1:8" ht="16.5" customHeight="1" thickBot="1" x14ac:dyDescent="0.25">
      <c r="A19" s="998"/>
      <c r="B19" s="998" t="s">
        <v>5234</v>
      </c>
      <c r="C19" s="998" t="s">
        <v>5235</v>
      </c>
      <c r="D19" s="999" t="s">
        <v>5236</v>
      </c>
      <c r="E19" s="1000" t="s">
        <v>5237</v>
      </c>
      <c r="F19" s="1000" t="s">
        <v>5238</v>
      </c>
      <c r="G19" s="999"/>
      <c r="H19" s="856"/>
    </row>
    <row r="20" spans="1:8" ht="16.5" customHeight="1" thickTop="1" x14ac:dyDescent="0.2">
      <c r="A20" s="1002"/>
      <c r="B20" s="1003"/>
      <c r="C20" s="1003"/>
      <c r="D20" s="1004"/>
      <c r="E20" s="1005"/>
      <c r="F20" s="1006"/>
      <c r="G20" s="1024">
        <f>E20-F20</f>
        <v>0</v>
      </c>
      <c r="H20" s="856"/>
    </row>
    <row r="21" spans="1:8" ht="16.5" customHeight="1" thickBot="1" x14ac:dyDescent="0.25">
      <c r="A21" s="1007"/>
      <c r="B21" s="1008"/>
      <c r="C21" s="1008"/>
      <c r="D21" s="1009"/>
      <c r="E21" s="1010"/>
      <c r="F21" s="1011"/>
      <c r="G21" s="1025">
        <f>E21-F21</f>
        <v>0</v>
      </c>
      <c r="H21" s="856"/>
    </row>
    <row r="22" spans="1:8" ht="16.5" customHeight="1" thickTop="1" thickBot="1" x14ac:dyDescent="0.25">
      <c r="A22" s="1012"/>
      <c r="B22" s="1012"/>
      <c r="C22" s="1012"/>
      <c r="D22" s="1012"/>
      <c r="E22" s="1014"/>
      <c r="F22" s="1015"/>
      <c r="G22" s="1026">
        <f>SUM(G20:G21)</f>
        <v>0</v>
      </c>
      <c r="H22" s="856"/>
    </row>
    <row r="23" spans="1:8" ht="16.5" customHeight="1" thickTop="1" x14ac:dyDescent="0.2">
      <c r="A23" s="856"/>
      <c r="B23" s="856"/>
      <c r="C23" s="856"/>
      <c r="D23" s="856"/>
      <c r="E23" s="856"/>
      <c r="F23" s="856"/>
      <c r="G23" s="1017" t="s">
        <v>1482</v>
      </c>
      <c r="H23" s="856"/>
    </row>
    <row r="24" spans="1:8" x14ac:dyDescent="0.2">
      <c r="A24" s="856"/>
      <c r="B24" s="856"/>
      <c r="C24" s="856"/>
      <c r="D24" s="856"/>
      <c r="E24" s="856"/>
      <c r="F24" s="856"/>
      <c r="G24" s="856"/>
      <c r="H24" s="856"/>
    </row>
    <row r="25" spans="1:8" s="92" customFormat="1" ht="16.5" customHeight="1" x14ac:dyDescent="0.2">
      <c r="A25" s="986" t="s">
        <v>7110</v>
      </c>
      <c r="B25" s="986"/>
      <c r="C25" s="986"/>
      <c r="D25" s="1018"/>
      <c r="E25" s="1018"/>
      <c r="F25" s="1018"/>
      <c r="G25" s="1018"/>
      <c r="H25" s="986"/>
    </row>
    <row r="26" spans="1:8" s="92" customFormat="1" ht="16.5" customHeight="1" x14ac:dyDescent="0.2">
      <c r="A26" s="986"/>
      <c r="B26" s="986"/>
      <c r="C26" s="986"/>
      <c r="D26" s="986"/>
      <c r="E26" s="986"/>
      <c r="F26" s="986"/>
      <c r="G26" s="987" t="s">
        <v>641</v>
      </c>
      <c r="H26" s="986"/>
    </row>
    <row r="27" spans="1:8" s="92" customFormat="1" ht="16.5" customHeight="1" x14ac:dyDescent="0.2">
      <c r="A27" s="988" t="s">
        <v>640</v>
      </c>
      <c r="B27" s="1691" t="s">
        <v>639</v>
      </c>
      <c r="C27" s="1692"/>
      <c r="D27" s="1693"/>
      <c r="E27" s="1694" t="s">
        <v>638</v>
      </c>
      <c r="F27" s="1695"/>
      <c r="G27" s="1696"/>
      <c r="H27" s="986"/>
    </row>
    <row r="28" spans="1:8" s="92" customFormat="1" ht="16.5" customHeight="1" x14ac:dyDescent="0.2">
      <c r="A28" s="990" t="s">
        <v>637</v>
      </c>
      <c r="B28" s="1697" t="s">
        <v>7107</v>
      </c>
      <c r="C28" s="1698"/>
      <c r="D28" s="1699"/>
      <c r="E28" s="1697" t="s">
        <v>5239</v>
      </c>
      <c r="F28" s="1698"/>
      <c r="G28" s="1699"/>
      <c r="H28" s="986"/>
    </row>
    <row r="29" spans="1:8" ht="16.5" customHeight="1" thickBot="1" x14ac:dyDescent="0.25">
      <c r="A29" s="1019" t="s">
        <v>636</v>
      </c>
      <c r="B29" s="1674" t="s">
        <v>5240</v>
      </c>
      <c r="C29" s="1675"/>
      <c r="D29" s="1680"/>
      <c r="E29" s="1674" t="s">
        <v>5241</v>
      </c>
      <c r="F29" s="1675"/>
      <c r="G29" s="1680"/>
      <c r="H29" s="856"/>
    </row>
    <row r="30" spans="1:8" ht="16.5" customHeight="1" thickTop="1" x14ac:dyDescent="0.2">
      <c r="A30" s="1020"/>
      <c r="B30" s="1681"/>
      <c r="C30" s="1682"/>
      <c r="D30" s="1683"/>
      <c r="E30" s="1684">
        <f>B30*2/3</f>
        <v>0</v>
      </c>
      <c r="F30" s="1685"/>
      <c r="G30" s="1686"/>
      <c r="H30" s="856"/>
    </row>
    <row r="31" spans="1:8" ht="16.5" customHeight="1" thickBot="1" x14ac:dyDescent="0.25">
      <c r="A31" s="1021"/>
      <c r="B31" s="1687"/>
      <c r="C31" s="1688"/>
      <c r="D31" s="1689"/>
      <c r="E31" s="1687"/>
      <c r="F31" s="1688"/>
      <c r="G31" s="1690"/>
      <c r="H31" s="856"/>
    </row>
    <row r="32" spans="1:8" ht="16.5" customHeight="1" thickTop="1" thickBot="1" x14ac:dyDescent="0.25">
      <c r="A32" s="1022"/>
      <c r="B32" s="1674"/>
      <c r="C32" s="1675"/>
      <c r="D32" s="1676"/>
      <c r="E32" s="1677">
        <f>SUM(E30:G31)</f>
        <v>0</v>
      </c>
      <c r="F32" s="1678"/>
      <c r="G32" s="1679"/>
      <c r="H32" s="856"/>
    </row>
    <row r="33" spans="1:8" ht="16.5" customHeight="1" thickTop="1" x14ac:dyDescent="0.2">
      <c r="A33" s="986"/>
      <c r="B33" s="986"/>
      <c r="C33" s="986"/>
      <c r="D33" s="986"/>
      <c r="E33" s="986"/>
      <c r="F33" s="986"/>
      <c r="G33" s="987" t="s">
        <v>1483</v>
      </c>
      <c r="H33" s="856"/>
    </row>
    <row r="34" spans="1:8" s="92" customFormat="1" ht="16.5" customHeight="1" x14ac:dyDescent="0.2">
      <c r="A34" s="986" t="s">
        <v>7111</v>
      </c>
      <c r="B34" s="986"/>
      <c r="C34" s="986"/>
      <c r="D34" s="986"/>
      <c r="E34" s="986"/>
      <c r="F34" s="986"/>
      <c r="G34" s="986"/>
      <c r="H34" s="986"/>
    </row>
    <row r="35" spans="1:8" s="92" customFormat="1" ht="16.5" customHeight="1" x14ac:dyDescent="0.2">
      <c r="A35" s="986"/>
      <c r="B35" s="986"/>
      <c r="C35" s="986"/>
      <c r="D35" s="986"/>
      <c r="E35" s="986"/>
      <c r="F35" s="986"/>
      <c r="G35" s="987" t="s">
        <v>641</v>
      </c>
      <c r="H35" s="986"/>
    </row>
    <row r="36" spans="1:8" s="92" customFormat="1" ht="16.5" customHeight="1" x14ac:dyDescent="0.2">
      <c r="A36" s="988" t="s">
        <v>640</v>
      </c>
      <c r="B36" s="1691" t="s">
        <v>639</v>
      </c>
      <c r="C36" s="1692"/>
      <c r="D36" s="1693"/>
      <c r="E36" s="1694" t="s">
        <v>638</v>
      </c>
      <c r="F36" s="1695"/>
      <c r="G36" s="1696"/>
      <c r="H36" s="986"/>
    </row>
    <row r="37" spans="1:8" s="92" customFormat="1" ht="16.5" customHeight="1" x14ac:dyDescent="0.2">
      <c r="A37" s="990" t="s">
        <v>637</v>
      </c>
      <c r="B37" s="1697" t="s">
        <v>7107</v>
      </c>
      <c r="C37" s="1698"/>
      <c r="D37" s="1699"/>
      <c r="E37" s="1697" t="s">
        <v>5242</v>
      </c>
      <c r="F37" s="1698"/>
      <c r="G37" s="1699"/>
      <c r="H37" s="986"/>
    </row>
    <row r="38" spans="1:8" ht="16.5" customHeight="1" thickBot="1" x14ac:dyDescent="0.25">
      <c r="A38" s="1019" t="s">
        <v>636</v>
      </c>
      <c r="B38" s="1674" t="s">
        <v>5243</v>
      </c>
      <c r="C38" s="1675"/>
      <c r="D38" s="1680"/>
      <c r="E38" s="1674" t="s">
        <v>5244</v>
      </c>
      <c r="F38" s="1675"/>
      <c r="G38" s="1680"/>
      <c r="H38" s="856"/>
    </row>
    <row r="39" spans="1:8" ht="16.5" customHeight="1" thickTop="1" x14ac:dyDescent="0.2">
      <c r="A39" s="1020"/>
      <c r="B39" s="1681"/>
      <c r="C39" s="1682"/>
      <c r="D39" s="1683"/>
      <c r="E39" s="1684">
        <f>B39*2/3</f>
        <v>0</v>
      </c>
      <c r="F39" s="1685"/>
      <c r="G39" s="1686"/>
      <c r="H39" s="856"/>
    </row>
    <row r="40" spans="1:8" ht="16.5" customHeight="1" thickBot="1" x14ac:dyDescent="0.25">
      <c r="A40" s="1021"/>
      <c r="B40" s="1687"/>
      <c r="C40" s="1688"/>
      <c r="D40" s="1689"/>
      <c r="E40" s="1687"/>
      <c r="F40" s="1688"/>
      <c r="G40" s="1690"/>
      <c r="H40" s="856"/>
    </row>
    <row r="41" spans="1:8" ht="16.5" customHeight="1" thickTop="1" thickBot="1" x14ac:dyDescent="0.25">
      <c r="A41" s="1022"/>
      <c r="B41" s="1674"/>
      <c r="C41" s="1675"/>
      <c r="D41" s="1676"/>
      <c r="E41" s="1677">
        <f>SUM(E39:G40)</f>
        <v>0</v>
      </c>
      <c r="F41" s="1678"/>
      <c r="G41" s="1679"/>
      <c r="H41" s="856"/>
    </row>
    <row r="42" spans="1:8" ht="16.5" customHeight="1" thickTop="1" x14ac:dyDescent="0.2">
      <c r="A42" s="986"/>
      <c r="B42" s="986"/>
      <c r="C42" s="986"/>
      <c r="D42" s="986"/>
      <c r="E42" s="986"/>
      <c r="F42" s="986"/>
      <c r="G42" s="987" t="s">
        <v>1484</v>
      </c>
      <c r="H42" s="856"/>
    </row>
    <row r="43" spans="1:8" ht="16.5" customHeight="1" x14ac:dyDescent="0.2">
      <c r="A43" s="1023"/>
      <c r="B43" s="1023"/>
      <c r="C43" s="1023"/>
      <c r="D43" s="1023"/>
      <c r="E43" s="1023"/>
      <c r="F43" s="1023"/>
      <c r="G43" s="1023"/>
      <c r="H43" s="856"/>
    </row>
    <row r="44" spans="1:8" ht="16.5" customHeight="1" x14ac:dyDescent="0.2">
      <c r="A44" s="227"/>
      <c r="B44" s="227"/>
      <c r="C44" s="227"/>
      <c r="D44" s="227"/>
      <c r="E44" s="227"/>
      <c r="F44" s="227"/>
      <c r="G44" s="227"/>
    </row>
    <row r="45" spans="1:8" ht="16.5" customHeight="1" x14ac:dyDescent="0.2"/>
    <row r="46" spans="1:8" ht="16.5" customHeight="1" x14ac:dyDescent="0.2"/>
    <row r="47" spans="1:8" ht="16.5" customHeight="1" x14ac:dyDescent="0.2"/>
    <row r="48" spans="1:8" ht="16.5" customHeight="1" x14ac:dyDescent="0.2"/>
    <row r="49" spans="1:7" ht="16.5" customHeight="1" x14ac:dyDescent="0.2"/>
    <row r="50" spans="1:7" ht="16.5" customHeight="1" x14ac:dyDescent="0.2"/>
    <row r="51" spans="1:7" ht="16.5" customHeight="1" x14ac:dyDescent="0.2">
      <c r="A51" s="227"/>
      <c r="B51" s="227"/>
      <c r="C51" s="227"/>
      <c r="D51" s="227"/>
      <c r="E51" s="227"/>
      <c r="F51" s="227"/>
      <c r="G51" s="227"/>
    </row>
    <row r="52" spans="1:7" ht="16.5" customHeight="1" x14ac:dyDescent="0.2"/>
    <row r="53" spans="1:7" ht="16.5" customHeight="1" x14ac:dyDescent="0.2"/>
    <row r="54" spans="1:7" ht="16.5" customHeight="1" x14ac:dyDescent="0.2"/>
    <row r="55" spans="1:7" ht="16.5" customHeight="1" x14ac:dyDescent="0.2">
      <c r="A55" s="227"/>
      <c r="B55" s="227"/>
      <c r="C55" s="227"/>
      <c r="D55" s="227"/>
      <c r="E55" s="227"/>
      <c r="F55" s="227"/>
      <c r="G55" s="227"/>
    </row>
    <row r="56" spans="1:7" ht="16.5" customHeight="1" x14ac:dyDescent="0.2"/>
  </sheetData>
  <sheetProtection autoFilter="0"/>
  <mergeCells count="27">
    <mergeCell ref="B28:D28"/>
    <mergeCell ref="E28:G28"/>
    <mergeCell ref="F2:G2"/>
    <mergeCell ref="E6:G6"/>
    <mergeCell ref="E16:G16"/>
    <mergeCell ref="B27:D27"/>
    <mergeCell ref="E27:G27"/>
    <mergeCell ref="B29:D29"/>
    <mergeCell ref="E29:G29"/>
    <mergeCell ref="B30:D30"/>
    <mergeCell ref="E30:G30"/>
    <mergeCell ref="B31:D31"/>
    <mergeCell ref="E31:G31"/>
    <mergeCell ref="B32:D32"/>
    <mergeCell ref="E32:G32"/>
    <mergeCell ref="B36:D36"/>
    <mergeCell ref="E36:G36"/>
    <mergeCell ref="B37:D37"/>
    <mergeCell ref="E37:G37"/>
    <mergeCell ref="B41:D41"/>
    <mergeCell ref="E41:G41"/>
    <mergeCell ref="B38:D38"/>
    <mergeCell ref="E38:G38"/>
    <mergeCell ref="B39:D39"/>
    <mergeCell ref="E39:G39"/>
    <mergeCell ref="B40:D40"/>
    <mergeCell ref="E40:G40"/>
  </mergeCells>
  <phoneticPr fontId="3"/>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4"/>
  <sheetViews>
    <sheetView workbookViewId="0">
      <selection activeCell="B4" sqref="B4"/>
    </sheetView>
  </sheetViews>
  <sheetFormatPr defaultColWidth="9" defaultRowHeight="13.2" x14ac:dyDescent="0.2"/>
  <cols>
    <col min="1" max="9" width="9" style="92"/>
    <col min="10" max="10" width="2.33203125" style="92" customWidth="1"/>
    <col min="11" max="16384" width="9" style="92"/>
  </cols>
  <sheetData>
    <row r="1" spans="1:9" ht="16.5" customHeight="1" x14ac:dyDescent="0.2">
      <c r="A1" s="92" t="s">
        <v>341</v>
      </c>
    </row>
    <row r="2" spans="1:9" ht="16.5" customHeight="1" x14ac:dyDescent="0.2">
      <c r="A2" s="92" t="s">
        <v>7112</v>
      </c>
    </row>
    <row r="3" spans="1:9" ht="16.5" customHeight="1" x14ac:dyDescent="0.2">
      <c r="A3" s="92" t="s">
        <v>5252</v>
      </c>
    </row>
    <row r="4" spans="1:9" ht="16.5" customHeight="1" x14ac:dyDescent="0.2">
      <c r="A4" s="92" t="s">
        <v>5251</v>
      </c>
    </row>
    <row r="5" spans="1:9" ht="16.5" customHeight="1" x14ac:dyDescent="0.2"/>
    <row r="6" spans="1:9" ht="16.5" customHeight="1" x14ac:dyDescent="0.2">
      <c r="A6" s="92" t="s">
        <v>5250</v>
      </c>
    </row>
    <row r="7" spans="1:9" ht="16.5" customHeight="1" x14ac:dyDescent="0.2">
      <c r="A7" s="1702" t="s">
        <v>5247</v>
      </c>
      <c r="B7" s="1702"/>
      <c r="C7" s="1702"/>
      <c r="D7" s="1702"/>
      <c r="E7" s="1702"/>
      <c r="F7" s="1702"/>
      <c r="G7" s="1702"/>
      <c r="H7" s="1702"/>
      <c r="I7" s="1702"/>
    </row>
    <row r="8" spans="1:9" ht="16.5" customHeight="1" x14ac:dyDescent="0.2">
      <c r="A8" s="92" t="s">
        <v>5249</v>
      </c>
    </row>
    <row r="9" spans="1:9" ht="16.5" customHeight="1" x14ac:dyDescent="0.2"/>
    <row r="10" spans="1:9" ht="16.5" customHeight="1" x14ac:dyDescent="0.2">
      <c r="A10" s="1701" t="s">
        <v>7113</v>
      </c>
      <c r="B10" s="1701"/>
      <c r="C10" s="1701"/>
      <c r="D10" s="1701"/>
      <c r="E10" s="1701"/>
      <c r="F10" s="1701"/>
      <c r="G10" s="1701"/>
      <c r="H10" s="1701"/>
      <c r="I10" s="1701"/>
    </row>
    <row r="11" spans="1:9" ht="16.5" customHeight="1" x14ac:dyDescent="0.2">
      <c r="A11" s="1701" t="s">
        <v>340</v>
      </c>
      <c r="B11" s="1701"/>
      <c r="C11" s="1701"/>
      <c r="D11" s="1701"/>
      <c r="E11" s="1701"/>
      <c r="F11" s="1701"/>
      <c r="G11" s="1701"/>
      <c r="H11" s="1701"/>
      <c r="I11" s="1701"/>
    </row>
    <row r="12" spans="1:9" ht="16.5" customHeight="1" x14ac:dyDescent="0.2">
      <c r="A12" s="1701" t="s">
        <v>339</v>
      </c>
      <c r="B12" s="1701"/>
      <c r="C12" s="1701"/>
      <c r="D12" s="1701"/>
      <c r="E12" s="1701"/>
      <c r="F12" s="1701"/>
      <c r="G12" s="1701"/>
      <c r="H12" s="1701"/>
      <c r="I12" s="1701"/>
    </row>
    <row r="13" spans="1:9" ht="16.5" customHeight="1" x14ac:dyDescent="0.2"/>
    <row r="14" spans="1:9" ht="16.5" customHeight="1" x14ac:dyDescent="0.2">
      <c r="A14" s="92" t="s">
        <v>5248</v>
      </c>
    </row>
    <row r="15" spans="1:9" ht="16.5" customHeight="1" x14ac:dyDescent="0.2">
      <c r="A15" s="1701" t="s">
        <v>5247</v>
      </c>
      <c r="B15" s="1701"/>
      <c r="C15" s="1701"/>
      <c r="D15" s="1701"/>
      <c r="E15" s="1701"/>
      <c r="F15" s="1701"/>
      <c r="G15" s="1701"/>
      <c r="H15" s="1701"/>
      <c r="I15" s="1701"/>
    </row>
    <row r="16" spans="1:9" ht="16.5" customHeight="1" x14ac:dyDescent="0.2">
      <c r="A16" s="92" t="s">
        <v>5246</v>
      </c>
    </row>
    <row r="18" spans="1:9" x14ac:dyDescent="0.2">
      <c r="A18" s="1701" t="s">
        <v>7114</v>
      </c>
      <c r="B18" s="1701"/>
      <c r="C18" s="1701"/>
      <c r="D18" s="1701"/>
      <c r="E18" s="1701"/>
      <c r="F18" s="1701"/>
      <c r="G18" s="1701"/>
      <c r="H18" s="1701"/>
      <c r="I18" s="1701"/>
    </row>
    <row r="19" spans="1:9" x14ac:dyDescent="0.2">
      <c r="A19" s="1701" t="s">
        <v>5800</v>
      </c>
      <c r="B19" s="1701"/>
      <c r="C19" s="1701"/>
      <c r="D19" s="1701"/>
      <c r="E19" s="1701"/>
      <c r="F19" s="1701"/>
      <c r="G19" s="1701"/>
      <c r="H19" s="1701"/>
      <c r="I19" s="1701"/>
    </row>
    <row r="20" spans="1:9" x14ac:dyDescent="0.2">
      <c r="A20" s="1701" t="s">
        <v>1485</v>
      </c>
      <c r="B20" s="1701"/>
      <c r="C20" s="1701"/>
      <c r="D20" s="1701"/>
      <c r="E20" s="1701"/>
      <c r="F20" s="1701"/>
      <c r="G20" s="1701"/>
      <c r="H20" s="1701"/>
      <c r="I20" s="1701"/>
    </row>
    <row r="21" spans="1:9" x14ac:dyDescent="0.2">
      <c r="A21" s="1701" t="s">
        <v>1486</v>
      </c>
      <c r="B21" s="1701"/>
      <c r="C21" s="1701"/>
      <c r="D21" s="1701"/>
      <c r="E21" s="1701"/>
      <c r="F21" s="1701"/>
      <c r="G21" s="1701"/>
    </row>
    <row r="22" spans="1:9" x14ac:dyDescent="0.2">
      <c r="A22" s="277" t="s">
        <v>5245</v>
      </c>
      <c r="B22" s="277"/>
      <c r="C22" s="277"/>
      <c r="D22" s="277"/>
      <c r="E22" s="277"/>
      <c r="F22" s="277"/>
      <c r="G22" s="277"/>
    </row>
    <row r="23" spans="1:9" x14ac:dyDescent="0.2">
      <c r="A23" s="92" t="s">
        <v>338</v>
      </c>
      <c r="B23" s="277"/>
      <c r="C23" s="277"/>
      <c r="D23" s="277"/>
      <c r="E23" s="277"/>
      <c r="F23" s="277"/>
      <c r="G23" s="277"/>
    </row>
    <row r="24" spans="1:9" x14ac:dyDescent="0.2">
      <c r="A24" s="92" t="s">
        <v>337</v>
      </c>
      <c r="B24" s="277"/>
      <c r="C24" s="277"/>
      <c r="D24" s="277"/>
      <c r="E24" s="277"/>
      <c r="F24" s="277"/>
      <c r="G24" s="277"/>
    </row>
    <row r="25" spans="1:9" x14ac:dyDescent="0.2">
      <c r="B25" s="277"/>
      <c r="C25" s="277"/>
      <c r="D25" s="277"/>
      <c r="E25" s="277"/>
      <c r="F25" s="277"/>
      <c r="G25" s="277"/>
    </row>
    <row r="26" spans="1:9" x14ac:dyDescent="0.2">
      <c r="A26" s="1701" t="s">
        <v>7115</v>
      </c>
      <c r="B26" s="1701"/>
      <c r="C26" s="1701"/>
      <c r="D26" s="1701"/>
      <c r="E26" s="1701"/>
      <c r="F26" s="1701"/>
      <c r="G26" s="1701"/>
      <c r="H26" s="1701"/>
      <c r="I26" s="1701"/>
    </row>
    <row r="27" spans="1:9" x14ac:dyDescent="0.2">
      <c r="A27" s="1701" t="s">
        <v>5801</v>
      </c>
      <c r="B27" s="1701"/>
      <c r="C27" s="1701"/>
      <c r="D27" s="1701"/>
      <c r="E27" s="1701"/>
      <c r="F27" s="1701"/>
      <c r="G27" s="1701"/>
      <c r="H27" s="1701"/>
      <c r="I27" s="1701"/>
    </row>
    <row r="28" spans="1:9" x14ac:dyDescent="0.2">
      <c r="A28" s="1701" t="s">
        <v>336</v>
      </c>
      <c r="B28" s="1701"/>
      <c r="C28" s="1701"/>
      <c r="D28" s="1701"/>
      <c r="E28" s="1701"/>
      <c r="F28" s="1701"/>
      <c r="G28" s="1701"/>
      <c r="H28" s="1701"/>
      <c r="I28" s="1701"/>
    </row>
    <row r="29" spans="1:9" x14ac:dyDescent="0.2">
      <c r="A29" s="277"/>
      <c r="B29" s="277"/>
      <c r="C29" s="277"/>
      <c r="D29" s="277"/>
      <c r="E29" s="277"/>
      <c r="F29" s="277"/>
      <c r="G29" s="277"/>
    </row>
    <row r="30" spans="1:9" x14ac:dyDescent="0.2">
      <c r="A30" s="1701" t="s">
        <v>1487</v>
      </c>
      <c r="B30" s="1701"/>
      <c r="C30" s="1701"/>
      <c r="D30" s="1701"/>
      <c r="E30" s="1701"/>
      <c r="F30" s="1701"/>
      <c r="G30" s="1701"/>
      <c r="H30" s="1701"/>
      <c r="I30" s="1701"/>
    </row>
    <row r="31" spans="1:9" x14ac:dyDescent="0.2">
      <c r="A31" s="1701" t="s">
        <v>1488</v>
      </c>
      <c r="B31" s="1701"/>
      <c r="C31" s="1701"/>
      <c r="D31" s="1701"/>
      <c r="E31" s="1701"/>
      <c r="F31" s="1701"/>
      <c r="G31" s="1701"/>
      <c r="H31" s="1701"/>
      <c r="I31" s="1701"/>
    </row>
    <row r="32" spans="1:9" x14ac:dyDescent="0.2">
      <c r="A32" s="276"/>
      <c r="B32" s="276"/>
      <c r="C32" s="276"/>
      <c r="D32" s="276"/>
      <c r="E32" s="276"/>
      <c r="F32" s="276"/>
      <c r="G32" s="276"/>
    </row>
    <row r="33" spans="1:9" x14ac:dyDescent="0.2">
      <c r="A33" s="1702" t="s">
        <v>1489</v>
      </c>
      <c r="B33" s="1702"/>
      <c r="C33" s="1702"/>
      <c r="D33" s="1702"/>
      <c r="E33" s="1702"/>
      <c r="F33" s="1702"/>
      <c r="G33" s="1702"/>
      <c r="H33" s="1702"/>
      <c r="I33" s="1702"/>
    </row>
    <row r="34" spans="1:9" x14ac:dyDescent="0.2">
      <c r="A34" s="1701" t="s">
        <v>335</v>
      </c>
      <c r="B34" s="1701"/>
      <c r="C34" s="1701"/>
      <c r="D34" s="1701"/>
      <c r="E34" s="1701"/>
      <c r="F34" s="1701"/>
      <c r="G34" s="1701"/>
      <c r="H34" s="1701"/>
      <c r="I34" s="1701"/>
    </row>
  </sheetData>
  <mergeCells count="16">
    <mergeCell ref="A18:I18"/>
    <mergeCell ref="A7:I7"/>
    <mergeCell ref="A10:I10"/>
    <mergeCell ref="A11:I11"/>
    <mergeCell ref="A12:I12"/>
    <mergeCell ref="A15:I15"/>
    <mergeCell ref="A30:I30"/>
    <mergeCell ref="A31:I31"/>
    <mergeCell ref="A33:I33"/>
    <mergeCell ref="A34:I34"/>
    <mergeCell ref="A19:I19"/>
    <mergeCell ref="A20:I20"/>
    <mergeCell ref="A21:G21"/>
    <mergeCell ref="A26:I26"/>
    <mergeCell ref="A27:I27"/>
    <mergeCell ref="A28:I28"/>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2"/>
  <sheetViews>
    <sheetView topLeftCell="A40" workbookViewId="0">
      <selection activeCell="H29" sqref="H29"/>
    </sheetView>
  </sheetViews>
  <sheetFormatPr defaultColWidth="9" defaultRowHeight="18.75" customHeight="1" x14ac:dyDescent="0.2"/>
  <cols>
    <col min="1" max="1" width="3.88671875" style="47" customWidth="1"/>
    <col min="2" max="2" width="4" style="47" customWidth="1"/>
    <col min="3" max="3" width="7.44140625" style="47" bestFit="1" customWidth="1"/>
    <col min="4" max="4" width="3" style="47" bestFit="1" customWidth="1"/>
    <col min="5" max="5" width="15.44140625" style="47" customWidth="1"/>
    <col min="6" max="6" width="11.88671875" style="47" customWidth="1"/>
    <col min="7" max="7" width="2" style="47" bestFit="1" customWidth="1"/>
    <col min="8" max="8" width="11.88671875" style="47" customWidth="1"/>
    <col min="9" max="9" width="2" style="47" bestFit="1" customWidth="1"/>
    <col min="10" max="10" width="11.88671875" style="47" customWidth="1"/>
    <col min="11" max="11" width="3" style="47" customWidth="1"/>
    <col min="12" max="16384" width="9" style="47"/>
  </cols>
  <sheetData>
    <row r="1" spans="1:12" ht="18.75" customHeight="1" x14ac:dyDescent="0.2">
      <c r="A1" s="1703" t="s">
        <v>155</v>
      </c>
      <c r="B1" s="1704"/>
      <c r="C1" s="1703" t="s">
        <v>8</v>
      </c>
      <c r="D1" s="1705"/>
      <c r="E1" s="1704"/>
      <c r="F1" s="550"/>
      <c r="G1" s="550"/>
      <c r="H1" s="769" t="s">
        <v>154</v>
      </c>
      <c r="I1" s="1596">
        <f>総括表!H4</f>
        <v>0</v>
      </c>
      <c r="J1" s="1596"/>
      <c r="K1" s="1596"/>
      <c r="L1" s="550"/>
    </row>
    <row r="2" spans="1:12" ht="18.75" customHeight="1" x14ac:dyDescent="0.2">
      <c r="A2" s="550"/>
      <c r="B2" s="550"/>
      <c r="C2" s="550"/>
      <c r="D2" s="550"/>
      <c r="E2" s="550"/>
      <c r="F2" s="550"/>
      <c r="G2" s="550"/>
      <c r="H2" s="550"/>
      <c r="I2" s="550"/>
      <c r="J2" s="1027"/>
      <c r="K2" s="550"/>
      <c r="L2" s="550"/>
    </row>
    <row r="3" spans="1:12" ht="18.75" customHeight="1" x14ac:dyDescent="0.2">
      <c r="A3" s="551" t="s">
        <v>940</v>
      </c>
      <c r="B3" s="536" t="s">
        <v>941</v>
      </c>
      <c r="C3" s="550"/>
      <c r="D3" s="550"/>
      <c r="E3" s="550"/>
      <c r="F3" s="550"/>
      <c r="G3" s="550"/>
      <c r="H3" s="550"/>
      <c r="I3" s="550"/>
      <c r="J3" s="550"/>
      <c r="K3" s="550"/>
      <c r="L3" s="550"/>
    </row>
    <row r="4" spans="1:12" ht="11.25" customHeight="1" x14ac:dyDescent="0.2">
      <c r="A4" s="553"/>
      <c r="B4" s="550"/>
      <c r="C4" s="550"/>
      <c r="D4" s="550"/>
      <c r="E4" s="550"/>
      <c r="F4" s="550"/>
      <c r="G4" s="550"/>
      <c r="H4" s="550"/>
      <c r="I4" s="550"/>
      <c r="J4" s="550"/>
      <c r="K4" s="550"/>
      <c r="L4" s="550"/>
    </row>
    <row r="5" spans="1:12" ht="18.75" customHeight="1" x14ac:dyDescent="0.2">
      <c r="A5" s="553"/>
      <c r="B5" s="1534" t="s">
        <v>140</v>
      </c>
      <c r="C5" s="1535"/>
      <c r="D5" s="1534" t="s">
        <v>139</v>
      </c>
      <c r="E5" s="1535"/>
      <c r="F5" s="624" t="s">
        <v>138</v>
      </c>
      <c r="G5" s="624"/>
      <c r="H5" s="624" t="s">
        <v>137</v>
      </c>
      <c r="I5" s="624"/>
      <c r="J5" s="624" t="s">
        <v>89</v>
      </c>
      <c r="K5" s="409"/>
      <c r="L5" s="550"/>
    </row>
    <row r="6" spans="1:12" ht="15" customHeight="1" x14ac:dyDescent="0.2">
      <c r="A6" s="553"/>
      <c r="B6" s="626"/>
      <c r="C6" s="565"/>
      <c r="D6" s="566"/>
      <c r="E6" s="411"/>
      <c r="F6" s="568"/>
      <c r="G6" s="568"/>
      <c r="H6" s="568"/>
      <c r="I6" s="568"/>
      <c r="J6" s="666" t="s">
        <v>942</v>
      </c>
      <c r="K6" s="409"/>
      <c r="L6" s="550"/>
    </row>
    <row r="7" spans="1:12" s="49" customFormat="1" ht="15" customHeight="1" x14ac:dyDescent="0.2">
      <c r="A7" s="536"/>
      <c r="B7" s="629">
        <v>1</v>
      </c>
      <c r="C7" s="630" t="s">
        <v>122</v>
      </c>
      <c r="D7" s="1028" t="s">
        <v>943</v>
      </c>
      <c r="E7" s="632" t="s">
        <v>143</v>
      </c>
      <c r="F7" s="638" t="b">
        <f>IF(総括表!$B$4=総括表!$Q$4,基礎データ貼付用シート!E1561)</f>
        <v>0</v>
      </c>
      <c r="G7" s="639" t="s">
        <v>944</v>
      </c>
      <c r="H7" s="798">
        <v>0.55600000000000005</v>
      </c>
      <c r="I7" s="639" t="s">
        <v>945</v>
      </c>
      <c r="J7" s="641">
        <f>ROUND(F7*H7,0)</f>
        <v>0</v>
      </c>
      <c r="K7" s="409" t="s">
        <v>946</v>
      </c>
      <c r="L7" s="536"/>
    </row>
    <row r="8" spans="1:12" s="49" customFormat="1" ht="15" customHeight="1" x14ac:dyDescent="0.2">
      <c r="A8" s="536"/>
      <c r="B8" s="883"/>
      <c r="C8" s="411"/>
      <c r="D8" s="1028" t="s">
        <v>947</v>
      </c>
      <c r="E8" s="632" t="s">
        <v>142</v>
      </c>
      <c r="F8" s="638" t="b">
        <f>IF(総括表!$B$4=総括表!$Q$5,基礎データ貼付用シート!E1561)</f>
        <v>0</v>
      </c>
      <c r="G8" s="639" t="s">
        <v>944</v>
      </c>
      <c r="H8" s="886">
        <v>0</v>
      </c>
      <c r="I8" s="884" t="s">
        <v>945</v>
      </c>
      <c r="J8" s="885">
        <f t="shared" ref="J8:J22" si="0">ROUND(F8*H8,0)</f>
        <v>0</v>
      </c>
      <c r="K8" s="409" t="s">
        <v>948</v>
      </c>
      <c r="L8" s="536"/>
    </row>
    <row r="9" spans="1:12" s="49" customFormat="1" ht="15" customHeight="1" x14ac:dyDescent="0.2">
      <c r="A9" s="536"/>
      <c r="B9" s="629">
        <v>2</v>
      </c>
      <c r="C9" s="630" t="s">
        <v>121</v>
      </c>
      <c r="D9" s="1028" t="s">
        <v>949</v>
      </c>
      <c r="E9" s="632" t="s">
        <v>143</v>
      </c>
      <c r="F9" s="638" t="b">
        <f>IF(総括表!$B$4=総括表!$Q$4,基礎データ貼付用シート!E1562)</f>
        <v>0</v>
      </c>
      <c r="G9" s="639" t="s">
        <v>950</v>
      </c>
      <c r="H9" s="798">
        <v>0.59299999999999997</v>
      </c>
      <c r="I9" s="639" t="s">
        <v>951</v>
      </c>
      <c r="J9" s="641">
        <f t="shared" si="0"/>
        <v>0</v>
      </c>
      <c r="K9" s="409" t="s">
        <v>952</v>
      </c>
      <c r="L9" s="536"/>
    </row>
    <row r="10" spans="1:12" s="49" customFormat="1" ht="15" customHeight="1" x14ac:dyDescent="0.2">
      <c r="A10" s="536"/>
      <c r="B10" s="883"/>
      <c r="C10" s="411"/>
      <c r="D10" s="1028" t="s">
        <v>953</v>
      </c>
      <c r="E10" s="632" t="s">
        <v>142</v>
      </c>
      <c r="F10" s="638" t="b">
        <f>IF(総括表!$B$4=総括表!$Q$5,基礎データ貼付用シート!E1562)</f>
        <v>0</v>
      </c>
      <c r="G10" s="639" t="s">
        <v>950</v>
      </c>
      <c r="H10" s="886">
        <v>0.83</v>
      </c>
      <c r="I10" s="884" t="s">
        <v>951</v>
      </c>
      <c r="J10" s="885">
        <f t="shared" si="0"/>
        <v>0</v>
      </c>
      <c r="K10" s="409" t="s">
        <v>954</v>
      </c>
      <c r="L10" s="536"/>
    </row>
    <row r="11" spans="1:12" s="49" customFormat="1" ht="15" customHeight="1" x14ac:dyDescent="0.2">
      <c r="A11" s="536"/>
      <c r="B11" s="629">
        <v>3</v>
      </c>
      <c r="C11" s="630" t="s">
        <v>120</v>
      </c>
      <c r="D11" s="1028" t="s">
        <v>949</v>
      </c>
      <c r="E11" s="632" t="s">
        <v>143</v>
      </c>
      <c r="F11" s="638" t="b">
        <f>IF(総括表!$B$4=総括表!$Q$4,基礎データ貼付用シート!E1563)</f>
        <v>0</v>
      </c>
      <c r="G11" s="639" t="s">
        <v>950</v>
      </c>
      <c r="H11" s="798">
        <v>0.58599999999999997</v>
      </c>
      <c r="I11" s="639" t="s">
        <v>951</v>
      </c>
      <c r="J11" s="641">
        <f t="shared" si="0"/>
        <v>0</v>
      </c>
      <c r="K11" s="409" t="s">
        <v>955</v>
      </c>
      <c r="L11" s="536"/>
    </row>
    <row r="12" spans="1:12" s="49" customFormat="1" ht="15" customHeight="1" x14ac:dyDescent="0.2">
      <c r="A12" s="536"/>
      <c r="B12" s="883"/>
      <c r="C12" s="411"/>
      <c r="D12" s="1028" t="s">
        <v>953</v>
      </c>
      <c r="E12" s="632" t="s">
        <v>142</v>
      </c>
      <c r="F12" s="638" t="b">
        <f>IF(総括表!$B$4=総括表!$Q$5,基礎データ貼付用シート!E1563)</f>
        <v>0</v>
      </c>
      <c r="G12" s="639" t="s">
        <v>950</v>
      </c>
      <c r="H12" s="886">
        <v>0.41199999999999998</v>
      </c>
      <c r="I12" s="884" t="s">
        <v>951</v>
      </c>
      <c r="J12" s="885">
        <f t="shared" si="0"/>
        <v>0</v>
      </c>
      <c r="K12" s="409" t="s">
        <v>956</v>
      </c>
      <c r="L12" s="536"/>
    </row>
    <row r="13" spans="1:12" s="49" customFormat="1" ht="15" customHeight="1" x14ac:dyDescent="0.2">
      <c r="A13" s="536"/>
      <c r="B13" s="629">
        <v>4</v>
      </c>
      <c r="C13" s="1029" t="s">
        <v>502</v>
      </c>
      <c r="D13" s="1028" t="s">
        <v>957</v>
      </c>
      <c r="E13" s="632" t="s">
        <v>500</v>
      </c>
      <c r="F13" s="638" t="b">
        <f>IF(総括表!$B$4=総括表!$Q$4,基礎データ貼付用シート!E1564)</f>
        <v>0</v>
      </c>
      <c r="G13" s="639" t="s">
        <v>958</v>
      </c>
      <c r="H13" s="798">
        <v>0.61699999999999999</v>
      </c>
      <c r="I13" s="639" t="s">
        <v>959</v>
      </c>
      <c r="J13" s="641">
        <f t="shared" si="0"/>
        <v>0</v>
      </c>
      <c r="K13" s="409" t="s">
        <v>960</v>
      </c>
      <c r="L13" s="536"/>
    </row>
    <row r="14" spans="1:12" s="49" customFormat="1" ht="15" customHeight="1" x14ac:dyDescent="0.2">
      <c r="A14" s="536"/>
      <c r="B14" s="883"/>
      <c r="C14" s="411"/>
      <c r="D14" s="1028" t="s">
        <v>961</v>
      </c>
      <c r="E14" s="632" t="s">
        <v>501</v>
      </c>
      <c r="F14" s="638" t="b">
        <f>IF(総括表!$B$4=総括表!$Q$5,基礎データ貼付用シート!E1564)</f>
        <v>0</v>
      </c>
      <c r="G14" s="639" t="s">
        <v>958</v>
      </c>
      <c r="H14" s="886">
        <v>0.48699999999999999</v>
      </c>
      <c r="I14" s="884" t="s">
        <v>959</v>
      </c>
      <c r="J14" s="885">
        <f t="shared" si="0"/>
        <v>0</v>
      </c>
      <c r="K14" s="409" t="s">
        <v>962</v>
      </c>
      <c r="L14" s="536"/>
    </row>
    <row r="15" spans="1:12" s="49" customFormat="1" ht="15" customHeight="1" x14ac:dyDescent="0.2">
      <c r="A15" s="536"/>
      <c r="B15" s="629">
        <v>5</v>
      </c>
      <c r="C15" s="1029" t="s">
        <v>612</v>
      </c>
      <c r="D15" s="1028" t="s">
        <v>957</v>
      </c>
      <c r="E15" s="632" t="s">
        <v>500</v>
      </c>
      <c r="F15" s="638" t="b">
        <f>IF(総括表!$B$4=総括表!$Q$4,基礎データ貼付用シート!E1565)</f>
        <v>0</v>
      </c>
      <c r="G15" s="639" t="s">
        <v>958</v>
      </c>
      <c r="H15" s="798">
        <v>0.66100000000000003</v>
      </c>
      <c r="I15" s="639" t="s">
        <v>959</v>
      </c>
      <c r="J15" s="641">
        <f t="shared" si="0"/>
        <v>0</v>
      </c>
      <c r="K15" s="409" t="s">
        <v>963</v>
      </c>
      <c r="L15" s="536"/>
    </row>
    <row r="16" spans="1:12" s="49" customFormat="1" ht="15" customHeight="1" x14ac:dyDescent="0.2">
      <c r="A16" s="536"/>
      <c r="B16" s="883"/>
      <c r="C16" s="411"/>
      <c r="D16" s="1028" t="s">
        <v>961</v>
      </c>
      <c r="E16" s="632" t="s">
        <v>501</v>
      </c>
      <c r="F16" s="638" t="b">
        <f>IF(総括表!$B$4=総括表!$Q$5,基礎データ貼付用シート!E1565)</f>
        <v>0</v>
      </c>
      <c r="G16" s="639" t="s">
        <v>958</v>
      </c>
      <c r="H16" s="886">
        <v>0.54800000000000004</v>
      </c>
      <c r="I16" s="884" t="s">
        <v>959</v>
      </c>
      <c r="J16" s="885">
        <f t="shared" si="0"/>
        <v>0</v>
      </c>
      <c r="K16" s="409" t="s">
        <v>964</v>
      </c>
      <c r="L16" s="536"/>
    </row>
    <row r="17" spans="1:12" s="49" customFormat="1" ht="15" customHeight="1" x14ac:dyDescent="0.2">
      <c r="A17" s="536"/>
      <c r="B17" s="629">
        <v>6</v>
      </c>
      <c r="C17" s="1029" t="s">
        <v>723</v>
      </c>
      <c r="D17" s="1028" t="s">
        <v>957</v>
      </c>
      <c r="E17" s="632" t="s">
        <v>500</v>
      </c>
      <c r="F17" s="638" t="b">
        <f>IF(総括表!$B$4=総括表!$Q$4,基礎データ貼付用シート!E1566)</f>
        <v>0</v>
      </c>
      <c r="G17" s="639" t="s">
        <v>958</v>
      </c>
      <c r="H17" s="798">
        <v>0.70599999999999996</v>
      </c>
      <c r="I17" s="639" t="s">
        <v>959</v>
      </c>
      <c r="J17" s="641">
        <f t="shared" si="0"/>
        <v>0</v>
      </c>
      <c r="K17" s="409" t="s">
        <v>965</v>
      </c>
      <c r="L17" s="536"/>
    </row>
    <row r="18" spans="1:12" s="49" customFormat="1" ht="15" customHeight="1" x14ac:dyDescent="0.2">
      <c r="A18" s="536"/>
      <c r="B18" s="883"/>
      <c r="C18" s="411"/>
      <c r="D18" s="1028" t="s">
        <v>961</v>
      </c>
      <c r="E18" s="632" t="s">
        <v>501</v>
      </c>
      <c r="F18" s="638" t="b">
        <f>IF(総括表!$B$4=総括表!$Q$5,基礎データ貼付用シート!E1566)</f>
        <v>0</v>
      </c>
      <c r="G18" s="639" t="s">
        <v>958</v>
      </c>
      <c r="H18" s="886">
        <v>0.60699999999999998</v>
      </c>
      <c r="I18" s="884" t="s">
        <v>959</v>
      </c>
      <c r="J18" s="885">
        <f t="shared" si="0"/>
        <v>0</v>
      </c>
      <c r="K18" s="409" t="s">
        <v>966</v>
      </c>
      <c r="L18" s="536"/>
    </row>
    <row r="19" spans="1:12" s="49" customFormat="1" ht="15" customHeight="1" x14ac:dyDescent="0.2">
      <c r="A19" s="536"/>
      <c r="B19" s="629">
        <v>7</v>
      </c>
      <c r="C19" s="1029" t="s">
        <v>742</v>
      </c>
      <c r="D19" s="1028" t="s">
        <v>957</v>
      </c>
      <c r="E19" s="632" t="s">
        <v>500</v>
      </c>
      <c r="F19" s="638" t="b">
        <f>IF(総括表!$B$4=総括表!$Q$4,基礎データ貼付用シート!E1567)</f>
        <v>0</v>
      </c>
      <c r="G19" s="639" t="s">
        <v>958</v>
      </c>
      <c r="H19" s="798">
        <v>0.52600000000000002</v>
      </c>
      <c r="I19" s="639" t="s">
        <v>959</v>
      </c>
      <c r="J19" s="641">
        <f t="shared" si="0"/>
        <v>0</v>
      </c>
      <c r="K19" s="409" t="s">
        <v>967</v>
      </c>
      <c r="L19" s="536"/>
    </row>
    <row r="20" spans="1:12" s="49" customFormat="1" ht="15" customHeight="1" x14ac:dyDescent="0.2">
      <c r="A20" s="536"/>
      <c r="B20" s="883"/>
      <c r="C20" s="411"/>
      <c r="D20" s="1028" t="s">
        <v>961</v>
      </c>
      <c r="E20" s="632" t="s">
        <v>501</v>
      </c>
      <c r="F20" s="638" t="b">
        <f>IF(総括表!$B$4=総括表!$Q$5,基礎データ貼付用シート!E1567)</f>
        <v>0</v>
      </c>
      <c r="G20" s="639" t="s">
        <v>958</v>
      </c>
      <c r="H20" s="886">
        <v>0.46500000000000002</v>
      </c>
      <c r="I20" s="884" t="s">
        <v>959</v>
      </c>
      <c r="J20" s="885">
        <f t="shared" si="0"/>
        <v>0</v>
      </c>
      <c r="K20" s="409" t="s">
        <v>968</v>
      </c>
      <c r="L20" s="536"/>
    </row>
    <row r="21" spans="1:12" s="49" customFormat="1" ht="15" customHeight="1" x14ac:dyDescent="0.2">
      <c r="A21" s="536"/>
      <c r="B21" s="629">
        <v>8</v>
      </c>
      <c r="C21" s="1029" t="s">
        <v>797</v>
      </c>
      <c r="D21" s="1028" t="s">
        <v>957</v>
      </c>
      <c r="E21" s="632" t="s">
        <v>500</v>
      </c>
      <c r="F21" s="638" t="b">
        <f>IF(総括表!$B$4=総括表!$Q$4,基礎データ貼付用シート!E1568)</f>
        <v>0</v>
      </c>
      <c r="G21" s="639" t="s">
        <v>958</v>
      </c>
      <c r="H21" s="798">
        <v>0.55800000000000005</v>
      </c>
      <c r="I21" s="639" t="s">
        <v>959</v>
      </c>
      <c r="J21" s="641">
        <f t="shared" si="0"/>
        <v>0</v>
      </c>
      <c r="K21" s="409" t="s">
        <v>969</v>
      </c>
      <c r="L21" s="536"/>
    </row>
    <row r="22" spans="1:12" s="49" customFormat="1" ht="15" customHeight="1" x14ac:dyDescent="0.2">
      <c r="A22" s="536"/>
      <c r="B22" s="883"/>
      <c r="C22" s="411"/>
      <c r="D22" s="1028" t="s">
        <v>961</v>
      </c>
      <c r="E22" s="632" t="s">
        <v>501</v>
      </c>
      <c r="F22" s="638" t="b">
        <f>IF(総括表!$B$4=総括表!$Q$5,基礎データ貼付用シート!E1568)</f>
        <v>0</v>
      </c>
      <c r="G22" s="639" t="s">
        <v>958</v>
      </c>
      <c r="H22" s="886">
        <v>0.50800000000000001</v>
      </c>
      <c r="I22" s="884" t="s">
        <v>959</v>
      </c>
      <c r="J22" s="885">
        <f t="shared" si="0"/>
        <v>0</v>
      </c>
      <c r="K22" s="409" t="s">
        <v>970</v>
      </c>
      <c r="L22" s="536"/>
    </row>
    <row r="23" spans="1:12" s="49" customFormat="1" ht="15" customHeight="1" x14ac:dyDescent="0.2">
      <c r="A23" s="536"/>
      <c r="B23" s="629">
        <v>9</v>
      </c>
      <c r="C23" s="1029" t="s">
        <v>824</v>
      </c>
      <c r="D23" s="1028" t="s">
        <v>957</v>
      </c>
      <c r="E23" s="632" t="s">
        <v>500</v>
      </c>
      <c r="F23" s="638" t="b">
        <f>IF(総括表!$B$4=総括表!$Q$4,基礎データ貼付用シート!E1569)</f>
        <v>0</v>
      </c>
      <c r="G23" s="639" t="s">
        <v>958</v>
      </c>
      <c r="H23" s="798">
        <v>0.58899999999999997</v>
      </c>
      <c r="I23" s="639" t="s">
        <v>959</v>
      </c>
      <c r="J23" s="641">
        <f t="shared" ref="J23:J28" si="1">ROUND(F23*H23,0)</f>
        <v>0</v>
      </c>
      <c r="K23" s="409" t="s">
        <v>971</v>
      </c>
      <c r="L23" s="536"/>
    </row>
    <row r="24" spans="1:12" s="49" customFormat="1" ht="15" customHeight="1" x14ac:dyDescent="0.2">
      <c r="A24" s="536"/>
      <c r="B24" s="883"/>
      <c r="C24" s="411"/>
      <c r="D24" s="1028" t="s">
        <v>961</v>
      </c>
      <c r="E24" s="632" t="s">
        <v>501</v>
      </c>
      <c r="F24" s="638" t="b">
        <f>IF(総括表!$B$4=総括表!$Q$5,基礎データ貼付用シート!E1569)</f>
        <v>0</v>
      </c>
      <c r="G24" s="639" t="s">
        <v>958</v>
      </c>
      <c r="H24" s="886">
        <v>0.55000000000000004</v>
      </c>
      <c r="I24" s="884" t="s">
        <v>959</v>
      </c>
      <c r="J24" s="885">
        <f t="shared" si="1"/>
        <v>0</v>
      </c>
      <c r="K24" s="409" t="s">
        <v>972</v>
      </c>
      <c r="L24" s="536"/>
    </row>
    <row r="25" spans="1:12" s="49" customFormat="1" ht="15" customHeight="1" x14ac:dyDescent="0.2">
      <c r="A25" s="536"/>
      <c r="B25" s="629">
        <v>10</v>
      </c>
      <c r="C25" s="1029" t="s">
        <v>930</v>
      </c>
      <c r="D25" s="1028" t="s">
        <v>957</v>
      </c>
      <c r="E25" s="632" t="s">
        <v>500</v>
      </c>
      <c r="F25" s="638" t="b">
        <f>IF(総括表!$B$4=総括表!$Q$4,基礎データ貼付用シート!E1570)</f>
        <v>0</v>
      </c>
      <c r="G25" s="639" t="s">
        <v>958</v>
      </c>
      <c r="H25" s="798">
        <v>0.621</v>
      </c>
      <c r="I25" s="639" t="s">
        <v>959</v>
      </c>
      <c r="J25" s="641">
        <f t="shared" si="1"/>
        <v>0</v>
      </c>
      <c r="K25" s="409" t="s">
        <v>973</v>
      </c>
      <c r="L25" s="536"/>
    </row>
    <row r="26" spans="1:12" s="49" customFormat="1" ht="15" customHeight="1" x14ac:dyDescent="0.2">
      <c r="A26" s="536"/>
      <c r="B26" s="883"/>
      <c r="C26" s="411"/>
      <c r="D26" s="1028" t="s">
        <v>961</v>
      </c>
      <c r="E26" s="632" t="s">
        <v>501</v>
      </c>
      <c r="F26" s="638" t="b">
        <f>IF(総括表!$B$4=総括表!$Q$5,基礎データ貼付用シート!E1570)</f>
        <v>0</v>
      </c>
      <c r="G26" s="639" t="s">
        <v>958</v>
      </c>
      <c r="H26" s="886">
        <v>0.59099999999999997</v>
      </c>
      <c r="I26" s="884" t="s">
        <v>959</v>
      </c>
      <c r="J26" s="885">
        <f t="shared" si="1"/>
        <v>0</v>
      </c>
      <c r="K26" s="409" t="s">
        <v>974</v>
      </c>
      <c r="L26" s="536"/>
    </row>
    <row r="27" spans="1:12" s="49" customFormat="1" ht="15" customHeight="1" x14ac:dyDescent="0.2">
      <c r="A27" s="536"/>
      <c r="B27" s="629">
        <v>11</v>
      </c>
      <c r="C27" s="1029" t="s">
        <v>999</v>
      </c>
      <c r="D27" s="1028" t="s">
        <v>611</v>
      </c>
      <c r="E27" s="632" t="s">
        <v>500</v>
      </c>
      <c r="F27" s="638" t="b">
        <f>IF(総括表!$B$4=総括表!$Q$4,基礎データ貼付用シート!E1571)</f>
        <v>0</v>
      </c>
      <c r="G27" s="639" t="s">
        <v>609</v>
      </c>
      <c r="H27" s="798">
        <v>0.65200000000000002</v>
      </c>
      <c r="I27" s="639" t="s">
        <v>608</v>
      </c>
      <c r="J27" s="641">
        <f t="shared" si="1"/>
        <v>0</v>
      </c>
      <c r="K27" s="409" t="s">
        <v>1000</v>
      </c>
      <c r="L27" s="536"/>
    </row>
    <row r="28" spans="1:12" s="49" customFormat="1" ht="15" customHeight="1" x14ac:dyDescent="0.2">
      <c r="A28" s="536"/>
      <c r="B28" s="883"/>
      <c r="C28" s="411"/>
      <c r="D28" s="1028" t="s">
        <v>961</v>
      </c>
      <c r="E28" s="632" t="s">
        <v>501</v>
      </c>
      <c r="F28" s="638" t="b">
        <f>IF(総括表!$B$4=総括表!$Q$5,基礎データ貼付用シート!E1571)</f>
        <v>0</v>
      </c>
      <c r="G28" s="639" t="s">
        <v>609</v>
      </c>
      <c r="H28" s="886">
        <v>0.63100000000000001</v>
      </c>
      <c r="I28" s="884" t="s">
        <v>608</v>
      </c>
      <c r="J28" s="885">
        <f t="shared" si="1"/>
        <v>0</v>
      </c>
      <c r="K28" s="409" t="s">
        <v>1001</v>
      </c>
      <c r="L28" s="536"/>
    </row>
    <row r="29" spans="1:12" s="49" customFormat="1" ht="15" customHeight="1" x14ac:dyDescent="0.2">
      <c r="A29" s="536"/>
      <c r="B29" s="629">
        <v>12</v>
      </c>
      <c r="C29" s="1029" t="s">
        <v>1192</v>
      </c>
      <c r="D29" s="1028" t="s">
        <v>611</v>
      </c>
      <c r="E29" s="632" t="s">
        <v>500</v>
      </c>
      <c r="F29" s="638" t="b">
        <f>IF(総括表!$B$4=総括表!$Q$4,基礎データ貼付用シート!E1572)</f>
        <v>0</v>
      </c>
      <c r="G29" s="639" t="s">
        <v>609</v>
      </c>
      <c r="H29" s="798">
        <v>0.67600000000000005</v>
      </c>
      <c r="I29" s="639" t="s">
        <v>608</v>
      </c>
      <c r="J29" s="641">
        <f t="shared" ref="J29:J32" si="2">ROUND(F29*H29,0)</f>
        <v>0</v>
      </c>
      <c r="K29" s="409" t="s">
        <v>1193</v>
      </c>
      <c r="L29" s="536"/>
    </row>
    <row r="30" spans="1:12" s="49" customFormat="1" ht="15" customHeight="1" x14ac:dyDescent="0.2">
      <c r="A30" s="536"/>
      <c r="B30" s="883"/>
      <c r="C30" s="411"/>
      <c r="D30" s="1028" t="s">
        <v>610</v>
      </c>
      <c r="E30" s="632" t="s">
        <v>501</v>
      </c>
      <c r="F30" s="638" t="b">
        <f>IF(総括表!$B$4=総括表!$Q$5,基礎データ貼付用シート!E1572)</f>
        <v>0</v>
      </c>
      <c r="G30" s="639" t="s">
        <v>609</v>
      </c>
      <c r="H30" s="886">
        <v>0.66600000000000004</v>
      </c>
      <c r="I30" s="884" t="s">
        <v>608</v>
      </c>
      <c r="J30" s="885">
        <f t="shared" si="2"/>
        <v>0</v>
      </c>
      <c r="K30" s="409" t="s">
        <v>1194</v>
      </c>
      <c r="L30" s="536"/>
    </row>
    <row r="31" spans="1:12" s="49" customFormat="1" ht="15" customHeight="1" x14ac:dyDescent="0.2">
      <c r="A31" s="536"/>
      <c r="B31" s="404">
        <v>13</v>
      </c>
      <c r="C31" s="668" t="s">
        <v>4920</v>
      </c>
      <c r="D31" s="406" t="s">
        <v>611</v>
      </c>
      <c r="E31" s="407" t="s">
        <v>500</v>
      </c>
      <c r="F31" s="638" t="b">
        <f>IF(総括表!$B$4=総括表!$Q$4,基礎データ貼付用シート!E1573)</f>
        <v>0</v>
      </c>
      <c r="G31" s="423" t="s">
        <v>609</v>
      </c>
      <c r="H31" s="798">
        <v>0.7</v>
      </c>
      <c r="I31" s="423" t="s">
        <v>608</v>
      </c>
      <c r="J31" s="424">
        <f t="shared" si="2"/>
        <v>0</v>
      </c>
      <c r="K31" s="409" t="s">
        <v>4921</v>
      </c>
      <c r="L31" s="536"/>
    </row>
    <row r="32" spans="1:12" s="49" customFormat="1" ht="15" customHeight="1" x14ac:dyDescent="0.2">
      <c r="A32" s="536"/>
      <c r="B32" s="1030"/>
      <c r="C32" s="565"/>
      <c r="D32" s="1031" t="s">
        <v>610</v>
      </c>
      <c r="E32" s="405" t="s">
        <v>501</v>
      </c>
      <c r="F32" s="1040" t="b">
        <f>IF(総括表!$B$4=総括表!$Q$5,基礎データ貼付用シート!E1573)</f>
        <v>0</v>
      </c>
      <c r="G32" s="425" t="s">
        <v>609</v>
      </c>
      <c r="H32" s="886">
        <v>0.7</v>
      </c>
      <c r="I32" s="425" t="s">
        <v>608</v>
      </c>
      <c r="J32" s="789">
        <f t="shared" si="2"/>
        <v>0</v>
      </c>
      <c r="K32" s="409" t="s">
        <v>4922</v>
      </c>
      <c r="L32" s="536"/>
    </row>
    <row r="33" spans="1:12" s="49" customFormat="1" ht="15" customHeight="1" x14ac:dyDescent="0.2">
      <c r="A33" s="536"/>
      <c r="B33" s="1032">
        <v>14</v>
      </c>
      <c r="C33" s="1033" t="s">
        <v>5420</v>
      </c>
      <c r="D33" s="1034" t="s">
        <v>611</v>
      </c>
      <c r="E33" s="1035" t="s">
        <v>500</v>
      </c>
      <c r="F33" s="1041" t="b">
        <f>IF(総括表!$B$4=総括表!$Q$4,基礎データ貼付用シート!E1574)</f>
        <v>0</v>
      </c>
      <c r="G33" s="1042" t="s">
        <v>609</v>
      </c>
      <c r="H33" s="1043">
        <v>0.7</v>
      </c>
      <c r="I33" s="1042" t="s">
        <v>608</v>
      </c>
      <c r="J33" s="1044">
        <f t="shared" ref="J33:J38" si="3">ROUND(F33*H33,0)</f>
        <v>0</v>
      </c>
      <c r="K33" s="409" t="s">
        <v>5422</v>
      </c>
      <c r="L33" s="536"/>
    </row>
    <row r="34" spans="1:12" s="49" customFormat="1" ht="15" customHeight="1" x14ac:dyDescent="0.2">
      <c r="A34" s="536"/>
      <c r="B34" s="1036"/>
      <c r="C34" s="1037"/>
      <c r="D34" s="1038" t="s">
        <v>610</v>
      </c>
      <c r="E34" s="1039" t="s">
        <v>501</v>
      </c>
      <c r="F34" s="1045" t="b">
        <f>IF(総括表!$B$4=総括表!$Q$5,基礎データ貼付用シート!E1574)</f>
        <v>0</v>
      </c>
      <c r="G34" s="1046" t="s">
        <v>609</v>
      </c>
      <c r="H34" s="886">
        <v>0.7</v>
      </c>
      <c r="I34" s="425" t="s">
        <v>608</v>
      </c>
      <c r="J34" s="1047">
        <f t="shared" si="3"/>
        <v>0</v>
      </c>
      <c r="K34" s="409" t="s">
        <v>5423</v>
      </c>
      <c r="L34" s="536"/>
    </row>
    <row r="35" spans="1:12" s="49" customFormat="1" ht="15" customHeight="1" x14ac:dyDescent="0.2">
      <c r="A35" s="536"/>
      <c r="B35" s="1032">
        <v>15</v>
      </c>
      <c r="C35" s="1033" t="s">
        <v>5823</v>
      </c>
      <c r="D35" s="1034" t="s">
        <v>611</v>
      </c>
      <c r="E35" s="1035" t="s">
        <v>500</v>
      </c>
      <c r="F35" s="1041" t="b">
        <f>IF(総括表!$B$4=総括表!$Q$4,基礎データ貼付用シート!E1575)</f>
        <v>0</v>
      </c>
      <c r="G35" s="1042" t="s">
        <v>609</v>
      </c>
      <c r="H35" s="1043">
        <v>0.7</v>
      </c>
      <c r="I35" s="1042" t="s">
        <v>608</v>
      </c>
      <c r="J35" s="1044">
        <f t="shared" si="3"/>
        <v>0</v>
      </c>
      <c r="K35" s="409" t="s">
        <v>5422</v>
      </c>
      <c r="L35" s="536"/>
    </row>
    <row r="36" spans="1:12" s="49" customFormat="1" ht="15" customHeight="1" x14ac:dyDescent="0.2">
      <c r="A36" s="536"/>
      <c r="B36" s="1036"/>
      <c r="C36" s="1037"/>
      <c r="D36" s="1038" t="s">
        <v>610</v>
      </c>
      <c r="E36" s="1039" t="s">
        <v>501</v>
      </c>
      <c r="F36" s="1045" t="b">
        <f>IF(総括表!$B$4=総括表!$Q$5,基礎データ貼付用シート!E1575)</f>
        <v>0</v>
      </c>
      <c r="G36" s="1046" t="s">
        <v>609</v>
      </c>
      <c r="H36" s="886">
        <v>0.7</v>
      </c>
      <c r="I36" s="425" t="s">
        <v>608</v>
      </c>
      <c r="J36" s="1047">
        <f t="shared" si="3"/>
        <v>0</v>
      </c>
      <c r="K36" s="409" t="s">
        <v>5423</v>
      </c>
      <c r="L36" s="536"/>
    </row>
    <row r="37" spans="1:12" s="49" customFormat="1" ht="15" customHeight="1" x14ac:dyDescent="0.2">
      <c r="A37" s="536"/>
      <c r="B37" s="1032">
        <v>16</v>
      </c>
      <c r="C37" s="1033" t="s">
        <v>6752</v>
      </c>
      <c r="D37" s="1034" t="s">
        <v>611</v>
      </c>
      <c r="E37" s="1035" t="s">
        <v>500</v>
      </c>
      <c r="F37" s="1041" t="b">
        <f>IF(総括表!$B$4=総括表!$Q$4,基礎データ貼付用シート!E1576)</f>
        <v>0</v>
      </c>
      <c r="G37" s="1042" t="s">
        <v>609</v>
      </c>
      <c r="H37" s="1043">
        <v>0.7</v>
      </c>
      <c r="I37" s="1042" t="s">
        <v>608</v>
      </c>
      <c r="J37" s="1044">
        <f t="shared" si="3"/>
        <v>0</v>
      </c>
      <c r="K37" s="409" t="s">
        <v>5887</v>
      </c>
      <c r="L37" s="536"/>
    </row>
    <row r="38" spans="1:12" s="49" customFormat="1" ht="15" customHeight="1" thickBot="1" x14ac:dyDescent="0.25">
      <c r="A38" s="536"/>
      <c r="B38" s="1036"/>
      <c r="C38" s="1037"/>
      <c r="D38" s="1038" t="s">
        <v>610</v>
      </c>
      <c r="E38" s="1039" t="s">
        <v>501</v>
      </c>
      <c r="F38" s="1045" t="b">
        <f>IF(総括表!$B$4=総括表!$Q$5,基礎データ貼付用シート!E1576)</f>
        <v>0</v>
      </c>
      <c r="G38" s="1046" t="s">
        <v>609</v>
      </c>
      <c r="H38" s="886">
        <v>0.7</v>
      </c>
      <c r="I38" s="425" t="s">
        <v>608</v>
      </c>
      <c r="J38" s="1047">
        <f t="shared" si="3"/>
        <v>0</v>
      </c>
      <c r="K38" s="409" t="s">
        <v>5888</v>
      </c>
      <c r="L38" s="536"/>
    </row>
    <row r="39" spans="1:12" s="49" customFormat="1" ht="18.75" customHeight="1" thickBot="1" x14ac:dyDescent="0.25">
      <c r="A39" s="536"/>
      <c r="B39" s="409"/>
      <c r="C39" s="409"/>
      <c r="D39" s="409"/>
      <c r="E39" s="409"/>
      <c r="F39" s="1367"/>
      <c r="G39" s="1367"/>
      <c r="H39" s="1706" t="s">
        <v>118</v>
      </c>
      <c r="I39" s="1707"/>
      <c r="J39" s="637">
        <f>SUM(J7:J38)</f>
        <v>0</v>
      </c>
      <c r="K39" s="409" t="s">
        <v>5006</v>
      </c>
      <c r="L39" s="536"/>
    </row>
    <row r="40" spans="1:12" s="49" customFormat="1" ht="18.75" customHeight="1" thickBot="1" x14ac:dyDescent="0.25">
      <c r="A40" s="536"/>
      <c r="B40" s="536"/>
      <c r="C40" s="536"/>
      <c r="D40" s="536"/>
      <c r="E40" s="536"/>
      <c r="F40" s="536"/>
      <c r="G40" s="536"/>
      <c r="H40" s="536"/>
      <c r="I40" s="536"/>
      <c r="J40" s="621"/>
      <c r="K40" s="536"/>
      <c r="L40" s="536"/>
    </row>
    <row r="41" spans="1:12" ht="18.75" customHeight="1" x14ac:dyDescent="0.2">
      <c r="A41" s="550"/>
      <c r="B41" s="550"/>
      <c r="C41" s="550"/>
      <c r="D41" s="550"/>
      <c r="E41" s="550"/>
      <c r="F41" s="550"/>
      <c r="G41" s="550"/>
      <c r="H41" s="1504" t="s">
        <v>528</v>
      </c>
      <c r="I41" s="1505"/>
      <c r="J41" s="415"/>
      <c r="K41" s="409"/>
      <c r="L41" s="550"/>
    </row>
    <row r="42" spans="1:12" ht="18.75" customHeight="1" thickBot="1" x14ac:dyDescent="0.25">
      <c r="A42" s="550"/>
      <c r="B42" s="550"/>
      <c r="C42" s="550"/>
      <c r="D42" s="550"/>
      <c r="E42" s="550"/>
      <c r="F42" s="550"/>
      <c r="G42" s="550"/>
      <c r="H42" s="1543" t="s">
        <v>342</v>
      </c>
      <c r="I42" s="1544"/>
      <c r="J42" s="642">
        <f>SUM(J39)</f>
        <v>0</v>
      </c>
      <c r="K42" s="774" t="s">
        <v>76</v>
      </c>
      <c r="L42" s="550"/>
    </row>
  </sheetData>
  <sheetProtection autoFilter="0"/>
  <mergeCells count="8">
    <mergeCell ref="H41:I41"/>
    <mergeCell ref="H42:I42"/>
    <mergeCell ref="A1:B1"/>
    <mergeCell ref="C1:E1"/>
    <mergeCell ref="I1:K1"/>
    <mergeCell ref="B5:C5"/>
    <mergeCell ref="D5:E5"/>
    <mergeCell ref="H39:I39"/>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M112"/>
  <sheetViews>
    <sheetView topLeftCell="A63" workbookViewId="0">
      <selection activeCell="H77" sqref="H77"/>
    </sheetView>
  </sheetViews>
  <sheetFormatPr defaultColWidth="9" defaultRowHeight="18.75" customHeight="1" x14ac:dyDescent="0.2"/>
  <cols>
    <col min="1" max="1" width="3.88671875" style="155" customWidth="1"/>
    <col min="2" max="2" width="4" style="155" customWidth="1"/>
    <col min="3" max="3" width="16.6640625" style="155" customWidth="1"/>
    <col min="4" max="4" width="3" style="155" bestFit="1" customWidth="1"/>
    <col min="5" max="5" width="12" style="155" customWidth="1"/>
    <col min="6" max="6" width="11.88671875" style="170" customWidth="1"/>
    <col min="7" max="7" width="2" style="155" bestFit="1" customWidth="1"/>
    <col min="8" max="8" width="11.88671875" style="155" customWidth="1"/>
    <col min="9" max="9" width="2" style="155" bestFit="1" customWidth="1"/>
    <col min="10" max="10" width="11.88671875" style="170" customWidth="1"/>
    <col min="11" max="11" width="4" style="155" customWidth="1"/>
    <col min="12" max="16384" width="9" style="155"/>
  </cols>
  <sheetData>
    <row r="1" spans="1:12" ht="18.75" customHeight="1" x14ac:dyDescent="0.2">
      <c r="A1" s="1527" t="s">
        <v>155</v>
      </c>
      <c r="B1" s="1528"/>
      <c r="C1" s="1527" t="s">
        <v>352</v>
      </c>
      <c r="D1" s="1529"/>
      <c r="E1" s="1528"/>
      <c r="F1" s="427"/>
      <c r="G1" s="384"/>
      <c r="H1" s="385" t="s">
        <v>154</v>
      </c>
      <c r="I1" s="1501">
        <f>総括表!H4</f>
        <v>0</v>
      </c>
      <c r="J1" s="1501"/>
      <c r="K1" s="1501"/>
      <c r="L1" s="384"/>
    </row>
    <row r="2" spans="1:12" ht="18.75" customHeight="1" x14ac:dyDescent="0.2">
      <c r="A2" s="384"/>
      <c r="B2" s="384"/>
      <c r="C2" s="384"/>
      <c r="D2" s="384"/>
      <c r="E2" s="384"/>
      <c r="F2" s="427"/>
      <c r="G2" s="384"/>
      <c r="H2" s="384"/>
      <c r="I2" s="384"/>
      <c r="J2" s="428"/>
      <c r="K2" s="384"/>
      <c r="L2" s="384"/>
    </row>
    <row r="3" spans="1:12" ht="18.75" customHeight="1" x14ac:dyDescent="0.2">
      <c r="A3" s="387" t="s">
        <v>51</v>
      </c>
      <c r="B3" s="388" t="s">
        <v>351</v>
      </c>
      <c r="C3" s="384"/>
      <c r="D3" s="384"/>
      <c r="E3" s="384"/>
      <c r="F3" s="427"/>
      <c r="G3" s="384"/>
      <c r="H3" s="384"/>
      <c r="I3" s="384"/>
      <c r="J3" s="427"/>
      <c r="K3" s="384"/>
      <c r="L3" s="384"/>
    </row>
    <row r="4" spans="1:12" ht="11.25" customHeight="1" x14ac:dyDescent="0.2">
      <c r="A4" s="389"/>
      <c r="B4" s="384"/>
      <c r="C4" s="384"/>
      <c r="D4" s="384"/>
      <c r="E4" s="384"/>
      <c r="F4" s="427"/>
      <c r="G4" s="384"/>
      <c r="H4" s="384"/>
      <c r="I4" s="384"/>
      <c r="J4" s="427"/>
      <c r="K4" s="384"/>
      <c r="L4" s="384"/>
    </row>
    <row r="5" spans="1:12" ht="15" customHeight="1" x14ac:dyDescent="0.2">
      <c r="A5" s="553"/>
      <c r="B5" s="1524" t="s">
        <v>7116</v>
      </c>
      <c r="C5" s="1524"/>
      <c r="D5" s="1524"/>
      <c r="E5" s="1524"/>
      <c r="F5" s="620"/>
      <c r="G5" s="550"/>
      <c r="H5" s="550"/>
      <c r="I5" s="550"/>
      <c r="J5" s="620"/>
      <c r="K5" s="550"/>
      <c r="L5" s="384"/>
    </row>
    <row r="6" spans="1:12" s="163" customFormat="1" ht="15" customHeight="1" thickBot="1" x14ac:dyDescent="0.25">
      <c r="A6" s="551"/>
      <c r="B6" s="1524"/>
      <c r="C6" s="1524"/>
      <c r="D6" s="1524"/>
      <c r="E6" s="1524"/>
      <c r="F6" s="621"/>
      <c r="G6" s="536"/>
      <c r="H6" s="536" t="s">
        <v>160</v>
      </c>
      <c r="I6" s="536"/>
      <c r="J6" s="621"/>
      <c r="K6" s="536"/>
      <c r="L6" s="388"/>
    </row>
    <row r="7" spans="1:12" s="163" customFormat="1" ht="18.75" customHeight="1" thickTop="1" thickBot="1" x14ac:dyDescent="0.25">
      <c r="A7" s="551"/>
      <c r="B7" s="1524"/>
      <c r="C7" s="1524"/>
      <c r="D7" s="1524"/>
      <c r="E7" s="1524"/>
      <c r="F7" s="290"/>
      <c r="G7" s="1356" t="s">
        <v>117</v>
      </c>
      <c r="H7" s="616">
        <v>0.5</v>
      </c>
      <c r="I7" s="1356" t="s">
        <v>119</v>
      </c>
      <c r="J7" s="637">
        <f>ROUND(F7*H7,0)</f>
        <v>0</v>
      </c>
      <c r="K7" s="409" t="s">
        <v>528</v>
      </c>
      <c r="L7" s="446" t="s">
        <v>117</v>
      </c>
    </row>
    <row r="8" spans="1:12" s="163" customFormat="1" ht="11.25" customHeight="1" thickTop="1" x14ac:dyDescent="0.2">
      <c r="A8" s="551"/>
      <c r="B8" s="574"/>
      <c r="C8" s="574"/>
      <c r="D8" s="574"/>
      <c r="E8" s="574"/>
      <c r="F8" s="1048"/>
      <c r="G8" s="1049"/>
      <c r="H8" s="1050"/>
      <c r="I8" s="1049"/>
      <c r="J8" s="622" t="s">
        <v>178</v>
      </c>
      <c r="K8" s="409"/>
      <c r="L8" s="388"/>
    </row>
    <row r="9" spans="1:12" s="163" customFormat="1" ht="11.25" customHeight="1" x14ac:dyDescent="0.2">
      <c r="A9" s="551"/>
      <c r="B9" s="574"/>
      <c r="C9" s="574"/>
      <c r="D9" s="574"/>
      <c r="E9" s="574"/>
      <c r="F9" s="1048"/>
      <c r="G9" s="1049"/>
      <c r="H9" s="1050"/>
      <c r="I9" s="1049"/>
      <c r="J9" s="622"/>
      <c r="K9" s="409"/>
      <c r="L9" s="388"/>
    </row>
    <row r="10" spans="1:12" s="163" customFormat="1" ht="18.75" customHeight="1" x14ac:dyDescent="0.2">
      <c r="A10" s="551"/>
      <c r="B10" s="1524" t="s">
        <v>7117</v>
      </c>
      <c r="C10" s="1524"/>
      <c r="D10" s="1524"/>
      <c r="E10" s="1524"/>
      <c r="F10" s="1048"/>
      <c r="G10" s="1049"/>
      <c r="H10" s="1050"/>
      <c r="I10" s="1049"/>
      <c r="J10" s="58"/>
      <c r="K10" s="409"/>
      <c r="L10" s="388"/>
    </row>
    <row r="11" spans="1:12" s="163" customFormat="1" ht="18.75" customHeight="1" thickBot="1" x14ac:dyDescent="0.25">
      <c r="A11" s="551"/>
      <c r="B11" s="1524"/>
      <c r="C11" s="1524"/>
      <c r="D11" s="1524"/>
      <c r="E11" s="1524"/>
      <c r="F11" s="1048"/>
      <c r="G11" s="1049"/>
      <c r="H11" s="536" t="s">
        <v>160</v>
      </c>
      <c r="I11" s="1049"/>
      <c r="J11" s="58"/>
      <c r="K11" s="409"/>
      <c r="L11" s="388"/>
    </row>
    <row r="12" spans="1:12" s="163" customFormat="1" ht="18.75" customHeight="1" thickTop="1" thickBot="1" x14ac:dyDescent="0.25">
      <c r="A12" s="551"/>
      <c r="B12" s="1524"/>
      <c r="C12" s="1524"/>
      <c r="D12" s="1524"/>
      <c r="E12" s="1524"/>
      <c r="F12" s="290"/>
      <c r="G12" s="1356" t="s">
        <v>117</v>
      </c>
      <c r="H12" s="616">
        <v>0.2</v>
      </c>
      <c r="I12" s="1356" t="s">
        <v>119</v>
      </c>
      <c r="J12" s="637">
        <f>ROUND(F12*H12,0)</f>
        <v>0</v>
      </c>
      <c r="K12" s="409" t="s">
        <v>583</v>
      </c>
      <c r="L12" s="446" t="s">
        <v>117</v>
      </c>
    </row>
    <row r="13" spans="1:12" s="163" customFormat="1" ht="11.25" customHeight="1" thickTop="1" x14ac:dyDescent="0.2">
      <c r="A13" s="551"/>
      <c r="B13" s="574"/>
      <c r="C13" s="574"/>
      <c r="D13" s="574"/>
      <c r="E13" s="574"/>
      <c r="F13" s="1048"/>
      <c r="G13" s="1049"/>
      <c r="H13" s="1050"/>
      <c r="I13" s="1049"/>
      <c r="J13" s="622" t="s">
        <v>178</v>
      </c>
      <c r="K13" s="409"/>
      <c r="L13" s="388"/>
    </row>
    <row r="14" spans="1:12" ht="11.25" customHeight="1" x14ac:dyDescent="0.2">
      <c r="A14" s="553"/>
      <c r="B14" s="550"/>
      <c r="C14" s="550"/>
      <c r="D14" s="550"/>
      <c r="E14" s="550"/>
      <c r="F14" s="620"/>
      <c r="G14" s="550"/>
      <c r="H14" s="554"/>
      <c r="I14" s="550"/>
      <c r="J14" s="620"/>
      <c r="K14" s="550"/>
      <c r="L14" s="384"/>
    </row>
    <row r="15" spans="1:12" s="163" customFormat="1" ht="18.75" customHeight="1" x14ac:dyDescent="0.2">
      <c r="A15" s="551"/>
      <c r="B15" s="1524" t="s">
        <v>7118</v>
      </c>
      <c r="C15" s="1524"/>
      <c r="D15" s="1524"/>
      <c r="E15" s="1524"/>
      <c r="F15" s="1048"/>
      <c r="G15" s="1049"/>
      <c r="H15" s="1050"/>
      <c r="I15" s="1049"/>
      <c r="J15" s="58"/>
      <c r="K15" s="409"/>
      <c r="L15" s="388"/>
    </row>
    <row r="16" spans="1:12" s="163" customFormat="1" ht="18.75" customHeight="1" thickBot="1" x14ac:dyDescent="0.25">
      <c r="A16" s="551"/>
      <c r="B16" s="1524"/>
      <c r="C16" s="1524"/>
      <c r="D16" s="1524"/>
      <c r="E16" s="1524"/>
      <c r="F16" s="1048"/>
      <c r="G16" s="1049"/>
      <c r="H16" s="536" t="s">
        <v>160</v>
      </c>
      <c r="I16" s="1049"/>
      <c r="J16" s="58"/>
      <c r="K16" s="409"/>
      <c r="L16" s="388"/>
    </row>
    <row r="17" spans="1:12" s="163" customFormat="1" ht="18.75" customHeight="1" thickTop="1" thickBot="1" x14ac:dyDescent="0.25">
      <c r="A17" s="551"/>
      <c r="B17" s="1524"/>
      <c r="C17" s="1524"/>
      <c r="D17" s="1524"/>
      <c r="E17" s="1524"/>
      <c r="F17" s="290"/>
      <c r="G17" s="1356" t="s">
        <v>117</v>
      </c>
      <c r="H17" s="616">
        <v>0.56999999999999995</v>
      </c>
      <c r="I17" s="1356" t="s">
        <v>119</v>
      </c>
      <c r="J17" s="637">
        <f>ROUND(F17*H17,0)</f>
        <v>0</v>
      </c>
      <c r="K17" s="409" t="s">
        <v>582</v>
      </c>
      <c r="L17" s="446" t="s">
        <v>117</v>
      </c>
    </row>
    <row r="18" spans="1:12" s="163" customFormat="1" ht="11.25" customHeight="1" thickTop="1" x14ac:dyDescent="0.2">
      <c r="A18" s="551"/>
      <c r="B18" s="574"/>
      <c r="C18" s="574"/>
      <c r="D18" s="574"/>
      <c r="E18" s="574"/>
      <c r="F18" s="1048"/>
      <c r="G18" s="1049"/>
      <c r="H18" s="1050"/>
      <c r="I18" s="1049"/>
      <c r="J18" s="622" t="s">
        <v>178</v>
      </c>
      <c r="K18" s="409"/>
      <c r="L18" s="388"/>
    </row>
    <row r="19" spans="1:12" ht="11.25" customHeight="1" x14ac:dyDescent="0.2">
      <c r="A19" s="553"/>
      <c r="B19" s="550"/>
      <c r="C19" s="550"/>
      <c r="D19" s="550"/>
      <c r="E19" s="550"/>
      <c r="F19" s="620"/>
      <c r="G19" s="550"/>
      <c r="H19" s="554"/>
      <c r="I19" s="550"/>
      <c r="J19" s="620"/>
      <c r="K19" s="550"/>
      <c r="L19" s="384"/>
    </row>
    <row r="20" spans="1:12" s="163" customFormat="1" ht="18.75" customHeight="1" x14ac:dyDescent="0.2">
      <c r="A20" s="551"/>
      <c r="B20" s="1524" t="s">
        <v>7119</v>
      </c>
      <c r="C20" s="1524"/>
      <c r="D20" s="1524"/>
      <c r="E20" s="1524"/>
      <c r="F20" s="1048"/>
      <c r="G20" s="1049"/>
      <c r="H20" s="1050"/>
      <c r="I20" s="1049"/>
      <c r="J20" s="58"/>
      <c r="K20" s="409"/>
      <c r="L20" s="388"/>
    </row>
    <row r="21" spans="1:12" s="163" customFormat="1" ht="18.75" customHeight="1" thickBot="1" x14ac:dyDescent="0.25">
      <c r="A21" s="551"/>
      <c r="B21" s="1524"/>
      <c r="C21" s="1524"/>
      <c r="D21" s="1524"/>
      <c r="E21" s="1524"/>
      <c r="F21" s="1048"/>
      <c r="G21" s="1049"/>
      <c r="H21" s="536" t="s">
        <v>160</v>
      </c>
      <c r="I21" s="1049"/>
      <c r="J21" s="58"/>
      <c r="K21" s="409"/>
      <c r="L21" s="388"/>
    </row>
    <row r="22" spans="1:12" s="163" customFormat="1" ht="18.75" customHeight="1" thickTop="1" thickBot="1" x14ac:dyDescent="0.25">
      <c r="A22" s="551"/>
      <c r="B22" s="1524"/>
      <c r="C22" s="1524"/>
      <c r="D22" s="1524"/>
      <c r="E22" s="1524"/>
      <c r="F22" s="290"/>
      <c r="G22" s="1356" t="s">
        <v>117</v>
      </c>
      <c r="H22" s="616">
        <v>0.4</v>
      </c>
      <c r="I22" s="1356" t="s">
        <v>119</v>
      </c>
      <c r="J22" s="637">
        <f>ROUND(F22*H22,0)</f>
        <v>0</v>
      </c>
      <c r="K22" s="409" t="s">
        <v>573</v>
      </c>
      <c r="L22" s="446" t="s">
        <v>117</v>
      </c>
    </row>
    <row r="23" spans="1:12" s="163" customFormat="1" ht="11.25" customHeight="1" thickTop="1" x14ac:dyDescent="0.2">
      <c r="A23" s="551"/>
      <c r="B23" s="574"/>
      <c r="C23" s="574"/>
      <c r="D23" s="574"/>
      <c r="E23" s="574"/>
      <c r="F23" s="1048"/>
      <c r="G23" s="1049"/>
      <c r="H23" s="1050"/>
      <c r="I23" s="1049"/>
      <c r="J23" s="622" t="s">
        <v>178</v>
      </c>
      <c r="K23" s="409"/>
      <c r="L23" s="388"/>
    </row>
    <row r="24" spans="1:12" ht="11.25" customHeight="1" x14ac:dyDescent="0.2">
      <c r="A24" s="553"/>
      <c r="B24" s="550"/>
      <c r="C24" s="550"/>
      <c r="D24" s="550"/>
      <c r="E24" s="550"/>
      <c r="F24" s="620"/>
      <c r="G24" s="550"/>
      <c r="H24" s="554"/>
      <c r="I24" s="550"/>
      <c r="J24" s="620"/>
      <c r="K24" s="550"/>
      <c r="L24" s="384"/>
    </row>
    <row r="25" spans="1:12" s="163" customFormat="1" ht="18.75" customHeight="1" x14ac:dyDescent="0.2">
      <c r="A25" s="551"/>
      <c r="B25" s="1524" t="s">
        <v>7120</v>
      </c>
      <c r="C25" s="1524"/>
      <c r="D25" s="1524"/>
      <c r="E25" s="1524"/>
      <c r="F25" s="1048"/>
      <c r="G25" s="1049"/>
      <c r="H25" s="1050"/>
      <c r="I25" s="1049"/>
      <c r="J25" s="58"/>
      <c r="K25" s="409"/>
      <c r="L25" s="388"/>
    </row>
    <row r="26" spans="1:12" s="163" customFormat="1" ht="18.75" customHeight="1" thickBot="1" x14ac:dyDescent="0.25">
      <c r="A26" s="551"/>
      <c r="B26" s="1524"/>
      <c r="C26" s="1524"/>
      <c r="D26" s="1524"/>
      <c r="E26" s="1524"/>
      <c r="F26" s="1048"/>
      <c r="G26" s="1049"/>
      <c r="H26" s="536" t="s">
        <v>160</v>
      </c>
      <c r="I26" s="1049"/>
      <c r="J26" s="58"/>
      <c r="K26" s="409"/>
      <c r="L26" s="388"/>
    </row>
    <row r="27" spans="1:12" s="163" customFormat="1" ht="18.75" customHeight="1" thickTop="1" thickBot="1" x14ac:dyDescent="0.25">
      <c r="A27" s="551"/>
      <c r="B27" s="1524"/>
      <c r="C27" s="1524"/>
      <c r="D27" s="1524"/>
      <c r="E27" s="1524"/>
      <c r="F27" s="290"/>
      <c r="G27" s="1356" t="s">
        <v>117</v>
      </c>
      <c r="H27" s="616">
        <v>0.7</v>
      </c>
      <c r="I27" s="1356" t="s">
        <v>119</v>
      </c>
      <c r="J27" s="637">
        <f>ROUND(F27*H27,0)</f>
        <v>0</v>
      </c>
      <c r="K27" s="409" t="s">
        <v>572</v>
      </c>
      <c r="L27" s="446" t="s">
        <v>117</v>
      </c>
    </row>
    <row r="28" spans="1:12" s="163" customFormat="1" ht="11.25" customHeight="1" thickTop="1" x14ac:dyDescent="0.2">
      <c r="A28" s="551"/>
      <c r="B28" s="574"/>
      <c r="C28" s="574"/>
      <c r="D28" s="574"/>
      <c r="E28" s="574"/>
      <c r="F28" s="1048"/>
      <c r="G28" s="1049"/>
      <c r="H28" s="1050"/>
      <c r="I28" s="1049"/>
      <c r="J28" s="622" t="s">
        <v>178</v>
      </c>
      <c r="K28" s="409"/>
      <c r="L28" s="388"/>
    </row>
    <row r="29" spans="1:12" s="163" customFormat="1" ht="18.75" customHeight="1" x14ac:dyDescent="0.2">
      <c r="A29" s="551"/>
      <c r="B29" s="574"/>
      <c r="C29" s="574"/>
      <c r="D29" s="574"/>
      <c r="E29" s="574"/>
      <c r="F29" s="1048"/>
      <c r="G29" s="1049"/>
      <c r="H29" s="591"/>
      <c r="I29" s="591"/>
      <c r="J29" s="58"/>
      <c r="K29" s="409"/>
      <c r="L29" s="388"/>
    </row>
    <row r="30" spans="1:12" ht="14.4" x14ac:dyDescent="0.2">
      <c r="A30" s="551" t="s">
        <v>800</v>
      </c>
      <c r="B30" s="536" t="s">
        <v>351</v>
      </c>
      <c r="C30" s="550"/>
      <c r="D30" s="550"/>
      <c r="E30" s="550"/>
      <c r="F30" s="620"/>
      <c r="G30" s="550"/>
      <c r="H30" s="550"/>
      <c r="I30" s="550"/>
      <c r="J30" s="620"/>
      <c r="K30" s="550"/>
      <c r="L30" s="384"/>
    </row>
    <row r="31" spans="1:12" ht="6.75" customHeight="1" x14ac:dyDescent="0.2">
      <c r="A31" s="553"/>
      <c r="B31" s="550"/>
      <c r="C31" s="550"/>
      <c r="D31" s="550"/>
      <c r="E31" s="550"/>
      <c r="F31" s="620"/>
      <c r="G31" s="550"/>
      <c r="H31" s="550"/>
      <c r="I31" s="550"/>
      <c r="J31" s="620"/>
      <c r="K31" s="550"/>
      <c r="L31" s="384"/>
    </row>
    <row r="32" spans="1:12" ht="18.75" customHeight="1" x14ac:dyDescent="0.2">
      <c r="A32" s="553"/>
      <c r="B32" s="1539" t="s">
        <v>140</v>
      </c>
      <c r="C32" s="1540"/>
      <c r="D32" s="1539" t="s">
        <v>139</v>
      </c>
      <c r="E32" s="1540"/>
      <c r="F32" s="623" t="s">
        <v>138</v>
      </c>
      <c r="G32" s="624"/>
      <c r="H32" s="624" t="s">
        <v>137</v>
      </c>
      <c r="I32" s="624"/>
      <c r="J32" s="623" t="s">
        <v>89</v>
      </c>
      <c r="K32" s="409"/>
      <c r="L32" s="384"/>
    </row>
    <row r="33" spans="1:12" ht="14.25" customHeight="1" x14ac:dyDescent="0.2">
      <c r="A33" s="553"/>
      <c r="B33" s="626"/>
      <c r="C33" s="565"/>
      <c r="D33" s="566"/>
      <c r="E33" s="411"/>
      <c r="F33" s="627"/>
      <c r="G33" s="568"/>
      <c r="H33" s="568"/>
      <c r="I33" s="568"/>
      <c r="J33" s="628" t="s">
        <v>801</v>
      </c>
      <c r="K33" s="409"/>
      <c r="L33" s="384"/>
    </row>
    <row r="34" spans="1:12" s="163" customFormat="1" ht="14.25" customHeight="1" x14ac:dyDescent="0.2">
      <c r="A34" s="536"/>
      <c r="B34" s="404">
        <v>1</v>
      </c>
      <c r="C34" s="405" t="s">
        <v>350</v>
      </c>
      <c r="D34" s="406" t="s">
        <v>534</v>
      </c>
      <c r="E34" s="539" t="s">
        <v>143</v>
      </c>
      <c r="F34" s="638" t="b">
        <f>IF(総括表!$B$4=総括表!$Q$4,基礎データ貼付用シート!E1577)</f>
        <v>0</v>
      </c>
      <c r="G34" s="423" t="s">
        <v>5011</v>
      </c>
      <c r="H34" s="1052">
        <v>6.3E-2</v>
      </c>
      <c r="I34" s="423" t="s">
        <v>5012</v>
      </c>
      <c r="J34" s="424">
        <f>ROUND(F34*H34,0)</f>
        <v>0</v>
      </c>
      <c r="K34" s="409" t="s">
        <v>274</v>
      </c>
      <c r="L34" s="388"/>
    </row>
    <row r="35" spans="1:12" s="163" customFormat="1" ht="14.25" customHeight="1" x14ac:dyDescent="0.2">
      <c r="A35" s="536"/>
      <c r="B35" s="779"/>
      <c r="C35" s="411"/>
      <c r="D35" s="406" t="s">
        <v>530</v>
      </c>
      <c r="E35" s="539" t="s">
        <v>142</v>
      </c>
      <c r="F35" s="638" t="b">
        <f>IF(総括表!$B$4=総括表!$Q$5,基礎データ貼付用シート!E1577)</f>
        <v>0</v>
      </c>
      <c r="G35" s="423" t="s">
        <v>5011</v>
      </c>
      <c r="H35" s="1052">
        <v>0</v>
      </c>
      <c r="I35" s="425" t="s">
        <v>5012</v>
      </c>
      <c r="J35" s="789">
        <f>ROUND(F35*H35,0)</f>
        <v>0</v>
      </c>
      <c r="K35" s="409" t="s">
        <v>273</v>
      </c>
      <c r="L35" s="388"/>
    </row>
    <row r="36" spans="1:12" s="163" customFormat="1" ht="14.25" customHeight="1" x14ac:dyDescent="0.2">
      <c r="A36" s="536"/>
      <c r="B36" s="404">
        <v>2</v>
      </c>
      <c r="C36" s="405" t="s">
        <v>349</v>
      </c>
      <c r="D36" s="406" t="s">
        <v>534</v>
      </c>
      <c r="E36" s="539" t="s">
        <v>143</v>
      </c>
      <c r="F36" s="638" t="b">
        <f>IF(総括表!$B$4=総括表!$Q$4,基礎データ貼付用シート!E1578)</f>
        <v>0</v>
      </c>
      <c r="G36" s="423" t="s">
        <v>5011</v>
      </c>
      <c r="H36" s="1052">
        <v>3.7999999999999999E-2</v>
      </c>
      <c r="I36" s="423" t="s">
        <v>5012</v>
      </c>
      <c r="J36" s="424">
        <f>ROUND(F36*H36,0)</f>
        <v>0</v>
      </c>
      <c r="K36" s="409" t="s">
        <v>272</v>
      </c>
      <c r="L36" s="388"/>
    </row>
    <row r="37" spans="1:12" s="163" customFormat="1" ht="14.25" customHeight="1" x14ac:dyDescent="0.2">
      <c r="A37" s="536"/>
      <c r="B37" s="779"/>
      <c r="C37" s="411"/>
      <c r="D37" s="406" t="s">
        <v>530</v>
      </c>
      <c r="E37" s="539" t="s">
        <v>142</v>
      </c>
      <c r="F37" s="638" t="b">
        <f>IF(総括表!$B$4=総括表!$Q$5,基礎データ貼付用シート!E1578)</f>
        <v>0</v>
      </c>
      <c r="G37" s="423" t="s">
        <v>5011</v>
      </c>
      <c r="H37" s="1052">
        <v>0</v>
      </c>
      <c r="I37" s="425" t="s">
        <v>5012</v>
      </c>
      <c r="J37" s="789">
        <f t="shared" ref="J37:J91" si="0">ROUND(F37*H37,0)</f>
        <v>0</v>
      </c>
      <c r="K37" s="409" t="s">
        <v>271</v>
      </c>
      <c r="L37" s="388"/>
    </row>
    <row r="38" spans="1:12" s="163" customFormat="1" ht="14.25" customHeight="1" x14ac:dyDescent="0.2">
      <c r="A38" s="536"/>
      <c r="B38" s="404">
        <v>3</v>
      </c>
      <c r="C38" s="405" t="s">
        <v>348</v>
      </c>
      <c r="D38" s="406" t="s">
        <v>534</v>
      </c>
      <c r="E38" s="539" t="s">
        <v>143</v>
      </c>
      <c r="F38" s="638" t="b">
        <f>IF(総括表!$B$4=総括表!$Q$4,基礎データ貼付用シート!E1579)</f>
        <v>0</v>
      </c>
      <c r="G38" s="423" t="s">
        <v>5011</v>
      </c>
      <c r="H38" s="1052">
        <v>8.5000000000000006E-2</v>
      </c>
      <c r="I38" s="423" t="s">
        <v>5012</v>
      </c>
      <c r="J38" s="424">
        <f t="shared" si="0"/>
        <v>0</v>
      </c>
      <c r="K38" s="409" t="s">
        <v>269</v>
      </c>
      <c r="L38" s="388"/>
    </row>
    <row r="39" spans="1:12" s="163" customFormat="1" ht="14.25" customHeight="1" x14ac:dyDescent="0.2">
      <c r="A39" s="536"/>
      <c r="B39" s="779"/>
      <c r="C39" s="411"/>
      <c r="D39" s="406" t="s">
        <v>530</v>
      </c>
      <c r="E39" s="539" t="s">
        <v>142</v>
      </c>
      <c r="F39" s="638" t="b">
        <f>IF(総括表!$B$4=総括表!$Q$5,基礎データ貼付用シート!E1579)</f>
        <v>0</v>
      </c>
      <c r="G39" s="423" t="s">
        <v>117</v>
      </c>
      <c r="H39" s="1052">
        <v>4.4999999999999998E-2</v>
      </c>
      <c r="I39" s="425" t="s">
        <v>119</v>
      </c>
      <c r="J39" s="789">
        <f t="shared" si="0"/>
        <v>0</v>
      </c>
      <c r="K39" s="409" t="s">
        <v>268</v>
      </c>
      <c r="L39" s="388"/>
    </row>
    <row r="40" spans="1:12" s="163" customFormat="1" ht="14.25" customHeight="1" x14ac:dyDescent="0.2">
      <c r="A40" s="536"/>
      <c r="B40" s="404">
        <v>4</v>
      </c>
      <c r="C40" s="405" t="s">
        <v>347</v>
      </c>
      <c r="D40" s="406" t="s">
        <v>534</v>
      </c>
      <c r="E40" s="539" t="s">
        <v>143</v>
      </c>
      <c r="F40" s="638" t="b">
        <f>IF(総括表!$B$4=総括表!$Q$4,基礎データ貼付用シート!E1580)</f>
        <v>0</v>
      </c>
      <c r="G40" s="423" t="s">
        <v>117</v>
      </c>
      <c r="H40" s="1052">
        <v>5.0999999999999997E-2</v>
      </c>
      <c r="I40" s="423" t="s">
        <v>119</v>
      </c>
      <c r="J40" s="424">
        <f t="shared" si="0"/>
        <v>0</v>
      </c>
      <c r="K40" s="409" t="s">
        <v>270</v>
      </c>
      <c r="L40" s="388"/>
    </row>
    <row r="41" spans="1:12" s="163" customFormat="1" ht="14.25" customHeight="1" x14ac:dyDescent="0.2">
      <c r="A41" s="536"/>
      <c r="B41" s="779"/>
      <c r="C41" s="411"/>
      <c r="D41" s="406" t="s">
        <v>530</v>
      </c>
      <c r="E41" s="539" t="s">
        <v>142</v>
      </c>
      <c r="F41" s="638" t="b">
        <f>IF(総括表!$B$4=総括表!$Q$5,基礎データ貼付用シート!E1580)</f>
        <v>0</v>
      </c>
      <c r="G41" s="423" t="s">
        <v>117</v>
      </c>
      <c r="H41" s="1052">
        <v>2.7E-2</v>
      </c>
      <c r="I41" s="425" t="s">
        <v>119</v>
      </c>
      <c r="J41" s="789">
        <f t="shared" si="0"/>
        <v>0</v>
      </c>
      <c r="K41" s="409" t="s">
        <v>267</v>
      </c>
      <c r="L41" s="388"/>
    </row>
    <row r="42" spans="1:12" s="163" customFormat="1" ht="14.25" customHeight="1" x14ac:dyDescent="0.2">
      <c r="A42" s="536"/>
      <c r="B42" s="404">
        <v>5</v>
      </c>
      <c r="C42" s="405" t="s">
        <v>346</v>
      </c>
      <c r="D42" s="406" t="s">
        <v>534</v>
      </c>
      <c r="E42" s="539" t="s">
        <v>143</v>
      </c>
      <c r="F42" s="638" t="b">
        <f>IF(総括表!$B$4=総括表!$Q$4,基礎データ貼付用シート!E1581)</f>
        <v>0</v>
      </c>
      <c r="G42" s="423" t="s">
        <v>117</v>
      </c>
      <c r="H42" s="1052">
        <v>0.122</v>
      </c>
      <c r="I42" s="423" t="s">
        <v>119</v>
      </c>
      <c r="J42" s="424">
        <f t="shared" si="0"/>
        <v>0</v>
      </c>
      <c r="K42" s="409" t="s">
        <v>266</v>
      </c>
      <c r="L42" s="388"/>
    </row>
    <row r="43" spans="1:12" s="163" customFormat="1" ht="14.25" customHeight="1" x14ac:dyDescent="0.2">
      <c r="A43" s="536"/>
      <c r="B43" s="779"/>
      <c r="C43" s="411"/>
      <c r="D43" s="406" t="s">
        <v>530</v>
      </c>
      <c r="E43" s="539" t="s">
        <v>142</v>
      </c>
      <c r="F43" s="638" t="b">
        <f>IF(総括表!$B$4=総括表!$Q$5,基礎データ貼付用シート!E1581)</f>
        <v>0</v>
      </c>
      <c r="G43" s="423" t="s">
        <v>117</v>
      </c>
      <c r="H43" s="1052">
        <v>0.108</v>
      </c>
      <c r="I43" s="425" t="s">
        <v>119</v>
      </c>
      <c r="J43" s="789">
        <f t="shared" si="0"/>
        <v>0</v>
      </c>
      <c r="K43" s="409" t="s">
        <v>265</v>
      </c>
      <c r="L43" s="388"/>
    </row>
    <row r="44" spans="1:12" s="163" customFormat="1" ht="14.25" customHeight="1" x14ac:dyDescent="0.2">
      <c r="A44" s="536"/>
      <c r="B44" s="404">
        <v>6</v>
      </c>
      <c r="C44" s="405" t="s">
        <v>345</v>
      </c>
      <c r="D44" s="406" t="s">
        <v>534</v>
      </c>
      <c r="E44" s="539" t="s">
        <v>143</v>
      </c>
      <c r="F44" s="638" t="b">
        <f>IF(総括表!$B$4=総括表!$Q$4,基礎データ貼付用シート!E1582)</f>
        <v>0</v>
      </c>
      <c r="G44" s="423" t="s">
        <v>117</v>
      </c>
      <c r="H44" s="1052">
        <v>7.2999999999999995E-2</v>
      </c>
      <c r="I44" s="423" t="s">
        <v>119</v>
      </c>
      <c r="J44" s="424">
        <f t="shared" si="0"/>
        <v>0</v>
      </c>
      <c r="K44" s="409" t="s">
        <v>264</v>
      </c>
      <c r="L44" s="388"/>
    </row>
    <row r="45" spans="1:12" s="163" customFormat="1" ht="14.25" customHeight="1" x14ac:dyDescent="0.2">
      <c r="A45" s="536"/>
      <c r="B45" s="779"/>
      <c r="C45" s="411"/>
      <c r="D45" s="406" t="s">
        <v>530</v>
      </c>
      <c r="E45" s="539" t="s">
        <v>142</v>
      </c>
      <c r="F45" s="638" t="b">
        <f>IF(総括表!$B$4=総括表!$Q$5,基礎データ貼付用シート!E1582)</f>
        <v>0</v>
      </c>
      <c r="G45" s="423" t="s">
        <v>117</v>
      </c>
      <c r="H45" s="1052">
        <v>6.5000000000000002E-2</v>
      </c>
      <c r="I45" s="425" t="s">
        <v>119</v>
      </c>
      <c r="J45" s="789">
        <f t="shared" si="0"/>
        <v>0</v>
      </c>
      <c r="K45" s="409" t="s">
        <v>263</v>
      </c>
      <c r="L45" s="388"/>
    </row>
    <row r="46" spans="1:12" s="163" customFormat="1" ht="14.25" customHeight="1" x14ac:dyDescent="0.2">
      <c r="A46" s="536"/>
      <c r="B46" s="404">
        <v>7</v>
      </c>
      <c r="C46" s="405" t="s">
        <v>505</v>
      </c>
      <c r="D46" s="406" t="s">
        <v>534</v>
      </c>
      <c r="E46" s="539" t="s">
        <v>143</v>
      </c>
      <c r="F46" s="638" t="b">
        <f>IF(総括表!$B$4=総括表!$Q$4,基礎データ貼付用シート!E1583)</f>
        <v>0</v>
      </c>
      <c r="G46" s="423" t="s">
        <v>117</v>
      </c>
      <c r="H46" s="1052">
        <v>0.161</v>
      </c>
      <c r="I46" s="423" t="s">
        <v>119</v>
      </c>
      <c r="J46" s="424">
        <f>ROUND(F46*H46,0)</f>
        <v>0</v>
      </c>
      <c r="K46" s="409" t="s">
        <v>262</v>
      </c>
      <c r="L46" s="388"/>
    </row>
    <row r="47" spans="1:12" s="163" customFormat="1" ht="14.25" customHeight="1" x14ac:dyDescent="0.2">
      <c r="A47" s="536"/>
      <c r="B47" s="779"/>
      <c r="C47" s="411"/>
      <c r="D47" s="406" t="s">
        <v>530</v>
      </c>
      <c r="E47" s="539" t="s">
        <v>142</v>
      </c>
      <c r="F47" s="638" t="b">
        <f>IF(総括表!$B$4=総括表!$Q$5,基礎データ貼付用シート!E1583)</f>
        <v>0</v>
      </c>
      <c r="G47" s="423" t="s">
        <v>117</v>
      </c>
      <c r="H47" s="1052">
        <v>0.14899999999999999</v>
      </c>
      <c r="I47" s="425" t="s">
        <v>119</v>
      </c>
      <c r="J47" s="789">
        <f t="shared" si="0"/>
        <v>0</v>
      </c>
      <c r="K47" s="409" t="s">
        <v>261</v>
      </c>
      <c r="L47" s="388"/>
    </row>
    <row r="48" spans="1:12" s="163" customFormat="1" ht="14.25" customHeight="1" x14ac:dyDescent="0.2">
      <c r="A48" s="536"/>
      <c r="B48" s="404">
        <v>8</v>
      </c>
      <c r="C48" s="405" t="s">
        <v>506</v>
      </c>
      <c r="D48" s="406" t="s">
        <v>534</v>
      </c>
      <c r="E48" s="539" t="s">
        <v>143</v>
      </c>
      <c r="F48" s="638" t="b">
        <f>IF(総括表!$B$4=総括表!$Q$4,基礎データ貼付用シート!E1584)</f>
        <v>0</v>
      </c>
      <c r="G48" s="423" t="s">
        <v>117</v>
      </c>
      <c r="H48" s="1052">
        <v>9.7000000000000003E-2</v>
      </c>
      <c r="I48" s="423" t="s">
        <v>119</v>
      </c>
      <c r="J48" s="424">
        <f t="shared" si="0"/>
        <v>0</v>
      </c>
      <c r="K48" s="409" t="s">
        <v>260</v>
      </c>
      <c r="L48" s="388"/>
    </row>
    <row r="49" spans="1:12" s="163" customFormat="1" ht="14.25" customHeight="1" x14ac:dyDescent="0.2">
      <c r="A49" s="536"/>
      <c r="B49" s="779"/>
      <c r="C49" s="411"/>
      <c r="D49" s="406" t="s">
        <v>530</v>
      </c>
      <c r="E49" s="539" t="s">
        <v>142</v>
      </c>
      <c r="F49" s="638" t="b">
        <f>IF(総括表!$B$4=総括表!$Q$5,基礎データ貼付用シート!E1584)</f>
        <v>0</v>
      </c>
      <c r="G49" s="423" t="s">
        <v>117</v>
      </c>
      <c r="H49" s="1052">
        <v>8.8999999999999996E-2</v>
      </c>
      <c r="I49" s="425" t="s">
        <v>119</v>
      </c>
      <c r="J49" s="789">
        <f t="shared" si="0"/>
        <v>0</v>
      </c>
      <c r="K49" s="409" t="s">
        <v>259</v>
      </c>
      <c r="L49" s="388"/>
    </row>
    <row r="50" spans="1:12" s="163" customFormat="1" ht="14.25" customHeight="1" x14ac:dyDescent="0.2">
      <c r="A50" s="536"/>
      <c r="B50" s="404">
        <v>9</v>
      </c>
      <c r="C50" s="405" t="s">
        <v>616</v>
      </c>
      <c r="D50" s="406" t="s">
        <v>534</v>
      </c>
      <c r="E50" s="539" t="s">
        <v>143</v>
      </c>
      <c r="F50" s="638" t="b">
        <f>IF(総括表!$B$4=総括表!$Q$4,基礎データ貼付用シート!E1585)</f>
        <v>0</v>
      </c>
      <c r="G50" s="423" t="s">
        <v>117</v>
      </c>
      <c r="H50" s="1052">
        <v>0.2</v>
      </c>
      <c r="I50" s="423" t="s">
        <v>119</v>
      </c>
      <c r="J50" s="424">
        <f t="shared" si="0"/>
        <v>0</v>
      </c>
      <c r="K50" s="409" t="s">
        <v>258</v>
      </c>
      <c r="L50" s="388"/>
    </row>
    <row r="51" spans="1:12" s="163" customFormat="1" ht="14.25" customHeight="1" x14ac:dyDescent="0.2">
      <c r="A51" s="536"/>
      <c r="B51" s="779"/>
      <c r="C51" s="411"/>
      <c r="D51" s="406" t="s">
        <v>530</v>
      </c>
      <c r="E51" s="539" t="s">
        <v>142</v>
      </c>
      <c r="F51" s="638" t="b">
        <f>IF(総括表!$B$4=総括表!$Q$5,基礎データ貼付用シート!E1585)</f>
        <v>0</v>
      </c>
      <c r="G51" s="423" t="s">
        <v>117</v>
      </c>
      <c r="H51" s="1052">
        <v>0.189</v>
      </c>
      <c r="I51" s="425" t="s">
        <v>119</v>
      </c>
      <c r="J51" s="789">
        <f t="shared" si="0"/>
        <v>0</v>
      </c>
      <c r="K51" s="409" t="s">
        <v>257</v>
      </c>
      <c r="L51" s="388"/>
    </row>
    <row r="52" spans="1:12" s="163" customFormat="1" ht="14.25" customHeight="1" x14ac:dyDescent="0.2">
      <c r="A52" s="536"/>
      <c r="B52" s="404">
        <v>10</v>
      </c>
      <c r="C52" s="405" t="s">
        <v>615</v>
      </c>
      <c r="D52" s="406" t="s">
        <v>534</v>
      </c>
      <c r="E52" s="539" t="s">
        <v>143</v>
      </c>
      <c r="F52" s="638" t="b">
        <f>IF(総括表!$B$4=総括表!$Q$4,基礎データ貼付用シート!E1586)</f>
        <v>0</v>
      </c>
      <c r="G52" s="423" t="s">
        <v>117</v>
      </c>
      <c r="H52" s="1052">
        <v>0.12</v>
      </c>
      <c r="I52" s="423" t="s">
        <v>119</v>
      </c>
      <c r="J52" s="424">
        <f t="shared" si="0"/>
        <v>0</v>
      </c>
      <c r="K52" s="409" t="s">
        <v>256</v>
      </c>
      <c r="L52" s="388"/>
    </row>
    <row r="53" spans="1:12" s="163" customFormat="1" ht="14.25" customHeight="1" x14ac:dyDescent="0.2">
      <c r="A53" s="536"/>
      <c r="B53" s="779"/>
      <c r="C53" s="411"/>
      <c r="D53" s="406" t="s">
        <v>530</v>
      </c>
      <c r="E53" s="539" t="s">
        <v>142</v>
      </c>
      <c r="F53" s="638" t="b">
        <f>IF(総括表!$B$4=総括表!$Q$5,基礎データ貼付用シート!E1586)</f>
        <v>0</v>
      </c>
      <c r="G53" s="423" t="s">
        <v>117</v>
      </c>
      <c r="H53" s="1052">
        <v>0.113</v>
      </c>
      <c r="I53" s="425" t="s">
        <v>119</v>
      </c>
      <c r="J53" s="789">
        <f t="shared" si="0"/>
        <v>0</v>
      </c>
      <c r="K53" s="409" t="s">
        <v>255</v>
      </c>
      <c r="L53" s="388"/>
    </row>
    <row r="54" spans="1:12" s="163" customFormat="1" ht="14.25" customHeight="1" x14ac:dyDescent="0.2">
      <c r="A54" s="536"/>
      <c r="B54" s="404">
        <v>11</v>
      </c>
      <c r="C54" s="405" t="s">
        <v>684</v>
      </c>
      <c r="D54" s="406" t="s">
        <v>534</v>
      </c>
      <c r="E54" s="539" t="s">
        <v>143</v>
      </c>
      <c r="F54" s="638" t="b">
        <f>IF(総括表!$B$4=総括表!$Q$4,基礎データ貼付用シート!E1587)</f>
        <v>0</v>
      </c>
      <c r="G54" s="423" t="s">
        <v>117</v>
      </c>
      <c r="H54" s="1052">
        <v>0.23799999999999999</v>
      </c>
      <c r="I54" s="423" t="s">
        <v>119</v>
      </c>
      <c r="J54" s="424">
        <f t="shared" si="0"/>
        <v>0</v>
      </c>
      <c r="K54" s="409" t="s">
        <v>254</v>
      </c>
      <c r="L54" s="388"/>
    </row>
    <row r="55" spans="1:12" s="163" customFormat="1" ht="14.25" customHeight="1" x14ac:dyDescent="0.2">
      <c r="A55" s="536"/>
      <c r="B55" s="779"/>
      <c r="C55" s="411"/>
      <c r="D55" s="406" t="s">
        <v>530</v>
      </c>
      <c r="E55" s="539" t="s">
        <v>142</v>
      </c>
      <c r="F55" s="638" t="b">
        <f>IF(総括表!$B$4=総括表!$Q$5,基礎データ貼付用シート!E1587)</f>
        <v>0</v>
      </c>
      <c r="G55" s="423" t="s">
        <v>117</v>
      </c>
      <c r="H55" s="1052">
        <v>0.22800000000000001</v>
      </c>
      <c r="I55" s="425" t="s">
        <v>119</v>
      </c>
      <c r="J55" s="789">
        <f t="shared" si="0"/>
        <v>0</v>
      </c>
      <c r="K55" s="409" t="s">
        <v>253</v>
      </c>
      <c r="L55" s="388"/>
    </row>
    <row r="56" spans="1:12" s="163" customFormat="1" ht="14.25" customHeight="1" x14ac:dyDescent="0.2">
      <c r="A56" s="536"/>
      <c r="B56" s="404">
        <v>12</v>
      </c>
      <c r="C56" s="405" t="s">
        <v>685</v>
      </c>
      <c r="D56" s="406" t="s">
        <v>534</v>
      </c>
      <c r="E56" s="539" t="s">
        <v>143</v>
      </c>
      <c r="F56" s="638" t="b">
        <f>IF(総括表!$B$4=総括表!$Q$4,基礎データ貼付用シート!E1588)</f>
        <v>0</v>
      </c>
      <c r="G56" s="423" t="s">
        <v>117</v>
      </c>
      <c r="H56" s="1052">
        <v>0.14299999999999999</v>
      </c>
      <c r="I56" s="423" t="s">
        <v>119</v>
      </c>
      <c r="J56" s="424">
        <f t="shared" si="0"/>
        <v>0</v>
      </c>
      <c r="K56" s="409" t="s">
        <v>322</v>
      </c>
      <c r="L56" s="388"/>
    </row>
    <row r="57" spans="1:12" s="163" customFormat="1" ht="14.25" customHeight="1" x14ac:dyDescent="0.2">
      <c r="A57" s="536"/>
      <c r="B57" s="779"/>
      <c r="C57" s="411"/>
      <c r="D57" s="406" t="s">
        <v>530</v>
      </c>
      <c r="E57" s="539" t="s">
        <v>142</v>
      </c>
      <c r="F57" s="638" t="b">
        <f>IF(総括表!$B$4=総括表!$Q$5,基礎データ貼付用シート!E1588)</f>
        <v>0</v>
      </c>
      <c r="G57" s="423" t="s">
        <v>117</v>
      </c>
      <c r="H57" s="1052">
        <v>0.13700000000000001</v>
      </c>
      <c r="I57" s="425" t="s">
        <v>119</v>
      </c>
      <c r="J57" s="789">
        <f t="shared" si="0"/>
        <v>0</v>
      </c>
      <c r="K57" s="409" t="s">
        <v>321</v>
      </c>
      <c r="L57" s="388"/>
    </row>
    <row r="58" spans="1:12" s="163" customFormat="1" ht="14.25" customHeight="1" x14ac:dyDescent="0.2">
      <c r="A58" s="536"/>
      <c r="B58" s="404">
        <v>13</v>
      </c>
      <c r="C58" s="405" t="s">
        <v>728</v>
      </c>
      <c r="D58" s="406" t="s">
        <v>534</v>
      </c>
      <c r="E58" s="539" t="s">
        <v>143</v>
      </c>
      <c r="F58" s="638" t="b">
        <f>IF(総括表!$B$4=総括表!$Q$4,基礎データ貼付用シート!E1589)</f>
        <v>0</v>
      </c>
      <c r="G58" s="423" t="s">
        <v>117</v>
      </c>
      <c r="H58" s="1052">
        <v>0.27400000000000002</v>
      </c>
      <c r="I58" s="423" t="s">
        <v>119</v>
      </c>
      <c r="J58" s="424">
        <f t="shared" si="0"/>
        <v>0</v>
      </c>
      <c r="K58" s="409" t="s">
        <v>320</v>
      </c>
      <c r="L58" s="388"/>
    </row>
    <row r="59" spans="1:12" s="163" customFormat="1" ht="14.25" customHeight="1" x14ac:dyDescent="0.2">
      <c r="A59" s="536"/>
      <c r="B59" s="779"/>
      <c r="C59" s="411"/>
      <c r="D59" s="406" t="s">
        <v>530</v>
      </c>
      <c r="E59" s="539" t="s">
        <v>142</v>
      </c>
      <c r="F59" s="638" t="b">
        <f>IF(総括表!$B$4=総括表!$Q$5,基礎データ貼付用シート!E1589)</f>
        <v>0</v>
      </c>
      <c r="G59" s="423" t="s">
        <v>117</v>
      </c>
      <c r="H59" s="1052">
        <v>0.26600000000000001</v>
      </c>
      <c r="I59" s="425" t="s">
        <v>119</v>
      </c>
      <c r="J59" s="789">
        <f t="shared" si="0"/>
        <v>0</v>
      </c>
      <c r="K59" s="409" t="s">
        <v>319</v>
      </c>
      <c r="L59" s="388"/>
    </row>
    <row r="60" spans="1:12" s="163" customFormat="1" ht="14.25" customHeight="1" x14ac:dyDescent="0.2">
      <c r="A60" s="536"/>
      <c r="B60" s="404">
        <v>14</v>
      </c>
      <c r="C60" s="405" t="s">
        <v>727</v>
      </c>
      <c r="D60" s="406" t="s">
        <v>534</v>
      </c>
      <c r="E60" s="539" t="s">
        <v>143</v>
      </c>
      <c r="F60" s="638" t="b">
        <f>IF(総括表!$B$4=総括表!$Q$4,基礎データ貼付用シート!E1590)</f>
        <v>0</v>
      </c>
      <c r="G60" s="423" t="s">
        <v>117</v>
      </c>
      <c r="H60" s="1052">
        <v>0.16500000000000001</v>
      </c>
      <c r="I60" s="423" t="s">
        <v>119</v>
      </c>
      <c r="J60" s="424">
        <f t="shared" si="0"/>
        <v>0</v>
      </c>
      <c r="K60" s="409" t="s">
        <v>318</v>
      </c>
      <c r="L60" s="388"/>
    </row>
    <row r="61" spans="1:12" s="163" customFormat="1" ht="14.25" customHeight="1" x14ac:dyDescent="0.2">
      <c r="A61" s="536"/>
      <c r="B61" s="779"/>
      <c r="C61" s="411"/>
      <c r="D61" s="406" t="s">
        <v>530</v>
      </c>
      <c r="E61" s="539" t="s">
        <v>142</v>
      </c>
      <c r="F61" s="638" t="b">
        <f>IF(総括表!$B$4=総括表!$Q$5,基礎データ貼付用シート!E1590)</f>
        <v>0</v>
      </c>
      <c r="G61" s="423" t="s">
        <v>117</v>
      </c>
      <c r="H61" s="1052">
        <v>0.16</v>
      </c>
      <c r="I61" s="425" t="s">
        <v>119</v>
      </c>
      <c r="J61" s="789">
        <f t="shared" si="0"/>
        <v>0</v>
      </c>
      <c r="K61" s="409" t="s">
        <v>317</v>
      </c>
      <c r="L61" s="388"/>
    </row>
    <row r="62" spans="1:12" s="163" customFormat="1" ht="14.25" customHeight="1" x14ac:dyDescent="0.2">
      <c r="A62" s="536"/>
      <c r="B62" s="404">
        <v>15</v>
      </c>
      <c r="C62" s="405" t="s">
        <v>803</v>
      </c>
      <c r="D62" s="406" t="s">
        <v>534</v>
      </c>
      <c r="E62" s="539" t="s">
        <v>143</v>
      </c>
      <c r="F62" s="638" t="b">
        <f>IF(総括表!$B$4=総括表!$Q$4,基礎データ貼付用シート!E1591)</f>
        <v>0</v>
      </c>
      <c r="G62" s="423" t="s">
        <v>117</v>
      </c>
      <c r="H62" s="1052">
        <v>0.312</v>
      </c>
      <c r="I62" s="423" t="s">
        <v>119</v>
      </c>
      <c r="J62" s="424">
        <f t="shared" si="0"/>
        <v>0</v>
      </c>
      <c r="K62" s="409" t="s">
        <v>316</v>
      </c>
      <c r="L62" s="388"/>
    </row>
    <row r="63" spans="1:12" s="163" customFormat="1" ht="14.25" customHeight="1" x14ac:dyDescent="0.2">
      <c r="A63" s="536"/>
      <c r="B63" s="779"/>
      <c r="C63" s="411"/>
      <c r="D63" s="406" t="s">
        <v>530</v>
      </c>
      <c r="E63" s="539" t="s">
        <v>142</v>
      </c>
      <c r="F63" s="638" t="b">
        <f>IF(総括表!$B$4=総括表!$Q$5,基礎データ貼付用シート!E1591)</f>
        <v>0</v>
      </c>
      <c r="G63" s="423" t="s">
        <v>117</v>
      </c>
      <c r="H63" s="1052">
        <v>0.30599999999999999</v>
      </c>
      <c r="I63" s="425" t="s">
        <v>119</v>
      </c>
      <c r="J63" s="789">
        <f t="shared" si="0"/>
        <v>0</v>
      </c>
      <c r="K63" s="409" t="s">
        <v>315</v>
      </c>
      <c r="L63" s="388"/>
    </row>
    <row r="64" spans="1:12" s="163" customFormat="1" ht="14.25" customHeight="1" x14ac:dyDescent="0.2">
      <c r="A64" s="536"/>
      <c r="B64" s="404">
        <v>16</v>
      </c>
      <c r="C64" s="405" t="s">
        <v>804</v>
      </c>
      <c r="D64" s="406" t="s">
        <v>534</v>
      </c>
      <c r="E64" s="539" t="s">
        <v>143</v>
      </c>
      <c r="F64" s="638" t="b">
        <f>IF(総括表!$B$4=総括表!$Q$4,基礎データ貼付用シート!E1592)</f>
        <v>0</v>
      </c>
      <c r="G64" s="423" t="s">
        <v>117</v>
      </c>
      <c r="H64" s="1052">
        <v>0.187</v>
      </c>
      <c r="I64" s="423" t="s">
        <v>119</v>
      </c>
      <c r="J64" s="424">
        <f t="shared" si="0"/>
        <v>0</v>
      </c>
      <c r="K64" s="409" t="s">
        <v>314</v>
      </c>
      <c r="L64" s="388"/>
    </row>
    <row r="65" spans="1:12" s="163" customFormat="1" ht="14.25" customHeight="1" x14ac:dyDescent="0.2">
      <c r="A65" s="536"/>
      <c r="B65" s="779"/>
      <c r="C65" s="411"/>
      <c r="D65" s="406" t="s">
        <v>530</v>
      </c>
      <c r="E65" s="539" t="s">
        <v>142</v>
      </c>
      <c r="F65" s="638" t="b">
        <f>IF(総括表!$B$4=総括表!$Q$5,基礎データ貼付用シート!E1592)</f>
        <v>0</v>
      </c>
      <c r="G65" s="423" t="s">
        <v>117</v>
      </c>
      <c r="H65" s="1052">
        <v>0.183</v>
      </c>
      <c r="I65" s="425" t="s">
        <v>119</v>
      </c>
      <c r="J65" s="789">
        <f t="shared" si="0"/>
        <v>0</v>
      </c>
      <c r="K65" s="409" t="s">
        <v>313</v>
      </c>
      <c r="L65" s="388"/>
    </row>
    <row r="66" spans="1:12" s="163" customFormat="1" ht="14.25" customHeight="1" x14ac:dyDescent="0.2">
      <c r="A66" s="536"/>
      <c r="B66" s="404">
        <v>17</v>
      </c>
      <c r="C66" s="405" t="s">
        <v>820</v>
      </c>
      <c r="D66" s="406" t="s">
        <v>534</v>
      </c>
      <c r="E66" s="539" t="s">
        <v>143</v>
      </c>
      <c r="F66" s="638" t="b">
        <f>IF(総括表!$B$4=総括表!$Q$4,基礎データ貼付用シート!E1593)</f>
        <v>0</v>
      </c>
      <c r="G66" s="423" t="s">
        <v>117</v>
      </c>
      <c r="H66" s="1053">
        <v>0.35899999999999999</v>
      </c>
      <c r="I66" s="423" t="s">
        <v>119</v>
      </c>
      <c r="J66" s="424">
        <f t="shared" si="0"/>
        <v>0</v>
      </c>
      <c r="K66" s="409" t="s">
        <v>312</v>
      </c>
      <c r="L66" s="388"/>
    </row>
    <row r="67" spans="1:12" s="163" customFormat="1" ht="14.25" customHeight="1" x14ac:dyDescent="0.2">
      <c r="A67" s="536"/>
      <c r="B67" s="779"/>
      <c r="C67" s="411"/>
      <c r="D67" s="406" t="s">
        <v>530</v>
      </c>
      <c r="E67" s="539" t="s">
        <v>142</v>
      </c>
      <c r="F67" s="638" t="b">
        <f>IF(総括表!$B$4=総括表!$Q$5,基礎データ貼付用シート!E1593)</f>
        <v>0</v>
      </c>
      <c r="G67" s="423" t="s">
        <v>117</v>
      </c>
      <c r="H67" s="1053">
        <v>0.35</v>
      </c>
      <c r="I67" s="425" t="s">
        <v>119</v>
      </c>
      <c r="J67" s="789">
        <f t="shared" si="0"/>
        <v>0</v>
      </c>
      <c r="K67" s="409" t="s">
        <v>311</v>
      </c>
      <c r="L67" s="388"/>
    </row>
    <row r="68" spans="1:12" s="163" customFormat="1" ht="14.25" customHeight="1" x14ac:dyDescent="0.2">
      <c r="A68" s="536"/>
      <c r="B68" s="404">
        <v>18</v>
      </c>
      <c r="C68" s="405" t="s">
        <v>821</v>
      </c>
      <c r="D68" s="406" t="s">
        <v>534</v>
      </c>
      <c r="E68" s="539" t="s">
        <v>143</v>
      </c>
      <c r="F68" s="638" t="b">
        <f>IF(総括表!$B$4=総括表!$Q$4,基礎データ貼付用シート!E1594)</f>
        <v>0</v>
      </c>
      <c r="G68" s="423" t="s">
        <v>117</v>
      </c>
      <c r="H68" s="1053">
        <v>0.215</v>
      </c>
      <c r="I68" s="423" t="s">
        <v>119</v>
      </c>
      <c r="J68" s="424">
        <f t="shared" si="0"/>
        <v>0</v>
      </c>
      <c r="K68" s="409" t="s">
        <v>310</v>
      </c>
      <c r="L68" s="388"/>
    </row>
    <row r="69" spans="1:12" s="163" customFormat="1" ht="14.25" customHeight="1" x14ac:dyDescent="0.2">
      <c r="A69" s="536"/>
      <c r="B69" s="779"/>
      <c r="C69" s="411"/>
      <c r="D69" s="406" t="s">
        <v>530</v>
      </c>
      <c r="E69" s="539" t="s">
        <v>142</v>
      </c>
      <c r="F69" s="638" t="b">
        <f>IF(総括表!$B$4=総括表!$Q$5,基礎データ貼付用シート!E1594)</f>
        <v>0</v>
      </c>
      <c r="G69" s="423" t="s">
        <v>117</v>
      </c>
      <c r="H69" s="1053">
        <v>0.21</v>
      </c>
      <c r="I69" s="425" t="s">
        <v>119</v>
      </c>
      <c r="J69" s="789">
        <f t="shared" si="0"/>
        <v>0</v>
      </c>
      <c r="K69" s="409" t="s">
        <v>309</v>
      </c>
      <c r="L69" s="388"/>
    </row>
    <row r="70" spans="1:12" s="163" customFormat="1" ht="14.25" customHeight="1" x14ac:dyDescent="0.2">
      <c r="A70" s="536"/>
      <c r="B70" s="404">
        <v>19</v>
      </c>
      <c r="C70" s="405" t="s">
        <v>919</v>
      </c>
      <c r="D70" s="406" t="s">
        <v>534</v>
      </c>
      <c r="E70" s="539" t="s">
        <v>143</v>
      </c>
      <c r="F70" s="638" t="b">
        <f>IF(総括表!$B$4=総括表!$Q$4,基礎データ貼付用シート!E1595)</f>
        <v>0</v>
      </c>
      <c r="G70" s="423" t="s">
        <v>117</v>
      </c>
      <c r="H70" s="1053">
        <v>0.34399999999999997</v>
      </c>
      <c r="I70" s="423" t="s">
        <v>119</v>
      </c>
      <c r="J70" s="424">
        <f t="shared" si="0"/>
        <v>0</v>
      </c>
      <c r="K70" s="409" t="s">
        <v>920</v>
      </c>
      <c r="L70" s="388"/>
    </row>
    <row r="71" spans="1:12" s="163" customFormat="1" ht="14.25" customHeight="1" x14ac:dyDescent="0.2">
      <c r="A71" s="536"/>
      <c r="B71" s="779"/>
      <c r="C71" s="411"/>
      <c r="D71" s="406" t="s">
        <v>530</v>
      </c>
      <c r="E71" s="539" t="s">
        <v>142</v>
      </c>
      <c r="F71" s="638" t="b">
        <f>IF(総括表!$B$4=総括表!$Q$5,基礎データ貼付用シート!E1595)</f>
        <v>0</v>
      </c>
      <c r="G71" s="423" t="s">
        <v>117</v>
      </c>
      <c r="H71" s="1053">
        <v>0.34</v>
      </c>
      <c r="I71" s="425" t="s">
        <v>119</v>
      </c>
      <c r="J71" s="789">
        <f t="shared" si="0"/>
        <v>0</v>
      </c>
      <c r="K71" s="409" t="s">
        <v>307</v>
      </c>
      <c r="L71" s="388"/>
    </row>
    <row r="72" spans="1:12" s="163" customFormat="1" ht="14.25" customHeight="1" x14ac:dyDescent="0.2">
      <c r="A72" s="536"/>
      <c r="B72" s="404">
        <v>20</v>
      </c>
      <c r="C72" s="405" t="s">
        <v>918</v>
      </c>
      <c r="D72" s="406" t="s">
        <v>534</v>
      </c>
      <c r="E72" s="539" t="s">
        <v>143</v>
      </c>
      <c r="F72" s="638" t="b">
        <f>IF(総括表!$B$4=総括表!$Q$4,基礎データ貼付用シート!E1596)</f>
        <v>0</v>
      </c>
      <c r="G72" s="423" t="s">
        <v>117</v>
      </c>
      <c r="H72" s="1053">
        <v>0.20599999999999999</v>
      </c>
      <c r="I72" s="423" t="s">
        <v>119</v>
      </c>
      <c r="J72" s="424">
        <f t="shared" si="0"/>
        <v>0</v>
      </c>
      <c r="K72" s="409" t="s">
        <v>306</v>
      </c>
      <c r="L72" s="388"/>
    </row>
    <row r="73" spans="1:12" s="163" customFormat="1" ht="14.25" customHeight="1" x14ac:dyDescent="0.2">
      <c r="A73" s="536"/>
      <c r="B73" s="779"/>
      <c r="C73" s="411"/>
      <c r="D73" s="406" t="s">
        <v>530</v>
      </c>
      <c r="E73" s="539" t="s">
        <v>142</v>
      </c>
      <c r="F73" s="638" t="b">
        <f>IF(総括表!$B$4=総括表!$Q$5,基礎データ貼付用シート!E1596)</f>
        <v>0</v>
      </c>
      <c r="G73" s="423" t="s">
        <v>117</v>
      </c>
      <c r="H73" s="1053">
        <v>0.20399999999999999</v>
      </c>
      <c r="I73" s="425" t="s">
        <v>119</v>
      </c>
      <c r="J73" s="789">
        <f t="shared" si="0"/>
        <v>0</v>
      </c>
      <c r="K73" s="409" t="s">
        <v>305</v>
      </c>
      <c r="L73" s="388"/>
    </row>
    <row r="74" spans="1:12" s="163" customFormat="1" ht="14.25" customHeight="1" x14ac:dyDescent="0.2">
      <c r="A74" s="536"/>
      <c r="B74" s="404">
        <v>21</v>
      </c>
      <c r="C74" s="405" t="s">
        <v>1142</v>
      </c>
      <c r="D74" s="406" t="s">
        <v>534</v>
      </c>
      <c r="E74" s="539" t="s">
        <v>143</v>
      </c>
      <c r="F74" s="638" t="b">
        <f>IF(総括表!$B$4=総括表!$Q$4,基礎データ貼付用シート!E1597)</f>
        <v>0</v>
      </c>
      <c r="G74" s="423" t="s">
        <v>117</v>
      </c>
      <c r="H74" s="1053">
        <v>0.38450000000000001</v>
      </c>
      <c r="I74" s="423" t="s">
        <v>119</v>
      </c>
      <c r="J74" s="424">
        <f t="shared" si="0"/>
        <v>0</v>
      </c>
      <c r="K74" s="409" t="s">
        <v>304</v>
      </c>
      <c r="L74" s="388"/>
    </row>
    <row r="75" spans="1:12" s="163" customFormat="1" ht="14.25" customHeight="1" x14ac:dyDescent="0.2">
      <c r="A75" s="536"/>
      <c r="B75" s="779"/>
      <c r="C75" s="411"/>
      <c r="D75" s="406" t="s">
        <v>530</v>
      </c>
      <c r="E75" s="539" t="s">
        <v>142</v>
      </c>
      <c r="F75" s="638" t="b">
        <f>IF(総括表!$B$4=総括表!$Q$5,基礎データ貼付用シート!E1597)</f>
        <v>0</v>
      </c>
      <c r="G75" s="423" t="s">
        <v>117</v>
      </c>
      <c r="H75" s="1053">
        <v>0.38089999999999996</v>
      </c>
      <c r="I75" s="425" t="s">
        <v>119</v>
      </c>
      <c r="J75" s="789">
        <f t="shared" si="0"/>
        <v>0</v>
      </c>
      <c r="K75" s="409" t="s">
        <v>910</v>
      </c>
      <c r="L75" s="388"/>
    </row>
    <row r="76" spans="1:12" s="163" customFormat="1" ht="14.25" customHeight="1" x14ac:dyDescent="0.2">
      <c r="A76" s="536"/>
      <c r="B76" s="404">
        <v>22</v>
      </c>
      <c r="C76" s="405" t="s">
        <v>1143</v>
      </c>
      <c r="D76" s="406" t="s">
        <v>534</v>
      </c>
      <c r="E76" s="539" t="s">
        <v>143</v>
      </c>
      <c r="F76" s="638" t="b">
        <f>IF(総括表!$B$4=総括表!$Q$4,基礎データ貼付用シート!E1598)</f>
        <v>0</v>
      </c>
      <c r="G76" s="423" t="s">
        <v>117</v>
      </c>
      <c r="H76" s="1053">
        <v>0.23069999999999999</v>
      </c>
      <c r="I76" s="423" t="s">
        <v>119</v>
      </c>
      <c r="J76" s="424">
        <f t="shared" si="0"/>
        <v>0</v>
      </c>
      <c r="K76" s="409" t="s">
        <v>898</v>
      </c>
      <c r="L76" s="388"/>
    </row>
    <row r="77" spans="1:12" s="163" customFormat="1" ht="14.25" customHeight="1" x14ac:dyDescent="0.2">
      <c r="A77" s="536"/>
      <c r="B77" s="779"/>
      <c r="C77" s="411"/>
      <c r="D77" s="406" t="s">
        <v>530</v>
      </c>
      <c r="E77" s="539" t="s">
        <v>142</v>
      </c>
      <c r="F77" s="638" t="b">
        <f>IF(総括表!$B$4=総括表!$Q$5,基礎データ貼付用シート!E1598)</f>
        <v>0</v>
      </c>
      <c r="G77" s="423" t="s">
        <v>117</v>
      </c>
      <c r="H77" s="1378">
        <v>0.22850000000000001</v>
      </c>
      <c r="I77" s="425" t="s">
        <v>119</v>
      </c>
      <c r="J77" s="789">
        <f t="shared" si="0"/>
        <v>0</v>
      </c>
      <c r="K77" s="409" t="s">
        <v>900</v>
      </c>
      <c r="L77" s="388"/>
    </row>
    <row r="78" spans="1:12" s="163" customFormat="1" ht="14.25" customHeight="1" x14ac:dyDescent="0.2">
      <c r="A78" s="536"/>
      <c r="B78" s="404">
        <v>23</v>
      </c>
      <c r="C78" s="405" t="s">
        <v>1627</v>
      </c>
      <c r="D78" s="406" t="s">
        <v>534</v>
      </c>
      <c r="E78" s="539" t="s">
        <v>143</v>
      </c>
      <c r="F78" s="638" t="b">
        <f>IF(総括表!$B$4=総括表!$Q$4,基礎データ貼付用シート!E1599)</f>
        <v>0</v>
      </c>
      <c r="G78" s="423" t="s">
        <v>117</v>
      </c>
      <c r="H78" s="1053">
        <v>0.42510000000000003</v>
      </c>
      <c r="I78" s="423" t="s">
        <v>119</v>
      </c>
      <c r="J78" s="424">
        <f t="shared" si="0"/>
        <v>0</v>
      </c>
      <c r="K78" s="409" t="s">
        <v>911</v>
      </c>
      <c r="L78" s="388"/>
    </row>
    <row r="79" spans="1:12" s="163" customFormat="1" ht="14.25" customHeight="1" x14ac:dyDescent="0.2">
      <c r="A79" s="536"/>
      <c r="B79" s="779"/>
      <c r="C79" s="411"/>
      <c r="D79" s="406" t="s">
        <v>530</v>
      </c>
      <c r="E79" s="539" t="s">
        <v>142</v>
      </c>
      <c r="F79" s="638" t="b">
        <f>IF(総括表!$B$4=総括表!$Q$5,基礎データ貼付用シート!E1599)</f>
        <v>0</v>
      </c>
      <c r="G79" s="423" t="s">
        <v>117</v>
      </c>
      <c r="H79" s="1053">
        <v>0.42180000000000001</v>
      </c>
      <c r="I79" s="425" t="s">
        <v>119</v>
      </c>
      <c r="J79" s="789">
        <f t="shared" si="0"/>
        <v>0</v>
      </c>
      <c r="K79" s="409" t="s">
        <v>303</v>
      </c>
      <c r="L79" s="388"/>
    </row>
    <row r="80" spans="1:12" s="163" customFormat="1" ht="14.25" customHeight="1" x14ac:dyDescent="0.2">
      <c r="A80" s="536"/>
      <c r="B80" s="404">
        <v>24</v>
      </c>
      <c r="C80" s="405" t="s">
        <v>1628</v>
      </c>
      <c r="D80" s="406" t="s">
        <v>534</v>
      </c>
      <c r="E80" s="539" t="s">
        <v>143</v>
      </c>
      <c r="F80" s="638" t="b">
        <f>IF(総括表!$B$4=総括表!$Q$4,基礎データ貼付用シート!E1600)</f>
        <v>0</v>
      </c>
      <c r="G80" s="423" t="s">
        <v>117</v>
      </c>
      <c r="H80" s="1053">
        <v>0.25509999999999999</v>
      </c>
      <c r="I80" s="423" t="s">
        <v>119</v>
      </c>
      <c r="J80" s="424">
        <f t="shared" si="0"/>
        <v>0</v>
      </c>
      <c r="K80" s="409" t="s">
        <v>888</v>
      </c>
      <c r="L80" s="388"/>
    </row>
    <row r="81" spans="1:13" s="163" customFormat="1" ht="14.25" customHeight="1" x14ac:dyDescent="0.2">
      <c r="A81" s="536"/>
      <c r="B81" s="779"/>
      <c r="C81" s="411"/>
      <c r="D81" s="406" t="s">
        <v>530</v>
      </c>
      <c r="E81" s="539" t="s">
        <v>142</v>
      </c>
      <c r="F81" s="638" t="b">
        <f>IF(総括表!$B$4=総括表!$Q$5,基礎データ貼付用シート!E1600)</f>
        <v>0</v>
      </c>
      <c r="G81" s="423" t="s">
        <v>117</v>
      </c>
      <c r="H81" s="1053">
        <v>0.25309999999999999</v>
      </c>
      <c r="I81" s="425" t="s">
        <v>119</v>
      </c>
      <c r="J81" s="789">
        <f>ROUND(F81*H81,0)</f>
        <v>0</v>
      </c>
      <c r="K81" s="409" t="s">
        <v>887</v>
      </c>
      <c r="L81" s="388"/>
    </row>
    <row r="82" spans="1:13" s="163" customFormat="1" ht="14.25" customHeight="1" x14ac:dyDescent="0.2">
      <c r="A82" s="536"/>
      <c r="B82" s="404">
        <v>25</v>
      </c>
      <c r="C82" s="405" t="s">
        <v>5007</v>
      </c>
      <c r="D82" s="406" t="s">
        <v>534</v>
      </c>
      <c r="E82" s="539" t="s">
        <v>143</v>
      </c>
      <c r="F82" s="638" t="b">
        <f>IF(総括表!$B$4=総括表!$Q$4,基礎データ貼付用シート!E1601)</f>
        <v>0</v>
      </c>
      <c r="G82" s="423" t="s">
        <v>117</v>
      </c>
      <c r="H82" s="1378">
        <v>0.4632</v>
      </c>
      <c r="I82" s="423" t="s">
        <v>119</v>
      </c>
      <c r="J82" s="424">
        <f t="shared" si="0"/>
        <v>0</v>
      </c>
      <c r="K82" s="409" t="s">
        <v>886</v>
      </c>
      <c r="L82" s="388"/>
    </row>
    <row r="83" spans="1:13" s="163" customFormat="1" ht="14.25" customHeight="1" x14ac:dyDescent="0.2">
      <c r="A83" s="536"/>
      <c r="B83" s="779"/>
      <c r="C83" s="411"/>
      <c r="D83" s="406" t="s">
        <v>530</v>
      </c>
      <c r="E83" s="539" t="s">
        <v>142</v>
      </c>
      <c r="F83" s="638" t="b">
        <f>IF(総括表!$B$4=総括表!$Q$5,基礎データ貼付用シート!E1601)</f>
        <v>0</v>
      </c>
      <c r="G83" s="423" t="s">
        <v>117</v>
      </c>
      <c r="H83" s="1053">
        <v>0.4612</v>
      </c>
      <c r="I83" s="425" t="s">
        <v>119</v>
      </c>
      <c r="J83" s="789">
        <f t="shared" si="0"/>
        <v>0</v>
      </c>
      <c r="K83" s="409" t="s">
        <v>885</v>
      </c>
      <c r="L83" s="388"/>
    </row>
    <row r="84" spans="1:13" s="163" customFormat="1" ht="14.25" customHeight="1" x14ac:dyDescent="0.2">
      <c r="A84" s="536"/>
      <c r="B84" s="404">
        <v>26</v>
      </c>
      <c r="C84" s="405" t="s">
        <v>5008</v>
      </c>
      <c r="D84" s="406" t="s">
        <v>534</v>
      </c>
      <c r="E84" s="539" t="s">
        <v>143</v>
      </c>
      <c r="F84" s="638" t="b">
        <f>IF(総括表!$B$4=総括表!$Q$4,基礎データ貼付用シート!E1602)</f>
        <v>0</v>
      </c>
      <c r="G84" s="423" t="s">
        <v>117</v>
      </c>
      <c r="H84" s="1378">
        <v>0.27789999999999998</v>
      </c>
      <c r="I84" s="423" t="s">
        <v>119</v>
      </c>
      <c r="J84" s="424">
        <f t="shared" si="0"/>
        <v>0</v>
      </c>
      <c r="K84" s="409" t="s">
        <v>884</v>
      </c>
      <c r="L84" s="388"/>
    </row>
    <row r="85" spans="1:13" s="163" customFormat="1" ht="14.25" customHeight="1" x14ac:dyDescent="0.2">
      <c r="A85" s="536"/>
      <c r="B85" s="779"/>
      <c r="C85" s="411"/>
      <c r="D85" s="406" t="s">
        <v>530</v>
      </c>
      <c r="E85" s="539" t="s">
        <v>142</v>
      </c>
      <c r="F85" s="638" t="b">
        <f>IF(総括表!$B$4=総括表!$Q$5,基礎データ貼付用シート!E1602)</f>
        <v>0</v>
      </c>
      <c r="G85" s="423" t="s">
        <v>117</v>
      </c>
      <c r="H85" s="1378">
        <v>0.2767</v>
      </c>
      <c r="I85" s="425" t="s">
        <v>119</v>
      </c>
      <c r="J85" s="789">
        <f t="shared" si="0"/>
        <v>0</v>
      </c>
      <c r="K85" s="409" t="s">
        <v>301</v>
      </c>
      <c r="L85" s="388"/>
    </row>
    <row r="86" spans="1:13" s="163" customFormat="1" ht="14.25" customHeight="1" x14ac:dyDescent="0.2">
      <c r="A86" s="536"/>
      <c r="B86" s="404">
        <v>27</v>
      </c>
      <c r="C86" s="668" t="s">
        <v>5418</v>
      </c>
      <c r="D86" s="406" t="s">
        <v>534</v>
      </c>
      <c r="E86" s="539" t="s">
        <v>143</v>
      </c>
      <c r="F86" s="638" t="b">
        <f>IF(総括表!$B$4=総括表!$Q$4,基礎データ貼付用シート!E1603)</f>
        <v>0</v>
      </c>
      <c r="G86" s="423" t="s">
        <v>117</v>
      </c>
      <c r="H86" s="1053">
        <v>0.5</v>
      </c>
      <c r="I86" s="423" t="s">
        <v>119</v>
      </c>
      <c r="J86" s="424">
        <f>ROUND(F86*H86,0)</f>
        <v>0</v>
      </c>
      <c r="K86" s="409" t="s">
        <v>300</v>
      </c>
      <c r="L86" s="388"/>
      <c r="M86" s="155"/>
    </row>
    <row r="87" spans="1:13" s="163" customFormat="1" ht="14.25" customHeight="1" x14ac:dyDescent="0.2">
      <c r="A87" s="536"/>
      <c r="B87" s="779"/>
      <c r="C87" s="411"/>
      <c r="D87" s="406" t="s">
        <v>530</v>
      </c>
      <c r="E87" s="539" t="s">
        <v>142</v>
      </c>
      <c r="F87" s="638" t="b">
        <f>IF(総括表!$B$4=総括表!$Q$5,基礎データ貼付用シート!E1603)</f>
        <v>0</v>
      </c>
      <c r="G87" s="423" t="s">
        <v>117</v>
      </c>
      <c r="H87" s="1053">
        <v>0.5</v>
      </c>
      <c r="I87" s="425" t="s">
        <v>119</v>
      </c>
      <c r="J87" s="789">
        <f t="shared" si="0"/>
        <v>0</v>
      </c>
      <c r="K87" s="409" t="s">
        <v>299</v>
      </c>
      <c r="L87" s="388"/>
      <c r="M87" s="155"/>
    </row>
    <row r="88" spans="1:13" s="163" customFormat="1" ht="14.25" customHeight="1" x14ac:dyDescent="0.2">
      <c r="A88" s="536"/>
      <c r="B88" s="404">
        <v>28</v>
      </c>
      <c r="C88" s="668" t="s">
        <v>5419</v>
      </c>
      <c r="D88" s="406" t="s">
        <v>534</v>
      </c>
      <c r="E88" s="539" t="s">
        <v>143</v>
      </c>
      <c r="F88" s="638" t="b">
        <f>IF(総括表!$B$4=総括表!$Q$4,基礎データ貼付用シート!E1604)</f>
        <v>0</v>
      </c>
      <c r="G88" s="423" t="s">
        <v>117</v>
      </c>
      <c r="H88" s="1053">
        <v>0.3</v>
      </c>
      <c r="I88" s="423" t="s">
        <v>119</v>
      </c>
      <c r="J88" s="424">
        <f t="shared" si="0"/>
        <v>0</v>
      </c>
      <c r="K88" s="409" t="s">
        <v>296</v>
      </c>
      <c r="L88" s="388"/>
      <c r="M88" s="155"/>
    </row>
    <row r="89" spans="1:13" s="163" customFormat="1" ht="14.25" customHeight="1" x14ac:dyDescent="0.2">
      <c r="A89" s="536"/>
      <c r="B89" s="779"/>
      <c r="C89" s="411"/>
      <c r="D89" s="1031" t="s">
        <v>530</v>
      </c>
      <c r="E89" s="1051" t="s">
        <v>142</v>
      </c>
      <c r="F89" s="1040" t="b">
        <f>IF(総括表!$B$4=総括表!$Q$5,基礎データ貼付用シート!E1604)</f>
        <v>0</v>
      </c>
      <c r="G89" s="425" t="s">
        <v>117</v>
      </c>
      <c r="H89" s="1053">
        <v>0.3</v>
      </c>
      <c r="I89" s="425" t="s">
        <v>119</v>
      </c>
      <c r="J89" s="789">
        <f t="shared" si="0"/>
        <v>0</v>
      </c>
      <c r="K89" s="409" t="s">
        <v>294</v>
      </c>
      <c r="L89" s="388"/>
      <c r="M89" s="155"/>
    </row>
    <row r="90" spans="1:13" s="163" customFormat="1" ht="14.25" customHeight="1" x14ac:dyDescent="0.2">
      <c r="A90" s="536"/>
      <c r="B90" s="404">
        <v>29</v>
      </c>
      <c r="C90" s="668" t="s">
        <v>5798</v>
      </c>
      <c r="D90" s="406" t="s">
        <v>908</v>
      </c>
      <c r="E90" s="539" t="s">
        <v>143</v>
      </c>
      <c r="F90" s="612" t="b">
        <f>IF(総括表!$B$4=総括表!$Q$4,基礎データ貼付用シート!E1605)</f>
        <v>0</v>
      </c>
      <c r="G90" s="425" t="s">
        <v>117</v>
      </c>
      <c r="H90" s="1052">
        <v>0.5</v>
      </c>
      <c r="I90" s="423" t="s">
        <v>119</v>
      </c>
      <c r="J90" s="424">
        <f t="shared" si="0"/>
        <v>0</v>
      </c>
      <c r="K90" s="409" t="s">
        <v>292</v>
      </c>
      <c r="L90" s="388"/>
      <c r="M90" s="155"/>
    </row>
    <row r="91" spans="1:13" s="163" customFormat="1" ht="14.25" customHeight="1" x14ac:dyDescent="0.2">
      <c r="A91" s="536"/>
      <c r="B91" s="779"/>
      <c r="C91" s="411"/>
      <c r="D91" s="406" t="s">
        <v>909</v>
      </c>
      <c r="E91" s="539" t="s">
        <v>142</v>
      </c>
      <c r="F91" s="612" t="b">
        <f>IF(総括表!$B$4=総括表!$Q$5,基礎データ貼付用シート!E1605)</f>
        <v>0</v>
      </c>
      <c r="G91" s="425" t="s">
        <v>117</v>
      </c>
      <c r="H91" s="1053">
        <v>0.5</v>
      </c>
      <c r="I91" s="423" t="s">
        <v>119</v>
      </c>
      <c r="J91" s="424">
        <f t="shared" si="0"/>
        <v>0</v>
      </c>
      <c r="K91" s="409" t="s">
        <v>332</v>
      </c>
      <c r="L91" s="388"/>
      <c r="M91" s="155"/>
    </row>
    <row r="92" spans="1:13" s="163" customFormat="1" ht="14.25" customHeight="1" x14ac:dyDescent="0.2">
      <c r="A92" s="536"/>
      <c r="B92" s="404">
        <v>30</v>
      </c>
      <c r="C92" s="668" t="s">
        <v>5799</v>
      </c>
      <c r="D92" s="406" t="s">
        <v>908</v>
      </c>
      <c r="E92" s="539" t="s">
        <v>143</v>
      </c>
      <c r="F92" s="612" t="b">
        <f>IF(総括表!$B$4=総括表!$Q$4,基礎データ貼付用シート!E1606)</f>
        <v>0</v>
      </c>
      <c r="G92" s="425" t="s">
        <v>117</v>
      </c>
      <c r="H92" s="1053">
        <v>0.3</v>
      </c>
      <c r="I92" s="423" t="s">
        <v>119</v>
      </c>
      <c r="J92" s="424">
        <f>ROUND(F92*H92,0)</f>
        <v>0</v>
      </c>
      <c r="K92" s="409" t="s">
        <v>5414</v>
      </c>
      <c r="L92" s="388"/>
      <c r="M92" s="155"/>
    </row>
    <row r="93" spans="1:13" s="163" customFormat="1" ht="14.25" customHeight="1" x14ac:dyDescent="0.2">
      <c r="A93" s="536"/>
      <c r="B93" s="779"/>
      <c r="C93" s="411"/>
      <c r="D93" s="406" t="s">
        <v>909</v>
      </c>
      <c r="E93" s="539" t="s">
        <v>142</v>
      </c>
      <c r="F93" s="612" t="b">
        <f>IF(総括表!$B$4=総括表!$Q$5,基礎データ貼付用シート!E1606)</f>
        <v>0</v>
      </c>
      <c r="G93" s="423" t="s">
        <v>117</v>
      </c>
      <c r="H93" s="1052">
        <v>0.3</v>
      </c>
      <c r="I93" s="425" t="s">
        <v>119</v>
      </c>
      <c r="J93" s="789">
        <f>ROUND(F93*H93,0)</f>
        <v>0</v>
      </c>
      <c r="K93" s="409" t="s">
        <v>5415</v>
      </c>
      <c r="L93" s="388"/>
      <c r="M93" s="155"/>
    </row>
    <row r="94" spans="1:13" s="163" customFormat="1" ht="14.25" customHeight="1" x14ac:dyDescent="0.2">
      <c r="A94" s="536"/>
      <c r="B94" s="404">
        <v>31</v>
      </c>
      <c r="C94" s="668" t="s">
        <v>6761</v>
      </c>
      <c r="D94" s="406" t="s">
        <v>908</v>
      </c>
      <c r="E94" s="539" t="s">
        <v>143</v>
      </c>
      <c r="F94" s="797" t="b">
        <f>IF(総括表!$B$4=総括表!$Q$4,基礎データ貼付用シート!E1607)</f>
        <v>0</v>
      </c>
      <c r="G94" s="425" t="s">
        <v>117</v>
      </c>
      <c r="H94" s="1052">
        <v>0.5</v>
      </c>
      <c r="I94" s="423" t="s">
        <v>119</v>
      </c>
      <c r="J94" s="424">
        <f t="shared" ref="J94:J95" si="1">ROUND(F94*H94,0)</f>
        <v>0</v>
      </c>
      <c r="K94" s="409" t="s">
        <v>6757</v>
      </c>
      <c r="L94" s="388"/>
      <c r="M94" s="155"/>
    </row>
    <row r="95" spans="1:13" s="163" customFormat="1" ht="14.25" customHeight="1" x14ac:dyDescent="0.2">
      <c r="A95" s="536"/>
      <c r="B95" s="779"/>
      <c r="C95" s="411"/>
      <c r="D95" s="406" t="s">
        <v>909</v>
      </c>
      <c r="E95" s="539" t="s">
        <v>142</v>
      </c>
      <c r="F95" s="797" t="b">
        <f>IF(総括表!$B$4=総括表!$Q$5,基礎データ貼付用シート!E1607)</f>
        <v>0</v>
      </c>
      <c r="G95" s="425" t="s">
        <v>117</v>
      </c>
      <c r="H95" s="1053">
        <v>0.5</v>
      </c>
      <c r="I95" s="423" t="s">
        <v>119</v>
      </c>
      <c r="J95" s="424">
        <f t="shared" si="1"/>
        <v>0</v>
      </c>
      <c r="K95" s="409" t="s">
        <v>6758</v>
      </c>
      <c r="L95" s="388"/>
      <c r="M95" s="155"/>
    </row>
    <row r="96" spans="1:13" s="163" customFormat="1" ht="14.25" customHeight="1" x14ac:dyDescent="0.2">
      <c r="A96" s="536"/>
      <c r="B96" s="404">
        <v>32</v>
      </c>
      <c r="C96" s="668" t="s">
        <v>6762</v>
      </c>
      <c r="D96" s="406" t="s">
        <v>908</v>
      </c>
      <c r="E96" s="539" t="s">
        <v>143</v>
      </c>
      <c r="F96" s="797" t="b">
        <f>IF(総括表!$B$4=総括表!$Q$4,基礎データ貼付用シート!E1608)</f>
        <v>0</v>
      </c>
      <c r="G96" s="425" t="s">
        <v>117</v>
      </c>
      <c r="H96" s="1053">
        <v>0.3</v>
      </c>
      <c r="I96" s="423" t="s">
        <v>119</v>
      </c>
      <c r="J96" s="424">
        <f>ROUND(F96*H96,0)</f>
        <v>0</v>
      </c>
      <c r="K96" s="409" t="s">
        <v>6759</v>
      </c>
      <c r="L96" s="388"/>
      <c r="M96" s="155"/>
    </row>
    <row r="97" spans="1:13" s="163" customFormat="1" ht="14.25" customHeight="1" thickBot="1" x14ac:dyDescent="0.25">
      <c r="A97" s="536"/>
      <c r="B97" s="779"/>
      <c r="C97" s="411"/>
      <c r="D97" s="406" t="s">
        <v>909</v>
      </c>
      <c r="E97" s="539" t="s">
        <v>142</v>
      </c>
      <c r="F97" s="797" t="b">
        <f>IF(総括表!$B$4=総括表!$Q$5,基礎データ貼付用シート!E1608)</f>
        <v>0</v>
      </c>
      <c r="G97" s="423" t="s">
        <v>117</v>
      </c>
      <c r="H97" s="1052">
        <v>0.3</v>
      </c>
      <c r="I97" s="425" t="s">
        <v>119</v>
      </c>
      <c r="J97" s="789">
        <f>ROUND(F97*H97,0)</f>
        <v>0</v>
      </c>
      <c r="K97" s="409" t="s">
        <v>6760</v>
      </c>
      <c r="L97" s="388"/>
      <c r="M97" s="155"/>
    </row>
    <row r="98" spans="1:13" s="163" customFormat="1" ht="15" customHeight="1" x14ac:dyDescent="0.2">
      <c r="A98" s="536"/>
      <c r="B98" s="413"/>
      <c r="C98" s="414"/>
      <c r="D98" s="413"/>
      <c r="E98" s="413"/>
      <c r="F98" s="58"/>
      <c r="G98" s="591"/>
      <c r="H98" s="1504" t="s">
        <v>7121</v>
      </c>
      <c r="I98" s="1505"/>
      <c r="J98" s="415"/>
      <c r="K98" s="409"/>
      <c r="L98" s="388"/>
    </row>
    <row r="99" spans="1:13" s="163" customFormat="1" ht="15" customHeight="1" thickBot="1" x14ac:dyDescent="0.25">
      <c r="A99" s="536"/>
      <c r="B99" s="409"/>
      <c r="C99" s="409"/>
      <c r="D99" s="409"/>
      <c r="E99" s="409"/>
      <c r="F99" s="657"/>
      <c r="G99" s="409"/>
      <c r="H99" s="1545" t="s">
        <v>118</v>
      </c>
      <c r="I99" s="1546"/>
      <c r="J99" s="642">
        <f>SUM(J34:J97)</f>
        <v>0</v>
      </c>
      <c r="K99" s="409" t="s">
        <v>5009</v>
      </c>
      <c r="L99" s="446" t="s">
        <v>5010</v>
      </c>
    </row>
    <row r="100" spans="1:13" s="163" customFormat="1" ht="6.75" customHeight="1" x14ac:dyDescent="0.2">
      <c r="A100" s="536"/>
      <c r="B100" s="536"/>
      <c r="C100" s="536"/>
      <c r="D100" s="536"/>
      <c r="E100" s="536"/>
      <c r="F100" s="621"/>
      <c r="G100" s="536"/>
      <c r="H100" s="536"/>
      <c r="I100" s="536"/>
      <c r="J100" s="621"/>
      <c r="K100" s="536"/>
      <c r="L100" s="388"/>
    </row>
    <row r="101" spans="1:13" ht="14.4" x14ac:dyDescent="0.2">
      <c r="A101" s="551" t="s">
        <v>806</v>
      </c>
      <c r="B101" s="536" t="s">
        <v>344</v>
      </c>
      <c r="C101" s="550"/>
      <c r="D101" s="550"/>
      <c r="E101" s="550"/>
      <c r="F101" s="620"/>
      <c r="G101" s="550"/>
      <c r="H101" s="550"/>
      <c r="I101" s="550"/>
      <c r="J101" s="620"/>
      <c r="K101" s="550"/>
      <c r="L101" s="384"/>
    </row>
    <row r="102" spans="1:13" ht="5.25" customHeight="1" x14ac:dyDescent="0.2">
      <c r="A102" s="553"/>
      <c r="B102" s="550"/>
      <c r="C102" s="550"/>
      <c r="D102" s="550"/>
      <c r="E102" s="550"/>
      <c r="F102" s="620"/>
      <c r="G102" s="550"/>
      <c r="H102" s="550"/>
      <c r="I102" s="550"/>
      <c r="J102" s="620"/>
      <c r="K102" s="550"/>
      <c r="L102" s="384"/>
    </row>
    <row r="103" spans="1:13" s="163" customFormat="1" ht="18.75" customHeight="1" x14ac:dyDescent="0.2">
      <c r="A103" s="551"/>
      <c r="B103" s="1524" t="s">
        <v>7122</v>
      </c>
      <c r="C103" s="1524"/>
      <c r="D103" s="1524"/>
      <c r="E103" s="1524"/>
      <c r="F103" s="1048"/>
      <c r="G103" s="1049"/>
      <c r="H103" s="1050"/>
      <c r="I103" s="1049"/>
      <c r="J103" s="58"/>
      <c r="K103" s="409"/>
      <c r="L103" s="388"/>
    </row>
    <row r="104" spans="1:13" s="163" customFormat="1" ht="18.75" customHeight="1" thickBot="1" x14ac:dyDescent="0.25">
      <c r="A104" s="551"/>
      <c r="B104" s="1524"/>
      <c r="C104" s="1524"/>
      <c r="D104" s="1524"/>
      <c r="E104" s="1524"/>
      <c r="F104" s="1048"/>
      <c r="G104" s="1049"/>
      <c r="H104" s="536" t="s">
        <v>160</v>
      </c>
      <c r="I104" s="1049"/>
      <c r="J104" s="58"/>
      <c r="K104" s="409"/>
      <c r="L104" s="388"/>
    </row>
    <row r="105" spans="1:13" s="163" customFormat="1" ht="18.75" customHeight="1" thickTop="1" thickBot="1" x14ac:dyDescent="0.25">
      <c r="A105" s="551"/>
      <c r="B105" s="1524"/>
      <c r="C105" s="1524"/>
      <c r="D105" s="1524"/>
      <c r="E105" s="1524"/>
      <c r="F105" s="290"/>
      <c r="G105" s="1356" t="s">
        <v>805</v>
      </c>
      <c r="H105" s="616">
        <v>1</v>
      </c>
      <c r="I105" s="1356" t="s">
        <v>119</v>
      </c>
      <c r="J105" s="637">
        <f>ROUND(F105*H105,0)</f>
        <v>0</v>
      </c>
      <c r="K105" s="409" t="s">
        <v>552</v>
      </c>
      <c r="L105" s="446" t="s">
        <v>117</v>
      </c>
    </row>
    <row r="106" spans="1:13" s="163" customFormat="1" ht="11.25" customHeight="1" thickTop="1" x14ac:dyDescent="0.2">
      <c r="A106" s="551"/>
      <c r="B106" s="574"/>
      <c r="C106" s="574"/>
      <c r="D106" s="574"/>
      <c r="E106" s="574"/>
      <c r="F106" s="1048"/>
      <c r="G106" s="1049"/>
      <c r="H106" s="1050"/>
      <c r="I106" s="1049"/>
      <c r="J106" s="622" t="s">
        <v>178</v>
      </c>
      <c r="K106" s="409"/>
      <c r="L106" s="388"/>
    </row>
    <row r="107" spans="1:13" s="163" customFormat="1" ht="6" customHeight="1" x14ac:dyDescent="0.2">
      <c r="A107" s="536"/>
      <c r="B107" s="409"/>
      <c r="C107" s="409"/>
      <c r="D107" s="409"/>
      <c r="E107" s="409"/>
      <c r="F107" s="657"/>
      <c r="G107" s="633"/>
      <c r="H107" s="591"/>
      <c r="I107" s="591"/>
      <c r="J107" s="58"/>
      <c r="K107" s="409"/>
      <c r="L107" s="388"/>
    </row>
    <row r="108" spans="1:13" s="163" customFormat="1" ht="6.75" customHeight="1" thickBot="1" x14ac:dyDescent="0.25">
      <c r="A108" s="536"/>
      <c r="B108" s="409"/>
      <c r="C108" s="409"/>
      <c r="D108" s="409"/>
      <c r="E108" s="409"/>
      <c r="F108" s="657"/>
      <c r="G108" s="633"/>
      <c r="H108" s="591"/>
      <c r="I108" s="591"/>
      <c r="J108" s="58"/>
      <c r="K108" s="409"/>
      <c r="L108" s="388"/>
    </row>
    <row r="109" spans="1:13" s="163" customFormat="1" ht="18.75" customHeight="1" x14ac:dyDescent="0.2">
      <c r="A109" s="536"/>
      <c r="B109" s="409"/>
      <c r="C109" s="409"/>
      <c r="D109" s="409"/>
      <c r="E109" s="409"/>
      <c r="F109" s="657"/>
      <c r="G109" s="633"/>
      <c r="H109" s="1504" t="s">
        <v>807</v>
      </c>
      <c r="I109" s="1505"/>
      <c r="J109" s="415"/>
      <c r="K109" s="409"/>
      <c r="L109" s="388"/>
    </row>
    <row r="110" spans="1:13" ht="18.75" customHeight="1" thickBot="1" x14ac:dyDescent="0.25">
      <c r="A110" s="550"/>
      <c r="B110" s="550"/>
      <c r="C110" s="550"/>
      <c r="D110" s="550"/>
      <c r="E110" s="550"/>
      <c r="F110" s="620"/>
      <c r="G110" s="550"/>
      <c r="H110" s="1543" t="s">
        <v>343</v>
      </c>
      <c r="I110" s="1544"/>
      <c r="J110" s="642">
        <f>SUMIF(L5:L105,"*",J5:J105)</f>
        <v>0</v>
      </c>
      <c r="K110" s="409" t="s">
        <v>78</v>
      </c>
      <c r="L110" s="384"/>
    </row>
    <row r="111" spans="1:13" ht="18.75" customHeight="1" x14ac:dyDescent="0.2">
      <c r="A111" s="384"/>
      <c r="B111" s="384"/>
      <c r="C111" s="384"/>
      <c r="D111" s="384"/>
      <c r="E111" s="384"/>
      <c r="F111" s="427"/>
      <c r="G111" s="384"/>
      <c r="H111" s="384"/>
      <c r="I111" s="384"/>
      <c r="J111" s="427"/>
      <c r="K111" s="384"/>
      <c r="L111" s="384"/>
    </row>
    <row r="112" spans="1:13" ht="18.75" customHeight="1" x14ac:dyDescent="0.2">
      <c r="A112" s="384"/>
      <c r="B112" s="384"/>
      <c r="C112" s="384"/>
      <c r="D112" s="384"/>
      <c r="E112" s="384"/>
      <c r="F112" s="427"/>
      <c r="G112" s="384"/>
      <c r="H112" s="384"/>
      <c r="I112" s="384"/>
      <c r="J112" s="427"/>
      <c r="K112" s="384"/>
      <c r="L112" s="384"/>
    </row>
  </sheetData>
  <sheetProtection autoFilter="0"/>
  <mergeCells count="15">
    <mergeCell ref="A1:B1"/>
    <mergeCell ref="C1:E1"/>
    <mergeCell ref="I1:K1"/>
    <mergeCell ref="B5:E7"/>
    <mergeCell ref="B10:E12"/>
    <mergeCell ref="B20:E22"/>
    <mergeCell ref="B25:E27"/>
    <mergeCell ref="B32:C32"/>
    <mergeCell ref="D32:E32"/>
    <mergeCell ref="B15:E17"/>
    <mergeCell ref="B103:E105"/>
    <mergeCell ref="H109:I109"/>
    <mergeCell ref="H110:I110"/>
    <mergeCell ref="H98:I98"/>
    <mergeCell ref="H99:I99"/>
  </mergeCells>
  <phoneticPr fontId="3"/>
  <pageMargins left="0.78700000000000003" right="0.78700000000000003" top="0.98399999999999999" bottom="0.98399999999999999" header="0.51200000000000001" footer="0.51200000000000001"/>
  <pageSetup paperSize="9" scale="80" orientation="portrait" r:id="rId1"/>
  <headerFooter alignWithMargins="0"/>
  <rowBreaks count="2" manualBreakCount="2">
    <brk id="29" max="16383" man="1"/>
    <brk id="99"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4"/>
  <dimension ref="A1:Q106"/>
  <sheetViews>
    <sheetView topLeftCell="A76" zoomScaleNormal="100" workbookViewId="0">
      <selection activeCell="P50" sqref="P50"/>
    </sheetView>
  </sheetViews>
  <sheetFormatPr defaultColWidth="9" defaultRowHeight="18.75" customHeight="1" x14ac:dyDescent="0.2"/>
  <cols>
    <col min="1" max="1" width="3.88671875" style="163" customWidth="1"/>
    <col min="2" max="2" width="5" style="163" customWidth="1"/>
    <col min="3" max="3" width="7.44140625" style="163" bestFit="1" customWidth="1"/>
    <col min="4" max="4" width="3" style="163" bestFit="1" customWidth="1"/>
    <col min="5" max="5" width="12" style="163" customWidth="1"/>
    <col min="6" max="6" width="3" style="163" bestFit="1" customWidth="1"/>
    <col min="7" max="7" width="11.88671875" style="163" customWidth="1"/>
    <col min="8" max="8" width="2" style="163" bestFit="1" customWidth="1"/>
    <col min="9" max="9" width="11.88671875" style="184" customWidth="1"/>
    <col min="10" max="10" width="2" style="163" bestFit="1" customWidth="1"/>
    <col min="11" max="11" width="11.88671875" style="163" customWidth="1"/>
    <col min="12" max="12" width="3" style="163" customWidth="1"/>
    <col min="13" max="13" width="4" style="163" customWidth="1"/>
    <col min="14" max="16384" width="9" style="163"/>
  </cols>
  <sheetData>
    <row r="1" spans="1:17" ht="18.75" customHeight="1" x14ac:dyDescent="0.2">
      <c r="A1" s="1718" t="s">
        <v>155</v>
      </c>
      <c r="B1" s="1719"/>
      <c r="C1" s="1718" t="s">
        <v>6</v>
      </c>
      <c r="D1" s="1720"/>
      <c r="E1" s="1719"/>
      <c r="F1" s="1054"/>
      <c r="G1" s="388"/>
      <c r="H1" s="388"/>
      <c r="I1" s="1055" t="s">
        <v>91</v>
      </c>
      <c r="J1" s="1721">
        <f>総括表!H4</f>
        <v>0</v>
      </c>
      <c r="K1" s="1721"/>
      <c r="L1" s="1721"/>
      <c r="M1" s="388"/>
      <c r="N1" s="388"/>
    </row>
    <row r="2" spans="1:17" ht="18.75" customHeight="1" x14ac:dyDescent="0.2">
      <c r="A2" s="388"/>
      <c r="B2" s="388"/>
      <c r="C2" s="388"/>
      <c r="D2" s="388"/>
      <c r="E2" s="388"/>
      <c r="F2" s="388"/>
      <c r="G2" s="388"/>
      <c r="H2" s="388"/>
      <c r="I2" s="595"/>
      <c r="J2" s="388"/>
      <c r="K2" s="1056"/>
      <c r="L2" s="388"/>
      <c r="M2" s="388"/>
      <c r="N2" s="388"/>
    </row>
    <row r="3" spans="1:17" ht="18.75" customHeight="1" x14ac:dyDescent="0.2">
      <c r="A3" s="551" t="s">
        <v>5016</v>
      </c>
      <c r="B3" s="536" t="s">
        <v>359</v>
      </c>
      <c r="C3" s="536"/>
      <c r="D3" s="536"/>
      <c r="E3" s="536"/>
      <c r="F3" s="536"/>
      <c r="G3" s="536"/>
      <c r="H3" s="536"/>
      <c r="I3" s="557"/>
      <c r="J3" s="536"/>
      <c r="K3" s="536"/>
      <c r="L3" s="536"/>
      <c r="M3" s="536"/>
      <c r="N3" s="536"/>
    </row>
    <row r="4" spans="1:17" ht="11.25" customHeight="1" x14ac:dyDescent="0.2">
      <c r="A4" s="551"/>
      <c r="B4" s="536"/>
      <c r="C4" s="536"/>
      <c r="D4" s="536"/>
      <c r="E4" s="536"/>
      <c r="F4" s="536"/>
      <c r="G4" s="536"/>
      <c r="H4" s="536"/>
      <c r="I4" s="557"/>
      <c r="J4" s="536"/>
      <c r="K4" s="536"/>
      <c r="L4" s="536"/>
      <c r="M4" s="536"/>
      <c r="N4" s="536"/>
    </row>
    <row r="5" spans="1:17" ht="18.75" customHeight="1" x14ac:dyDescent="0.2">
      <c r="A5" s="551"/>
      <c r="B5" s="536" t="s">
        <v>358</v>
      </c>
      <c r="C5" s="536"/>
      <c r="D5" s="536"/>
      <c r="E5" s="536"/>
      <c r="F5" s="536"/>
      <c r="G5" s="536"/>
      <c r="H5" s="536"/>
      <c r="I5" s="557"/>
      <c r="J5" s="536"/>
      <c r="K5" s="536"/>
      <c r="L5" s="536"/>
      <c r="M5" s="536"/>
      <c r="N5" s="536"/>
    </row>
    <row r="6" spans="1:17" ht="11.25" customHeight="1" x14ac:dyDescent="0.2">
      <c r="A6" s="551"/>
      <c r="B6" s="536"/>
      <c r="C6" s="536"/>
      <c r="D6" s="536"/>
      <c r="E6" s="536"/>
      <c r="F6" s="536"/>
      <c r="G6" s="536"/>
      <c r="H6" s="536"/>
      <c r="I6" s="557"/>
      <c r="J6" s="536"/>
      <c r="K6" s="536"/>
      <c r="L6" s="536"/>
      <c r="M6" s="536"/>
      <c r="N6" s="536"/>
    </row>
    <row r="7" spans="1:17" ht="15" customHeight="1" x14ac:dyDescent="0.2">
      <c r="A7" s="551"/>
      <c r="B7" s="1524" t="s">
        <v>7123</v>
      </c>
      <c r="C7" s="1524"/>
      <c r="D7" s="1524"/>
      <c r="E7" s="1524"/>
      <c r="F7" s="574"/>
      <c r="G7" s="536"/>
      <c r="H7" s="536"/>
      <c r="I7" s="557"/>
      <c r="J7" s="536"/>
      <c r="K7" s="536"/>
      <c r="L7" s="536"/>
      <c r="M7" s="536"/>
      <c r="N7" s="536"/>
    </row>
    <row r="8" spans="1:17" ht="15" customHeight="1" thickBot="1" x14ac:dyDescent="0.25">
      <c r="A8" s="551"/>
      <c r="B8" s="1524"/>
      <c r="C8" s="1524"/>
      <c r="D8" s="1524"/>
      <c r="E8" s="1524"/>
      <c r="F8" s="574"/>
      <c r="G8" s="646" t="s">
        <v>355</v>
      </c>
      <c r="H8" s="536"/>
      <c r="I8" s="557" t="s">
        <v>160</v>
      </c>
      <c r="J8" s="536"/>
      <c r="K8" s="536"/>
      <c r="L8" s="536"/>
      <c r="M8" s="536"/>
      <c r="N8" s="536"/>
    </row>
    <row r="9" spans="1:17" ht="18.75" customHeight="1" thickTop="1" thickBot="1" x14ac:dyDescent="0.25">
      <c r="A9" s="551"/>
      <c r="B9" s="1715" t="s">
        <v>5017</v>
      </c>
      <c r="C9" s="1716"/>
      <c r="D9" s="572"/>
      <c r="E9" s="318"/>
      <c r="F9" s="1356" t="s">
        <v>5018</v>
      </c>
      <c r="G9" s="1064">
        <f>K12</f>
        <v>0</v>
      </c>
      <c r="H9" s="1356" t="s">
        <v>5018</v>
      </c>
      <c r="I9" s="967">
        <v>0.35</v>
      </c>
      <c r="J9" s="1356" t="s">
        <v>5019</v>
      </c>
      <c r="K9" s="1065">
        <f>ROUND(E9*G9*I9,0)</f>
        <v>0</v>
      </c>
      <c r="L9" s="409" t="s">
        <v>5020</v>
      </c>
      <c r="M9" s="536"/>
      <c r="N9" s="536"/>
    </row>
    <row r="10" spans="1:17" ht="18.75" customHeight="1" thickTop="1" thickBot="1" x14ac:dyDescent="0.25">
      <c r="A10" s="551"/>
      <c r="B10" s="536"/>
      <c r="C10" s="574"/>
      <c r="D10" s="574"/>
      <c r="E10" s="574"/>
      <c r="F10" s="574"/>
      <c r="G10" s="1057"/>
      <c r="H10" s="552"/>
      <c r="I10" s="785"/>
      <c r="J10" s="552"/>
      <c r="K10" s="1057"/>
      <c r="L10" s="536"/>
      <c r="M10" s="536"/>
      <c r="N10" s="536"/>
    </row>
    <row r="11" spans="1:17" ht="18.75" customHeight="1" thickTop="1" thickBot="1" x14ac:dyDescent="0.25">
      <c r="A11" s="551"/>
      <c r="B11" s="1710" t="s">
        <v>7124</v>
      </c>
      <c r="C11" s="1710"/>
      <c r="D11" s="1710"/>
      <c r="E11" s="1710"/>
      <c r="F11" s="1710"/>
      <c r="G11" s="1710"/>
      <c r="H11" s="1711"/>
      <c r="I11" s="319"/>
      <c r="J11" s="1712" t="s">
        <v>5021</v>
      </c>
      <c r="K11" s="1058" t="s">
        <v>353</v>
      </c>
      <c r="L11" s="536"/>
      <c r="M11" s="536"/>
      <c r="N11" s="536"/>
    </row>
    <row r="12" spans="1:17" ht="18.75" customHeight="1" thickTop="1" thickBot="1" x14ac:dyDescent="0.25">
      <c r="A12" s="551"/>
      <c r="B12" s="1059"/>
      <c r="C12" s="1059"/>
      <c r="D12" s="1059"/>
      <c r="E12" s="1060"/>
      <c r="F12" s="1059"/>
      <c r="G12" s="1059"/>
      <c r="H12" s="1061"/>
      <c r="I12" s="1062"/>
      <c r="J12" s="1712"/>
      <c r="K12" s="1064">
        <f>IF(I13=0,0,IF(I11/I13&gt;1,1,ROUND(I11/I13,3)))</f>
        <v>0</v>
      </c>
      <c r="L12" s="536"/>
      <c r="M12" s="536"/>
      <c r="N12" s="536"/>
    </row>
    <row r="13" spans="1:17" ht="18.75" customHeight="1" thickTop="1" thickBot="1" x14ac:dyDescent="0.25">
      <c r="A13" s="551"/>
      <c r="B13" s="536"/>
      <c r="C13" s="1713" t="s">
        <v>7125</v>
      </c>
      <c r="D13" s="1713"/>
      <c r="E13" s="1713"/>
      <c r="F13" s="1713"/>
      <c r="G13" s="1713"/>
      <c r="H13" s="1714"/>
      <c r="I13" s="320"/>
      <c r="J13" s="1712"/>
      <c r="K13" s="1057"/>
      <c r="L13" s="536"/>
      <c r="M13" s="536"/>
      <c r="N13" s="536"/>
    </row>
    <row r="14" spans="1:17" ht="11.25" customHeight="1" thickTop="1" x14ac:dyDescent="0.2">
      <c r="A14" s="551"/>
      <c r="B14" s="536"/>
      <c r="C14" s="536"/>
      <c r="D14" s="536"/>
      <c r="E14" s="536"/>
      <c r="F14" s="536"/>
      <c r="G14" s="536"/>
      <c r="H14" s="536"/>
      <c r="I14" s="557"/>
      <c r="J14" s="536"/>
      <c r="K14" s="536"/>
      <c r="L14" s="536"/>
      <c r="M14" s="536"/>
      <c r="N14" s="536"/>
      <c r="Q14" s="179"/>
    </row>
    <row r="15" spans="1:17" ht="15" customHeight="1" x14ac:dyDescent="0.2">
      <c r="A15" s="551"/>
      <c r="B15" s="1524" t="s">
        <v>7126</v>
      </c>
      <c r="C15" s="1524"/>
      <c r="D15" s="1524"/>
      <c r="E15" s="1524"/>
      <c r="F15" s="574"/>
      <c r="G15" s="536"/>
      <c r="H15" s="536"/>
      <c r="I15" s="557"/>
      <c r="J15" s="536"/>
      <c r="K15" s="536"/>
      <c r="L15" s="536"/>
      <c r="M15" s="536"/>
      <c r="N15" s="536"/>
    </row>
    <row r="16" spans="1:17" ht="15" customHeight="1" x14ac:dyDescent="0.2">
      <c r="A16" s="551"/>
      <c r="B16" s="1524"/>
      <c r="C16" s="1524"/>
      <c r="D16" s="1524"/>
      <c r="E16" s="1524"/>
      <c r="F16" s="574"/>
      <c r="G16" s="536"/>
      <c r="H16" s="536"/>
      <c r="I16" s="557"/>
      <c r="J16" s="536"/>
      <c r="K16" s="536"/>
      <c r="L16" s="536"/>
      <c r="M16" s="536"/>
      <c r="N16" s="536"/>
    </row>
    <row r="17" spans="1:14" ht="15" customHeight="1" thickBot="1" x14ac:dyDescent="0.25">
      <c r="A17" s="551"/>
      <c r="B17" s="1524"/>
      <c r="C17" s="1524"/>
      <c r="D17" s="1524"/>
      <c r="E17" s="1524"/>
      <c r="F17" s="574"/>
      <c r="G17" s="646" t="s">
        <v>355</v>
      </c>
      <c r="H17" s="536"/>
      <c r="I17" s="1066" t="s">
        <v>160</v>
      </c>
      <c r="J17" s="536"/>
      <c r="K17" s="536"/>
      <c r="L17" s="536"/>
      <c r="M17" s="536"/>
      <c r="N17" s="536"/>
    </row>
    <row r="18" spans="1:14" ht="18.75" customHeight="1" thickTop="1" thickBot="1" x14ac:dyDescent="0.25">
      <c r="A18" s="551"/>
      <c r="B18" s="1708" t="s">
        <v>354</v>
      </c>
      <c r="C18" s="1708"/>
      <c r="D18" s="1709"/>
      <c r="E18" s="318"/>
      <c r="F18" s="1356" t="s">
        <v>5018</v>
      </c>
      <c r="G18" s="1064">
        <f>K21</f>
        <v>0</v>
      </c>
      <c r="H18" s="1356" t="s">
        <v>5022</v>
      </c>
      <c r="I18" s="967">
        <v>0.35</v>
      </c>
      <c r="J18" s="1356" t="s">
        <v>5023</v>
      </c>
      <c r="K18" s="1065">
        <f>ROUND(E18*G18*I18,0)</f>
        <v>0</v>
      </c>
      <c r="L18" s="409" t="s">
        <v>5024</v>
      </c>
      <c r="M18" s="536"/>
      <c r="N18" s="536"/>
    </row>
    <row r="19" spans="1:14" ht="18.75" customHeight="1" thickTop="1" thickBot="1" x14ac:dyDescent="0.25">
      <c r="A19" s="551"/>
      <c r="B19" s="536"/>
      <c r="C19" s="574"/>
      <c r="D19" s="574"/>
      <c r="E19" s="574"/>
      <c r="F19" s="574"/>
      <c r="G19" s="1057"/>
      <c r="H19" s="552"/>
      <c r="I19" s="785"/>
      <c r="J19" s="552"/>
      <c r="K19" s="1057"/>
      <c r="L19" s="536"/>
      <c r="M19" s="536"/>
      <c r="N19" s="536"/>
    </row>
    <row r="20" spans="1:14" ht="18.75" customHeight="1" thickTop="1" thickBot="1" x14ac:dyDescent="0.25">
      <c r="A20" s="551"/>
      <c r="B20" s="1710" t="s">
        <v>7124</v>
      </c>
      <c r="C20" s="1710"/>
      <c r="D20" s="1710"/>
      <c r="E20" s="1710"/>
      <c r="F20" s="1710"/>
      <c r="G20" s="1710"/>
      <c r="H20" s="1711"/>
      <c r="I20" s="319"/>
      <c r="J20" s="1712" t="s">
        <v>5025</v>
      </c>
      <c r="K20" s="1058" t="s">
        <v>353</v>
      </c>
      <c r="L20" s="536"/>
      <c r="M20" s="536"/>
      <c r="N20" s="536"/>
    </row>
    <row r="21" spans="1:14" ht="18.75" customHeight="1" thickTop="1" thickBot="1" x14ac:dyDescent="0.25">
      <c r="A21" s="551"/>
      <c r="B21" s="1059"/>
      <c r="C21" s="1059"/>
      <c r="D21" s="1059"/>
      <c r="E21" s="1060"/>
      <c r="F21" s="1059"/>
      <c r="G21" s="1059"/>
      <c r="H21" s="1061"/>
      <c r="I21" s="1062"/>
      <c r="J21" s="1712"/>
      <c r="K21" s="1064">
        <f>IF(I22=0,0,IF(I20/I22&gt;1,1,ROUND(I20/I22,3)))</f>
        <v>0</v>
      </c>
      <c r="L21" s="536"/>
      <c r="M21" s="536"/>
      <c r="N21" s="536"/>
    </row>
    <row r="22" spans="1:14" ht="18.75" customHeight="1" thickTop="1" thickBot="1" x14ac:dyDescent="0.25">
      <c r="A22" s="551"/>
      <c r="B22" s="536"/>
      <c r="C22" s="1713" t="s">
        <v>7125</v>
      </c>
      <c r="D22" s="1713"/>
      <c r="E22" s="1713"/>
      <c r="F22" s="1713"/>
      <c r="G22" s="1713"/>
      <c r="H22" s="1714"/>
      <c r="I22" s="320"/>
      <c r="J22" s="1712"/>
      <c r="K22" s="1057"/>
      <c r="L22" s="536"/>
      <c r="M22" s="536"/>
      <c r="N22" s="536"/>
    </row>
    <row r="23" spans="1:14" ht="11.25" customHeight="1" thickTop="1" x14ac:dyDescent="0.2">
      <c r="A23" s="551"/>
      <c r="B23" s="536"/>
      <c r="C23" s="536"/>
      <c r="D23" s="536"/>
      <c r="E23" s="536"/>
      <c r="F23" s="536"/>
      <c r="G23" s="536"/>
      <c r="H23" s="536"/>
      <c r="I23" s="557"/>
      <c r="J23" s="536"/>
      <c r="K23" s="536"/>
      <c r="L23" s="536"/>
      <c r="M23" s="536"/>
      <c r="N23" s="536"/>
    </row>
    <row r="24" spans="1:14" ht="15" customHeight="1" x14ac:dyDescent="0.2">
      <c r="A24" s="551"/>
      <c r="B24" s="1552" t="s">
        <v>7127</v>
      </c>
      <c r="C24" s="1552"/>
      <c r="D24" s="1552"/>
      <c r="E24" s="1552"/>
      <c r="F24" s="574"/>
      <c r="G24" s="536"/>
      <c r="H24" s="536"/>
      <c r="I24" s="557"/>
      <c r="J24" s="536"/>
      <c r="K24" s="536"/>
      <c r="L24" s="536"/>
      <c r="M24" s="536"/>
      <c r="N24" s="536"/>
    </row>
    <row r="25" spans="1:14" ht="15" customHeight="1" thickBot="1" x14ac:dyDescent="0.25">
      <c r="A25" s="551"/>
      <c r="B25" s="1552"/>
      <c r="C25" s="1552"/>
      <c r="D25" s="1552"/>
      <c r="E25" s="1552"/>
      <c r="F25" s="574"/>
      <c r="G25" s="646" t="s">
        <v>355</v>
      </c>
      <c r="H25" s="536"/>
      <c r="I25" s="557" t="s">
        <v>160</v>
      </c>
      <c r="J25" s="536"/>
      <c r="K25" s="536"/>
      <c r="L25" s="536"/>
      <c r="M25" s="536"/>
      <c r="N25" s="536"/>
    </row>
    <row r="26" spans="1:14" ht="18.75" customHeight="1" thickTop="1" thickBot="1" x14ac:dyDescent="0.25">
      <c r="A26" s="551"/>
      <c r="B26" s="1708" t="s">
        <v>354</v>
      </c>
      <c r="C26" s="1708"/>
      <c r="D26" s="1709"/>
      <c r="E26" s="318"/>
      <c r="F26" s="1356" t="s">
        <v>5022</v>
      </c>
      <c r="G26" s="1064">
        <f>K29</f>
        <v>0</v>
      </c>
      <c r="H26" s="1356" t="s">
        <v>5026</v>
      </c>
      <c r="I26" s="967">
        <v>0.35</v>
      </c>
      <c r="J26" s="1356" t="s">
        <v>5027</v>
      </c>
      <c r="K26" s="1065">
        <f>ROUND(E26*G26*I26,0)</f>
        <v>0</v>
      </c>
      <c r="L26" s="409" t="s">
        <v>5028</v>
      </c>
      <c r="M26" s="536"/>
      <c r="N26" s="536"/>
    </row>
    <row r="27" spans="1:14" ht="18.75" customHeight="1" thickTop="1" thickBot="1" x14ac:dyDescent="0.25">
      <c r="A27" s="551"/>
      <c r="B27" s="536"/>
      <c r="C27" s="574"/>
      <c r="D27" s="574"/>
      <c r="E27" s="574"/>
      <c r="F27" s="574"/>
      <c r="G27" s="1057"/>
      <c r="H27" s="552"/>
      <c r="I27" s="785"/>
      <c r="J27" s="552"/>
      <c r="K27" s="1057"/>
      <c r="L27" s="536"/>
      <c r="M27" s="536"/>
      <c r="N27" s="536"/>
    </row>
    <row r="28" spans="1:14" ht="18.75" customHeight="1" thickTop="1" thickBot="1" x14ac:dyDescent="0.25">
      <c r="A28" s="551"/>
      <c r="B28" s="1710" t="s">
        <v>7124</v>
      </c>
      <c r="C28" s="1710"/>
      <c r="D28" s="1710"/>
      <c r="E28" s="1710"/>
      <c r="F28" s="1710"/>
      <c r="G28" s="1710"/>
      <c r="H28" s="1711"/>
      <c r="I28" s="319"/>
      <c r="J28" s="1712" t="s">
        <v>5029</v>
      </c>
      <c r="K28" s="1058" t="s">
        <v>353</v>
      </c>
      <c r="L28" s="536"/>
      <c r="M28" s="536"/>
      <c r="N28" s="536"/>
    </row>
    <row r="29" spans="1:14" ht="18.75" customHeight="1" thickTop="1" x14ac:dyDescent="0.2">
      <c r="A29" s="551"/>
      <c r="B29" s="1059"/>
      <c r="C29" s="1059"/>
      <c r="D29" s="1059"/>
      <c r="E29" s="1060"/>
      <c r="F29" s="1059"/>
      <c r="G29" s="1059"/>
      <c r="H29" s="1061"/>
      <c r="I29" s="1062"/>
      <c r="J29" s="1712"/>
      <c r="K29" s="1064">
        <f>IF(I30=0,0,IF(I28/I30&gt;1,1,ROUND(I28/I30,3)))</f>
        <v>0</v>
      </c>
      <c r="L29" s="536"/>
      <c r="M29" s="536"/>
      <c r="N29" s="536"/>
    </row>
    <row r="30" spans="1:14" ht="18.75" customHeight="1" thickBot="1" x14ac:dyDescent="0.25">
      <c r="A30" s="551"/>
      <c r="B30" s="536"/>
      <c r="C30" s="1713" t="s">
        <v>7125</v>
      </c>
      <c r="D30" s="1713"/>
      <c r="E30" s="1713"/>
      <c r="F30" s="1713"/>
      <c r="G30" s="1713"/>
      <c r="H30" s="1714"/>
      <c r="I30" s="321"/>
      <c r="J30" s="1712"/>
      <c r="K30" s="1057"/>
      <c r="L30" s="536"/>
      <c r="M30" s="536"/>
      <c r="N30" s="536"/>
    </row>
    <row r="31" spans="1:14" ht="11.25" customHeight="1" thickTop="1" x14ac:dyDescent="0.2">
      <c r="A31" s="551"/>
      <c r="B31" s="536"/>
      <c r="C31" s="536"/>
      <c r="D31" s="536"/>
      <c r="E31" s="536"/>
      <c r="F31" s="536"/>
      <c r="G31" s="536"/>
      <c r="H31" s="536"/>
      <c r="I31" s="557"/>
      <c r="J31" s="536"/>
      <c r="K31" s="536"/>
      <c r="L31" s="536"/>
      <c r="M31" s="536"/>
      <c r="N31" s="536"/>
    </row>
    <row r="32" spans="1:14" ht="18.75" customHeight="1" x14ac:dyDescent="0.2">
      <c r="A32" s="551"/>
      <c r="B32" s="536" t="s">
        <v>357</v>
      </c>
      <c r="C32" s="536"/>
      <c r="D32" s="536"/>
      <c r="E32" s="536"/>
      <c r="F32" s="536"/>
      <c r="G32" s="536"/>
      <c r="H32" s="536"/>
      <c r="I32" s="557"/>
      <c r="J32" s="536"/>
      <c r="K32" s="536"/>
      <c r="L32" s="536"/>
      <c r="M32" s="536"/>
      <c r="N32" s="536"/>
    </row>
    <row r="33" spans="1:14" ht="11.25" customHeight="1" x14ac:dyDescent="0.2">
      <c r="A33" s="551"/>
      <c r="B33" s="536"/>
      <c r="C33" s="536"/>
      <c r="D33" s="536"/>
      <c r="E33" s="536"/>
      <c r="F33" s="536"/>
      <c r="G33" s="536"/>
      <c r="H33" s="536"/>
      <c r="I33" s="557"/>
      <c r="J33" s="536"/>
      <c r="K33" s="536"/>
      <c r="L33" s="536"/>
      <c r="M33" s="536"/>
      <c r="N33" s="536"/>
    </row>
    <row r="34" spans="1:14" ht="15" customHeight="1" x14ac:dyDescent="0.2">
      <c r="A34" s="551"/>
      <c r="B34" s="1524" t="s">
        <v>7123</v>
      </c>
      <c r="C34" s="1524"/>
      <c r="D34" s="1524"/>
      <c r="E34" s="1524"/>
      <c r="F34" s="574"/>
      <c r="G34" s="536"/>
      <c r="H34" s="536"/>
      <c r="I34" s="557"/>
      <c r="J34" s="536"/>
      <c r="K34" s="536"/>
      <c r="L34" s="536"/>
      <c r="M34" s="536"/>
      <c r="N34" s="536"/>
    </row>
    <row r="35" spans="1:14" ht="15" customHeight="1" thickBot="1" x14ac:dyDescent="0.25">
      <c r="A35" s="551"/>
      <c r="B35" s="1524"/>
      <c r="C35" s="1524"/>
      <c r="D35" s="1524"/>
      <c r="E35" s="1524"/>
      <c r="F35" s="574"/>
      <c r="G35" s="646" t="s">
        <v>355</v>
      </c>
      <c r="H35" s="536"/>
      <c r="I35" s="557" t="s">
        <v>160</v>
      </c>
      <c r="J35" s="536"/>
      <c r="K35" s="536"/>
      <c r="L35" s="536"/>
      <c r="M35" s="536"/>
      <c r="N35" s="536"/>
    </row>
    <row r="36" spans="1:14" ht="18.75" customHeight="1" thickTop="1" thickBot="1" x14ac:dyDescent="0.25">
      <c r="A36" s="551"/>
      <c r="B36" s="1524" t="s">
        <v>5017</v>
      </c>
      <c r="C36" s="1717"/>
      <c r="D36" s="572"/>
      <c r="E36" s="318"/>
      <c r="F36" s="1356" t="s">
        <v>5026</v>
      </c>
      <c r="G36" s="1064">
        <f>K39</f>
        <v>0</v>
      </c>
      <c r="H36" s="1356" t="s">
        <v>5022</v>
      </c>
      <c r="I36" s="967">
        <v>0.45</v>
      </c>
      <c r="J36" s="1356" t="s">
        <v>5023</v>
      </c>
      <c r="K36" s="1065">
        <f>ROUND(E36*G36*I36,0)</f>
        <v>0</v>
      </c>
      <c r="L36" s="409" t="s">
        <v>5030</v>
      </c>
      <c r="M36" s="536"/>
      <c r="N36" s="536"/>
    </row>
    <row r="37" spans="1:14" ht="18.75" customHeight="1" thickTop="1" thickBot="1" x14ac:dyDescent="0.25">
      <c r="A37" s="551"/>
      <c r="B37" s="536"/>
      <c r="C37" s="574"/>
      <c r="D37" s="574"/>
      <c r="E37" s="574"/>
      <c r="F37" s="574"/>
      <c r="G37" s="1057"/>
      <c r="H37" s="552"/>
      <c r="I37" s="785"/>
      <c r="J37" s="552"/>
      <c r="K37" s="1057"/>
      <c r="L37" s="536"/>
      <c r="M37" s="536"/>
      <c r="N37" s="536"/>
    </row>
    <row r="38" spans="1:14" ht="18.75" customHeight="1" thickTop="1" thickBot="1" x14ac:dyDescent="0.25">
      <c r="A38" s="551"/>
      <c r="B38" s="1710" t="s">
        <v>7124</v>
      </c>
      <c r="C38" s="1710"/>
      <c r="D38" s="1710"/>
      <c r="E38" s="1710"/>
      <c r="F38" s="1710"/>
      <c r="G38" s="1710"/>
      <c r="H38" s="1711"/>
      <c r="I38" s="319"/>
      <c r="J38" s="1712" t="s">
        <v>5025</v>
      </c>
      <c r="K38" s="1058" t="s">
        <v>353</v>
      </c>
      <c r="L38" s="536"/>
      <c r="M38" s="536"/>
      <c r="N38" s="536"/>
    </row>
    <row r="39" spans="1:14" ht="18.75" customHeight="1" thickTop="1" thickBot="1" x14ac:dyDescent="0.25">
      <c r="A39" s="551"/>
      <c r="B39" s="1059"/>
      <c r="C39" s="1059"/>
      <c r="D39" s="1059"/>
      <c r="E39" s="1060"/>
      <c r="F39" s="1059"/>
      <c r="G39" s="1059"/>
      <c r="H39" s="1061"/>
      <c r="I39" s="1062"/>
      <c r="J39" s="1712"/>
      <c r="K39" s="1064">
        <f>IF(I40=0,0,IF(I38/I40&gt;1,1,ROUND(I38/I40,3)))</f>
        <v>0</v>
      </c>
      <c r="L39" s="536"/>
      <c r="M39" s="536"/>
      <c r="N39" s="536"/>
    </row>
    <row r="40" spans="1:14" ht="18.75" customHeight="1" thickTop="1" thickBot="1" x14ac:dyDescent="0.25">
      <c r="A40" s="551"/>
      <c r="B40" s="536"/>
      <c r="C40" s="1713" t="s">
        <v>7125</v>
      </c>
      <c r="D40" s="1713"/>
      <c r="E40" s="1713"/>
      <c r="F40" s="1713"/>
      <c r="G40" s="1713"/>
      <c r="H40" s="1714"/>
      <c r="I40" s="320"/>
      <c r="J40" s="1712"/>
      <c r="K40" s="1057"/>
      <c r="L40" s="536"/>
      <c r="M40" s="536"/>
      <c r="N40" s="536"/>
    </row>
    <row r="41" spans="1:14" ht="11.25" customHeight="1" thickTop="1" x14ac:dyDescent="0.2">
      <c r="A41" s="551"/>
      <c r="B41" s="536"/>
      <c r="C41" s="536"/>
      <c r="D41" s="536"/>
      <c r="E41" s="536"/>
      <c r="F41" s="536"/>
      <c r="G41" s="536"/>
      <c r="H41" s="536"/>
      <c r="I41" s="557"/>
      <c r="J41" s="536"/>
      <c r="K41" s="536"/>
      <c r="L41" s="536"/>
      <c r="M41" s="536"/>
      <c r="N41" s="536"/>
    </row>
    <row r="42" spans="1:14" ht="15" customHeight="1" x14ac:dyDescent="0.2">
      <c r="A42" s="551"/>
      <c r="B42" s="1552" t="s">
        <v>7127</v>
      </c>
      <c r="C42" s="1552"/>
      <c r="D42" s="1552"/>
      <c r="E42" s="1552"/>
      <c r="F42" s="574"/>
      <c r="G42" s="536"/>
      <c r="H42" s="536"/>
      <c r="I42" s="557"/>
      <c r="J42" s="536"/>
      <c r="K42" s="536"/>
      <c r="L42" s="536"/>
      <c r="M42" s="536"/>
      <c r="N42" s="536"/>
    </row>
    <row r="43" spans="1:14" ht="15" customHeight="1" thickBot="1" x14ac:dyDescent="0.25">
      <c r="A43" s="551"/>
      <c r="B43" s="1552"/>
      <c r="C43" s="1552"/>
      <c r="D43" s="1552"/>
      <c r="E43" s="1552"/>
      <c r="F43" s="574"/>
      <c r="G43" s="646" t="s">
        <v>355</v>
      </c>
      <c r="H43" s="536"/>
      <c r="I43" s="557" t="s">
        <v>160</v>
      </c>
      <c r="J43" s="536"/>
      <c r="K43" s="536"/>
      <c r="L43" s="536"/>
      <c r="M43" s="536"/>
      <c r="N43" s="536"/>
    </row>
    <row r="44" spans="1:14" ht="18.75" customHeight="1" thickTop="1" thickBot="1" x14ac:dyDescent="0.25">
      <c r="A44" s="551"/>
      <c r="B44" s="1708" t="s">
        <v>354</v>
      </c>
      <c r="C44" s="1708"/>
      <c r="D44" s="1709"/>
      <c r="E44" s="318"/>
      <c r="F44" s="1356" t="s">
        <v>5022</v>
      </c>
      <c r="G44" s="1064">
        <f>K47</f>
        <v>0</v>
      </c>
      <c r="H44" s="1356" t="s">
        <v>117</v>
      </c>
      <c r="I44" s="967">
        <v>0.45</v>
      </c>
      <c r="J44" s="1356" t="s">
        <v>119</v>
      </c>
      <c r="K44" s="1065">
        <f>ROUND(E44*G44*I44,0)</f>
        <v>0</v>
      </c>
      <c r="L44" s="409" t="s">
        <v>572</v>
      </c>
      <c r="M44" s="536"/>
      <c r="N44" s="536"/>
    </row>
    <row r="45" spans="1:14" ht="18.75" customHeight="1" thickTop="1" thickBot="1" x14ac:dyDescent="0.25">
      <c r="A45" s="551"/>
      <c r="B45" s="536"/>
      <c r="C45" s="574"/>
      <c r="D45" s="574"/>
      <c r="E45" s="574"/>
      <c r="F45" s="574"/>
      <c r="G45" s="1057"/>
      <c r="H45" s="552"/>
      <c r="I45" s="785"/>
      <c r="J45" s="552"/>
      <c r="K45" s="1057"/>
      <c r="L45" s="536"/>
      <c r="M45" s="536"/>
      <c r="N45" s="536"/>
    </row>
    <row r="46" spans="1:14" ht="18.75" customHeight="1" thickTop="1" thickBot="1" x14ac:dyDescent="0.25">
      <c r="A46" s="551"/>
      <c r="B46" s="1710" t="s">
        <v>7124</v>
      </c>
      <c r="C46" s="1710"/>
      <c r="D46" s="1710"/>
      <c r="E46" s="1710"/>
      <c r="F46" s="1710"/>
      <c r="G46" s="1710"/>
      <c r="H46" s="1711"/>
      <c r="I46" s="319"/>
      <c r="J46" s="1712" t="s">
        <v>617</v>
      </c>
      <c r="K46" s="1058" t="s">
        <v>353</v>
      </c>
      <c r="L46" s="536"/>
      <c r="M46" s="536"/>
      <c r="N46" s="536"/>
    </row>
    <row r="47" spans="1:14" ht="18.75" customHeight="1" thickTop="1" thickBot="1" x14ac:dyDescent="0.25">
      <c r="A47" s="551"/>
      <c r="B47" s="1059"/>
      <c r="C47" s="1059"/>
      <c r="D47" s="1059"/>
      <c r="E47" s="1060"/>
      <c r="F47" s="1059"/>
      <c r="G47" s="1059"/>
      <c r="H47" s="1061"/>
      <c r="I47" s="1062"/>
      <c r="J47" s="1712"/>
      <c r="K47" s="1064">
        <f>IF(I48=0,0,IF(I46/I48&gt;1,1,ROUND(I46/I48,3)))</f>
        <v>0</v>
      </c>
      <c r="L47" s="536"/>
      <c r="M47" s="536"/>
      <c r="N47" s="536"/>
    </row>
    <row r="48" spans="1:14" ht="18.75" customHeight="1" thickTop="1" thickBot="1" x14ac:dyDescent="0.25">
      <c r="A48" s="551"/>
      <c r="B48" s="536"/>
      <c r="C48" s="1713" t="s">
        <v>7125</v>
      </c>
      <c r="D48" s="1713"/>
      <c r="E48" s="1713"/>
      <c r="F48" s="1713"/>
      <c r="G48" s="1713"/>
      <c r="H48" s="1714"/>
      <c r="I48" s="320"/>
      <c r="J48" s="1712"/>
      <c r="K48" s="1057"/>
      <c r="L48" s="536"/>
      <c r="M48" s="536"/>
      <c r="N48" s="536"/>
    </row>
    <row r="49" spans="1:14" ht="11.25" customHeight="1" thickTop="1" x14ac:dyDescent="0.2">
      <c r="A49" s="551"/>
      <c r="B49" s="536"/>
      <c r="C49" s="536"/>
      <c r="D49" s="536"/>
      <c r="E49" s="536"/>
      <c r="F49" s="536"/>
      <c r="G49" s="536"/>
      <c r="H49" s="536"/>
      <c r="I49" s="557"/>
      <c r="J49" s="536"/>
      <c r="K49" s="536"/>
      <c r="L49" s="536"/>
      <c r="M49" s="536"/>
      <c r="N49" s="536"/>
    </row>
    <row r="50" spans="1:14" ht="18.75" customHeight="1" x14ac:dyDescent="0.2">
      <c r="A50" s="551"/>
      <c r="B50" s="536" t="s">
        <v>356</v>
      </c>
      <c r="C50" s="536"/>
      <c r="D50" s="536"/>
      <c r="E50" s="536"/>
      <c r="F50" s="536"/>
      <c r="G50" s="536"/>
      <c r="H50" s="536"/>
      <c r="I50" s="557"/>
      <c r="J50" s="536"/>
      <c r="K50" s="536"/>
      <c r="L50" s="536"/>
      <c r="M50" s="536"/>
      <c r="N50" s="536"/>
    </row>
    <row r="51" spans="1:14" ht="21" customHeight="1" x14ac:dyDescent="0.2">
      <c r="A51" s="551"/>
      <c r="B51" s="536" t="s">
        <v>606</v>
      </c>
      <c r="C51" s="536" t="s">
        <v>813</v>
      </c>
      <c r="D51" s="536"/>
      <c r="E51" s="536"/>
      <c r="F51" s="536"/>
      <c r="G51" s="536"/>
      <c r="H51" s="536"/>
      <c r="I51" s="557"/>
      <c r="J51" s="536"/>
      <c r="K51" s="536"/>
      <c r="L51" s="536"/>
      <c r="M51" s="536"/>
      <c r="N51" s="536"/>
    </row>
    <row r="52" spans="1:14" ht="15" customHeight="1" x14ac:dyDescent="0.2">
      <c r="A52" s="551"/>
      <c r="B52" s="1524" t="s">
        <v>7123</v>
      </c>
      <c r="C52" s="1524"/>
      <c r="D52" s="1524"/>
      <c r="E52" s="1524"/>
      <c r="F52" s="574"/>
      <c r="G52" s="536"/>
      <c r="H52" s="536"/>
      <c r="I52" s="557"/>
      <c r="J52" s="536"/>
      <c r="K52" s="536"/>
      <c r="L52" s="536"/>
      <c r="M52" s="536"/>
      <c r="N52" s="536"/>
    </row>
    <row r="53" spans="1:14" ht="15" customHeight="1" thickBot="1" x14ac:dyDescent="0.25">
      <c r="A53" s="551"/>
      <c r="B53" s="1524"/>
      <c r="C53" s="1524"/>
      <c r="D53" s="1524"/>
      <c r="E53" s="1524"/>
      <c r="F53" s="574"/>
      <c r="G53" s="646" t="s">
        <v>355</v>
      </c>
      <c r="H53" s="536"/>
      <c r="I53" s="557" t="s">
        <v>160</v>
      </c>
      <c r="J53" s="536"/>
      <c r="K53" s="536"/>
      <c r="L53" s="536"/>
      <c r="M53" s="536"/>
      <c r="N53" s="536"/>
    </row>
    <row r="54" spans="1:14" ht="18.75" customHeight="1" thickTop="1" thickBot="1" x14ac:dyDescent="0.25">
      <c r="A54" s="551"/>
      <c r="B54" s="1715" t="s">
        <v>5031</v>
      </c>
      <c r="C54" s="1716"/>
      <c r="D54" s="572"/>
      <c r="E54" s="322"/>
      <c r="F54" s="1356" t="s">
        <v>117</v>
      </c>
      <c r="G54" s="1064">
        <f>K57</f>
        <v>0</v>
      </c>
      <c r="H54" s="1356" t="s">
        <v>5018</v>
      </c>
      <c r="I54" s="967">
        <v>0.3</v>
      </c>
      <c r="J54" s="1356" t="s">
        <v>5019</v>
      </c>
      <c r="K54" s="637">
        <f>ROUND(E54*G54*I54,0)</f>
        <v>0</v>
      </c>
      <c r="L54" s="409" t="s">
        <v>5032</v>
      </c>
      <c r="M54" s="536"/>
      <c r="N54" s="536"/>
    </row>
    <row r="55" spans="1:14" ht="18.75" customHeight="1" thickTop="1" thickBot="1" x14ac:dyDescent="0.25">
      <c r="A55" s="551"/>
      <c r="B55" s="536"/>
      <c r="C55" s="574"/>
      <c r="D55" s="574"/>
      <c r="E55" s="574"/>
      <c r="F55" s="574"/>
      <c r="G55" s="1057"/>
      <c r="H55" s="552"/>
      <c r="I55" s="785"/>
      <c r="J55" s="552"/>
      <c r="K55" s="1057"/>
      <c r="L55" s="536"/>
      <c r="M55" s="536"/>
      <c r="N55" s="536"/>
    </row>
    <row r="56" spans="1:14" ht="18.75" customHeight="1" thickTop="1" thickBot="1" x14ac:dyDescent="0.25">
      <c r="A56" s="551"/>
      <c r="B56" s="1710" t="s">
        <v>7124</v>
      </c>
      <c r="C56" s="1710"/>
      <c r="D56" s="1710"/>
      <c r="E56" s="1710"/>
      <c r="F56" s="1710"/>
      <c r="G56" s="1710"/>
      <c r="H56" s="1711"/>
      <c r="I56" s="323"/>
      <c r="J56" s="1712" t="s">
        <v>5021</v>
      </c>
      <c r="K56" s="1058" t="s">
        <v>353</v>
      </c>
      <c r="L56" s="536"/>
      <c r="M56" s="536"/>
      <c r="N56" s="536"/>
    </row>
    <row r="57" spans="1:14" ht="18.75" customHeight="1" thickTop="1" thickBot="1" x14ac:dyDescent="0.25">
      <c r="A57" s="551"/>
      <c r="B57" s="1059"/>
      <c r="C57" s="1059"/>
      <c r="D57" s="1059"/>
      <c r="E57" s="1060"/>
      <c r="F57" s="1059"/>
      <c r="G57" s="1059"/>
      <c r="H57" s="1061"/>
      <c r="I57" s="1062"/>
      <c r="J57" s="1712"/>
      <c r="K57" s="1064">
        <f>IF(I58=0,0,IF(I56/I58&gt;1,1,ROUND(I56/I58,3)))</f>
        <v>0</v>
      </c>
      <c r="L57" s="536"/>
      <c r="M57" s="536"/>
      <c r="N57" s="536"/>
    </row>
    <row r="58" spans="1:14" ht="18.75" customHeight="1" thickTop="1" thickBot="1" x14ac:dyDescent="0.25">
      <c r="A58" s="551"/>
      <c r="B58" s="536"/>
      <c r="C58" s="1713" t="s">
        <v>7125</v>
      </c>
      <c r="D58" s="1713"/>
      <c r="E58" s="1713"/>
      <c r="F58" s="1713"/>
      <c r="G58" s="1713"/>
      <c r="H58" s="1714"/>
      <c r="I58" s="324"/>
      <c r="J58" s="1712"/>
      <c r="K58" s="1057"/>
      <c r="L58" s="536"/>
      <c r="M58" s="536"/>
      <c r="N58" s="536"/>
    </row>
    <row r="59" spans="1:14" ht="11.25" customHeight="1" thickTop="1" x14ac:dyDescent="0.2">
      <c r="A59" s="551"/>
      <c r="B59" s="536"/>
      <c r="C59" s="536"/>
      <c r="D59" s="536"/>
      <c r="E59" s="536"/>
      <c r="F59" s="536"/>
      <c r="G59" s="536"/>
      <c r="H59" s="536"/>
      <c r="I59" s="557"/>
      <c r="J59" s="536"/>
      <c r="K59" s="536"/>
      <c r="L59" s="536"/>
      <c r="M59" s="536"/>
      <c r="N59" s="536"/>
    </row>
    <row r="60" spans="1:14" ht="15" customHeight="1" x14ac:dyDescent="0.2">
      <c r="A60" s="551"/>
      <c r="B60" s="1524" t="s">
        <v>7126</v>
      </c>
      <c r="C60" s="1524"/>
      <c r="D60" s="1524"/>
      <c r="E60" s="1524"/>
      <c r="F60" s="574"/>
      <c r="G60" s="536"/>
      <c r="H60" s="536"/>
      <c r="I60" s="557"/>
      <c r="J60" s="536"/>
      <c r="K60" s="536"/>
      <c r="L60" s="536"/>
      <c r="M60" s="536"/>
      <c r="N60" s="536"/>
    </row>
    <row r="61" spans="1:14" ht="15" customHeight="1" x14ac:dyDescent="0.2">
      <c r="A61" s="551"/>
      <c r="B61" s="1524"/>
      <c r="C61" s="1524"/>
      <c r="D61" s="1524"/>
      <c r="E61" s="1524"/>
      <c r="F61" s="574"/>
      <c r="G61" s="536"/>
      <c r="H61" s="536"/>
      <c r="I61" s="557"/>
      <c r="J61" s="536"/>
      <c r="K61" s="536"/>
      <c r="L61" s="536"/>
      <c r="M61" s="536"/>
      <c r="N61" s="536"/>
    </row>
    <row r="62" spans="1:14" ht="15" customHeight="1" thickBot="1" x14ac:dyDescent="0.25">
      <c r="A62" s="551"/>
      <c r="B62" s="1524"/>
      <c r="C62" s="1524"/>
      <c r="D62" s="1524"/>
      <c r="E62" s="1524"/>
      <c r="F62" s="574"/>
      <c r="G62" s="646" t="s">
        <v>355</v>
      </c>
      <c r="H62" s="536"/>
      <c r="I62" s="557" t="s">
        <v>160</v>
      </c>
      <c r="J62" s="536"/>
      <c r="K62" s="536"/>
      <c r="L62" s="536"/>
      <c r="M62" s="536"/>
      <c r="N62" s="536"/>
    </row>
    <row r="63" spans="1:14" ht="18.75" customHeight="1" thickTop="1" thickBot="1" x14ac:dyDescent="0.25">
      <c r="A63" s="551"/>
      <c r="B63" s="1708" t="s">
        <v>354</v>
      </c>
      <c r="C63" s="1708"/>
      <c r="D63" s="1709"/>
      <c r="E63" s="322"/>
      <c r="F63" s="1356" t="s">
        <v>5018</v>
      </c>
      <c r="G63" s="1064">
        <f>K66</f>
        <v>0</v>
      </c>
      <c r="H63" s="1356" t="s">
        <v>5018</v>
      </c>
      <c r="I63" s="967">
        <v>0.3</v>
      </c>
      <c r="J63" s="1356" t="s">
        <v>5019</v>
      </c>
      <c r="K63" s="637">
        <f>ROUND(E63*G63*I63,0)</f>
        <v>0</v>
      </c>
      <c r="L63" s="409" t="s">
        <v>5033</v>
      </c>
      <c r="M63" s="536"/>
      <c r="N63" s="536"/>
    </row>
    <row r="64" spans="1:14" ht="18.75" customHeight="1" thickTop="1" thickBot="1" x14ac:dyDescent="0.25">
      <c r="A64" s="551"/>
      <c r="B64" s="536"/>
      <c r="C64" s="574"/>
      <c r="D64" s="574"/>
      <c r="E64" s="574"/>
      <c r="F64" s="574"/>
      <c r="G64" s="1057"/>
      <c r="H64" s="552"/>
      <c r="I64" s="785"/>
      <c r="J64" s="552"/>
      <c r="K64" s="1057"/>
      <c r="L64" s="536"/>
      <c r="M64" s="536"/>
      <c r="N64" s="536"/>
    </row>
    <row r="65" spans="1:14" ht="18.75" customHeight="1" thickTop="1" thickBot="1" x14ac:dyDescent="0.25">
      <c r="A65" s="551"/>
      <c r="B65" s="1710" t="s">
        <v>7124</v>
      </c>
      <c r="C65" s="1710"/>
      <c r="D65" s="1710"/>
      <c r="E65" s="1710"/>
      <c r="F65" s="1710"/>
      <c r="G65" s="1710"/>
      <c r="H65" s="1711"/>
      <c r="I65" s="323"/>
      <c r="J65" s="1712" t="s">
        <v>5021</v>
      </c>
      <c r="K65" s="1058" t="s">
        <v>353</v>
      </c>
      <c r="L65" s="536"/>
      <c r="M65" s="536"/>
      <c r="N65" s="536"/>
    </row>
    <row r="66" spans="1:14" ht="18.75" customHeight="1" thickTop="1" thickBot="1" x14ac:dyDescent="0.25">
      <c r="A66" s="551"/>
      <c r="B66" s="1059"/>
      <c r="C66" s="1059"/>
      <c r="D66" s="1059"/>
      <c r="E66" s="1060"/>
      <c r="F66" s="1059"/>
      <c r="G66" s="1059"/>
      <c r="H66" s="1061"/>
      <c r="I66" s="1062"/>
      <c r="J66" s="1712"/>
      <c r="K66" s="1064">
        <f>IF(I67=0,0,IF(I65/I67&gt;1,1,ROUND(I65/I67,3)))</f>
        <v>0</v>
      </c>
      <c r="L66" s="536"/>
      <c r="M66" s="536"/>
      <c r="N66" s="536"/>
    </row>
    <row r="67" spans="1:14" ht="18.75" customHeight="1" thickTop="1" thickBot="1" x14ac:dyDescent="0.25">
      <c r="A67" s="551"/>
      <c r="B67" s="536"/>
      <c r="C67" s="1713" t="s">
        <v>7125</v>
      </c>
      <c r="D67" s="1713"/>
      <c r="E67" s="1713"/>
      <c r="F67" s="1713"/>
      <c r="G67" s="1713"/>
      <c r="H67" s="1714"/>
      <c r="I67" s="324"/>
      <c r="J67" s="1712"/>
      <c r="K67" s="1057"/>
      <c r="L67" s="536"/>
      <c r="M67" s="536"/>
      <c r="N67" s="536"/>
    </row>
    <row r="68" spans="1:14" ht="11.25" customHeight="1" thickTop="1" x14ac:dyDescent="0.2">
      <c r="A68" s="551"/>
      <c r="B68" s="536"/>
      <c r="C68" s="536"/>
      <c r="D68" s="536"/>
      <c r="E68" s="536"/>
      <c r="F68" s="536"/>
      <c r="G68" s="536"/>
      <c r="H68" s="536"/>
      <c r="I68" s="557"/>
      <c r="J68" s="536"/>
      <c r="K68" s="536"/>
      <c r="L68" s="536"/>
      <c r="M68" s="536"/>
      <c r="N68" s="536"/>
    </row>
    <row r="69" spans="1:14" ht="15" customHeight="1" x14ac:dyDescent="0.2">
      <c r="A69" s="551"/>
      <c r="B69" s="1552" t="s">
        <v>7127</v>
      </c>
      <c r="C69" s="1552"/>
      <c r="D69" s="1552"/>
      <c r="E69" s="1552"/>
      <c r="F69" s="574"/>
      <c r="G69" s="536"/>
      <c r="H69" s="536"/>
      <c r="I69" s="557"/>
      <c r="J69" s="536"/>
      <c r="K69" s="536"/>
      <c r="L69" s="536"/>
      <c r="M69" s="536"/>
      <c r="N69" s="536"/>
    </row>
    <row r="70" spans="1:14" ht="15" customHeight="1" thickBot="1" x14ac:dyDescent="0.25">
      <c r="A70" s="551"/>
      <c r="B70" s="1552"/>
      <c r="C70" s="1552"/>
      <c r="D70" s="1552"/>
      <c r="E70" s="1552"/>
      <c r="F70" s="574"/>
      <c r="G70" s="646" t="s">
        <v>355</v>
      </c>
      <c r="H70" s="536"/>
      <c r="I70" s="557" t="s">
        <v>160</v>
      </c>
      <c r="J70" s="536"/>
      <c r="K70" s="536"/>
      <c r="L70" s="536"/>
      <c r="M70" s="536"/>
      <c r="N70" s="536"/>
    </row>
    <row r="71" spans="1:14" ht="18.75" customHeight="1" thickTop="1" thickBot="1" x14ac:dyDescent="0.25">
      <c r="A71" s="551"/>
      <c r="B71" s="1708" t="s">
        <v>354</v>
      </c>
      <c r="C71" s="1708"/>
      <c r="D71" s="1709"/>
      <c r="E71" s="322"/>
      <c r="F71" s="1356" t="s">
        <v>5018</v>
      </c>
      <c r="G71" s="1064">
        <f>K74</f>
        <v>0</v>
      </c>
      <c r="H71" s="1356" t="s">
        <v>5022</v>
      </c>
      <c r="I71" s="967">
        <v>0.3</v>
      </c>
      <c r="J71" s="1356" t="s">
        <v>5023</v>
      </c>
      <c r="K71" s="637">
        <f>ROUND(E71*G71*I71,0)</f>
        <v>0</v>
      </c>
      <c r="L71" s="409" t="s">
        <v>5034</v>
      </c>
      <c r="M71" s="536"/>
      <c r="N71" s="536"/>
    </row>
    <row r="72" spans="1:14" ht="18.75" customHeight="1" thickTop="1" thickBot="1" x14ac:dyDescent="0.25">
      <c r="A72" s="551"/>
      <c r="B72" s="536"/>
      <c r="C72" s="574"/>
      <c r="D72" s="574"/>
      <c r="E72" s="574"/>
      <c r="F72" s="574"/>
      <c r="G72" s="1057"/>
      <c r="H72" s="552"/>
      <c r="I72" s="785"/>
      <c r="J72" s="552"/>
      <c r="K72" s="1057"/>
      <c r="L72" s="536"/>
      <c r="M72" s="536"/>
      <c r="N72" s="536"/>
    </row>
    <row r="73" spans="1:14" ht="18.75" customHeight="1" thickTop="1" thickBot="1" x14ac:dyDescent="0.25">
      <c r="A73" s="551"/>
      <c r="B73" s="1710" t="s">
        <v>7124</v>
      </c>
      <c r="C73" s="1710"/>
      <c r="D73" s="1710"/>
      <c r="E73" s="1710"/>
      <c r="F73" s="1710"/>
      <c r="G73" s="1710"/>
      <c r="H73" s="1711"/>
      <c r="I73" s="323"/>
      <c r="J73" s="1712" t="s">
        <v>5025</v>
      </c>
      <c r="K73" s="1058" t="s">
        <v>353</v>
      </c>
      <c r="L73" s="536"/>
      <c r="M73" s="536"/>
      <c r="N73" s="536"/>
    </row>
    <row r="74" spans="1:14" ht="18.75" customHeight="1" thickTop="1" thickBot="1" x14ac:dyDescent="0.25">
      <c r="A74" s="551"/>
      <c r="B74" s="1059"/>
      <c r="C74" s="1059"/>
      <c r="D74" s="1059"/>
      <c r="E74" s="1060"/>
      <c r="F74" s="1059"/>
      <c r="G74" s="1059"/>
      <c r="H74" s="1061"/>
      <c r="I74" s="1062"/>
      <c r="J74" s="1712"/>
      <c r="K74" s="1064">
        <f>IF(I75=0,0,IF(I73/I75&gt;1,1,ROUND(I73/I75,3)))</f>
        <v>0</v>
      </c>
      <c r="L74" s="536"/>
      <c r="M74" s="536"/>
      <c r="N74" s="536"/>
    </row>
    <row r="75" spans="1:14" ht="18.75" customHeight="1" thickTop="1" thickBot="1" x14ac:dyDescent="0.25">
      <c r="A75" s="551"/>
      <c r="B75" s="536"/>
      <c r="C75" s="1713" t="s">
        <v>7125</v>
      </c>
      <c r="D75" s="1713"/>
      <c r="E75" s="1713"/>
      <c r="F75" s="1713"/>
      <c r="G75" s="1713"/>
      <c r="H75" s="1714"/>
      <c r="I75" s="324"/>
      <c r="J75" s="1712"/>
      <c r="K75" s="1057"/>
      <c r="L75" s="536"/>
      <c r="M75" s="536"/>
      <c r="N75" s="536"/>
    </row>
    <row r="76" spans="1:14" s="184" customFormat="1" ht="11.25" customHeight="1" thickTop="1" x14ac:dyDescent="0.2">
      <c r="A76" s="556"/>
      <c r="B76" s="1063"/>
      <c r="C76" s="1063"/>
      <c r="D76" s="1063"/>
      <c r="E76" s="1063"/>
      <c r="F76" s="1063"/>
      <c r="G76" s="1057"/>
      <c r="H76" s="1049"/>
      <c r="I76" s="785"/>
      <c r="J76" s="1049"/>
      <c r="K76" s="1057"/>
      <c r="L76" s="557"/>
      <c r="M76" s="557"/>
      <c r="N76" s="557"/>
    </row>
    <row r="77" spans="1:14" s="184" customFormat="1" ht="18.75" customHeight="1" x14ac:dyDescent="0.2">
      <c r="A77" s="556"/>
      <c r="B77" s="557"/>
      <c r="C77" s="557"/>
      <c r="D77" s="557"/>
      <c r="E77" s="557"/>
      <c r="F77" s="557"/>
      <c r="G77" s="557"/>
      <c r="H77" s="557"/>
      <c r="I77" s="557"/>
      <c r="J77" s="557"/>
      <c r="K77" s="557"/>
      <c r="L77" s="557"/>
      <c r="M77" s="557"/>
      <c r="N77" s="557"/>
    </row>
    <row r="78" spans="1:14" ht="11.25" customHeight="1" x14ac:dyDescent="0.2">
      <c r="A78" s="551"/>
      <c r="B78" s="536"/>
      <c r="C78" s="536"/>
      <c r="D78" s="536"/>
      <c r="E78" s="536"/>
      <c r="F78" s="536"/>
      <c r="G78" s="536"/>
      <c r="H78" s="536"/>
      <c r="I78" s="557"/>
      <c r="J78" s="536"/>
      <c r="K78" s="536"/>
      <c r="L78" s="536"/>
      <c r="M78" s="536"/>
      <c r="N78" s="536"/>
    </row>
    <row r="79" spans="1:14" ht="18.75" customHeight="1" x14ac:dyDescent="0.2">
      <c r="A79" s="551"/>
      <c r="B79" s="536" t="s">
        <v>815</v>
      </c>
      <c r="C79" s="536"/>
      <c r="D79" s="536"/>
      <c r="E79" s="536"/>
      <c r="F79" s="536"/>
      <c r="G79" s="536"/>
      <c r="H79" s="536"/>
      <c r="I79" s="557"/>
      <c r="J79" s="536"/>
      <c r="K79" s="536"/>
      <c r="L79" s="536"/>
      <c r="M79" s="536"/>
      <c r="N79" s="536"/>
    </row>
    <row r="80" spans="1:14" ht="21" customHeight="1" x14ac:dyDescent="0.2">
      <c r="A80" s="551"/>
      <c r="B80" s="536" t="s">
        <v>606</v>
      </c>
      <c r="C80" s="536" t="s">
        <v>814</v>
      </c>
      <c r="D80" s="536"/>
      <c r="E80" s="536"/>
      <c r="F80" s="536"/>
      <c r="G80" s="536"/>
      <c r="H80" s="536"/>
      <c r="I80" s="557"/>
      <c r="J80" s="536"/>
      <c r="K80" s="536"/>
      <c r="L80" s="536"/>
      <c r="M80" s="536"/>
      <c r="N80" s="536"/>
    </row>
    <row r="81" spans="1:14" ht="15" customHeight="1" x14ac:dyDescent="0.2">
      <c r="A81" s="551"/>
      <c r="B81" s="1524" t="s">
        <v>7123</v>
      </c>
      <c r="C81" s="1524"/>
      <c r="D81" s="1524"/>
      <c r="E81" s="1524"/>
      <c r="F81" s="574"/>
      <c r="G81" s="536"/>
      <c r="H81" s="536"/>
      <c r="I81" s="557"/>
      <c r="J81" s="536"/>
      <c r="K81" s="536"/>
      <c r="L81" s="536"/>
      <c r="M81" s="536"/>
      <c r="N81" s="536"/>
    </row>
    <row r="82" spans="1:14" ht="15" customHeight="1" thickBot="1" x14ac:dyDescent="0.25">
      <c r="A82" s="551"/>
      <c r="B82" s="1524"/>
      <c r="C82" s="1524"/>
      <c r="D82" s="1524"/>
      <c r="E82" s="1524"/>
      <c r="F82" s="574"/>
      <c r="G82" s="646" t="s">
        <v>355</v>
      </c>
      <c r="H82" s="536"/>
      <c r="I82" s="557" t="s">
        <v>160</v>
      </c>
      <c r="J82" s="536"/>
      <c r="K82" s="536"/>
      <c r="L82" s="536"/>
      <c r="M82" s="536"/>
      <c r="N82" s="536"/>
    </row>
    <row r="83" spans="1:14" ht="18.75" customHeight="1" thickTop="1" thickBot="1" x14ac:dyDescent="0.25">
      <c r="A83" s="551"/>
      <c r="B83" s="1715" t="s">
        <v>5017</v>
      </c>
      <c r="C83" s="1716"/>
      <c r="D83" s="572"/>
      <c r="E83" s="322"/>
      <c r="F83" s="1356" t="s">
        <v>117</v>
      </c>
      <c r="G83" s="1064">
        <f>K86</f>
        <v>0</v>
      </c>
      <c r="H83" s="1356" t="s">
        <v>117</v>
      </c>
      <c r="I83" s="967">
        <v>0.2</v>
      </c>
      <c r="J83" s="1356" t="s">
        <v>119</v>
      </c>
      <c r="K83" s="637">
        <f>ROUND(E83*G83*I83,0)</f>
        <v>0</v>
      </c>
      <c r="L83" s="409" t="s">
        <v>549</v>
      </c>
      <c r="M83" s="536"/>
      <c r="N83" s="536"/>
    </row>
    <row r="84" spans="1:14" ht="18.75" customHeight="1" thickTop="1" thickBot="1" x14ac:dyDescent="0.25">
      <c r="A84" s="551"/>
      <c r="B84" s="536"/>
      <c r="C84" s="574"/>
      <c r="D84" s="574"/>
      <c r="E84" s="574"/>
      <c r="F84" s="574"/>
      <c r="G84" s="1057"/>
      <c r="H84" s="552"/>
      <c r="I84" s="785"/>
      <c r="J84" s="552"/>
      <c r="K84" s="1057"/>
      <c r="L84" s="536"/>
      <c r="M84" s="536"/>
      <c r="N84" s="536"/>
    </row>
    <row r="85" spans="1:14" ht="18.75" customHeight="1" thickTop="1" thickBot="1" x14ac:dyDescent="0.25">
      <c r="A85" s="551"/>
      <c r="B85" s="1710" t="s">
        <v>7124</v>
      </c>
      <c r="C85" s="1710"/>
      <c r="D85" s="1710"/>
      <c r="E85" s="1710"/>
      <c r="F85" s="1710"/>
      <c r="G85" s="1710"/>
      <c r="H85" s="1711"/>
      <c r="I85" s="323"/>
      <c r="J85" s="1712" t="s">
        <v>617</v>
      </c>
      <c r="K85" s="1058" t="s">
        <v>353</v>
      </c>
      <c r="L85" s="536"/>
      <c r="M85" s="536"/>
      <c r="N85" s="536"/>
    </row>
    <row r="86" spans="1:14" ht="18.75" customHeight="1" thickTop="1" thickBot="1" x14ac:dyDescent="0.25">
      <c r="A86" s="551"/>
      <c r="B86" s="1059"/>
      <c r="C86" s="1059"/>
      <c r="D86" s="1059"/>
      <c r="E86" s="1060"/>
      <c r="F86" s="1059"/>
      <c r="G86" s="1059"/>
      <c r="H86" s="1061"/>
      <c r="I86" s="1062"/>
      <c r="J86" s="1712"/>
      <c r="K86" s="1064">
        <f>IF(I87=0,0,IF(I85/I87&gt;1,1,ROUND(I85/I87,3)))</f>
        <v>0</v>
      </c>
      <c r="L86" s="536"/>
      <c r="M86" s="536"/>
      <c r="N86" s="536"/>
    </row>
    <row r="87" spans="1:14" ht="18.75" customHeight="1" thickTop="1" thickBot="1" x14ac:dyDescent="0.25">
      <c r="A87" s="551"/>
      <c r="B87" s="536"/>
      <c r="C87" s="1713" t="s">
        <v>7125</v>
      </c>
      <c r="D87" s="1713"/>
      <c r="E87" s="1713"/>
      <c r="F87" s="1713"/>
      <c r="G87" s="1713"/>
      <c r="H87" s="1714"/>
      <c r="I87" s="324"/>
      <c r="J87" s="1712"/>
      <c r="K87" s="1057"/>
      <c r="L87" s="536"/>
      <c r="M87" s="536"/>
      <c r="N87" s="536"/>
    </row>
    <row r="88" spans="1:14" ht="11.25" customHeight="1" thickTop="1" x14ac:dyDescent="0.2">
      <c r="A88" s="551"/>
      <c r="B88" s="536"/>
      <c r="C88" s="536"/>
      <c r="D88" s="536"/>
      <c r="E88" s="536"/>
      <c r="F88" s="536"/>
      <c r="G88" s="536"/>
      <c r="H88" s="536"/>
      <c r="I88" s="557"/>
      <c r="J88" s="536"/>
      <c r="K88" s="536"/>
      <c r="L88" s="536"/>
      <c r="M88" s="536"/>
      <c r="N88" s="536"/>
    </row>
    <row r="89" spans="1:14" ht="15" customHeight="1" x14ac:dyDescent="0.2">
      <c r="A89" s="551"/>
      <c r="B89" s="1524" t="s">
        <v>7126</v>
      </c>
      <c r="C89" s="1524"/>
      <c r="D89" s="1524"/>
      <c r="E89" s="1524"/>
      <c r="F89" s="574"/>
      <c r="G89" s="536"/>
      <c r="H89" s="536"/>
      <c r="I89" s="557"/>
      <c r="J89" s="536"/>
      <c r="K89" s="536"/>
      <c r="L89" s="536"/>
      <c r="M89" s="536"/>
      <c r="N89" s="536"/>
    </row>
    <row r="90" spans="1:14" ht="15" customHeight="1" x14ac:dyDescent="0.2">
      <c r="A90" s="551"/>
      <c r="B90" s="1524"/>
      <c r="C90" s="1524"/>
      <c r="D90" s="1524"/>
      <c r="E90" s="1524"/>
      <c r="F90" s="574"/>
      <c r="G90" s="536"/>
      <c r="H90" s="536"/>
      <c r="I90" s="557"/>
      <c r="J90" s="536"/>
      <c r="K90" s="536"/>
      <c r="L90" s="536"/>
      <c r="M90" s="536"/>
      <c r="N90" s="536"/>
    </row>
    <row r="91" spans="1:14" ht="15" customHeight="1" thickBot="1" x14ac:dyDescent="0.25">
      <c r="A91" s="551"/>
      <c r="B91" s="1524"/>
      <c r="C91" s="1524"/>
      <c r="D91" s="1524"/>
      <c r="E91" s="1524"/>
      <c r="F91" s="574"/>
      <c r="G91" s="646" t="s">
        <v>355</v>
      </c>
      <c r="H91" s="536"/>
      <c r="I91" s="557" t="s">
        <v>160</v>
      </c>
      <c r="J91" s="536"/>
      <c r="K91" s="536"/>
      <c r="L91" s="536"/>
      <c r="M91" s="536"/>
      <c r="N91" s="536"/>
    </row>
    <row r="92" spans="1:14" ht="18.75" customHeight="1" thickTop="1" thickBot="1" x14ac:dyDescent="0.25">
      <c r="A92" s="551"/>
      <c r="B92" s="1708" t="s">
        <v>354</v>
      </c>
      <c r="C92" s="1708"/>
      <c r="D92" s="1709"/>
      <c r="E92" s="322"/>
      <c r="F92" s="1356" t="s">
        <v>117</v>
      </c>
      <c r="G92" s="1064">
        <f>K95</f>
        <v>0</v>
      </c>
      <c r="H92" s="1356" t="s">
        <v>117</v>
      </c>
      <c r="I92" s="967">
        <v>0.2</v>
      </c>
      <c r="J92" s="1356" t="s">
        <v>119</v>
      </c>
      <c r="K92" s="637">
        <f>ROUND(E92*G92*I92,0)</f>
        <v>0</v>
      </c>
      <c r="L92" s="409" t="s">
        <v>548</v>
      </c>
      <c r="M92" s="536"/>
      <c r="N92" s="536"/>
    </row>
    <row r="93" spans="1:14" ht="18.75" customHeight="1" thickTop="1" thickBot="1" x14ac:dyDescent="0.25">
      <c r="A93" s="551"/>
      <c r="B93" s="536"/>
      <c r="C93" s="574"/>
      <c r="D93" s="574"/>
      <c r="E93" s="574"/>
      <c r="F93" s="574"/>
      <c r="G93" s="1057"/>
      <c r="H93" s="552"/>
      <c r="I93" s="785"/>
      <c r="J93" s="552"/>
      <c r="K93" s="1057"/>
      <c r="L93" s="536"/>
      <c r="M93" s="536"/>
      <c r="N93" s="536"/>
    </row>
    <row r="94" spans="1:14" ht="18.75" customHeight="1" thickTop="1" thickBot="1" x14ac:dyDescent="0.25">
      <c r="A94" s="551"/>
      <c r="B94" s="1710" t="s">
        <v>7124</v>
      </c>
      <c r="C94" s="1710"/>
      <c r="D94" s="1710"/>
      <c r="E94" s="1710"/>
      <c r="F94" s="1710"/>
      <c r="G94" s="1710"/>
      <c r="H94" s="1711"/>
      <c r="I94" s="323"/>
      <c r="J94" s="1712" t="s">
        <v>617</v>
      </c>
      <c r="K94" s="1058" t="s">
        <v>353</v>
      </c>
      <c r="L94" s="536"/>
      <c r="M94" s="536"/>
      <c r="N94" s="536"/>
    </row>
    <row r="95" spans="1:14" ht="18.75" customHeight="1" thickTop="1" thickBot="1" x14ac:dyDescent="0.25">
      <c r="A95" s="551"/>
      <c r="B95" s="1059"/>
      <c r="C95" s="1059"/>
      <c r="D95" s="1059"/>
      <c r="E95" s="1060"/>
      <c r="F95" s="1059"/>
      <c r="G95" s="1059"/>
      <c r="H95" s="1061"/>
      <c r="I95" s="1062"/>
      <c r="J95" s="1712"/>
      <c r="K95" s="1064">
        <f>IF(I96=0,0,IF(I94/I96&gt;1,1,ROUND(I94/I96,3)))</f>
        <v>0</v>
      </c>
      <c r="L95" s="536"/>
      <c r="M95" s="536"/>
      <c r="N95" s="536"/>
    </row>
    <row r="96" spans="1:14" ht="18.75" customHeight="1" thickTop="1" thickBot="1" x14ac:dyDescent="0.25">
      <c r="A96" s="551"/>
      <c r="B96" s="536"/>
      <c r="C96" s="1713" t="s">
        <v>7125</v>
      </c>
      <c r="D96" s="1713"/>
      <c r="E96" s="1713"/>
      <c r="F96" s="1713"/>
      <c r="G96" s="1713"/>
      <c r="H96" s="1714"/>
      <c r="I96" s="324"/>
      <c r="J96" s="1712"/>
      <c r="K96" s="1057"/>
      <c r="L96" s="536"/>
      <c r="M96" s="536"/>
      <c r="N96" s="536"/>
    </row>
    <row r="97" spans="1:14" ht="11.25" customHeight="1" thickTop="1" x14ac:dyDescent="0.2">
      <c r="A97" s="551"/>
      <c r="B97" s="536"/>
      <c r="C97" s="536"/>
      <c r="D97" s="536"/>
      <c r="E97" s="536"/>
      <c r="F97" s="536"/>
      <c r="G97" s="536"/>
      <c r="H97" s="536"/>
      <c r="I97" s="557"/>
      <c r="J97" s="536"/>
      <c r="K97" s="536"/>
      <c r="L97" s="536"/>
      <c r="M97" s="536"/>
      <c r="N97" s="536"/>
    </row>
    <row r="98" spans="1:14" ht="15" customHeight="1" x14ac:dyDescent="0.2">
      <c r="A98" s="551"/>
      <c r="B98" s="1552" t="s">
        <v>7127</v>
      </c>
      <c r="C98" s="1552"/>
      <c r="D98" s="1552"/>
      <c r="E98" s="1552"/>
      <c r="F98" s="574"/>
      <c r="G98" s="536"/>
      <c r="H98" s="536"/>
      <c r="I98" s="557"/>
      <c r="J98" s="536"/>
      <c r="K98" s="536"/>
      <c r="L98" s="536"/>
      <c r="M98" s="536"/>
      <c r="N98" s="536"/>
    </row>
    <row r="99" spans="1:14" ht="15" customHeight="1" thickBot="1" x14ac:dyDescent="0.25">
      <c r="A99" s="551"/>
      <c r="B99" s="1552"/>
      <c r="C99" s="1552"/>
      <c r="D99" s="1552"/>
      <c r="E99" s="1552"/>
      <c r="F99" s="574"/>
      <c r="G99" s="646" t="s">
        <v>355</v>
      </c>
      <c r="H99" s="536"/>
      <c r="I99" s="557" t="s">
        <v>160</v>
      </c>
      <c r="J99" s="536"/>
      <c r="K99" s="536"/>
      <c r="L99" s="536"/>
      <c r="M99" s="536"/>
      <c r="N99" s="536"/>
    </row>
    <row r="100" spans="1:14" ht="18.75" customHeight="1" thickTop="1" thickBot="1" x14ac:dyDescent="0.25">
      <c r="A100" s="551"/>
      <c r="B100" s="1708" t="s">
        <v>354</v>
      </c>
      <c r="C100" s="1708"/>
      <c r="D100" s="1709"/>
      <c r="E100" s="322"/>
      <c r="F100" s="1356" t="s">
        <v>117</v>
      </c>
      <c r="G100" s="1064">
        <f>K103</f>
        <v>0</v>
      </c>
      <c r="H100" s="1356" t="s">
        <v>117</v>
      </c>
      <c r="I100" s="967">
        <v>0.2</v>
      </c>
      <c r="J100" s="1356" t="s">
        <v>119</v>
      </c>
      <c r="K100" s="637">
        <f>ROUND(E100*G100*I100,0)</f>
        <v>0</v>
      </c>
      <c r="L100" s="409" t="s">
        <v>816</v>
      </c>
      <c r="M100" s="536"/>
      <c r="N100" s="536"/>
    </row>
    <row r="101" spans="1:14" ht="18.75" customHeight="1" thickTop="1" thickBot="1" x14ac:dyDescent="0.25">
      <c r="A101" s="551"/>
      <c r="B101" s="536"/>
      <c r="C101" s="574"/>
      <c r="D101" s="574"/>
      <c r="E101" s="574"/>
      <c r="F101" s="574"/>
      <c r="G101" s="1057"/>
      <c r="H101" s="552"/>
      <c r="I101" s="785"/>
      <c r="J101" s="552"/>
      <c r="K101" s="1057"/>
      <c r="L101" s="536"/>
      <c r="M101" s="536"/>
      <c r="N101" s="536"/>
    </row>
    <row r="102" spans="1:14" ht="18.75" customHeight="1" thickTop="1" thickBot="1" x14ac:dyDescent="0.25">
      <c r="A102" s="551"/>
      <c r="B102" s="1710" t="s">
        <v>7124</v>
      </c>
      <c r="C102" s="1710"/>
      <c r="D102" s="1710"/>
      <c r="E102" s="1710"/>
      <c r="F102" s="1710"/>
      <c r="G102" s="1710"/>
      <c r="H102" s="1711"/>
      <c r="I102" s="323"/>
      <c r="J102" s="1712" t="s">
        <v>617</v>
      </c>
      <c r="K102" s="1058" t="s">
        <v>353</v>
      </c>
      <c r="L102" s="536"/>
      <c r="M102" s="536"/>
      <c r="N102" s="536"/>
    </row>
    <row r="103" spans="1:14" ht="18.75" customHeight="1" thickTop="1" thickBot="1" x14ac:dyDescent="0.25">
      <c r="A103" s="551"/>
      <c r="B103" s="1059"/>
      <c r="C103" s="1059"/>
      <c r="D103" s="1059"/>
      <c r="E103" s="1060"/>
      <c r="F103" s="1059"/>
      <c r="G103" s="1059"/>
      <c r="H103" s="1061"/>
      <c r="I103" s="1062"/>
      <c r="J103" s="1712"/>
      <c r="K103" s="1064">
        <f>IF(I104=0,0,IF(I102/I104&gt;1,1,ROUND(I102/I104,3)))</f>
        <v>0</v>
      </c>
      <c r="L103" s="536"/>
      <c r="M103" s="536"/>
      <c r="N103" s="536"/>
    </row>
    <row r="104" spans="1:14" ht="18.75" customHeight="1" thickTop="1" thickBot="1" x14ac:dyDescent="0.25">
      <c r="A104" s="551"/>
      <c r="B104" s="536"/>
      <c r="C104" s="1713" t="s">
        <v>7125</v>
      </c>
      <c r="D104" s="1713"/>
      <c r="E104" s="1713"/>
      <c r="F104" s="1713"/>
      <c r="G104" s="1713"/>
      <c r="H104" s="1714"/>
      <c r="I104" s="324"/>
      <c r="J104" s="1712"/>
      <c r="K104" s="1057"/>
      <c r="L104" s="536"/>
      <c r="M104" s="536"/>
      <c r="N104" s="536"/>
    </row>
    <row r="105" spans="1:14" s="184" customFormat="1" ht="11.25" customHeight="1" thickTop="1" x14ac:dyDescent="0.2">
      <c r="A105" s="556"/>
      <c r="B105" s="1063"/>
      <c r="C105" s="1063"/>
      <c r="D105" s="1063"/>
      <c r="E105" s="1063"/>
      <c r="F105" s="1063"/>
      <c r="G105" s="1057"/>
      <c r="H105" s="1049"/>
      <c r="I105" s="785"/>
      <c r="J105" s="1049"/>
      <c r="K105" s="1057"/>
      <c r="L105" s="557"/>
      <c r="M105" s="557"/>
      <c r="N105" s="557"/>
    </row>
    <row r="106" spans="1:14" s="184" customFormat="1" ht="18.75" customHeight="1" x14ac:dyDescent="0.2">
      <c r="A106" s="556"/>
      <c r="B106" s="557"/>
      <c r="C106" s="557"/>
      <c r="D106" s="557"/>
      <c r="E106" s="557"/>
      <c r="F106" s="557"/>
      <c r="G106" s="557"/>
      <c r="H106" s="557"/>
      <c r="I106" s="557"/>
      <c r="J106" s="557"/>
      <c r="K106" s="557"/>
      <c r="L106" s="557"/>
      <c r="M106" s="557"/>
      <c r="N106" s="557"/>
    </row>
  </sheetData>
  <sheetProtection autoFilter="0"/>
  <mergeCells count="58">
    <mergeCell ref="B100:D100"/>
    <mergeCell ref="B102:H102"/>
    <mergeCell ref="J102:J104"/>
    <mergeCell ref="C104:H104"/>
    <mergeCell ref="B92:D92"/>
    <mergeCell ref="B94:H94"/>
    <mergeCell ref="J94:J96"/>
    <mergeCell ref="C96:H96"/>
    <mergeCell ref="B98:E99"/>
    <mergeCell ref="B81:E82"/>
    <mergeCell ref="B85:H85"/>
    <mergeCell ref="J85:J87"/>
    <mergeCell ref="C87:H87"/>
    <mergeCell ref="B89:E91"/>
    <mergeCell ref="B83:C83"/>
    <mergeCell ref="A1:B1"/>
    <mergeCell ref="C1:E1"/>
    <mergeCell ref="J1:L1"/>
    <mergeCell ref="B7:E8"/>
    <mergeCell ref="B11:H11"/>
    <mergeCell ref="J11:J13"/>
    <mergeCell ref="C13:H13"/>
    <mergeCell ref="B9:C9"/>
    <mergeCell ref="B38:H38"/>
    <mergeCell ref="J38:J40"/>
    <mergeCell ref="C40:H40"/>
    <mergeCell ref="B15:E17"/>
    <mergeCell ref="B18:D18"/>
    <mergeCell ref="B20:H20"/>
    <mergeCell ref="J20:J22"/>
    <mergeCell ref="C22:H22"/>
    <mergeCell ref="B24:E25"/>
    <mergeCell ref="B26:D26"/>
    <mergeCell ref="B28:H28"/>
    <mergeCell ref="J28:J30"/>
    <mergeCell ref="C30:H30"/>
    <mergeCell ref="B34:E35"/>
    <mergeCell ref="B36:C36"/>
    <mergeCell ref="B65:H65"/>
    <mergeCell ref="J65:J67"/>
    <mergeCell ref="C67:H67"/>
    <mergeCell ref="B42:E43"/>
    <mergeCell ref="B44:D44"/>
    <mergeCell ref="B46:H46"/>
    <mergeCell ref="J46:J48"/>
    <mergeCell ref="C48:H48"/>
    <mergeCell ref="B52:E53"/>
    <mergeCell ref="B56:H56"/>
    <mergeCell ref="J56:J58"/>
    <mergeCell ref="C58:H58"/>
    <mergeCell ref="B60:E62"/>
    <mergeCell ref="B63:D63"/>
    <mergeCell ref="B54:C54"/>
    <mergeCell ref="B69:E70"/>
    <mergeCell ref="B71:D71"/>
    <mergeCell ref="B73:H73"/>
    <mergeCell ref="J73:J75"/>
    <mergeCell ref="C75:H75"/>
  </mergeCells>
  <phoneticPr fontId="3"/>
  <printOptions horizontalCentered="1"/>
  <pageMargins left="0.78740157480314965" right="0.78740157480314965" top="0.98425196850393704" bottom="0.98425196850393704" header="0.51181102362204722" footer="0.51181102362204722"/>
  <pageSetup paperSize="9" scale="79" fitToHeight="0" orientation="portrait" r:id="rId1"/>
  <headerFooter alignWithMargins="0"/>
  <rowBreaks count="1" manualBreakCount="1">
    <brk id="48"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pageSetUpPr fitToPage="1"/>
  </sheetPr>
  <dimension ref="A1:N190"/>
  <sheetViews>
    <sheetView topLeftCell="A115" zoomScale="85" zoomScaleNormal="85" workbookViewId="0">
      <selection activeCell="T161" sqref="T161"/>
    </sheetView>
  </sheetViews>
  <sheetFormatPr defaultColWidth="9" defaultRowHeight="18.75" customHeight="1" x14ac:dyDescent="0.2"/>
  <cols>
    <col min="1" max="1" width="3.88671875" style="163" customWidth="1"/>
    <col min="2" max="2" width="5" style="163" customWidth="1"/>
    <col min="3" max="3" width="7.44140625" style="163" bestFit="1" customWidth="1"/>
    <col min="4" max="4" width="3" style="163" bestFit="1" customWidth="1"/>
    <col min="5" max="5" width="12" style="163" customWidth="1"/>
    <col min="6" max="6" width="11.88671875" style="169" customWidth="1"/>
    <col min="7" max="7" width="2" style="163" bestFit="1" customWidth="1"/>
    <col min="8" max="8" width="13" style="184" customWidth="1"/>
    <col min="9" max="9" width="2" style="163" bestFit="1" customWidth="1"/>
    <col min="10" max="10" width="11.88671875" style="169" customWidth="1"/>
    <col min="11" max="11" width="3" style="164" customWidth="1"/>
    <col min="12" max="12" width="4" style="163" customWidth="1"/>
    <col min="13" max="16384" width="9" style="163"/>
  </cols>
  <sheetData>
    <row r="1" spans="1:12" ht="18.75" customHeight="1" x14ac:dyDescent="0.2">
      <c r="A1" s="387" t="s">
        <v>584</v>
      </c>
      <c r="B1" s="891" t="s">
        <v>718</v>
      </c>
      <c r="C1" s="891"/>
      <c r="D1" s="891"/>
      <c r="E1" s="891"/>
      <c r="F1" s="1067"/>
      <c r="G1" s="891"/>
      <c r="H1" s="1068"/>
      <c r="I1" s="388"/>
      <c r="J1" s="416"/>
      <c r="K1" s="388"/>
      <c r="L1" s="388"/>
    </row>
    <row r="2" spans="1:12" ht="11.25" customHeight="1" x14ac:dyDescent="0.2">
      <c r="A2" s="387"/>
      <c r="B2" s="388"/>
      <c r="C2" s="388"/>
      <c r="D2" s="388"/>
      <c r="E2" s="388"/>
      <c r="F2" s="416"/>
      <c r="G2" s="388"/>
      <c r="H2" s="595"/>
      <c r="I2" s="388"/>
      <c r="J2" s="416"/>
      <c r="K2" s="388"/>
      <c r="L2" s="388"/>
    </row>
    <row r="3" spans="1:12" ht="18.75" customHeight="1" x14ac:dyDescent="0.2">
      <c r="A3" s="387"/>
      <c r="B3" s="1525" t="s">
        <v>140</v>
      </c>
      <c r="C3" s="1526"/>
      <c r="D3" s="1525" t="s">
        <v>139</v>
      </c>
      <c r="E3" s="1526"/>
      <c r="F3" s="801" t="s">
        <v>138</v>
      </c>
      <c r="G3" s="509"/>
      <c r="H3" s="1069" t="s">
        <v>137</v>
      </c>
      <c r="I3" s="509"/>
      <c r="J3" s="801" t="s">
        <v>89</v>
      </c>
      <c r="K3" s="388"/>
      <c r="L3" s="388"/>
    </row>
    <row r="4" spans="1:12" ht="15" customHeight="1" x14ac:dyDescent="0.2">
      <c r="A4" s="387"/>
      <c r="B4" s="429"/>
      <c r="C4" s="393"/>
      <c r="D4" s="394"/>
      <c r="E4" s="395"/>
      <c r="F4" s="430"/>
      <c r="G4" s="396"/>
      <c r="H4" s="1070"/>
      <c r="I4" s="396"/>
      <c r="J4" s="431" t="s">
        <v>544</v>
      </c>
      <c r="K4" s="388"/>
      <c r="L4" s="388"/>
    </row>
    <row r="5" spans="1:12" ht="15" customHeight="1" x14ac:dyDescent="0.2">
      <c r="A5" s="536"/>
      <c r="B5" s="404">
        <v>1</v>
      </c>
      <c r="C5" s="405" t="s">
        <v>513</v>
      </c>
      <c r="D5" s="1532"/>
      <c r="E5" s="1533"/>
      <c r="F5" s="638">
        <f>+基礎データ貼付用シート!E1622</f>
        <v>0</v>
      </c>
      <c r="G5" s="423" t="s">
        <v>117</v>
      </c>
      <c r="H5" s="610">
        <v>0.17499999999999999</v>
      </c>
      <c r="I5" s="423" t="s">
        <v>119</v>
      </c>
      <c r="J5" s="424">
        <f>ROUND(F5*H5,0)</f>
        <v>0</v>
      </c>
      <c r="K5" s="409" t="s">
        <v>134</v>
      </c>
      <c r="L5" s="536"/>
    </row>
    <row r="6" spans="1:12" ht="15" customHeight="1" x14ac:dyDescent="0.2">
      <c r="A6" s="536"/>
      <c r="B6" s="404">
        <v>2</v>
      </c>
      <c r="C6" s="407" t="s">
        <v>620</v>
      </c>
      <c r="D6" s="1532"/>
      <c r="E6" s="1533"/>
      <c r="F6" s="638">
        <f>+基礎データ貼付用シート!E1623</f>
        <v>0</v>
      </c>
      <c r="G6" s="423" t="s">
        <v>117</v>
      </c>
      <c r="H6" s="610">
        <v>0.216</v>
      </c>
      <c r="I6" s="423" t="s">
        <v>119</v>
      </c>
      <c r="J6" s="424">
        <f t="shared" ref="J6:J13" si="0">ROUND(F6*H6,0)</f>
        <v>0</v>
      </c>
      <c r="K6" s="409" t="s">
        <v>132</v>
      </c>
      <c r="L6" s="536"/>
    </row>
    <row r="7" spans="1:12" ht="15" customHeight="1" x14ac:dyDescent="0.2">
      <c r="A7" s="536"/>
      <c r="B7" s="404">
        <v>3</v>
      </c>
      <c r="C7" s="407" t="s">
        <v>716</v>
      </c>
      <c r="D7" s="1532"/>
      <c r="E7" s="1533"/>
      <c r="F7" s="638">
        <f>+基礎データ貼付用シート!E1624</f>
        <v>0</v>
      </c>
      <c r="G7" s="423" t="s">
        <v>117</v>
      </c>
      <c r="H7" s="610">
        <v>0.255</v>
      </c>
      <c r="I7" s="423" t="s">
        <v>119</v>
      </c>
      <c r="J7" s="424">
        <f t="shared" si="0"/>
        <v>0</v>
      </c>
      <c r="K7" s="409" t="s">
        <v>130</v>
      </c>
      <c r="L7" s="536"/>
    </row>
    <row r="8" spans="1:12" ht="15" customHeight="1" x14ac:dyDescent="0.2">
      <c r="A8" s="536"/>
      <c r="B8" s="404">
        <v>4</v>
      </c>
      <c r="C8" s="407" t="s">
        <v>747</v>
      </c>
      <c r="D8" s="1532"/>
      <c r="E8" s="1533"/>
      <c r="F8" s="638">
        <f>+基礎データ貼付用シート!E1625</f>
        <v>0</v>
      </c>
      <c r="G8" s="423" t="s">
        <v>117</v>
      </c>
      <c r="H8" s="610">
        <v>0.29699999999999999</v>
      </c>
      <c r="I8" s="423" t="s">
        <v>119</v>
      </c>
      <c r="J8" s="424">
        <f t="shared" si="0"/>
        <v>0</v>
      </c>
      <c r="K8" s="409" t="s">
        <v>539</v>
      </c>
      <c r="L8" s="536"/>
    </row>
    <row r="9" spans="1:12" ht="15" customHeight="1" x14ac:dyDescent="0.2">
      <c r="A9" s="536"/>
      <c r="B9" s="404">
        <v>5</v>
      </c>
      <c r="C9" s="407" t="s">
        <v>818</v>
      </c>
      <c r="D9" s="1532"/>
      <c r="E9" s="1533"/>
      <c r="F9" s="638">
        <f>+基礎データ貼付用シート!E1626</f>
        <v>0</v>
      </c>
      <c r="G9" s="423" t="s">
        <v>117</v>
      </c>
      <c r="H9" s="610">
        <v>0.33700000000000002</v>
      </c>
      <c r="I9" s="423" t="s">
        <v>119</v>
      </c>
      <c r="J9" s="424">
        <f t="shared" si="0"/>
        <v>0</v>
      </c>
      <c r="K9" s="409" t="s">
        <v>538</v>
      </c>
      <c r="L9" s="536"/>
    </row>
    <row r="10" spans="1:12" ht="15" customHeight="1" x14ac:dyDescent="0.2">
      <c r="A10" s="536"/>
      <c r="B10" s="404">
        <v>6</v>
      </c>
      <c r="C10" s="407" t="s">
        <v>894</v>
      </c>
      <c r="D10" s="1532"/>
      <c r="E10" s="1533"/>
      <c r="F10" s="638">
        <f>+基礎データ貼付用シート!E1627</f>
        <v>0</v>
      </c>
      <c r="G10" s="423" t="s">
        <v>117</v>
      </c>
      <c r="H10" s="610">
        <v>0.376</v>
      </c>
      <c r="I10" s="423" t="s">
        <v>119</v>
      </c>
      <c r="J10" s="424">
        <f t="shared" si="0"/>
        <v>0</v>
      </c>
      <c r="K10" s="409" t="s">
        <v>537</v>
      </c>
      <c r="L10" s="536"/>
    </row>
    <row r="11" spans="1:12" ht="15" customHeight="1" x14ac:dyDescent="0.2">
      <c r="A11" s="536"/>
      <c r="B11" s="404">
        <v>7</v>
      </c>
      <c r="C11" s="407" t="s">
        <v>926</v>
      </c>
      <c r="D11" s="1532"/>
      <c r="E11" s="1533"/>
      <c r="F11" s="638">
        <f>+基礎データ貼付用シート!E1628</f>
        <v>0</v>
      </c>
      <c r="G11" s="423" t="s">
        <v>117</v>
      </c>
      <c r="H11" s="610">
        <v>0.41699999999999998</v>
      </c>
      <c r="I11" s="423" t="s">
        <v>119</v>
      </c>
      <c r="J11" s="424">
        <f t="shared" si="0"/>
        <v>0</v>
      </c>
      <c r="K11" s="409" t="s">
        <v>536</v>
      </c>
      <c r="L11" s="536"/>
    </row>
    <row r="12" spans="1:12" ht="15" customHeight="1" x14ac:dyDescent="0.2">
      <c r="A12" s="536"/>
      <c r="B12" s="538">
        <v>8</v>
      </c>
      <c r="C12" s="407" t="s">
        <v>1082</v>
      </c>
      <c r="D12" s="1532"/>
      <c r="E12" s="1533"/>
      <c r="F12" s="638">
        <f>+基礎データ貼付用シート!E1629</f>
        <v>0</v>
      </c>
      <c r="G12" s="423" t="s">
        <v>117</v>
      </c>
      <c r="H12" s="610">
        <v>0.45900000000000002</v>
      </c>
      <c r="I12" s="423" t="s">
        <v>119</v>
      </c>
      <c r="J12" s="424">
        <f t="shared" si="0"/>
        <v>0</v>
      </c>
      <c r="K12" s="409" t="s">
        <v>535</v>
      </c>
      <c r="L12" s="536"/>
    </row>
    <row r="13" spans="1:12" ht="15" customHeight="1" x14ac:dyDescent="0.2">
      <c r="A13" s="536"/>
      <c r="B13" s="538">
        <v>9</v>
      </c>
      <c r="C13" s="407" t="s">
        <v>1284</v>
      </c>
      <c r="D13" s="1532"/>
      <c r="E13" s="1533"/>
      <c r="F13" s="638">
        <f>+基礎データ貼付用シート!E1630</f>
        <v>0</v>
      </c>
      <c r="G13" s="423" t="s">
        <v>117</v>
      </c>
      <c r="H13" s="610">
        <v>0.5</v>
      </c>
      <c r="I13" s="423" t="s">
        <v>119</v>
      </c>
      <c r="J13" s="424">
        <f t="shared" si="0"/>
        <v>0</v>
      </c>
      <c r="K13" s="409" t="s">
        <v>531</v>
      </c>
      <c r="L13" s="536"/>
    </row>
    <row r="14" spans="1:12" ht="15" customHeight="1" x14ac:dyDescent="0.2">
      <c r="A14" s="536"/>
      <c r="B14" s="538">
        <v>10</v>
      </c>
      <c r="C14" s="407" t="s">
        <v>6331</v>
      </c>
      <c r="D14" s="1532"/>
      <c r="E14" s="1533"/>
      <c r="F14" s="638">
        <f>+基礎データ貼付用シート!E1631</f>
        <v>0</v>
      </c>
      <c r="G14" s="423" t="s">
        <v>117</v>
      </c>
      <c r="H14" s="610">
        <v>0.5</v>
      </c>
      <c r="I14" s="423" t="s">
        <v>119</v>
      </c>
      <c r="J14" s="424">
        <f t="shared" ref="J14:J16" si="1">ROUND(F14*H14,0)</f>
        <v>0</v>
      </c>
      <c r="K14" s="409" t="s">
        <v>529</v>
      </c>
      <c r="L14" s="536"/>
    </row>
    <row r="15" spans="1:12" ht="15" customHeight="1" x14ac:dyDescent="0.2">
      <c r="A15" s="536"/>
      <c r="B15" s="538">
        <v>11</v>
      </c>
      <c r="C15" s="407" t="s">
        <v>5796</v>
      </c>
      <c r="D15" s="1532"/>
      <c r="E15" s="1533"/>
      <c r="F15" s="612">
        <f>+基礎データ貼付用シート!E1632</f>
        <v>0</v>
      </c>
      <c r="G15" s="423" t="s">
        <v>117</v>
      </c>
      <c r="H15" s="610">
        <v>0.5</v>
      </c>
      <c r="I15" s="423" t="s">
        <v>119</v>
      </c>
      <c r="J15" s="424">
        <f t="shared" si="1"/>
        <v>0</v>
      </c>
      <c r="K15" s="409" t="s">
        <v>555</v>
      </c>
      <c r="L15" s="536"/>
    </row>
    <row r="16" spans="1:12" ht="15" customHeight="1" thickBot="1" x14ac:dyDescent="0.25">
      <c r="A16" s="536"/>
      <c r="B16" s="538">
        <v>12</v>
      </c>
      <c r="C16" s="407" t="s">
        <v>6351</v>
      </c>
      <c r="D16" s="1532"/>
      <c r="E16" s="1533"/>
      <c r="F16" s="612">
        <f>+基礎データ貼付用シート!E1633</f>
        <v>0</v>
      </c>
      <c r="G16" s="791" t="s">
        <v>117</v>
      </c>
      <c r="H16" s="422">
        <v>0.5</v>
      </c>
      <c r="I16" s="791" t="s">
        <v>119</v>
      </c>
      <c r="J16" s="792">
        <f t="shared" si="1"/>
        <v>0</v>
      </c>
      <c r="K16" s="409" t="s">
        <v>554</v>
      </c>
      <c r="L16" s="536"/>
    </row>
    <row r="17" spans="1:12" ht="15" customHeight="1" x14ac:dyDescent="0.2">
      <c r="A17" s="536"/>
      <c r="B17" s="413"/>
      <c r="C17" s="414"/>
      <c r="D17" s="413"/>
      <c r="E17" s="413"/>
      <c r="F17" s="58"/>
      <c r="G17" s="591"/>
      <c r="H17" s="1504" t="s">
        <v>1286</v>
      </c>
      <c r="I17" s="1505"/>
      <c r="J17" s="415"/>
      <c r="K17" s="409"/>
      <c r="L17" s="536"/>
    </row>
    <row r="18" spans="1:12" ht="15" customHeight="1" thickBot="1" x14ac:dyDescent="0.25">
      <c r="A18" s="536"/>
      <c r="B18" s="409"/>
      <c r="C18" s="409"/>
      <c r="D18" s="409"/>
      <c r="E18" s="409"/>
      <c r="F18" s="657"/>
      <c r="G18" s="409"/>
      <c r="H18" s="1545" t="s">
        <v>118</v>
      </c>
      <c r="I18" s="1546"/>
      <c r="J18" s="642">
        <f>SUM(J5:J16)</f>
        <v>0</v>
      </c>
      <c r="K18" s="409" t="s">
        <v>817</v>
      </c>
      <c r="L18" s="536"/>
    </row>
    <row r="19" spans="1:12" ht="18.75" customHeight="1" x14ac:dyDescent="0.2">
      <c r="A19" s="536"/>
      <c r="B19" s="536"/>
      <c r="C19" s="536"/>
      <c r="D19" s="536"/>
      <c r="E19" s="536"/>
      <c r="F19" s="621"/>
      <c r="G19" s="536"/>
      <c r="H19" s="557"/>
      <c r="I19" s="536"/>
      <c r="J19" s="621"/>
      <c r="K19" s="409"/>
      <c r="L19" s="536"/>
    </row>
    <row r="20" spans="1:12" ht="18.75" customHeight="1" x14ac:dyDescent="0.2">
      <c r="A20" s="551" t="s">
        <v>571</v>
      </c>
      <c r="B20" s="536" t="s">
        <v>690</v>
      </c>
      <c r="C20" s="536"/>
      <c r="D20" s="536"/>
      <c r="E20" s="536"/>
      <c r="F20" s="621"/>
      <c r="G20" s="536"/>
      <c r="H20" s="557"/>
      <c r="I20" s="536"/>
      <c r="J20" s="621"/>
      <c r="K20" s="409"/>
      <c r="L20" s="536"/>
    </row>
    <row r="21" spans="1:12" ht="11.25" customHeight="1" x14ac:dyDescent="0.2">
      <c r="A21" s="551"/>
      <c r="B21" s="536"/>
      <c r="C21" s="536"/>
      <c r="D21" s="536"/>
      <c r="E21" s="536"/>
      <c r="F21" s="621"/>
      <c r="G21" s="536"/>
      <c r="H21" s="557"/>
      <c r="I21" s="536"/>
      <c r="J21" s="621"/>
      <c r="K21" s="409"/>
      <c r="L21" s="536"/>
    </row>
    <row r="22" spans="1:12" ht="18.75" customHeight="1" x14ac:dyDescent="0.2">
      <c r="A22" s="551"/>
      <c r="B22" s="1539" t="s">
        <v>140</v>
      </c>
      <c r="C22" s="1540"/>
      <c r="D22" s="1539" t="s">
        <v>139</v>
      </c>
      <c r="E22" s="1540"/>
      <c r="F22" s="623" t="s">
        <v>138</v>
      </c>
      <c r="G22" s="624"/>
      <c r="H22" s="1071" t="s">
        <v>137</v>
      </c>
      <c r="I22" s="624"/>
      <c r="J22" s="623" t="s">
        <v>89</v>
      </c>
      <c r="K22" s="409"/>
      <c r="L22" s="536"/>
    </row>
    <row r="23" spans="1:12" ht="15" customHeight="1" x14ac:dyDescent="0.2">
      <c r="A23" s="551"/>
      <c r="B23" s="626"/>
      <c r="C23" s="565"/>
      <c r="D23" s="566"/>
      <c r="E23" s="411"/>
      <c r="F23" s="627"/>
      <c r="G23" s="568"/>
      <c r="H23" s="782"/>
      <c r="I23" s="568"/>
      <c r="J23" s="628" t="s">
        <v>544</v>
      </c>
      <c r="K23" s="409"/>
      <c r="L23" s="536"/>
    </row>
    <row r="24" spans="1:12" ht="15" customHeight="1" x14ac:dyDescent="0.2">
      <c r="A24" s="536"/>
      <c r="B24" s="775">
        <v>1</v>
      </c>
      <c r="C24" s="583" t="s">
        <v>686</v>
      </c>
      <c r="D24" s="1532"/>
      <c r="E24" s="1533"/>
      <c r="F24" s="638">
        <f>+基礎データ貼付用シート!E1634</f>
        <v>0</v>
      </c>
      <c r="G24" s="1085" t="s">
        <v>5036</v>
      </c>
      <c r="H24" s="610">
        <v>4.5999999999999999E-2</v>
      </c>
      <c r="I24" s="423" t="s">
        <v>119</v>
      </c>
      <c r="J24" s="424">
        <f t="shared" ref="J24:J36" si="2">ROUND(F24*H24,0)</f>
        <v>0</v>
      </c>
      <c r="K24" s="409" t="s">
        <v>5037</v>
      </c>
      <c r="L24" s="536"/>
    </row>
    <row r="25" spans="1:12" ht="15" customHeight="1" x14ac:dyDescent="0.2">
      <c r="A25" s="536"/>
      <c r="B25" s="404">
        <v>2</v>
      </c>
      <c r="C25" s="583" t="s">
        <v>687</v>
      </c>
      <c r="D25" s="1532"/>
      <c r="E25" s="1533"/>
      <c r="F25" s="638">
        <f>+基礎データ貼付用シート!E1635</f>
        <v>0</v>
      </c>
      <c r="G25" s="423" t="s">
        <v>5036</v>
      </c>
      <c r="H25" s="610">
        <v>0.09</v>
      </c>
      <c r="I25" s="423" t="s">
        <v>119</v>
      </c>
      <c r="J25" s="424">
        <f t="shared" si="2"/>
        <v>0</v>
      </c>
      <c r="K25" s="409" t="s">
        <v>5038</v>
      </c>
      <c r="L25" s="536"/>
    </row>
    <row r="26" spans="1:12" ht="15" customHeight="1" x14ac:dyDescent="0.2">
      <c r="A26" s="536"/>
      <c r="B26" s="404">
        <v>3</v>
      </c>
      <c r="C26" s="583" t="s">
        <v>688</v>
      </c>
      <c r="D26" s="1532"/>
      <c r="E26" s="1533"/>
      <c r="F26" s="638">
        <f>+基礎データ貼付用シート!E1636</f>
        <v>0</v>
      </c>
      <c r="G26" s="423" t="s">
        <v>5036</v>
      </c>
      <c r="H26" s="610">
        <v>0.13200000000000001</v>
      </c>
      <c r="I26" s="423" t="s">
        <v>119</v>
      </c>
      <c r="J26" s="424">
        <f t="shared" si="2"/>
        <v>0</v>
      </c>
      <c r="K26" s="409" t="s">
        <v>5039</v>
      </c>
      <c r="L26" s="536"/>
    </row>
    <row r="27" spans="1:12" ht="15" customHeight="1" x14ac:dyDescent="0.2">
      <c r="A27" s="536"/>
      <c r="B27" s="404">
        <v>4</v>
      </c>
      <c r="C27" s="583" t="s">
        <v>689</v>
      </c>
      <c r="D27" s="1532"/>
      <c r="E27" s="1533"/>
      <c r="F27" s="638">
        <f>+基礎データ貼付用シート!E1637</f>
        <v>0</v>
      </c>
      <c r="G27" s="423" t="s">
        <v>5036</v>
      </c>
      <c r="H27" s="610">
        <v>0.17499999999999999</v>
      </c>
      <c r="I27" s="423" t="s">
        <v>119</v>
      </c>
      <c r="J27" s="424">
        <f t="shared" si="2"/>
        <v>0</v>
      </c>
      <c r="K27" s="409" t="s">
        <v>5040</v>
      </c>
      <c r="L27" s="536"/>
    </row>
    <row r="28" spans="1:12" ht="15" customHeight="1" x14ac:dyDescent="0.2">
      <c r="A28" s="536"/>
      <c r="B28" s="404">
        <v>5</v>
      </c>
      <c r="C28" s="583" t="s">
        <v>620</v>
      </c>
      <c r="D28" s="1532"/>
      <c r="E28" s="1533"/>
      <c r="F28" s="638">
        <f>+基礎データ貼付用シート!E1638</f>
        <v>0</v>
      </c>
      <c r="G28" s="423" t="s">
        <v>5036</v>
      </c>
      <c r="H28" s="610">
        <v>0.35699999999999998</v>
      </c>
      <c r="I28" s="423" t="s">
        <v>119</v>
      </c>
      <c r="J28" s="424">
        <f t="shared" si="2"/>
        <v>0</v>
      </c>
      <c r="K28" s="409" t="s">
        <v>5041</v>
      </c>
      <c r="L28" s="536"/>
    </row>
    <row r="29" spans="1:12" ht="15" customHeight="1" x14ac:dyDescent="0.2">
      <c r="A29" s="536"/>
      <c r="B29" s="404">
        <v>6</v>
      </c>
      <c r="C29" s="583" t="s">
        <v>716</v>
      </c>
      <c r="D29" s="1532"/>
      <c r="E29" s="1533"/>
      <c r="F29" s="638">
        <f>+基礎データ貼付用シート!E1639</f>
        <v>0</v>
      </c>
      <c r="G29" s="423" t="s">
        <v>5036</v>
      </c>
      <c r="H29" s="610">
        <v>0.376</v>
      </c>
      <c r="I29" s="423" t="s">
        <v>119</v>
      </c>
      <c r="J29" s="424">
        <f t="shared" si="2"/>
        <v>0</v>
      </c>
      <c r="K29" s="409" t="s">
        <v>5042</v>
      </c>
      <c r="L29" s="536"/>
    </row>
    <row r="30" spans="1:12" ht="15" customHeight="1" x14ac:dyDescent="0.2">
      <c r="A30" s="536"/>
      <c r="B30" s="404">
        <v>7</v>
      </c>
      <c r="C30" s="583" t="s">
        <v>747</v>
      </c>
      <c r="D30" s="1532"/>
      <c r="E30" s="1533"/>
      <c r="F30" s="638">
        <f>+基礎データ貼付用シート!E1640</f>
        <v>0</v>
      </c>
      <c r="G30" s="423" t="s">
        <v>5036</v>
      </c>
      <c r="H30" s="610">
        <v>0.39800000000000002</v>
      </c>
      <c r="I30" s="423" t="s">
        <v>119</v>
      </c>
      <c r="J30" s="424">
        <f t="shared" si="2"/>
        <v>0</v>
      </c>
      <c r="K30" s="409" t="s">
        <v>5043</v>
      </c>
      <c r="L30" s="536"/>
    </row>
    <row r="31" spans="1:12" ht="15" customHeight="1" x14ac:dyDescent="0.2">
      <c r="A31" s="536"/>
      <c r="B31" s="404">
        <v>8</v>
      </c>
      <c r="C31" s="583" t="s">
        <v>818</v>
      </c>
      <c r="D31" s="1532"/>
      <c r="E31" s="1533"/>
      <c r="F31" s="638">
        <f>+基礎データ貼付用シート!E1641</f>
        <v>0</v>
      </c>
      <c r="G31" s="423" t="s">
        <v>5036</v>
      </c>
      <c r="H31" s="610">
        <v>0.41699999999999998</v>
      </c>
      <c r="I31" s="423" t="s">
        <v>119</v>
      </c>
      <c r="J31" s="424">
        <f t="shared" si="2"/>
        <v>0</v>
      </c>
      <c r="K31" s="409" t="s">
        <v>5044</v>
      </c>
      <c r="L31" s="536"/>
    </row>
    <row r="32" spans="1:12" ht="15" customHeight="1" x14ac:dyDescent="0.2">
      <c r="A32" s="536"/>
      <c r="B32" s="538">
        <v>9</v>
      </c>
      <c r="C32" s="407" t="s">
        <v>894</v>
      </c>
      <c r="D32" s="1532"/>
      <c r="E32" s="1533"/>
      <c r="F32" s="638">
        <f>+基礎データ貼付用シート!E1642</f>
        <v>0</v>
      </c>
      <c r="G32" s="423" t="s">
        <v>117</v>
      </c>
      <c r="H32" s="610">
        <v>0.434</v>
      </c>
      <c r="I32" s="423" t="s">
        <v>119</v>
      </c>
      <c r="J32" s="424">
        <f t="shared" si="2"/>
        <v>0</v>
      </c>
      <c r="K32" s="409" t="s">
        <v>531</v>
      </c>
      <c r="L32" s="536"/>
    </row>
    <row r="33" spans="1:12" ht="15" customHeight="1" x14ac:dyDescent="0.2">
      <c r="A33" s="536"/>
      <c r="B33" s="404">
        <v>10</v>
      </c>
      <c r="C33" s="407" t="s">
        <v>926</v>
      </c>
      <c r="D33" s="1532"/>
      <c r="E33" s="1533"/>
      <c r="F33" s="638">
        <f>+基礎データ貼付用シート!E1643</f>
        <v>0</v>
      </c>
      <c r="G33" s="423" t="s">
        <v>117</v>
      </c>
      <c r="H33" s="610">
        <v>0.45700000000000002</v>
      </c>
      <c r="I33" s="423" t="s">
        <v>119</v>
      </c>
      <c r="J33" s="424">
        <f t="shared" si="2"/>
        <v>0</v>
      </c>
      <c r="K33" s="409" t="s">
        <v>529</v>
      </c>
      <c r="L33" s="536"/>
    </row>
    <row r="34" spans="1:12" ht="15" customHeight="1" x14ac:dyDescent="0.2">
      <c r="A34" s="536"/>
      <c r="B34" s="538">
        <v>11</v>
      </c>
      <c r="C34" s="407" t="s">
        <v>1082</v>
      </c>
      <c r="D34" s="1532"/>
      <c r="E34" s="1533"/>
      <c r="F34" s="638">
        <f>+基礎データ貼付用シート!E1644</f>
        <v>0</v>
      </c>
      <c r="G34" s="423" t="s">
        <v>117</v>
      </c>
      <c r="H34" s="610">
        <v>0.47799999999999998</v>
      </c>
      <c r="I34" s="423" t="s">
        <v>119</v>
      </c>
      <c r="J34" s="424">
        <f t="shared" si="2"/>
        <v>0</v>
      </c>
      <c r="K34" s="409" t="s">
        <v>555</v>
      </c>
      <c r="L34" s="536"/>
    </row>
    <row r="35" spans="1:12" ht="15" customHeight="1" x14ac:dyDescent="0.2">
      <c r="A35" s="536"/>
      <c r="B35" s="538">
        <v>12</v>
      </c>
      <c r="C35" s="407" t="s">
        <v>1284</v>
      </c>
      <c r="D35" s="1532"/>
      <c r="E35" s="1533"/>
      <c r="F35" s="638">
        <f>+基礎データ貼付用シート!E1645</f>
        <v>0</v>
      </c>
      <c r="G35" s="423" t="s">
        <v>117</v>
      </c>
      <c r="H35" s="610">
        <v>0.5</v>
      </c>
      <c r="I35" s="423" t="s">
        <v>119</v>
      </c>
      <c r="J35" s="424">
        <f>ROUND(F35*H35,0)</f>
        <v>0</v>
      </c>
      <c r="K35" s="409" t="s">
        <v>554</v>
      </c>
      <c r="L35" s="536"/>
    </row>
    <row r="36" spans="1:12" ht="15" customHeight="1" x14ac:dyDescent="0.2">
      <c r="A36" s="536"/>
      <c r="B36" s="538">
        <v>13</v>
      </c>
      <c r="C36" s="407" t="s">
        <v>6331</v>
      </c>
      <c r="D36" s="1532"/>
      <c r="E36" s="1533"/>
      <c r="F36" s="638">
        <f>+基礎データ貼付用シート!E1646</f>
        <v>0</v>
      </c>
      <c r="G36" s="423" t="s">
        <v>117</v>
      </c>
      <c r="H36" s="610">
        <v>0.5</v>
      </c>
      <c r="I36" s="423" t="s">
        <v>119</v>
      </c>
      <c r="J36" s="424">
        <f t="shared" si="2"/>
        <v>0</v>
      </c>
      <c r="K36" s="409" t="s">
        <v>553</v>
      </c>
      <c r="L36" s="536"/>
    </row>
    <row r="37" spans="1:12" ht="15" customHeight="1" x14ac:dyDescent="0.2">
      <c r="A37" s="536"/>
      <c r="B37" s="538">
        <v>14</v>
      </c>
      <c r="C37" s="407" t="s">
        <v>5796</v>
      </c>
      <c r="D37" s="1532"/>
      <c r="E37" s="1533"/>
      <c r="F37" s="638">
        <f>+基礎データ貼付用シート!E1647</f>
        <v>0</v>
      </c>
      <c r="G37" s="423" t="s">
        <v>117</v>
      </c>
      <c r="H37" s="610">
        <v>0.5</v>
      </c>
      <c r="I37" s="423" t="s">
        <v>119</v>
      </c>
      <c r="J37" s="424">
        <f>ROUND(F37*H37,0)</f>
        <v>0</v>
      </c>
      <c r="K37" s="409" t="s">
        <v>570</v>
      </c>
      <c r="L37" s="536"/>
    </row>
    <row r="38" spans="1:12" ht="15" customHeight="1" thickBot="1" x14ac:dyDescent="0.25">
      <c r="A38" s="536"/>
      <c r="B38" s="538">
        <v>15</v>
      </c>
      <c r="C38" s="407" t="s">
        <v>6351</v>
      </c>
      <c r="D38" s="1532"/>
      <c r="E38" s="1533"/>
      <c r="F38" s="638">
        <f>+基礎データ貼付用シート!E1648</f>
        <v>0</v>
      </c>
      <c r="G38" s="423" t="s">
        <v>117</v>
      </c>
      <c r="H38" s="610">
        <v>0.5</v>
      </c>
      <c r="I38" s="423" t="s">
        <v>119</v>
      </c>
      <c r="J38" s="424">
        <f>ROUND(F38*H38,0)</f>
        <v>0</v>
      </c>
      <c r="K38" s="409" t="s">
        <v>569</v>
      </c>
      <c r="L38" s="536"/>
    </row>
    <row r="39" spans="1:12" ht="15" customHeight="1" x14ac:dyDescent="0.2">
      <c r="A39" s="536"/>
      <c r="B39" s="413"/>
      <c r="C39" s="414"/>
      <c r="D39" s="413"/>
      <c r="E39" s="413"/>
      <c r="F39" s="58"/>
      <c r="G39" s="591"/>
      <c r="H39" s="1504" t="s">
        <v>715</v>
      </c>
      <c r="I39" s="1505"/>
      <c r="J39" s="415"/>
      <c r="K39" s="409"/>
      <c r="L39" s="536"/>
    </row>
    <row r="40" spans="1:12" ht="15" customHeight="1" thickBot="1" x14ac:dyDescent="0.25">
      <c r="A40" s="536"/>
      <c r="B40" s="409"/>
      <c r="C40" s="409"/>
      <c r="D40" s="409"/>
      <c r="E40" s="409"/>
      <c r="F40" s="657"/>
      <c r="G40" s="409"/>
      <c r="H40" s="1545" t="s">
        <v>118</v>
      </c>
      <c r="I40" s="1546"/>
      <c r="J40" s="642">
        <f>SUM(J24:J38)</f>
        <v>0</v>
      </c>
      <c r="K40" s="409" t="s">
        <v>5035</v>
      </c>
      <c r="L40" s="536"/>
    </row>
    <row r="41" spans="1:12" ht="15" customHeight="1" x14ac:dyDescent="0.2">
      <c r="A41" s="536"/>
      <c r="B41" s="536"/>
      <c r="C41" s="536"/>
      <c r="D41" s="536"/>
      <c r="E41" s="536"/>
      <c r="F41" s="621"/>
      <c r="G41" s="536"/>
      <c r="H41" s="785"/>
      <c r="I41" s="785"/>
      <c r="J41" s="1048"/>
      <c r="K41" s="409"/>
      <c r="L41" s="536"/>
    </row>
    <row r="42" spans="1:12" ht="18.75" customHeight="1" x14ac:dyDescent="0.2">
      <c r="A42" s="551" t="s">
        <v>559</v>
      </c>
      <c r="B42" s="536" t="s">
        <v>719</v>
      </c>
      <c r="C42" s="536"/>
      <c r="D42" s="536"/>
      <c r="E42" s="536"/>
      <c r="F42" s="621"/>
      <c r="G42" s="536"/>
      <c r="H42" s="557"/>
      <c r="I42" s="536"/>
      <c r="J42" s="621"/>
      <c r="K42" s="409"/>
      <c r="L42" s="536"/>
    </row>
    <row r="43" spans="1:12" ht="11.25" customHeight="1" x14ac:dyDescent="0.2">
      <c r="A43" s="551"/>
      <c r="B43" s="536"/>
      <c r="C43" s="536"/>
      <c r="D43" s="536"/>
      <c r="E43" s="536"/>
      <c r="F43" s="621"/>
      <c r="G43" s="536"/>
      <c r="H43" s="557"/>
      <c r="I43" s="536"/>
      <c r="J43" s="621"/>
      <c r="K43" s="409"/>
      <c r="L43" s="536"/>
    </row>
    <row r="44" spans="1:12" ht="18.75" customHeight="1" x14ac:dyDescent="0.2">
      <c r="A44" s="551"/>
      <c r="B44" s="1539" t="s">
        <v>140</v>
      </c>
      <c r="C44" s="1540"/>
      <c r="D44" s="1539" t="s">
        <v>139</v>
      </c>
      <c r="E44" s="1540"/>
      <c r="F44" s="623" t="s">
        <v>138</v>
      </c>
      <c r="G44" s="624"/>
      <c r="H44" s="1071" t="s">
        <v>137</v>
      </c>
      <c r="I44" s="624"/>
      <c r="J44" s="623" t="s">
        <v>89</v>
      </c>
      <c r="K44" s="409"/>
      <c r="L44" s="536"/>
    </row>
    <row r="45" spans="1:12" ht="15" customHeight="1" x14ac:dyDescent="0.2">
      <c r="A45" s="551"/>
      <c r="B45" s="626"/>
      <c r="C45" s="565"/>
      <c r="D45" s="566"/>
      <c r="E45" s="411"/>
      <c r="F45" s="627"/>
      <c r="G45" s="568"/>
      <c r="H45" s="782"/>
      <c r="I45" s="568"/>
      <c r="J45" s="628" t="s">
        <v>544</v>
      </c>
      <c r="K45" s="409"/>
      <c r="L45" s="536"/>
    </row>
    <row r="46" spans="1:12" ht="15" customHeight="1" x14ac:dyDescent="0.2">
      <c r="A46" s="536"/>
      <c r="B46" s="404">
        <v>1</v>
      </c>
      <c r="C46" s="405" t="s">
        <v>513</v>
      </c>
      <c r="D46" s="1532"/>
      <c r="E46" s="1533"/>
      <c r="F46" s="638">
        <f>+基礎データ貼付用シート!E1649</f>
        <v>0</v>
      </c>
      <c r="G46" s="423" t="s">
        <v>5045</v>
      </c>
      <c r="H46" s="422">
        <v>0.17499999999999999</v>
      </c>
      <c r="I46" s="423" t="s">
        <v>5046</v>
      </c>
      <c r="J46" s="424">
        <f t="shared" ref="J46:J54" si="3">ROUND(F46*H46,0)</f>
        <v>0</v>
      </c>
      <c r="K46" s="409" t="s">
        <v>274</v>
      </c>
      <c r="L46" s="536"/>
    </row>
    <row r="47" spans="1:12" ht="15" customHeight="1" x14ac:dyDescent="0.2">
      <c r="A47" s="536"/>
      <c r="B47" s="404">
        <v>2</v>
      </c>
      <c r="C47" s="407" t="s">
        <v>620</v>
      </c>
      <c r="D47" s="1532"/>
      <c r="E47" s="1533"/>
      <c r="F47" s="638">
        <f>+基礎データ貼付用シート!E1650</f>
        <v>0</v>
      </c>
      <c r="G47" s="423" t="s">
        <v>5045</v>
      </c>
      <c r="H47" s="422">
        <v>0.216</v>
      </c>
      <c r="I47" s="423" t="s">
        <v>5046</v>
      </c>
      <c r="J47" s="424">
        <f t="shared" si="3"/>
        <v>0</v>
      </c>
      <c r="K47" s="409" t="s">
        <v>273</v>
      </c>
      <c r="L47" s="536"/>
    </row>
    <row r="48" spans="1:12" ht="15" customHeight="1" x14ac:dyDescent="0.2">
      <c r="A48" s="536"/>
      <c r="B48" s="404">
        <v>3</v>
      </c>
      <c r="C48" s="407" t="s">
        <v>716</v>
      </c>
      <c r="D48" s="1532"/>
      <c r="E48" s="1533"/>
      <c r="F48" s="638">
        <f>+基礎データ貼付用シート!E1651</f>
        <v>0</v>
      </c>
      <c r="G48" s="423" t="s">
        <v>5045</v>
      </c>
      <c r="H48" s="422">
        <v>0.255</v>
      </c>
      <c r="I48" s="423" t="s">
        <v>5046</v>
      </c>
      <c r="J48" s="424">
        <f t="shared" si="3"/>
        <v>0</v>
      </c>
      <c r="K48" s="409" t="s">
        <v>272</v>
      </c>
      <c r="L48" s="536"/>
    </row>
    <row r="49" spans="1:12" ht="15" customHeight="1" x14ac:dyDescent="0.2">
      <c r="A49" s="536"/>
      <c r="B49" s="404">
        <v>4</v>
      </c>
      <c r="C49" s="407" t="s">
        <v>747</v>
      </c>
      <c r="D49" s="1532"/>
      <c r="E49" s="1533"/>
      <c r="F49" s="638">
        <f>+基礎データ貼付用シート!E1652</f>
        <v>0</v>
      </c>
      <c r="G49" s="423" t="s">
        <v>5045</v>
      </c>
      <c r="H49" s="422">
        <v>0.29699999999999999</v>
      </c>
      <c r="I49" s="423" t="s">
        <v>5046</v>
      </c>
      <c r="J49" s="424">
        <f t="shared" si="3"/>
        <v>0</v>
      </c>
      <c r="K49" s="409" t="s">
        <v>271</v>
      </c>
      <c r="L49" s="536"/>
    </row>
    <row r="50" spans="1:12" ht="15" customHeight="1" x14ac:dyDescent="0.2">
      <c r="A50" s="536"/>
      <c r="B50" s="404">
        <v>5</v>
      </c>
      <c r="C50" s="407" t="s">
        <v>818</v>
      </c>
      <c r="D50" s="1532"/>
      <c r="E50" s="1533"/>
      <c r="F50" s="638">
        <f>+基礎データ貼付用シート!E1653</f>
        <v>0</v>
      </c>
      <c r="G50" s="423" t="s">
        <v>5045</v>
      </c>
      <c r="H50" s="422">
        <v>0.33700000000000002</v>
      </c>
      <c r="I50" s="423" t="s">
        <v>5046</v>
      </c>
      <c r="J50" s="424">
        <f t="shared" si="3"/>
        <v>0</v>
      </c>
      <c r="K50" s="409" t="s">
        <v>269</v>
      </c>
      <c r="L50" s="536"/>
    </row>
    <row r="51" spans="1:12" ht="15" customHeight="1" x14ac:dyDescent="0.2">
      <c r="A51" s="536"/>
      <c r="B51" s="538">
        <v>6</v>
      </c>
      <c r="C51" s="407" t="s">
        <v>894</v>
      </c>
      <c r="D51" s="1532"/>
      <c r="E51" s="1533"/>
      <c r="F51" s="638">
        <f>+基礎データ貼付用シート!E1654</f>
        <v>0</v>
      </c>
      <c r="G51" s="423" t="s">
        <v>5045</v>
      </c>
      <c r="H51" s="422">
        <v>0.376</v>
      </c>
      <c r="I51" s="423" t="s">
        <v>5046</v>
      </c>
      <c r="J51" s="424">
        <f t="shared" si="3"/>
        <v>0</v>
      </c>
      <c r="K51" s="409" t="s">
        <v>268</v>
      </c>
      <c r="L51" s="536"/>
    </row>
    <row r="52" spans="1:12" ht="15" customHeight="1" x14ac:dyDescent="0.2">
      <c r="A52" s="536"/>
      <c r="B52" s="538">
        <v>7</v>
      </c>
      <c r="C52" s="407" t="s">
        <v>926</v>
      </c>
      <c r="D52" s="1532"/>
      <c r="E52" s="1533"/>
      <c r="F52" s="638">
        <f>+基礎データ貼付用シート!E1655</f>
        <v>0</v>
      </c>
      <c r="G52" s="423" t="s">
        <v>5045</v>
      </c>
      <c r="H52" s="422">
        <v>0.41699999999999998</v>
      </c>
      <c r="I52" s="423" t="s">
        <v>5046</v>
      </c>
      <c r="J52" s="424">
        <f t="shared" si="3"/>
        <v>0</v>
      </c>
      <c r="K52" s="409" t="s">
        <v>270</v>
      </c>
      <c r="L52" s="536"/>
    </row>
    <row r="53" spans="1:12" ht="15" customHeight="1" x14ac:dyDescent="0.2">
      <c r="A53" s="536"/>
      <c r="B53" s="538">
        <v>8</v>
      </c>
      <c r="C53" s="407" t="s">
        <v>1082</v>
      </c>
      <c r="D53" s="1532"/>
      <c r="E53" s="1533"/>
      <c r="F53" s="638">
        <f>+基礎データ貼付用シート!E1656</f>
        <v>0</v>
      </c>
      <c r="G53" s="423" t="s">
        <v>5045</v>
      </c>
      <c r="H53" s="422">
        <v>0.45900000000000002</v>
      </c>
      <c r="I53" s="423" t="s">
        <v>5046</v>
      </c>
      <c r="J53" s="424">
        <f t="shared" si="3"/>
        <v>0</v>
      </c>
      <c r="K53" s="409" t="s">
        <v>267</v>
      </c>
      <c r="L53" s="536"/>
    </row>
    <row r="54" spans="1:12" ht="15" customHeight="1" x14ac:dyDescent="0.2">
      <c r="A54" s="536"/>
      <c r="B54" s="538">
        <v>9</v>
      </c>
      <c r="C54" s="407" t="s">
        <v>1284</v>
      </c>
      <c r="D54" s="1532"/>
      <c r="E54" s="1533"/>
      <c r="F54" s="638">
        <f>+基礎データ貼付用シート!E1657</f>
        <v>0</v>
      </c>
      <c r="G54" s="423" t="s">
        <v>5045</v>
      </c>
      <c r="H54" s="422">
        <v>0.5</v>
      </c>
      <c r="I54" s="423" t="s">
        <v>5046</v>
      </c>
      <c r="J54" s="424">
        <f t="shared" si="3"/>
        <v>0</v>
      </c>
      <c r="K54" s="409" t="s">
        <v>266</v>
      </c>
      <c r="L54" s="536"/>
    </row>
    <row r="55" spans="1:12" ht="15" customHeight="1" x14ac:dyDescent="0.2">
      <c r="A55" s="536"/>
      <c r="B55" s="538">
        <v>10</v>
      </c>
      <c r="C55" s="407" t="s">
        <v>6331</v>
      </c>
      <c r="D55" s="1532"/>
      <c r="E55" s="1533"/>
      <c r="F55" s="638">
        <f>+基礎データ貼付用シート!E1658</f>
        <v>0</v>
      </c>
      <c r="G55" s="423" t="s">
        <v>117</v>
      </c>
      <c r="H55" s="422">
        <v>0.5</v>
      </c>
      <c r="I55" s="423" t="s">
        <v>119</v>
      </c>
      <c r="J55" s="424">
        <f>ROUND(F55*H55,0)</f>
        <v>0</v>
      </c>
      <c r="K55" s="409" t="s">
        <v>1257</v>
      </c>
      <c r="L55" s="536"/>
    </row>
    <row r="56" spans="1:12" ht="15" customHeight="1" x14ac:dyDescent="0.2">
      <c r="A56" s="536"/>
      <c r="B56" s="538">
        <v>11</v>
      </c>
      <c r="C56" s="407" t="s">
        <v>5796</v>
      </c>
      <c r="D56" s="1532"/>
      <c r="E56" s="1533"/>
      <c r="F56" s="638">
        <f>+基礎データ貼付用シート!E1659</f>
        <v>0</v>
      </c>
      <c r="G56" s="423" t="s">
        <v>5045</v>
      </c>
      <c r="H56" s="422">
        <v>0.5</v>
      </c>
      <c r="I56" s="423" t="s">
        <v>5046</v>
      </c>
      <c r="J56" s="424">
        <f>ROUND(F56*H56,0)</f>
        <v>0</v>
      </c>
      <c r="K56" s="409" t="s">
        <v>5831</v>
      </c>
      <c r="L56" s="536"/>
    </row>
    <row r="57" spans="1:12" ht="15" customHeight="1" thickBot="1" x14ac:dyDescent="0.25">
      <c r="A57" s="536"/>
      <c r="B57" s="538">
        <v>12</v>
      </c>
      <c r="C57" s="407" t="s">
        <v>6351</v>
      </c>
      <c r="D57" s="1532"/>
      <c r="E57" s="1533"/>
      <c r="F57" s="638">
        <f>+基礎データ貼付用シート!E1660</f>
        <v>0</v>
      </c>
      <c r="G57" s="791" t="s">
        <v>117</v>
      </c>
      <c r="H57" s="422">
        <v>0.5</v>
      </c>
      <c r="I57" s="791" t="s">
        <v>119</v>
      </c>
      <c r="J57" s="792">
        <f t="shared" ref="J57" si="4">ROUND(F57*H57,0)</f>
        <v>0</v>
      </c>
      <c r="K57" s="409" t="s">
        <v>554</v>
      </c>
      <c r="L57" s="536"/>
    </row>
    <row r="58" spans="1:12" ht="15" customHeight="1" x14ac:dyDescent="0.2">
      <c r="A58" s="536"/>
      <c r="B58" s="413"/>
      <c r="C58" s="414"/>
      <c r="D58" s="413"/>
      <c r="E58" s="413"/>
      <c r="F58" s="58"/>
      <c r="G58" s="591"/>
      <c r="H58" s="1504" t="s">
        <v>1286</v>
      </c>
      <c r="I58" s="1505"/>
      <c r="J58" s="415"/>
      <c r="K58" s="409"/>
      <c r="L58" s="536"/>
    </row>
    <row r="59" spans="1:12" ht="15" customHeight="1" thickBot="1" x14ac:dyDescent="0.25">
      <c r="A59" s="536"/>
      <c r="B59" s="409"/>
      <c r="C59" s="409"/>
      <c r="D59" s="409"/>
      <c r="E59" s="409"/>
      <c r="F59" s="657"/>
      <c r="G59" s="409"/>
      <c r="H59" s="1545" t="s">
        <v>118</v>
      </c>
      <c r="I59" s="1546"/>
      <c r="J59" s="642">
        <f>SUM(J46:J57)</f>
        <v>0</v>
      </c>
      <c r="K59" s="409" t="s">
        <v>979</v>
      </c>
      <c r="L59" s="536"/>
    </row>
    <row r="60" spans="1:12" ht="15" customHeight="1" x14ac:dyDescent="0.2">
      <c r="A60" s="536"/>
      <c r="B60" s="536"/>
      <c r="C60" s="536"/>
      <c r="D60" s="536"/>
      <c r="E60" s="536"/>
      <c r="F60" s="621"/>
      <c r="G60" s="536"/>
      <c r="H60" s="785"/>
      <c r="I60" s="785"/>
      <c r="J60" s="1048"/>
      <c r="K60" s="409"/>
      <c r="L60" s="536"/>
    </row>
    <row r="61" spans="1:12" ht="13.2" x14ac:dyDescent="0.2">
      <c r="A61" s="551" t="s">
        <v>551</v>
      </c>
      <c r="B61" s="536" t="s">
        <v>691</v>
      </c>
      <c r="C61" s="536"/>
      <c r="D61" s="536"/>
      <c r="E61" s="536"/>
      <c r="F61" s="621"/>
      <c r="G61" s="536"/>
      <c r="H61" s="557"/>
      <c r="I61" s="536"/>
      <c r="J61" s="621"/>
      <c r="K61" s="409"/>
      <c r="L61" s="536"/>
    </row>
    <row r="62" spans="1:12" ht="7.5" customHeight="1" x14ac:dyDescent="0.2">
      <c r="A62" s="551"/>
      <c r="B62" s="536"/>
      <c r="C62" s="536"/>
      <c r="D62" s="536"/>
      <c r="E62" s="536"/>
      <c r="F62" s="621"/>
      <c r="G62" s="536"/>
      <c r="H62" s="557"/>
      <c r="I62" s="536"/>
      <c r="J62" s="621"/>
      <c r="K62" s="409"/>
      <c r="L62" s="536"/>
    </row>
    <row r="63" spans="1:12" ht="18.75" customHeight="1" x14ac:dyDescent="0.2">
      <c r="A63" s="551"/>
      <c r="B63" s="1539" t="s">
        <v>140</v>
      </c>
      <c r="C63" s="1540"/>
      <c r="D63" s="1539" t="s">
        <v>139</v>
      </c>
      <c r="E63" s="1540"/>
      <c r="F63" s="623" t="s">
        <v>138</v>
      </c>
      <c r="G63" s="624"/>
      <c r="H63" s="1071" t="s">
        <v>137</v>
      </c>
      <c r="I63" s="624"/>
      <c r="J63" s="623" t="s">
        <v>89</v>
      </c>
      <c r="K63" s="409"/>
      <c r="L63" s="536"/>
    </row>
    <row r="64" spans="1:12" ht="12" customHeight="1" x14ac:dyDescent="0.2">
      <c r="A64" s="551"/>
      <c r="B64" s="626"/>
      <c r="C64" s="565"/>
      <c r="D64" s="566"/>
      <c r="E64" s="411"/>
      <c r="F64" s="627"/>
      <c r="G64" s="568"/>
      <c r="H64" s="782"/>
      <c r="I64" s="568"/>
      <c r="J64" s="628" t="s">
        <v>745</v>
      </c>
      <c r="K64" s="409"/>
      <c r="L64" s="536"/>
    </row>
    <row r="65" spans="1:12" ht="15" customHeight="1" x14ac:dyDescent="0.2">
      <c r="A65" s="536"/>
      <c r="B65" s="404">
        <v>1</v>
      </c>
      <c r="C65" s="583" t="s">
        <v>686</v>
      </c>
      <c r="D65" s="1532"/>
      <c r="E65" s="1533"/>
      <c r="F65" s="638">
        <f>+基礎データ貼付用シート!E1661</f>
        <v>0</v>
      </c>
      <c r="G65" s="423" t="s">
        <v>117</v>
      </c>
      <c r="H65" s="422">
        <v>4.5999999999999999E-2</v>
      </c>
      <c r="I65" s="423" t="s">
        <v>119</v>
      </c>
      <c r="J65" s="424">
        <f t="shared" ref="J65:J74" si="5">ROUND(F65*H65,0)</f>
        <v>0</v>
      </c>
      <c r="K65" s="409" t="s">
        <v>134</v>
      </c>
      <c r="L65" s="536"/>
    </row>
    <row r="66" spans="1:12" ht="15" customHeight="1" x14ac:dyDescent="0.2">
      <c r="A66" s="536"/>
      <c r="B66" s="404">
        <v>2</v>
      </c>
      <c r="C66" s="583" t="s">
        <v>687</v>
      </c>
      <c r="D66" s="1532"/>
      <c r="E66" s="1533"/>
      <c r="F66" s="638">
        <f>+基礎データ貼付用シート!E1662</f>
        <v>0</v>
      </c>
      <c r="G66" s="423" t="s">
        <v>117</v>
      </c>
      <c r="H66" s="422">
        <v>0.09</v>
      </c>
      <c r="I66" s="423" t="s">
        <v>119</v>
      </c>
      <c r="J66" s="424">
        <f t="shared" si="5"/>
        <v>0</v>
      </c>
      <c r="K66" s="409" t="s">
        <v>132</v>
      </c>
      <c r="L66" s="536"/>
    </row>
    <row r="67" spans="1:12" ht="15" customHeight="1" x14ac:dyDescent="0.2">
      <c r="A67" s="536"/>
      <c r="B67" s="404">
        <v>3</v>
      </c>
      <c r="C67" s="583" t="s">
        <v>688</v>
      </c>
      <c r="D67" s="1532"/>
      <c r="E67" s="1533"/>
      <c r="F67" s="638">
        <f>+基礎データ貼付用シート!E1663</f>
        <v>0</v>
      </c>
      <c r="G67" s="423" t="s">
        <v>117</v>
      </c>
      <c r="H67" s="422">
        <v>0.13200000000000001</v>
      </c>
      <c r="I67" s="423" t="s">
        <v>119</v>
      </c>
      <c r="J67" s="424">
        <f t="shared" si="5"/>
        <v>0</v>
      </c>
      <c r="K67" s="409" t="s">
        <v>130</v>
      </c>
      <c r="L67" s="536"/>
    </row>
    <row r="68" spans="1:12" ht="15" customHeight="1" x14ac:dyDescent="0.2">
      <c r="A68" s="536"/>
      <c r="B68" s="404">
        <v>4</v>
      </c>
      <c r="C68" s="583" t="s">
        <v>689</v>
      </c>
      <c r="D68" s="1532"/>
      <c r="E68" s="1533"/>
      <c r="F68" s="638">
        <f>+基礎データ貼付用シート!E1664</f>
        <v>0</v>
      </c>
      <c r="G68" s="423" t="s">
        <v>117</v>
      </c>
      <c r="H68" s="422">
        <v>0.17499999999999999</v>
      </c>
      <c r="I68" s="423" t="s">
        <v>119</v>
      </c>
      <c r="J68" s="424">
        <f t="shared" si="5"/>
        <v>0</v>
      </c>
      <c r="K68" s="409" t="s">
        <v>539</v>
      </c>
      <c r="L68" s="536"/>
    </row>
    <row r="69" spans="1:12" ht="15" customHeight="1" x14ac:dyDescent="0.2">
      <c r="A69" s="536"/>
      <c r="B69" s="404">
        <v>5</v>
      </c>
      <c r="C69" s="583" t="s">
        <v>620</v>
      </c>
      <c r="D69" s="1532"/>
      <c r="E69" s="1533"/>
      <c r="F69" s="638">
        <f>+基礎データ貼付用シート!E1665</f>
        <v>0</v>
      </c>
      <c r="G69" s="423" t="s">
        <v>117</v>
      </c>
      <c r="H69" s="422">
        <v>0.35699999999999998</v>
      </c>
      <c r="I69" s="423" t="s">
        <v>119</v>
      </c>
      <c r="J69" s="424">
        <f t="shared" si="5"/>
        <v>0</v>
      </c>
      <c r="K69" s="409" t="s">
        <v>538</v>
      </c>
      <c r="L69" s="536"/>
    </row>
    <row r="70" spans="1:12" ht="15" customHeight="1" x14ac:dyDescent="0.2">
      <c r="A70" s="536"/>
      <c r="B70" s="404">
        <v>6</v>
      </c>
      <c r="C70" s="583" t="s">
        <v>716</v>
      </c>
      <c r="D70" s="1532"/>
      <c r="E70" s="1533"/>
      <c r="F70" s="638">
        <f>+基礎データ貼付用シート!E1666</f>
        <v>0</v>
      </c>
      <c r="G70" s="423" t="s">
        <v>117</v>
      </c>
      <c r="H70" s="422">
        <v>0.376</v>
      </c>
      <c r="I70" s="423" t="s">
        <v>119</v>
      </c>
      <c r="J70" s="424">
        <f t="shared" si="5"/>
        <v>0</v>
      </c>
      <c r="K70" s="409" t="s">
        <v>537</v>
      </c>
      <c r="L70" s="536"/>
    </row>
    <row r="71" spans="1:12" ht="15" customHeight="1" x14ac:dyDescent="0.2">
      <c r="A71" s="536"/>
      <c r="B71" s="404">
        <v>7</v>
      </c>
      <c r="C71" s="583" t="s">
        <v>747</v>
      </c>
      <c r="D71" s="1532"/>
      <c r="E71" s="1533"/>
      <c r="F71" s="638">
        <f>+基礎データ貼付用シート!E1667</f>
        <v>0</v>
      </c>
      <c r="G71" s="423" t="s">
        <v>117</v>
      </c>
      <c r="H71" s="422">
        <v>0.39800000000000002</v>
      </c>
      <c r="I71" s="423" t="s">
        <v>119</v>
      </c>
      <c r="J71" s="424">
        <f t="shared" si="5"/>
        <v>0</v>
      </c>
      <c r="K71" s="409" t="s">
        <v>536</v>
      </c>
      <c r="L71" s="536"/>
    </row>
    <row r="72" spans="1:12" ht="15" customHeight="1" x14ac:dyDescent="0.2">
      <c r="A72" s="536"/>
      <c r="B72" s="538">
        <v>8</v>
      </c>
      <c r="C72" s="583" t="s">
        <v>818</v>
      </c>
      <c r="D72" s="1532"/>
      <c r="E72" s="1533"/>
      <c r="F72" s="638">
        <f>+基礎データ貼付用シート!E1668</f>
        <v>0</v>
      </c>
      <c r="G72" s="423" t="s">
        <v>117</v>
      </c>
      <c r="H72" s="422">
        <v>0.41699999999999998</v>
      </c>
      <c r="I72" s="423" t="s">
        <v>119</v>
      </c>
      <c r="J72" s="424">
        <f t="shared" si="5"/>
        <v>0</v>
      </c>
      <c r="K72" s="409" t="s">
        <v>535</v>
      </c>
      <c r="L72" s="536"/>
    </row>
    <row r="73" spans="1:12" ht="15" customHeight="1" x14ac:dyDescent="0.2">
      <c r="A73" s="536"/>
      <c r="B73" s="538">
        <v>9</v>
      </c>
      <c r="C73" s="1072" t="s">
        <v>894</v>
      </c>
      <c r="D73" s="1532"/>
      <c r="E73" s="1533"/>
      <c r="F73" s="638">
        <f>+基礎データ貼付用シート!E1669</f>
        <v>0</v>
      </c>
      <c r="G73" s="423" t="s">
        <v>117</v>
      </c>
      <c r="H73" s="422">
        <v>0.434</v>
      </c>
      <c r="I73" s="423" t="s">
        <v>119</v>
      </c>
      <c r="J73" s="424">
        <f t="shared" si="5"/>
        <v>0</v>
      </c>
      <c r="K73" s="409" t="s">
        <v>531</v>
      </c>
      <c r="L73" s="536"/>
    </row>
    <row r="74" spans="1:12" ht="15" customHeight="1" x14ac:dyDescent="0.2">
      <c r="A74" s="536"/>
      <c r="B74" s="538">
        <v>10</v>
      </c>
      <c r="C74" s="1072" t="s">
        <v>926</v>
      </c>
      <c r="D74" s="1532"/>
      <c r="E74" s="1533"/>
      <c r="F74" s="638">
        <f>+基礎データ貼付用シート!E1670</f>
        <v>0</v>
      </c>
      <c r="G74" s="423" t="s">
        <v>117</v>
      </c>
      <c r="H74" s="422">
        <v>0.45700000000000002</v>
      </c>
      <c r="I74" s="423" t="s">
        <v>119</v>
      </c>
      <c r="J74" s="424">
        <f t="shared" si="5"/>
        <v>0</v>
      </c>
      <c r="K74" s="409" t="s">
        <v>529</v>
      </c>
      <c r="L74" s="536"/>
    </row>
    <row r="75" spans="1:12" ht="15" customHeight="1" x14ac:dyDescent="0.2">
      <c r="A75" s="536"/>
      <c r="B75" s="538">
        <v>11</v>
      </c>
      <c r="C75" s="1072" t="s">
        <v>1082</v>
      </c>
      <c r="D75" s="1532"/>
      <c r="E75" s="1533"/>
      <c r="F75" s="638">
        <f>+基礎データ貼付用シート!E1671</f>
        <v>0</v>
      </c>
      <c r="G75" s="423" t="s">
        <v>117</v>
      </c>
      <c r="H75" s="422">
        <v>0.47799999999999998</v>
      </c>
      <c r="I75" s="423" t="s">
        <v>119</v>
      </c>
      <c r="J75" s="424">
        <f>ROUND(F75*H75,0)</f>
        <v>0</v>
      </c>
      <c r="K75" s="409" t="s">
        <v>555</v>
      </c>
      <c r="L75" s="536"/>
    </row>
    <row r="76" spans="1:12" ht="15" customHeight="1" x14ac:dyDescent="0.2">
      <c r="A76" s="536"/>
      <c r="B76" s="538">
        <v>12</v>
      </c>
      <c r="C76" s="1072" t="s">
        <v>1284</v>
      </c>
      <c r="D76" s="1532"/>
      <c r="E76" s="1533"/>
      <c r="F76" s="638">
        <f>+基礎データ貼付用シート!E1672</f>
        <v>0</v>
      </c>
      <c r="G76" s="423" t="s">
        <v>117</v>
      </c>
      <c r="H76" s="422">
        <v>0.5</v>
      </c>
      <c r="I76" s="423" t="s">
        <v>119</v>
      </c>
      <c r="J76" s="424">
        <f>ROUND(F76*H76,0)</f>
        <v>0</v>
      </c>
      <c r="K76" s="409" t="s">
        <v>554</v>
      </c>
      <c r="L76" s="536"/>
    </row>
    <row r="77" spans="1:12" ht="15" customHeight="1" x14ac:dyDescent="0.2">
      <c r="A77" s="536"/>
      <c r="B77" s="538">
        <v>13</v>
      </c>
      <c r="C77" s="1072" t="s">
        <v>6331</v>
      </c>
      <c r="D77" s="1532"/>
      <c r="E77" s="1533"/>
      <c r="F77" s="638">
        <f>+基礎データ貼付用シート!E1673</f>
        <v>0</v>
      </c>
      <c r="G77" s="423" t="s">
        <v>117</v>
      </c>
      <c r="H77" s="422">
        <v>0.5</v>
      </c>
      <c r="I77" s="423" t="s">
        <v>119</v>
      </c>
      <c r="J77" s="424">
        <f>ROUND(F77*H77,0)</f>
        <v>0</v>
      </c>
      <c r="K77" s="409" t="s">
        <v>553</v>
      </c>
      <c r="L77" s="536"/>
    </row>
    <row r="78" spans="1:12" ht="15" customHeight="1" x14ac:dyDescent="0.2">
      <c r="A78" s="536"/>
      <c r="B78" s="538">
        <v>14</v>
      </c>
      <c r="C78" s="407" t="s">
        <v>5796</v>
      </c>
      <c r="D78" s="1532"/>
      <c r="E78" s="1533"/>
      <c r="F78" s="638">
        <f>+基礎データ貼付用シート!E1674</f>
        <v>0</v>
      </c>
      <c r="G78" s="423" t="s">
        <v>117</v>
      </c>
      <c r="H78" s="422">
        <v>0.5</v>
      </c>
      <c r="I78" s="423" t="s">
        <v>119</v>
      </c>
      <c r="J78" s="424">
        <f>ROUND(F78*H78,0)</f>
        <v>0</v>
      </c>
      <c r="K78" s="409" t="s">
        <v>570</v>
      </c>
      <c r="L78" s="536"/>
    </row>
    <row r="79" spans="1:12" ht="15" customHeight="1" thickBot="1" x14ac:dyDescent="0.25">
      <c r="A79" s="536"/>
      <c r="B79" s="538">
        <v>15</v>
      </c>
      <c r="C79" s="1072" t="s">
        <v>6351</v>
      </c>
      <c r="D79" s="1532"/>
      <c r="E79" s="1533"/>
      <c r="F79" s="638">
        <f>+基礎データ貼付用シート!E1675</f>
        <v>0</v>
      </c>
      <c r="G79" s="423" t="s">
        <v>117</v>
      </c>
      <c r="H79" s="422">
        <v>0.5</v>
      </c>
      <c r="I79" s="423" t="s">
        <v>119</v>
      </c>
      <c r="J79" s="424">
        <f>ROUND(F79*H79,0)</f>
        <v>0</v>
      </c>
      <c r="K79" s="409" t="s">
        <v>569</v>
      </c>
      <c r="L79" s="536"/>
    </row>
    <row r="80" spans="1:12" ht="15" customHeight="1" x14ac:dyDescent="0.2">
      <c r="A80" s="536"/>
      <c r="B80" s="413"/>
      <c r="C80" s="1073"/>
      <c r="D80" s="413"/>
      <c r="E80" s="413"/>
      <c r="F80" s="58"/>
      <c r="G80" s="591"/>
      <c r="H80" s="1504" t="s">
        <v>715</v>
      </c>
      <c r="I80" s="1505"/>
      <c r="J80" s="415"/>
      <c r="K80" s="409"/>
      <c r="L80" s="536"/>
    </row>
    <row r="81" spans="1:12" ht="15" customHeight="1" thickBot="1" x14ac:dyDescent="0.25">
      <c r="A81" s="536"/>
      <c r="B81" s="409"/>
      <c r="C81" s="409"/>
      <c r="D81" s="409"/>
      <c r="E81" s="409"/>
      <c r="F81" s="657"/>
      <c r="G81" s="409"/>
      <c r="H81" s="1545" t="s">
        <v>118</v>
      </c>
      <c r="I81" s="1546"/>
      <c r="J81" s="642">
        <f>SUM(J65:J79)</f>
        <v>0</v>
      </c>
      <c r="K81" s="409" t="s">
        <v>5047</v>
      </c>
      <c r="L81" s="536"/>
    </row>
    <row r="82" spans="1:12" ht="7.5" customHeight="1" x14ac:dyDescent="0.2">
      <c r="A82" s="536"/>
      <c r="B82" s="536"/>
      <c r="C82" s="536"/>
      <c r="D82" s="536"/>
      <c r="E82" s="536"/>
      <c r="F82" s="621"/>
      <c r="G82" s="536"/>
      <c r="H82" s="785"/>
      <c r="I82" s="785"/>
      <c r="J82" s="1048"/>
      <c r="K82" s="409"/>
      <c r="L82" s="536"/>
    </row>
    <row r="83" spans="1:12" ht="13.2" x14ac:dyDescent="0.2">
      <c r="A83" s="551" t="s">
        <v>550</v>
      </c>
      <c r="B83" s="536" t="s">
        <v>692</v>
      </c>
      <c r="C83" s="536"/>
      <c r="D83" s="536"/>
      <c r="E83" s="536"/>
      <c r="F83" s="621"/>
      <c r="G83" s="536"/>
      <c r="H83" s="557"/>
      <c r="I83" s="536"/>
      <c r="J83" s="621"/>
      <c r="K83" s="409"/>
      <c r="L83" s="536"/>
    </row>
    <row r="84" spans="1:12" ht="7.5" customHeight="1" x14ac:dyDescent="0.2">
      <c r="A84" s="551"/>
      <c r="B84" s="536"/>
      <c r="C84" s="536"/>
      <c r="D84" s="536"/>
      <c r="E84" s="536"/>
      <c r="F84" s="621"/>
      <c r="G84" s="536"/>
      <c r="H84" s="557"/>
      <c r="I84" s="536"/>
      <c r="J84" s="621"/>
      <c r="K84" s="409"/>
      <c r="L84" s="536"/>
    </row>
    <row r="85" spans="1:12" ht="18.75" customHeight="1" x14ac:dyDescent="0.2">
      <c r="A85" s="551"/>
      <c r="B85" s="1539" t="s">
        <v>140</v>
      </c>
      <c r="C85" s="1540"/>
      <c r="D85" s="1539" t="s">
        <v>139</v>
      </c>
      <c r="E85" s="1540"/>
      <c r="F85" s="623" t="s">
        <v>138</v>
      </c>
      <c r="G85" s="624"/>
      <c r="H85" s="1071" t="s">
        <v>137</v>
      </c>
      <c r="I85" s="624"/>
      <c r="J85" s="623" t="s">
        <v>89</v>
      </c>
      <c r="K85" s="409"/>
      <c r="L85" s="536"/>
    </row>
    <row r="86" spans="1:12" ht="12" customHeight="1" x14ac:dyDescent="0.2">
      <c r="A86" s="551"/>
      <c r="B86" s="626"/>
      <c r="C86" s="565"/>
      <c r="D86" s="566"/>
      <c r="E86" s="411"/>
      <c r="F86" s="627"/>
      <c r="G86" s="568"/>
      <c r="H86" s="782"/>
      <c r="I86" s="568"/>
      <c r="J86" s="628" t="s">
        <v>745</v>
      </c>
      <c r="K86" s="409"/>
      <c r="L86" s="536"/>
    </row>
    <row r="87" spans="1:12" ht="15" customHeight="1" x14ac:dyDescent="0.2">
      <c r="A87" s="536"/>
      <c r="B87" s="404">
        <v>1</v>
      </c>
      <c r="C87" s="405" t="s">
        <v>513</v>
      </c>
      <c r="D87" s="1532"/>
      <c r="E87" s="1533"/>
      <c r="F87" s="638">
        <f>+基礎データ貼付用シート!E1609</f>
        <v>0</v>
      </c>
      <c r="G87" s="423" t="s">
        <v>117</v>
      </c>
      <c r="H87" s="422">
        <v>0.17499999999999999</v>
      </c>
      <c r="I87" s="423" t="s">
        <v>119</v>
      </c>
      <c r="J87" s="424">
        <f t="shared" ref="J87:J95" si="6">ROUND(F87*H87,0)</f>
        <v>0</v>
      </c>
      <c r="K87" s="409" t="s">
        <v>274</v>
      </c>
      <c r="L87" s="536"/>
    </row>
    <row r="88" spans="1:12" ht="15" customHeight="1" x14ac:dyDescent="0.2">
      <c r="A88" s="536"/>
      <c r="B88" s="404">
        <v>2</v>
      </c>
      <c r="C88" s="407" t="s">
        <v>620</v>
      </c>
      <c r="D88" s="1532"/>
      <c r="E88" s="1533"/>
      <c r="F88" s="638">
        <f>+基礎データ貼付用シート!E1610</f>
        <v>0</v>
      </c>
      <c r="G88" s="423" t="s">
        <v>117</v>
      </c>
      <c r="H88" s="422">
        <v>0.216</v>
      </c>
      <c r="I88" s="423" t="s">
        <v>119</v>
      </c>
      <c r="J88" s="424">
        <f t="shared" si="6"/>
        <v>0</v>
      </c>
      <c r="K88" s="409" t="s">
        <v>273</v>
      </c>
      <c r="L88" s="536"/>
    </row>
    <row r="89" spans="1:12" ht="15" customHeight="1" x14ac:dyDescent="0.2">
      <c r="A89" s="536"/>
      <c r="B89" s="404">
        <v>3</v>
      </c>
      <c r="C89" s="407" t="s">
        <v>716</v>
      </c>
      <c r="D89" s="1532"/>
      <c r="E89" s="1533"/>
      <c r="F89" s="638">
        <f>+基礎データ貼付用シート!E1611</f>
        <v>0</v>
      </c>
      <c r="G89" s="423" t="s">
        <v>117</v>
      </c>
      <c r="H89" s="422">
        <v>0.255</v>
      </c>
      <c r="I89" s="423" t="s">
        <v>119</v>
      </c>
      <c r="J89" s="424">
        <f t="shared" si="6"/>
        <v>0</v>
      </c>
      <c r="K89" s="409" t="s">
        <v>272</v>
      </c>
      <c r="L89" s="536"/>
    </row>
    <row r="90" spans="1:12" ht="15" customHeight="1" x14ac:dyDescent="0.2">
      <c r="A90" s="536"/>
      <c r="B90" s="404">
        <v>4</v>
      </c>
      <c r="C90" s="407" t="s">
        <v>747</v>
      </c>
      <c r="D90" s="1532"/>
      <c r="E90" s="1533"/>
      <c r="F90" s="638">
        <f>+基礎データ貼付用シート!E1612</f>
        <v>0</v>
      </c>
      <c r="G90" s="423" t="s">
        <v>117</v>
      </c>
      <c r="H90" s="422">
        <v>0.29699999999999999</v>
      </c>
      <c r="I90" s="423" t="s">
        <v>119</v>
      </c>
      <c r="J90" s="424">
        <f t="shared" si="6"/>
        <v>0</v>
      </c>
      <c r="K90" s="409" t="s">
        <v>271</v>
      </c>
      <c r="L90" s="536"/>
    </row>
    <row r="91" spans="1:12" ht="15" customHeight="1" x14ac:dyDescent="0.2">
      <c r="A91" s="536"/>
      <c r="B91" s="404">
        <v>5</v>
      </c>
      <c r="C91" s="407" t="s">
        <v>818</v>
      </c>
      <c r="D91" s="1532"/>
      <c r="E91" s="1533"/>
      <c r="F91" s="638">
        <f>+基礎データ貼付用シート!E1613</f>
        <v>0</v>
      </c>
      <c r="G91" s="423" t="s">
        <v>117</v>
      </c>
      <c r="H91" s="422">
        <v>0.33700000000000002</v>
      </c>
      <c r="I91" s="423" t="s">
        <v>119</v>
      </c>
      <c r="J91" s="424">
        <f t="shared" si="6"/>
        <v>0</v>
      </c>
      <c r="K91" s="409" t="s">
        <v>269</v>
      </c>
      <c r="L91" s="536"/>
    </row>
    <row r="92" spans="1:12" ht="15" customHeight="1" x14ac:dyDescent="0.2">
      <c r="A92" s="536"/>
      <c r="B92" s="538">
        <v>6</v>
      </c>
      <c r="C92" s="407" t="s">
        <v>894</v>
      </c>
      <c r="D92" s="1532"/>
      <c r="E92" s="1533"/>
      <c r="F92" s="638">
        <f>+基礎データ貼付用シート!E1614</f>
        <v>0</v>
      </c>
      <c r="G92" s="423" t="s">
        <v>117</v>
      </c>
      <c r="H92" s="422">
        <v>0.376</v>
      </c>
      <c r="I92" s="423" t="s">
        <v>119</v>
      </c>
      <c r="J92" s="424">
        <f t="shared" si="6"/>
        <v>0</v>
      </c>
      <c r="K92" s="409" t="s">
        <v>268</v>
      </c>
      <c r="L92" s="536"/>
    </row>
    <row r="93" spans="1:12" ht="15" customHeight="1" x14ac:dyDescent="0.2">
      <c r="A93" s="536"/>
      <c r="B93" s="538">
        <v>7</v>
      </c>
      <c r="C93" s="407" t="s">
        <v>926</v>
      </c>
      <c r="D93" s="1532"/>
      <c r="E93" s="1533"/>
      <c r="F93" s="638">
        <f>+基礎データ貼付用シート!E1615</f>
        <v>0</v>
      </c>
      <c r="G93" s="423" t="s">
        <v>117</v>
      </c>
      <c r="H93" s="422">
        <v>0.41699999999999998</v>
      </c>
      <c r="I93" s="423" t="s">
        <v>119</v>
      </c>
      <c r="J93" s="424">
        <f t="shared" si="6"/>
        <v>0</v>
      </c>
      <c r="K93" s="409" t="s">
        <v>270</v>
      </c>
      <c r="L93" s="536"/>
    </row>
    <row r="94" spans="1:12" ht="15" customHeight="1" x14ac:dyDescent="0.2">
      <c r="A94" s="536"/>
      <c r="B94" s="538">
        <v>8</v>
      </c>
      <c r="C94" s="407" t="s">
        <v>1082</v>
      </c>
      <c r="D94" s="1532"/>
      <c r="E94" s="1533"/>
      <c r="F94" s="638">
        <f>+基礎データ貼付用シート!E1616</f>
        <v>0</v>
      </c>
      <c r="G94" s="423" t="s">
        <v>117</v>
      </c>
      <c r="H94" s="422">
        <v>0.45900000000000002</v>
      </c>
      <c r="I94" s="423" t="s">
        <v>119</v>
      </c>
      <c r="J94" s="424">
        <f>ROUND(F94*H94,0)</f>
        <v>0</v>
      </c>
      <c r="K94" s="409" t="s">
        <v>267</v>
      </c>
      <c r="L94" s="536"/>
    </row>
    <row r="95" spans="1:12" ht="15" customHeight="1" x14ac:dyDescent="0.2">
      <c r="A95" s="536"/>
      <c r="B95" s="538">
        <v>9</v>
      </c>
      <c r="C95" s="407" t="s">
        <v>1284</v>
      </c>
      <c r="D95" s="1532"/>
      <c r="E95" s="1533"/>
      <c r="F95" s="638">
        <f>+基礎データ貼付用シート!E1617</f>
        <v>0</v>
      </c>
      <c r="G95" s="423" t="s">
        <v>117</v>
      </c>
      <c r="H95" s="422">
        <v>0.5</v>
      </c>
      <c r="I95" s="423" t="s">
        <v>119</v>
      </c>
      <c r="J95" s="424">
        <f t="shared" si="6"/>
        <v>0</v>
      </c>
      <c r="K95" s="409" t="s">
        <v>266</v>
      </c>
      <c r="L95" s="536"/>
    </row>
    <row r="96" spans="1:12" ht="15" customHeight="1" x14ac:dyDescent="0.2">
      <c r="A96" s="536"/>
      <c r="B96" s="538">
        <v>10</v>
      </c>
      <c r="C96" s="407" t="s">
        <v>6331</v>
      </c>
      <c r="D96" s="1532"/>
      <c r="E96" s="1533"/>
      <c r="F96" s="638">
        <f>+基礎データ貼付用シート!E1618</f>
        <v>0</v>
      </c>
      <c r="G96" s="423" t="s">
        <v>117</v>
      </c>
      <c r="H96" s="422">
        <v>0.5</v>
      </c>
      <c r="I96" s="423" t="s">
        <v>119</v>
      </c>
      <c r="J96" s="424">
        <f>ROUND(F96*H96,0)</f>
        <v>0</v>
      </c>
      <c r="K96" s="409" t="s">
        <v>265</v>
      </c>
      <c r="L96" s="536"/>
    </row>
    <row r="97" spans="1:12" ht="15" customHeight="1" x14ac:dyDescent="0.2">
      <c r="A97" s="536"/>
      <c r="B97" s="538">
        <v>11</v>
      </c>
      <c r="C97" s="407" t="s">
        <v>5796</v>
      </c>
      <c r="D97" s="1532"/>
      <c r="E97" s="1533"/>
      <c r="F97" s="638">
        <f>+基礎データ貼付用シート!E1619</f>
        <v>0</v>
      </c>
      <c r="G97" s="423" t="s">
        <v>117</v>
      </c>
      <c r="H97" s="422">
        <v>0.5</v>
      </c>
      <c r="I97" s="423" t="s">
        <v>119</v>
      </c>
      <c r="J97" s="424">
        <f>ROUND(F97*H97,0)</f>
        <v>0</v>
      </c>
      <c r="K97" s="409" t="s">
        <v>5831</v>
      </c>
      <c r="L97" s="536"/>
    </row>
    <row r="98" spans="1:12" ht="15" customHeight="1" thickBot="1" x14ac:dyDescent="0.25">
      <c r="A98" s="536"/>
      <c r="B98" s="538">
        <v>12</v>
      </c>
      <c r="C98" s="407" t="s">
        <v>6351</v>
      </c>
      <c r="D98" s="1532"/>
      <c r="E98" s="1533"/>
      <c r="F98" s="638">
        <f>+基礎データ貼付用シート!E1620</f>
        <v>0</v>
      </c>
      <c r="G98" s="791" t="s">
        <v>117</v>
      </c>
      <c r="H98" s="422">
        <v>0.5</v>
      </c>
      <c r="I98" s="791" t="s">
        <v>119</v>
      </c>
      <c r="J98" s="792">
        <f t="shared" ref="J98" si="7">ROUND(F98*H98,0)</f>
        <v>0</v>
      </c>
      <c r="K98" s="409" t="s">
        <v>554</v>
      </c>
      <c r="L98" s="536"/>
    </row>
    <row r="99" spans="1:12" ht="15" customHeight="1" x14ac:dyDescent="0.2">
      <c r="A99" s="536"/>
      <c r="B99" s="413"/>
      <c r="C99" s="414"/>
      <c r="D99" s="413"/>
      <c r="E99" s="413"/>
      <c r="F99" s="58"/>
      <c r="G99" s="591"/>
      <c r="H99" s="1504" t="s">
        <v>1286</v>
      </c>
      <c r="I99" s="1505"/>
      <c r="J99" s="415"/>
      <c r="K99" s="409"/>
      <c r="L99" s="536"/>
    </row>
    <row r="100" spans="1:12" ht="15" customHeight="1" thickBot="1" x14ac:dyDescent="0.25">
      <c r="A100" s="536"/>
      <c r="B100" s="409"/>
      <c r="C100" s="409"/>
      <c r="D100" s="409"/>
      <c r="E100" s="409"/>
      <c r="F100" s="657"/>
      <c r="G100" s="409"/>
      <c r="H100" s="1545" t="s">
        <v>118</v>
      </c>
      <c r="I100" s="1546"/>
      <c r="J100" s="642">
        <f>SUM(J87:J98)</f>
        <v>0</v>
      </c>
      <c r="K100" s="409" t="s">
        <v>5048</v>
      </c>
      <c r="L100" s="536"/>
    </row>
    <row r="101" spans="1:12" ht="7.5" customHeight="1" x14ac:dyDescent="0.2">
      <c r="A101" s="536"/>
      <c r="B101" s="536"/>
      <c r="C101" s="536"/>
      <c r="D101" s="536"/>
      <c r="E101" s="536"/>
      <c r="F101" s="621"/>
      <c r="G101" s="536"/>
      <c r="H101" s="785"/>
      <c r="I101" s="785"/>
      <c r="J101" s="1048"/>
      <c r="K101" s="409"/>
      <c r="L101" s="536"/>
    </row>
    <row r="102" spans="1:12" ht="13.2" x14ac:dyDescent="0.2">
      <c r="A102" s="551" t="s">
        <v>59</v>
      </c>
      <c r="B102" s="536" t="s">
        <v>6647</v>
      </c>
      <c r="C102" s="536"/>
      <c r="D102" s="536"/>
      <c r="E102" s="536"/>
      <c r="F102" s="621"/>
      <c r="G102" s="536"/>
      <c r="H102" s="557"/>
      <c r="I102" s="536"/>
      <c r="J102" s="621"/>
      <c r="K102" s="409"/>
      <c r="L102" s="536"/>
    </row>
    <row r="103" spans="1:12" ht="7.5" customHeight="1" x14ac:dyDescent="0.2">
      <c r="A103" s="551"/>
      <c r="B103" s="536"/>
      <c r="C103" s="536"/>
      <c r="D103" s="536"/>
      <c r="E103" s="536"/>
      <c r="F103" s="621"/>
      <c r="G103" s="536"/>
      <c r="H103" s="557"/>
      <c r="I103" s="536"/>
      <c r="J103" s="621"/>
      <c r="K103" s="409"/>
      <c r="L103" s="536"/>
    </row>
    <row r="104" spans="1:12" ht="18.75" customHeight="1" x14ac:dyDescent="0.2">
      <c r="A104" s="551"/>
      <c r="B104" s="1534" t="s">
        <v>140</v>
      </c>
      <c r="C104" s="1535"/>
      <c r="D104" s="1534" t="s">
        <v>139</v>
      </c>
      <c r="E104" s="1535"/>
      <c r="F104" s="733" t="s">
        <v>138</v>
      </c>
      <c r="G104" s="412"/>
      <c r="H104" s="1074" t="s">
        <v>137</v>
      </c>
      <c r="I104" s="412"/>
      <c r="J104" s="733" t="s">
        <v>89</v>
      </c>
      <c r="K104" s="409"/>
      <c r="L104" s="536"/>
    </row>
    <row r="105" spans="1:12" ht="12" customHeight="1" x14ac:dyDescent="0.2">
      <c r="A105" s="551"/>
      <c r="B105" s="564"/>
      <c r="C105" s="565"/>
      <c r="D105" s="566"/>
      <c r="E105" s="411"/>
      <c r="F105" s="627"/>
      <c r="G105" s="568"/>
      <c r="H105" s="782"/>
      <c r="I105" s="568"/>
      <c r="J105" s="628" t="s">
        <v>136</v>
      </c>
      <c r="K105" s="409"/>
      <c r="L105" s="536"/>
    </row>
    <row r="106" spans="1:12" ht="15" customHeight="1" thickBot="1" x14ac:dyDescent="0.25">
      <c r="A106" s="536"/>
      <c r="B106" s="538">
        <v>1</v>
      </c>
      <c r="C106" s="407" t="s">
        <v>6351</v>
      </c>
      <c r="D106" s="1532"/>
      <c r="E106" s="1533"/>
      <c r="F106" s="794">
        <f>+基礎データ貼付用シート!E1621</f>
        <v>0</v>
      </c>
      <c r="G106" s="791" t="s">
        <v>117</v>
      </c>
      <c r="H106" s="422">
        <v>0.5</v>
      </c>
      <c r="I106" s="791" t="s">
        <v>119</v>
      </c>
      <c r="J106" s="792">
        <f t="shared" ref="J106" si="8">ROUND(F106*H106,0)</f>
        <v>0</v>
      </c>
      <c r="K106" s="409" t="s">
        <v>274</v>
      </c>
      <c r="L106" s="536"/>
    </row>
    <row r="107" spans="1:12" ht="15" customHeight="1" x14ac:dyDescent="0.2">
      <c r="A107" s="536"/>
      <c r="B107" s="413"/>
      <c r="C107" s="414"/>
      <c r="D107" s="413"/>
      <c r="E107" s="413"/>
      <c r="F107" s="58"/>
      <c r="G107" s="591"/>
      <c r="H107" s="1504" t="s">
        <v>134</v>
      </c>
      <c r="I107" s="1505"/>
      <c r="J107" s="415"/>
      <c r="K107" s="409"/>
      <c r="L107" s="536"/>
    </row>
    <row r="108" spans="1:12" ht="15" customHeight="1" thickBot="1" x14ac:dyDescent="0.25">
      <c r="A108" s="536"/>
      <c r="B108" s="409"/>
      <c r="C108" s="409"/>
      <c r="D108" s="409"/>
      <c r="E108" s="409"/>
      <c r="F108" s="657"/>
      <c r="G108" s="409"/>
      <c r="H108" s="1545" t="s">
        <v>118</v>
      </c>
      <c r="I108" s="1546"/>
      <c r="J108" s="642">
        <f>SUM(J106:J106)</f>
        <v>0</v>
      </c>
      <c r="K108" s="409" t="s">
        <v>6585</v>
      </c>
      <c r="L108" s="536"/>
    </row>
    <row r="109" spans="1:12" ht="7.5" customHeight="1" x14ac:dyDescent="0.2">
      <c r="A109" s="536"/>
      <c r="B109" s="536"/>
      <c r="C109" s="536"/>
      <c r="D109" s="536"/>
      <c r="E109" s="536"/>
      <c r="F109" s="621"/>
      <c r="G109" s="536"/>
      <c r="H109" s="785"/>
      <c r="I109" s="785"/>
      <c r="J109" s="1048"/>
      <c r="K109" s="409"/>
      <c r="L109" s="536"/>
    </row>
    <row r="110" spans="1:12" ht="13.2" x14ac:dyDescent="0.2">
      <c r="A110" s="551" t="s">
        <v>60</v>
      </c>
      <c r="B110" s="536" t="s">
        <v>619</v>
      </c>
      <c r="C110" s="536"/>
      <c r="D110" s="536"/>
      <c r="E110" s="536"/>
      <c r="F110" s="621"/>
      <c r="G110" s="536"/>
      <c r="H110" s="557"/>
      <c r="I110" s="536"/>
      <c r="J110" s="621"/>
      <c r="K110" s="409"/>
      <c r="L110" s="536"/>
    </row>
    <row r="111" spans="1:12" ht="7.5" customHeight="1" x14ac:dyDescent="0.2">
      <c r="A111" s="551"/>
      <c r="B111" s="536"/>
      <c r="C111" s="536"/>
      <c r="D111" s="536"/>
      <c r="E111" s="536"/>
      <c r="F111" s="621"/>
      <c r="G111" s="536"/>
      <c r="H111" s="557"/>
      <c r="I111" s="536"/>
      <c r="J111" s="621"/>
      <c r="K111" s="409"/>
      <c r="L111" s="536"/>
    </row>
    <row r="112" spans="1:12" ht="18.75" customHeight="1" x14ac:dyDescent="0.2">
      <c r="A112" s="551"/>
      <c r="B112" s="1534" t="s">
        <v>140</v>
      </c>
      <c r="C112" s="1535"/>
      <c r="D112" s="1534" t="s">
        <v>139</v>
      </c>
      <c r="E112" s="1535"/>
      <c r="F112" s="733" t="s">
        <v>138</v>
      </c>
      <c r="G112" s="412"/>
      <c r="H112" s="1074" t="s">
        <v>137</v>
      </c>
      <c r="I112" s="412"/>
      <c r="J112" s="733" t="s">
        <v>89</v>
      </c>
      <c r="K112" s="409"/>
      <c r="L112" s="536"/>
    </row>
    <row r="113" spans="1:12" ht="10.5" customHeight="1" x14ac:dyDescent="0.2">
      <c r="A113" s="551"/>
      <c r="B113" s="564"/>
      <c r="C113" s="565"/>
      <c r="D113" s="566"/>
      <c r="E113" s="411"/>
      <c r="F113" s="627"/>
      <c r="G113" s="568"/>
      <c r="H113" s="782"/>
      <c r="I113" s="568"/>
      <c r="J113" s="628" t="s">
        <v>136</v>
      </c>
      <c r="K113" s="409"/>
      <c r="L113" s="536"/>
    </row>
    <row r="114" spans="1:12" ht="15" customHeight="1" x14ac:dyDescent="0.2">
      <c r="A114" s="536"/>
      <c r="B114" s="404">
        <v>1</v>
      </c>
      <c r="C114" s="405" t="s">
        <v>126</v>
      </c>
      <c r="D114" s="1723"/>
      <c r="E114" s="1724"/>
      <c r="F114" s="794">
        <f>+基礎データ貼付用シート!E1676</f>
        <v>0</v>
      </c>
      <c r="G114" s="1086" t="s">
        <v>117</v>
      </c>
      <c r="H114" s="422">
        <v>1.6E-2</v>
      </c>
      <c r="I114" s="1086" t="s">
        <v>119</v>
      </c>
      <c r="J114" s="792">
        <f t="shared" ref="J114:J132" si="9">ROUND(F114*H114,0)</f>
        <v>0</v>
      </c>
      <c r="K114" s="409" t="s">
        <v>274</v>
      </c>
      <c r="L114" s="536"/>
    </row>
    <row r="115" spans="1:12" ht="15" customHeight="1" x14ac:dyDescent="0.2">
      <c r="A115" s="536"/>
      <c r="B115" s="404">
        <v>2</v>
      </c>
      <c r="C115" s="405" t="s">
        <v>125</v>
      </c>
      <c r="D115" s="1723"/>
      <c r="E115" s="1724"/>
      <c r="F115" s="794">
        <f>+基礎データ貼付用シート!E1677</f>
        <v>0</v>
      </c>
      <c r="G115" s="1086" t="s">
        <v>117</v>
      </c>
      <c r="H115" s="422">
        <v>1.0999999999999999E-2</v>
      </c>
      <c r="I115" s="1086" t="s">
        <v>119</v>
      </c>
      <c r="J115" s="792">
        <f t="shared" si="9"/>
        <v>0</v>
      </c>
      <c r="K115" s="409" t="s">
        <v>273</v>
      </c>
      <c r="L115" s="536"/>
    </row>
    <row r="116" spans="1:12" ht="15" customHeight="1" x14ac:dyDescent="0.2">
      <c r="A116" s="536"/>
      <c r="B116" s="404">
        <v>3</v>
      </c>
      <c r="C116" s="407" t="s">
        <v>124</v>
      </c>
      <c r="D116" s="1723"/>
      <c r="E116" s="1724"/>
      <c r="F116" s="794">
        <f>+基礎データ貼付用シート!E1678</f>
        <v>0</v>
      </c>
      <c r="G116" s="1086" t="s">
        <v>117</v>
      </c>
      <c r="H116" s="422">
        <v>8.9999999999999993E-3</v>
      </c>
      <c r="I116" s="1086" t="s">
        <v>119</v>
      </c>
      <c r="J116" s="792">
        <f t="shared" si="9"/>
        <v>0</v>
      </c>
      <c r="K116" s="409" t="s">
        <v>272</v>
      </c>
      <c r="L116" s="536"/>
    </row>
    <row r="117" spans="1:12" ht="15" customHeight="1" x14ac:dyDescent="0.2">
      <c r="A117" s="536"/>
      <c r="B117" s="1650">
        <v>4</v>
      </c>
      <c r="C117" s="1734" t="s">
        <v>123</v>
      </c>
      <c r="D117" s="1725" t="s">
        <v>225</v>
      </c>
      <c r="E117" s="1726"/>
      <c r="F117" s="794" t="b">
        <f>IF(総括表!$B$4=総括表!$Q$4,基礎データ貼付用シート!E1679)</f>
        <v>0</v>
      </c>
      <c r="G117" s="1086" t="s">
        <v>117</v>
      </c>
      <c r="H117" s="422">
        <v>0.156</v>
      </c>
      <c r="I117" s="1086" t="s">
        <v>119</v>
      </c>
      <c r="J117" s="792">
        <f t="shared" si="9"/>
        <v>0</v>
      </c>
      <c r="K117" s="409" t="s">
        <v>271</v>
      </c>
      <c r="L117" s="536"/>
    </row>
    <row r="118" spans="1:12" ht="15" customHeight="1" x14ac:dyDescent="0.2">
      <c r="A118" s="536"/>
      <c r="B118" s="1642"/>
      <c r="C118" s="1738"/>
      <c r="D118" s="1725" t="s">
        <v>514</v>
      </c>
      <c r="E118" s="1726"/>
      <c r="F118" s="1087"/>
      <c r="G118" s="1088"/>
      <c r="H118" s="1089"/>
      <c r="I118" s="1088"/>
      <c r="J118" s="1087"/>
      <c r="K118" s="1030"/>
      <c r="L118" s="536"/>
    </row>
    <row r="119" spans="1:12" ht="15" customHeight="1" x14ac:dyDescent="0.2">
      <c r="A119" s="536"/>
      <c r="B119" s="1650">
        <v>5</v>
      </c>
      <c r="C119" s="1734" t="s">
        <v>122</v>
      </c>
      <c r="D119" s="1725" t="s">
        <v>225</v>
      </c>
      <c r="E119" s="1726"/>
      <c r="F119" s="794" t="b">
        <f>IF(総括表!$B$4=総括表!$Q$4,基礎データ貼付用シート!E1680)</f>
        <v>0</v>
      </c>
      <c r="G119" s="1086" t="s">
        <v>117</v>
      </c>
      <c r="H119" s="422">
        <v>0.16700000000000001</v>
      </c>
      <c r="I119" s="1086" t="s">
        <v>119</v>
      </c>
      <c r="J119" s="792">
        <f t="shared" si="9"/>
        <v>0</v>
      </c>
      <c r="K119" s="1030" t="s">
        <v>269</v>
      </c>
      <c r="L119" s="536"/>
    </row>
    <row r="120" spans="1:12" ht="15" customHeight="1" x14ac:dyDescent="0.2">
      <c r="A120" s="536"/>
      <c r="B120" s="1642"/>
      <c r="C120" s="1738"/>
      <c r="D120" s="1725" t="s">
        <v>514</v>
      </c>
      <c r="E120" s="1726"/>
      <c r="F120" s="1087"/>
      <c r="G120" s="1088"/>
      <c r="H120" s="1089"/>
      <c r="I120" s="1088"/>
      <c r="J120" s="1087"/>
      <c r="K120" s="1030"/>
      <c r="L120" s="536"/>
    </row>
    <row r="121" spans="1:12" ht="15" customHeight="1" x14ac:dyDescent="0.2">
      <c r="A121" s="536"/>
      <c r="B121" s="1650">
        <v>6</v>
      </c>
      <c r="C121" s="1732" t="s">
        <v>121</v>
      </c>
      <c r="D121" s="1725" t="s">
        <v>225</v>
      </c>
      <c r="E121" s="1726"/>
      <c r="F121" s="794" t="b">
        <f>IF(総括表!$B$4=総括表!$Q$4,基礎データ貼付用シート!E1681)</f>
        <v>0</v>
      </c>
      <c r="G121" s="1086" t="s">
        <v>117</v>
      </c>
      <c r="H121" s="422">
        <v>0.17799999999999999</v>
      </c>
      <c r="I121" s="1086" t="s">
        <v>119</v>
      </c>
      <c r="J121" s="792">
        <f t="shared" si="9"/>
        <v>0</v>
      </c>
      <c r="K121" s="1722" t="s">
        <v>5386</v>
      </c>
      <c r="L121" s="536"/>
    </row>
    <row r="122" spans="1:12" ht="15" customHeight="1" x14ac:dyDescent="0.2">
      <c r="A122" s="536"/>
      <c r="B122" s="1642"/>
      <c r="C122" s="1733"/>
      <c r="D122" s="1725" t="s">
        <v>514</v>
      </c>
      <c r="E122" s="1726"/>
      <c r="F122" s="1090" t="b">
        <f>IF(総括表!$B$4=総括表!$Q$5,基礎データ貼付用シート!E1681)</f>
        <v>0</v>
      </c>
      <c r="G122" s="1086" t="s">
        <v>117</v>
      </c>
      <c r="H122" s="422">
        <v>2.5000000000000001E-2</v>
      </c>
      <c r="I122" s="1086" t="s">
        <v>119</v>
      </c>
      <c r="J122" s="792">
        <f>ROUND(F122*H122,0)</f>
        <v>0</v>
      </c>
      <c r="K122" s="1722"/>
      <c r="L122" s="536"/>
    </row>
    <row r="123" spans="1:12" ht="15" customHeight="1" x14ac:dyDescent="0.2">
      <c r="A123" s="536"/>
      <c r="B123" s="1650">
        <v>7</v>
      </c>
      <c r="C123" s="1732" t="s">
        <v>120</v>
      </c>
      <c r="D123" s="1725" t="s">
        <v>225</v>
      </c>
      <c r="E123" s="1726"/>
      <c r="F123" s="1090" t="b">
        <f>IF(総括表!$B$4=総括表!$Q$4,基礎データ貼付用シート!E1682)</f>
        <v>0</v>
      </c>
      <c r="G123" s="1086" t="s">
        <v>117</v>
      </c>
      <c r="H123" s="422">
        <v>0.17599999999999999</v>
      </c>
      <c r="I123" s="1086" t="s">
        <v>119</v>
      </c>
      <c r="J123" s="792">
        <f t="shared" si="9"/>
        <v>0</v>
      </c>
      <c r="K123" s="1730" t="s">
        <v>5788</v>
      </c>
      <c r="L123" s="536"/>
    </row>
    <row r="124" spans="1:12" ht="15" customHeight="1" x14ac:dyDescent="0.2">
      <c r="A124" s="536"/>
      <c r="B124" s="1642"/>
      <c r="C124" s="1733"/>
      <c r="D124" s="1725" t="s">
        <v>514</v>
      </c>
      <c r="E124" s="1726"/>
      <c r="F124" s="1090" t="b">
        <f>IF(総括表!$B$4=総括表!$Q$5,基礎データ貼付用シート!E1682)</f>
        <v>0</v>
      </c>
      <c r="G124" s="1086" t="s">
        <v>117</v>
      </c>
      <c r="H124" s="422">
        <v>0.124</v>
      </c>
      <c r="I124" s="1086" t="s">
        <v>119</v>
      </c>
      <c r="J124" s="792">
        <f t="shared" si="9"/>
        <v>0</v>
      </c>
      <c r="K124" s="1730"/>
      <c r="L124" s="536"/>
    </row>
    <row r="125" spans="1:12" ht="15" customHeight="1" x14ac:dyDescent="0.2">
      <c r="A125" s="536"/>
      <c r="B125" s="1650">
        <v>8</v>
      </c>
      <c r="C125" s="1732" t="s">
        <v>476</v>
      </c>
      <c r="D125" s="1725" t="s">
        <v>225</v>
      </c>
      <c r="E125" s="1726"/>
      <c r="F125" s="1090" t="b">
        <f>IF(総括表!$B$4=総括表!$Q$4,基礎データ貼付用シート!E1683)</f>
        <v>0</v>
      </c>
      <c r="G125" s="1086" t="s">
        <v>117</v>
      </c>
      <c r="H125" s="422">
        <v>0.185</v>
      </c>
      <c r="I125" s="1086" t="s">
        <v>119</v>
      </c>
      <c r="J125" s="792">
        <f t="shared" si="9"/>
        <v>0</v>
      </c>
      <c r="K125" s="1722" t="s">
        <v>1374</v>
      </c>
      <c r="L125" s="536"/>
    </row>
    <row r="126" spans="1:12" ht="15" customHeight="1" x14ac:dyDescent="0.2">
      <c r="A126" s="536"/>
      <c r="B126" s="1642"/>
      <c r="C126" s="1733"/>
      <c r="D126" s="1725" t="s">
        <v>514</v>
      </c>
      <c r="E126" s="1726"/>
      <c r="F126" s="1090" t="b">
        <f>IF(総括表!$B$4=総括表!$Q$5,基礎データ貼付用シート!E1683)</f>
        <v>0</v>
      </c>
      <c r="G126" s="1086" t="s">
        <v>117</v>
      </c>
      <c r="H126" s="422">
        <v>0.14599999999999999</v>
      </c>
      <c r="I126" s="1086" t="s">
        <v>119</v>
      </c>
      <c r="J126" s="792">
        <f t="shared" si="9"/>
        <v>0</v>
      </c>
      <c r="K126" s="1722"/>
      <c r="L126" s="536"/>
    </row>
    <row r="127" spans="1:12" ht="15" customHeight="1" x14ac:dyDescent="0.2">
      <c r="A127" s="536"/>
      <c r="B127" s="1650">
        <v>9</v>
      </c>
      <c r="C127" s="1732" t="s">
        <v>513</v>
      </c>
      <c r="D127" s="1725" t="s">
        <v>225</v>
      </c>
      <c r="E127" s="1726"/>
      <c r="F127" s="1090" t="b">
        <f>IF(総括表!$B$4=総括表!$Q$4,基礎データ貼付用シート!E1684)</f>
        <v>0</v>
      </c>
      <c r="G127" s="1086" t="s">
        <v>117</v>
      </c>
      <c r="H127" s="422">
        <v>0.19800000000000001</v>
      </c>
      <c r="I127" s="1086" t="s">
        <v>119</v>
      </c>
      <c r="J127" s="792">
        <f>ROUND(F127*H127,0)</f>
        <v>0</v>
      </c>
      <c r="K127" s="1722" t="s">
        <v>624</v>
      </c>
      <c r="L127" s="536"/>
    </row>
    <row r="128" spans="1:12" ht="15" customHeight="1" x14ac:dyDescent="0.2">
      <c r="A128" s="536"/>
      <c r="B128" s="1642"/>
      <c r="C128" s="1733"/>
      <c r="D128" s="1725" t="s">
        <v>514</v>
      </c>
      <c r="E128" s="1726"/>
      <c r="F128" s="1090" t="b">
        <f>IF(総括表!$B$4=総括表!$Q$5,基礎データ貼付用シート!E1684)</f>
        <v>0</v>
      </c>
      <c r="G128" s="1086" t="s">
        <v>823</v>
      </c>
      <c r="H128" s="422">
        <v>0.16400000000000001</v>
      </c>
      <c r="I128" s="1086" t="s">
        <v>822</v>
      </c>
      <c r="J128" s="792">
        <f>ROUND(F128*H128,0)</f>
        <v>0</v>
      </c>
      <c r="K128" s="1722"/>
      <c r="L128" s="536"/>
    </row>
    <row r="129" spans="1:12" ht="15" customHeight="1" x14ac:dyDescent="0.2">
      <c r="A129" s="536"/>
      <c r="B129" s="1650">
        <v>10</v>
      </c>
      <c r="C129" s="1732" t="s">
        <v>620</v>
      </c>
      <c r="D129" s="1725" t="s">
        <v>225</v>
      </c>
      <c r="E129" s="1726"/>
      <c r="F129" s="1090" t="b">
        <f>IF(総括表!$B$4=総括表!$Q$4,基礎データ貼付用シート!E1685)</f>
        <v>0</v>
      </c>
      <c r="G129" s="1086" t="s">
        <v>117</v>
      </c>
      <c r="H129" s="422">
        <v>0.21199999999999999</v>
      </c>
      <c r="I129" s="1086" t="s">
        <v>119</v>
      </c>
      <c r="J129" s="792">
        <f>ROUND(F129*H129,0)</f>
        <v>0</v>
      </c>
      <c r="K129" s="1722" t="s">
        <v>1257</v>
      </c>
      <c r="L129" s="536"/>
    </row>
    <row r="130" spans="1:12" ht="15" customHeight="1" x14ac:dyDescent="0.2">
      <c r="A130" s="536"/>
      <c r="B130" s="1642"/>
      <c r="C130" s="1733"/>
      <c r="D130" s="1725" t="s">
        <v>514</v>
      </c>
      <c r="E130" s="1726"/>
      <c r="F130" s="1090" t="b">
        <f>IF(総括表!$B$4=総括表!$Q$5,基礎データ貼付用シート!E1685)</f>
        <v>0</v>
      </c>
      <c r="G130" s="1086" t="s">
        <v>823</v>
      </c>
      <c r="H130" s="422">
        <v>0.182</v>
      </c>
      <c r="I130" s="1086" t="s">
        <v>822</v>
      </c>
      <c r="J130" s="792">
        <f>ROUND(F130*H130,0)</f>
        <v>0</v>
      </c>
      <c r="K130" s="1722"/>
      <c r="L130" s="536"/>
    </row>
    <row r="131" spans="1:12" ht="15" customHeight="1" x14ac:dyDescent="0.2">
      <c r="A131" s="536"/>
      <c r="B131" s="1650">
        <v>11</v>
      </c>
      <c r="C131" s="1734" t="s">
        <v>716</v>
      </c>
      <c r="D131" s="1725" t="s">
        <v>225</v>
      </c>
      <c r="E131" s="1726"/>
      <c r="F131" s="1090" t="b">
        <f>IF(総括表!$B$4=総括表!$Q$4,基礎データ貼付用シート!E1686)</f>
        <v>0</v>
      </c>
      <c r="G131" s="1086" t="s">
        <v>823</v>
      </c>
      <c r="H131" s="422">
        <v>0.22500000000000001</v>
      </c>
      <c r="I131" s="1086" t="s">
        <v>822</v>
      </c>
      <c r="J131" s="792">
        <f>ROUND(F131*H131,0)</f>
        <v>0</v>
      </c>
      <c r="K131" s="1727" t="s">
        <v>5831</v>
      </c>
      <c r="L131" s="536"/>
    </row>
    <row r="132" spans="1:12" ht="15" customHeight="1" thickBot="1" x14ac:dyDescent="0.25">
      <c r="A132" s="536"/>
      <c r="B132" s="1642"/>
      <c r="C132" s="1735"/>
      <c r="D132" s="1725" t="s">
        <v>514</v>
      </c>
      <c r="E132" s="1726"/>
      <c r="F132" s="1090" t="b">
        <f>IF(総括表!$B$4=総括表!$Q$5,基礎データ貼付用シート!E1686)</f>
        <v>0</v>
      </c>
      <c r="G132" s="1086" t="s">
        <v>117</v>
      </c>
      <c r="H132" s="422">
        <v>0.19900000000000001</v>
      </c>
      <c r="I132" s="1086" t="s">
        <v>119</v>
      </c>
      <c r="J132" s="792">
        <f t="shared" si="9"/>
        <v>0</v>
      </c>
      <c r="K132" s="1727"/>
      <c r="L132" s="536"/>
    </row>
    <row r="133" spans="1:12" ht="15" customHeight="1" x14ac:dyDescent="0.2">
      <c r="A133" s="536"/>
      <c r="B133" s="914"/>
      <c r="C133" s="1075"/>
      <c r="D133" s="914"/>
      <c r="E133" s="914"/>
      <c r="F133" s="1048"/>
      <c r="G133" s="785"/>
      <c r="H133" s="1504" t="s">
        <v>6325</v>
      </c>
      <c r="I133" s="1505"/>
      <c r="J133" s="415"/>
      <c r="K133" s="409"/>
      <c r="L133" s="536"/>
    </row>
    <row r="134" spans="1:12" ht="15" customHeight="1" thickBot="1" x14ac:dyDescent="0.25">
      <c r="A134" s="536"/>
      <c r="B134" s="536"/>
      <c r="C134" s="536"/>
      <c r="D134" s="536"/>
      <c r="E134" s="536"/>
      <c r="F134" s="621"/>
      <c r="G134" s="536"/>
      <c r="H134" s="1545" t="s">
        <v>118</v>
      </c>
      <c r="I134" s="1546"/>
      <c r="J134" s="642">
        <f>SUM(J114:J132)</f>
        <v>0</v>
      </c>
      <c r="K134" s="409" t="s">
        <v>6586</v>
      </c>
      <c r="L134" s="536"/>
    </row>
    <row r="135" spans="1:12" ht="6" customHeight="1" x14ac:dyDescent="0.2">
      <c r="A135" s="536"/>
      <c r="B135" s="536"/>
      <c r="C135" s="536"/>
      <c r="D135" s="536"/>
      <c r="E135" s="536"/>
      <c r="F135" s="621"/>
      <c r="G135" s="536"/>
      <c r="H135" s="785"/>
      <c r="I135" s="785"/>
      <c r="J135" s="1048"/>
      <c r="K135" s="409"/>
      <c r="L135" s="536"/>
    </row>
    <row r="136" spans="1:12" ht="18.75" customHeight="1" x14ac:dyDescent="0.2">
      <c r="A136" s="551" t="s">
        <v>61</v>
      </c>
      <c r="B136" s="536" t="s">
        <v>618</v>
      </c>
      <c r="C136" s="536"/>
      <c r="D136" s="536"/>
      <c r="E136" s="536"/>
      <c r="F136" s="621"/>
      <c r="G136" s="536"/>
      <c r="H136" s="557"/>
      <c r="I136" s="536"/>
      <c r="J136" s="621"/>
      <c r="K136" s="409"/>
      <c r="L136" s="536"/>
    </row>
    <row r="137" spans="1:12" ht="11.25" customHeight="1" x14ac:dyDescent="0.2">
      <c r="A137" s="551"/>
      <c r="B137" s="536"/>
      <c r="C137" s="536"/>
      <c r="D137" s="536"/>
      <c r="E137" s="536"/>
      <c r="F137" s="621"/>
      <c r="G137" s="536"/>
      <c r="H137" s="557"/>
      <c r="I137" s="536"/>
      <c r="J137" s="621"/>
      <c r="K137" s="409"/>
      <c r="L137" s="536"/>
    </row>
    <row r="138" spans="1:12" ht="18.75" customHeight="1" x14ac:dyDescent="0.2">
      <c r="A138" s="551"/>
      <c r="B138" s="1534" t="s">
        <v>140</v>
      </c>
      <c r="C138" s="1535"/>
      <c r="D138" s="1534" t="s">
        <v>139</v>
      </c>
      <c r="E138" s="1535"/>
      <c r="F138" s="733" t="s">
        <v>138</v>
      </c>
      <c r="G138" s="412"/>
      <c r="H138" s="1074" t="s">
        <v>137</v>
      </c>
      <c r="I138" s="412"/>
      <c r="J138" s="733" t="s">
        <v>89</v>
      </c>
      <c r="K138" s="409"/>
      <c r="L138" s="536"/>
    </row>
    <row r="139" spans="1:12" ht="15" customHeight="1" x14ac:dyDescent="0.2">
      <c r="A139" s="551"/>
      <c r="B139" s="564"/>
      <c r="C139" s="565"/>
      <c r="D139" s="566"/>
      <c r="E139" s="411"/>
      <c r="F139" s="627"/>
      <c r="G139" s="568"/>
      <c r="H139" s="782"/>
      <c r="I139" s="568"/>
      <c r="J139" s="628" t="s">
        <v>136</v>
      </c>
      <c r="K139" s="409"/>
      <c r="L139" s="536"/>
    </row>
    <row r="140" spans="1:12" ht="15" customHeight="1" x14ac:dyDescent="0.2">
      <c r="A140" s="536"/>
      <c r="B140" s="404">
        <v>1</v>
      </c>
      <c r="C140" s="1076" t="s">
        <v>126</v>
      </c>
      <c r="D140" s="1723"/>
      <c r="E140" s="1724"/>
      <c r="F140" s="1377">
        <f>基礎データ貼付用シート!E1687</f>
        <v>0</v>
      </c>
      <c r="G140" s="1086" t="s">
        <v>117</v>
      </c>
      <c r="H140" s="422">
        <v>2.7E-2</v>
      </c>
      <c r="I140" s="1086" t="s">
        <v>119</v>
      </c>
      <c r="J140" s="792">
        <f t="shared" ref="J140:J158" si="10">ROUND(F140*H140,0)</f>
        <v>0</v>
      </c>
      <c r="K140" s="409" t="s">
        <v>274</v>
      </c>
      <c r="L140" s="536"/>
    </row>
    <row r="141" spans="1:12" ht="15" customHeight="1" x14ac:dyDescent="0.2">
      <c r="A141" s="536"/>
      <c r="B141" s="404">
        <v>2</v>
      </c>
      <c r="C141" s="1076" t="s">
        <v>125</v>
      </c>
      <c r="D141" s="1723"/>
      <c r="E141" s="1724"/>
      <c r="F141" s="1377">
        <f>基礎データ貼付用シート!E1688</f>
        <v>0</v>
      </c>
      <c r="G141" s="1086" t="s">
        <v>117</v>
      </c>
      <c r="H141" s="422">
        <v>1.9E-2</v>
      </c>
      <c r="I141" s="1086" t="s">
        <v>119</v>
      </c>
      <c r="J141" s="792">
        <f t="shared" si="10"/>
        <v>0</v>
      </c>
      <c r="K141" s="409" t="s">
        <v>273</v>
      </c>
      <c r="L141" s="536"/>
    </row>
    <row r="142" spans="1:12" ht="15" customHeight="1" x14ac:dyDescent="0.2">
      <c r="A142" s="536"/>
      <c r="B142" s="404">
        <v>3</v>
      </c>
      <c r="C142" s="1077" t="s">
        <v>124</v>
      </c>
      <c r="D142" s="1723"/>
      <c r="E142" s="1724"/>
      <c r="F142" s="1377">
        <f>基礎データ貼付用シート!E1689</f>
        <v>0</v>
      </c>
      <c r="G142" s="1086" t="s">
        <v>117</v>
      </c>
      <c r="H142" s="422">
        <v>1.4999999999999999E-2</v>
      </c>
      <c r="I142" s="1086" t="s">
        <v>119</v>
      </c>
      <c r="J142" s="792">
        <f t="shared" si="10"/>
        <v>0</v>
      </c>
      <c r="K142" s="409" t="s">
        <v>272</v>
      </c>
      <c r="L142" s="536"/>
    </row>
    <row r="143" spans="1:12" ht="15" customHeight="1" x14ac:dyDescent="0.2">
      <c r="A143" s="536"/>
      <c r="B143" s="1650">
        <v>4</v>
      </c>
      <c r="C143" s="1736" t="s">
        <v>123</v>
      </c>
      <c r="D143" s="1725" t="s">
        <v>225</v>
      </c>
      <c r="E143" s="1726"/>
      <c r="F143" s="794" t="b">
        <f>IF(総括表!$B$4=総括表!$Q$4,基礎データ貼付用シート!E1690)</f>
        <v>0</v>
      </c>
      <c r="G143" s="1086" t="s">
        <v>117</v>
      </c>
      <c r="H143" s="422">
        <v>0.26</v>
      </c>
      <c r="I143" s="1086" t="s">
        <v>119</v>
      </c>
      <c r="J143" s="792">
        <f t="shared" si="10"/>
        <v>0</v>
      </c>
      <c r="K143" s="409" t="s">
        <v>271</v>
      </c>
      <c r="L143" s="536"/>
    </row>
    <row r="144" spans="1:12" ht="15" customHeight="1" x14ac:dyDescent="0.2">
      <c r="A144" s="536"/>
      <c r="B144" s="1642"/>
      <c r="C144" s="1737"/>
      <c r="D144" s="1728"/>
      <c r="E144" s="1729"/>
      <c r="F144" s="1087"/>
      <c r="G144" s="1088"/>
      <c r="H144" s="1089"/>
      <c r="I144" s="1088"/>
      <c r="J144" s="1087"/>
      <c r="K144" s="1030"/>
      <c r="L144" s="536"/>
    </row>
    <row r="145" spans="1:12" ht="15" customHeight="1" x14ac:dyDescent="0.2">
      <c r="A145" s="536"/>
      <c r="B145" s="1650">
        <v>5</v>
      </c>
      <c r="C145" s="1741" t="s">
        <v>122</v>
      </c>
      <c r="D145" s="1725" t="s">
        <v>225</v>
      </c>
      <c r="E145" s="1726"/>
      <c r="F145" s="794" t="b">
        <f>IF(総括表!$B$4=総括表!$Q$4,基礎データ貼付用シート!E1691)</f>
        <v>0</v>
      </c>
      <c r="G145" s="1086" t="s">
        <v>117</v>
      </c>
      <c r="H145" s="422">
        <v>0.27800000000000002</v>
      </c>
      <c r="I145" s="1086" t="s">
        <v>119</v>
      </c>
      <c r="J145" s="792">
        <f t="shared" si="10"/>
        <v>0</v>
      </c>
      <c r="K145" s="1030" t="s">
        <v>269</v>
      </c>
      <c r="L145" s="536"/>
    </row>
    <row r="146" spans="1:12" ht="15" customHeight="1" x14ac:dyDescent="0.2">
      <c r="A146" s="536"/>
      <c r="B146" s="1642"/>
      <c r="C146" s="1742"/>
      <c r="D146" s="1728"/>
      <c r="E146" s="1729"/>
      <c r="F146" s="1087"/>
      <c r="G146" s="1088"/>
      <c r="H146" s="1089"/>
      <c r="I146" s="1088"/>
      <c r="J146" s="1087"/>
      <c r="K146" s="1030"/>
      <c r="L146" s="536"/>
    </row>
    <row r="147" spans="1:12" ht="15" customHeight="1" x14ac:dyDescent="0.2">
      <c r="A147" s="536"/>
      <c r="B147" s="1650">
        <v>6</v>
      </c>
      <c r="C147" s="1736" t="s">
        <v>121</v>
      </c>
      <c r="D147" s="1725" t="s">
        <v>225</v>
      </c>
      <c r="E147" s="1726"/>
      <c r="F147" s="1090" t="b">
        <f>IF(総括表!$B$4=総括表!$Q$4,基礎データ貼付用シート!E1692)</f>
        <v>0</v>
      </c>
      <c r="G147" s="1086" t="s">
        <v>117</v>
      </c>
      <c r="H147" s="422">
        <v>0.29699999999999999</v>
      </c>
      <c r="I147" s="1086" t="s">
        <v>119</v>
      </c>
      <c r="J147" s="792">
        <f t="shared" si="10"/>
        <v>0</v>
      </c>
      <c r="K147" s="1722" t="s">
        <v>5386</v>
      </c>
      <c r="L147" s="536"/>
    </row>
    <row r="148" spans="1:12" ht="15" customHeight="1" x14ac:dyDescent="0.2">
      <c r="A148" s="536"/>
      <c r="B148" s="1642"/>
      <c r="C148" s="1737"/>
      <c r="D148" s="1725" t="s">
        <v>514</v>
      </c>
      <c r="E148" s="1726"/>
      <c r="F148" s="1090" t="b">
        <f>IF(総括表!$B$4=総括表!$Q$5,基礎データ貼付用シート!E1692)</f>
        <v>0</v>
      </c>
      <c r="G148" s="1086" t="s">
        <v>117</v>
      </c>
      <c r="H148" s="422">
        <v>4.2000000000000003E-2</v>
      </c>
      <c r="I148" s="1086" t="s">
        <v>119</v>
      </c>
      <c r="J148" s="792">
        <f>ROUND(F148*H148,0)</f>
        <v>0</v>
      </c>
      <c r="K148" s="1722"/>
      <c r="L148" s="536"/>
    </row>
    <row r="149" spans="1:12" ht="15" customHeight="1" x14ac:dyDescent="0.2">
      <c r="A149" s="536"/>
      <c r="B149" s="1650">
        <v>7</v>
      </c>
      <c r="C149" s="1739" t="s">
        <v>120</v>
      </c>
      <c r="D149" s="1725" t="s">
        <v>225</v>
      </c>
      <c r="E149" s="1726"/>
      <c r="F149" s="1090" t="b">
        <f>IF(総括表!$B$4=総括表!$Q$4,基礎データ貼付用シート!E1693)</f>
        <v>0</v>
      </c>
      <c r="G149" s="1086" t="s">
        <v>117</v>
      </c>
      <c r="H149" s="422">
        <v>0.29299999999999998</v>
      </c>
      <c r="I149" s="1086" t="s">
        <v>119</v>
      </c>
      <c r="J149" s="792">
        <f t="shared" si="10"/>
        <v>0</v>
      </c>
      <c r="K149" s="1730" t="s">
        <v>5788</v>
      </c>
      <c r="L149" s="536"/>
    </row>
    <row r="150" spans="1:12" ht="15" customHeight="1" x14ac:dyDescent="0.2">
      <c r="A150" s="536"/>
      <c r="B150" s="1642"/>
      <c r="C150" s="1740"/>
      <c r="D150" s="1725" t="s">
        <v>514</v>
      </c>
      <c r="E150" s="1726"/>
      <c r="F150" s="1090" t="b">
        <f>IF(総括表!$B$4=総括表!$Q$5,基礎データ貼付用シート!E1693)</f>
        <v>0</v>
      </c>
      <c r="G150" s="1086" t="s">
        <v>117</v>
      </c>
      <c r="H150" s="422">
        <v>0.20599999999999999</v>
      </c>
      <c r="I150" s="1086" t="s">
        <v>119</v>
      </c>
      <c r="J150" s="792">
        <f>ROUND(F150*H150,0)</f>
        <v>0</v>
      </c>
      <c r="K150" s="1730"/>
      <c r="L150" s="536"/>
    </row>
    <row r="151" spans="1:12" ht="15" customHeight="1" x14ac:dyDescent="0.2">
      <c r="A151" s="536"/>
      <c r="B151" s="1650">
        <v>8</v>
      </c>
      <c r="C151" s="1736" t="s">
        <v>476</v>
      </c>
      <c r="D151" s="1725" t="s">
        <v>225</v>
      </c>
      <c r="E151" s="1726"/>
      <c r="F151" s="1090" t="b">
        <f>IF(総括表!$B$4=総括表!$Q$4,基礎データ貼付用シート!E1694)</f>
        <v>0</v>
      </c>
      <c r="G151" s="1086" t="s">
        <v>117</v>
      </c>
      <c r="H151" s="422">
        <v>0.308</v>
      </c>
      <c r="I151" s="1086" t="s">
        <v>119</v>
      </c>
      <c r="J151" s="792">
        <f t="shared" si="10"/>
        <v>0</v>
      </c>
      <c r="K151" s="1722" t="s">
        <v>1374</v>
      </c>
      <c r="L151" s="536"/>
    </row>
    <row r="152" spans="1:12" ht="15" customHeight="1" x14ac:dyDescent="0.2">
      <c r="A152" s="536"/>
      <c r="B152" s="1642"/>
      <c r="C152" s="1737"/>
      <c r="D152" s="1725" t="s">
        <v>514</v>
      </c>
      <c r="E152" s="1726"/>
      <c r="F152" s="1090" t="b">
        <f>IF(総括表!$B$4=総括表!$Q$5,基礎データ貼付用シート!E1694)</f>
        <v>0</v>
      </c>
      <c r="G152" s="1086" t="s">
        <v>117</v>
      </c>
      <c r="H152" s="422">
        <v>0.24399999999999999</v>
      </c>
      <c r="I152" s="1086" t="s">
        <v>119</v>
      </c>
      <c r="J152" s="792">
        <f t="shared" si="10"/>
        <v>0</v>
      </c>
      <c r="K152" s="1722"/>
      <c r="L152" s="536"/>
    </row>
    <row r="153" spans="1:12" ht="15" customHeight="1" x14ac:dyDescent="0.2">
      <c r="A153" s="536"/>
      <c r="B153" s="1650">
        <v>9</v>
      </c>
      <c r="C153" s="1736" t="s">
        <v>513</v>
      </c>
      <c r="D153" s="1725" t="s">
        <v>225</v>
      </c>
      <c r="E153" s="1726"/>
      <c r="F153" s="1090" t="b">
        <f>IF(総括表!$B$4=総括表!$Q$4,基礎データ貼付用シート!E1695)</f>
        <v>0</v>
      </c>
      <c r="G153" s="1086" t="s">
        <v>117</v>
      </c>
      <c r="H153" s="422">
        <v>0.33100000000000002</v>
      </c>
      <c r="I153" s="1086" t="s">
        <v>119</v>
      </c>
      <c r="J153" s="792">
        <f>ROUND(F153*H153,0)</f>
        <v>0</v>
      </c>
      <c r="K153" s="1722" t="s">
        <v>624</v>
      </c>
      <c r="L153" s="536"/>
    </row>
    <row r="154" spans="1:12" ht="15" customHeight="1" x14ac:dyDescent="0.2">
      <c r="A154" s="536"/>
      <c r="B154" s="1642"/>
      <c r="C154" s="1737"/>
      <c r="D154" s="1725" t="s">
        <v>514</v>
      </c>
      <c r="E154" s="1726"/>
      <c r="F154" s="1090" t="b">
        <f>IF(総括表!$B$4=総括表!$Q$5,基礎データ貼付用シート!E1695)</f>
        <v>0</v>
      </c>
      <c r="G154" s="1086" t="s">
        <v>117</v>
      </c>
      <c r="H154" s="422">
        <v>0.27400000000000002</v>
      </c>
      <c r="I154" s="1086" t="s">
        <v>119</v>
      </c>
      <c r="J154" s="792">
        <f>ROUND(F154*H154,0)</f>
        <v>0</v>
      </c>
      <c r="K154" s="1722"/>
      <c r="L154" s="536"/>
    </row>
    <row r="155" spans="1:12" ht="15" customHeight="1" x14ac:dyDescent="0.2">
      <c r="A155" s="536"/>
      <c r="B155" s="1650">
        <v>10</v>
      </c>
      <c r="C155" s="1736" t="s">
        <v>620</v>
      </c>
      <c r="D155" s="1725" t="s">
        <v>225</v>
      </c>
      <c r="E155" s="1726"/>
      <c r="F155" s="1090" t="b">
        <f>IF(総括表!$B$4=総括表!$Q$4,基礎データ貼付用シート!E1696)</f>
        <v>0</v>
      </c>
      <c r="G155" s="1086" t="s">
        <v>117</v>
      </c>
      <c r="H155" s="422">
        <v>0.35299999999999998</v>
      </c>
      <c r="I155" s="1086" t="s">
        <v>119</v>
      </c>
      <c r="J155" s="792">
        <f>ROUND(F155*H155,0)</f>
        <v>0</v>
      </c>
      <c r="K155" s="1722" t="s">
        <v>1257</v>
      </c>
      <c r="L155" s="536"/>
    </row>
    <row r="156" spans="1:12" ht="15" customHeight="1" x14ac:dyDescent="0.2">
      <c r="A156" s="536"/>
      <c r="B156" s="1642"/>
      <c r="C156" s="1737"/>
      <c r="D156" s="1725" t="s">
        <v>514</v>
      </c>
      <c r="E156" s="1726"/>
      <c r="F156" s="1090" t="b">
        <f>IF(総括表!$B$4=総括表!$Q$5,基礎データ貼付用シート!E1696)</f>
        <v>0</v>
      </c>
      <c r="G156" s="1086" t="s">
        <v>117</v>
      </c>
      <c r="H156" s="422">
        <v>0.30399999999999999</v>
      </c>
      <c r="I156" s="1086" t="s">
        <v>119</v>
      </c>
      <c r="J156" s="792">
        <f>ROUND(F156*H156,0)</f>
        <v>0</v>
      </c>
      <c r="K156" s="1722"/>
      <c r="L156" s="536"/>
    </row>
    <row r="157" spans="1:12" ht="15" customHeight="1" x14ac:dyDescent="0.2">
      <c r="A157" s="536"/>
      <c r="B157" s="1650">
        <v>11</v>
      </c>
      <c r="C157" s="1736" t="s">
        <v>716</v>
      </c>
      <c r="D157" s="1725" t="s">
        <v>225</v>
      </c>
      <c r="E157" s="1726"/>
      <c r="F157" s="1090" t="b">
        <f>IF(総括表!$B$4=総括表!$Q$4,基礎データ貼付用シート!E1697)</f>
        <v>0</v>
      </c>
      <c r="G157" s="1086" t="s">
        <v>117</v>
      </c>
      <c r="H157" s="422">
        <v>0.376</v>
      </c>
      <c r="I157" s="1086" t="s">
        <v>119</v>
      </c>
      <c r="J157" s="792">
        <f>ROUND(F157*H157,0)</f>
        <v>0</v>
      </c>
      <c r="K157" s="1727" t="s">
        <v>5831</v>
      </c>
      <c r="L157" s="536"/>
    </row>
    <row r="158" spans="1:12" ht="15" customHeight="1" thickBot="1" x14ac:dyDescent="0.25">
      <c r="A158" s="536"/>
      <c r="B158" s="1642"/>
      <c r="C158" s="1737"/>
      <c r="D158" s="1725" t="s">
        <v>514</v>
      </c>
      <c r="E158" s="1726"/>
      <c r="F158" s="1090" t="b">
        <f>IF(総括表!$B$4=総括表!$Q$5,基礎データ貼付用シート!E1697)</f>
        <v>0</v>
      </c>
      <c r="G158" s="1086" t="s">
        <v>117</v>
      </c>
      <c r="H158" s="422">
        <v>0.33200000000000002</v>
      </c>
      <c r="I158" s="1086" t="s">
        <v>119</v>
      </c>
      <c r="J158" s="792">
        <f t="shared" si="10"/>
        <v>0</v>
      </c>
      <c r="K158" s="1727"/>
      <c r="L158" s="536"/>
    </row>
    <row r="159" spans="1:12" ht="15" customHeight="1" x14ac:dyDescent="0.2">
      <c r="A159" s="536"/>
      <c r="B159" s="914"/>
      <c r="C159" s="1075"/>
      <c r="D159" s="914"/>
      <c r="E159" s="914"/>
      <c r="F159" s="1048"/>
      <c r="G159" s="785"/>
      <c r="H159" s="1504" t="s">
        <v>6325</v>
      </c>
      <c r="I159" s="1505"/>
      <c r="J159" s="415"/>
      <c r="K159" s="409"/>
      <c r="L159" s="536"/>
    </row>
    <row r="160" spans="1:12" ht="15" customHeight="1" thickBot="1" x14ac:dyDescent="0.25">
      <c r="A160" s="536"/>
      <c r="B160" s="536"/>
      <c r="C160" s="536"/>
      <c r="D160" s="536"/>
      <c r="E160" s="536"/>
      <c r="F160" s="621"/>
      <c r="G160" s="536"/>
      <c r="H160" s="1545" t="s">
        <v>118</v>
      </c>
      <c r="I160" s="1546"/>
      <c r="J160" s="642">
        <f>SUM(J140:J158)</f>
        <v>0</v>
      </c>
      <c r="K160" s="409" t="s">
        <v>6587</v>
      </c>
      <c r="L160" s="536"/>
    </row>
    <row r="161" spans="1:14" ht="18.75" customHeight="1" x14ac:dyDescent="0.2">
      <c r="A161" s="536"/>
      <c r="B161" s="536"/>
      <c r="C161" s="536"/>
      <c r="D161" s="536"/>
      <c r="E161" s="536"/>
      <c r="F161" s="621"/>
      <c r="G161" s="536"/>
      <c r="H161" s="557"/>
      <c r="I161" s="536"/>
      <c r="J161" s="621"/>
      <c r="K161" s="409"/>
      <c r="L161" s="536"/>
    </row>
    <row r="162" spans="1:14" s="155" customFormat="1" ht="18.75" customHeight="1" x14ac:dyDescent="0.2">
      <c r="A162" s="551" t="s">
        <v>1377</v>
      </c>
      <c r="B162" s="536" t="s">
        <v>5373</v>
      </c>
      <c r="C162" s="550"/>
      <c r="D162" s="550"/>
      <c r="E162" s="550"/>
      <c r="F162" s="620"/>
      <c r="G162" s="550"/>
      <c r="H162" s="550"/>
      <c r="I162" s="550"/>
      <c r="J162" s="620"/>
      <c r="K162" s="550"/>
      <c r="L162" s="550"/>
      <c r="N162" s="197"/>
    </row>
    <row r="163" spans="1:14" s="155" customFormat="1" ht="11.25" customHeight="1" x14ac:dyDescent="0.2">
      <c r="A163" s="553"/>
      <c r="B163" s="550"/>
      <c r="C163" s="550"/>
      <c r="D163" s="550"/>
      <c r="E163" s="550"/>
      <c r="F163" s="620"/>
      <c r="G163" s="550"/>
      <c r="H163" s="550"/>
      <c r="I163" s="550"/>
      <c r="J163" s="620"/>
      <c r="K163" s="550"/>
      <c r="L163" s="550"/>
      <c r="N163" s="197"/>
    </row>
    <row r="164" spans="1:14" s="155" customFormat="1" ht="18.75" customHeight="1" x14ac:dyDescent="0.2">
      <c r="A164" s="553"/>
      <c r="B164" s="1078" t="s">
        <v>140</v>
      </c>
      <c r="C164" s="1079"/>
      <c r="D164" s="1078" t="s">
        <v>139</v>
      </c>
      <c r="E164" s="1079"/>
      <c r="F164" s="733" t="s">
        <v>179</v>
      </c>
      <c r="G164" s="412"/>
      <c r="H164" s="412" t="s">
        <v>137</v>
      </c>
      <c r="I164" s="412"/>
      <c r="J164" s="733" t="s">
        <v>89</v>
      </c>
      <c r="K164" s="409"/>
      <c r="L164" s="550"/>
      <c r="N164" s="197"/>
    </row>
    <row r="165" spans="1:14" s="155" customFormat="1" ht="15" customHeight="1" x14ac:dyDescent="0.2">
      <c r="A165" s="553"/>
      <c r="B165" s="564"/>
      <c r="C165" s="565"/>
      <c r="D165" s="566"/>
      <c r="E165" s="411"/>
      <c r="F165" s="627"/>
      <c r="G165" s="568"/>
      <c r="H165" s="568"/>
      <c r="I165" s="568"/>
      <c r="J165" s="628" t="s">
        <v>136</v>
      </c>
      <c r="K165" s="409"/>
      <c r="L165" s="550"/>
      <c r="N165" s="197"/>
    </row>
    <row r="166" spans="1:14" s="155" customFormat="1" ht="18.75" customHeight="1" x14ac:dyDescent="0.2">
      <c r="A166" s="553"/>
      <c r="B166" s="1650">
        <v>1</v>
      </c>
      <c r="C166" s="1732" t="s">
        <v>6332</v>
      </c>
      <c r="D166" s="596" t="s">
        <v>534</v>
      </c>
      <c r="E166" s="539" t="s">
        <v>143</v>
      </c>
      <c r="F166" s="1090" t="b">
        <f>IF(総括表!$B$4=総括表!$Q$4,基礎データ貼付用シート!E1698)</f>
        <v>0</v>
      </c>
      <c r="G166" s="791" t="s">
        <v>117</v>
      </c>
      <c r="H166" s="422">
        <v>0.222</v>
      </c>
      <c r="I166" s="791" t="s">
        <v>119</v>
      </c>
      <c r="J166" s="792">
        <f t="shared" ref="J166:J171" si="11">ROUND(F166*H166,0)</f>
        <v>0</v>
      </c>
      <c r="K166" s="1731" t="s">
        <v>134</v>
      </c>
      <c r="L166" s="550"/>
      <c r="M166" s="197"/>
    </row>
    <row r="167" spans="1:14" s="155" customFormat="1" ht="18.75" customHeight="1" x14ac:dyDescent="0.2">
      <c r="A167" s="553"/>
      <c r="B167" s="1642"/>
      <c r="C167" s="1733"/>
      <c r="D167" s="596" t="s">
        <v>530</v>
      </c>
      <c r="E167" s="539" t="s">
        <v>142</v>
      </c>
      <c r="F167" s="1090" t="b">
        <f>IF(総括表!$B$4=総括表!$Q$5,基礎データ貼付用シート!E1698)</f>
        <v>0</v>
      </c>
      <c r="G167" s="791" t="s">
        <v>117</v>
      </c>
      <c r="H167" s="422">
        <v>0.222</v>
      </c>
      <c r="I167" s="425" t="s">
        <v>119</v>
      </c>
      <c r="J167" s="789">
        <f t="shared" si="11"/>
        <v>0</v>
      </c>
      <c r="K167" s="1731"/>
      <c r="L167" s="550"/>
      <c r="M167" s="197"/>
    </row>
    <row r="168" spans="1:14" s="155" customFormat="1" ht="18.75" customHeight="1" x14ac:dyDescent="0.2">
      <c r="A168" s="553"/>
      <c r="B168" s="1650">
        <v>2</v>
      </c>
      <c r="C168" s="1732" t="s">
        <v>5833</v>
      </c>
      <c r="D168" s="596" t="s">
        <v>534</v>
      </c>
      <c r="E168" s="539" t="s">
        <v>143</v>
      </c>
      <c r="F168" s="1090" t="b">
        <f>IF(総括表!$B$4=総括表!$Q$4,基礎データ貼付用シート!E1699)</f>
        <v>0</v>
      </c>
      <c r="G168" s="791" t="s">
        <v>117</v>
      </c>
      <c r="H168" s="422">
        <v>0.222</v>
      </c>
      <c r="I168" s="791" t="s">
        <v>119</v>
      </c>
      <c r="J168" s="792">
        <f t="shared" si="11"/>
        <v>0</v>
      </c>
      <c r="K168" s="1731" t="s">
        <v>132</v>
      </c>
      <c r="L168" s="550"/>
      <c r="M168" s="197"/>
    </row>
    <row r="169" spans="1:14" s="155" customFormat="1" ht="18.75" customHeight="1" x14ac:dyDescent="0.2">
      <c r="A169" s="553"/>
      <c r="B169" s="1642"/>
      <c r="C169" s="1733"/>
      <c r="D169" s="596" t="s">
        <v>530</v>
      </c>
      <c r="E169" s="539" t="s">
        <v>142</v>
      </c>
      <c r="F169" s="1090" t="b">
        <f>IF(総括表!$B$4=総括表!$Q$5,基礎データ貼付用シート!E1699)</f>
        <v>0</v>
      </c>
      <c r="G169" s="791" t="s">
        <v>117</v>
      </c>
      <c r="H169" s="422">
        <v>0.222</v>
      </c>
      <c r="I169" s="425" t="s">
        <v>119</v>
      </c>
      <c r="J169" s="789">
        <f t="shared" si="11"/>
        <v>0</v>
      </c>
      <c r="K169" s="1731"/>
      <c r="L169" s="550"/>
      <c r="M169" s="197"/>
    </row>
    <row r="170" spans="1:14" s="155" customFormat="1" ht="18.75" customHeight="1" x14ac:dyDescent="0.2">
      <c r="A170" s="553"/>
      <c r="B170" s="1650">
        <v>3</v>
      </c>
      <c r="C170" s="1732" t="s">
        <v>6588</v>
      </c>
      <c r="D170" s="596" t="s">
        <v>534</v>
      </c>
      <c r="E170" s="539" t="s">
        <v>143</v>
      </c>
      <c r="F170" s="1090" t="b">
        <f>IF(総括表!$B$4=総括表!$Q$4,基礎データ貼付用シート!E1700)</f>
        <v>0</v>
      </c>
      <c r="G170" s="791" t="s">
        <v>117</v>
      </c>
      <c r="H170" s="422">
        <v>0.222</v>
      </c>
      <c r="I170" s="791" t="s">
        <v>119</v>
      </c>
      <c r="J170" s="792">
        <f t="shared" si="11"/>
        <v>0</v>
      </c>
      <c r="K170" s="1731" t="s">
        <v>130</v>
      </c>
      <c r="L170" s="550"/>
      <c r="M170" s="197"/>
    </row>
    <row r="171" spans="1:14" s="155" customFormat="1" ht="18.75" customHeight="1" thickBot="1" x14ac:dyDescent="0.25">
      <c r="A171" s="553"/>
      <c r="B171" s="1642"/>
      <c r="C171" s="1733"/>
      <c r="D171" s="596" t="s">
        <v>530</v>
      </c>
      <c r="E171" s="539" t="s">
        <v>142</v>
      </c>
      <c r="F171" s="1090" t="b">
        <f>IF(総括表!$B$4=総括表!$Q$5,基礎データ貼付用シート!E1700)</f>
        <v>0</v>
      </c>
      <c r="G171" s="791" t="s">
        <v>117</v>
      </c>
      <c r="H171" s="422">
        <v>0.222</v>
      </c>
      <c r="I171" s="425" t="s">
        <v>119</v>
      </c>
      <c r="J171" s="789">
        <f t="shared" si="11"/>
        <v>0</v>
      </c>
      <c r="K171" s="1731"/>
      <c r="L171" s="550"/>
      <c r="M171" s="197"/>
    </row>
    <row r="172" spans="1:14" s="155" customFormat="1" ht="18.75" customHeight="1" x14ac:dyDescent="0.2">
      <c r="A172" s="536"/>
      <c r="B172" s="413"/>
      <c r="C172" s="414"/>
      <c r="D172" s="413"/>
      <c r="E172" s="413"/>
      <c r="F172" s="592"/>
      <c r="G172" s="591"/>
      <c r="H172" s="1504" t="s">
        <v>917</v>
      </c>
      <c r="I172" s="1505"/>
      <c r="J172" s="1080"/>
      <c r="K172" s="550"/>
      <c r="L172" s="550"/>
      <c r="M172" s="197"/>
    </row>
    <row r="173" spans="1:14" s="155" customFormat="1" ht="18.75" customHeight="1" thickBot="1" x14ac:dyDescent="0.25">
      <c r="A173" s="536"/>
      <c r="B173" s="409"/>
      <c r="C173" s="409"/>
      <c r="D173" s="409"/>
      <c r="E173" s="409"/>
      <c r="F173" s="657"/>
      <c r="G173" s="409"/>
      <c r="H173" s="1081" t="s">
        <v>118</v>
      </c>
      <c r="I173" s="1082"/>
      <c r="J173" s="642">
        <f>SUM(J166:J171)</f>
        <v>0</v>
      </c>
      <c r="K173" s="409" t="s">
        <v>6589</v>
      </c>
      <c r="L173" s="550"/>
      <c r="M173" s="163"/>
    </row>
    <row r="174" spans="1:14" ht="15" customHeight="1" x14ac:dyDescent="0.2">
      <c r="A174" s="536"/>
      <c r="B174" s="409"/>
      <c r="C174" s="409"/>
      <c r="D174" s="409"/>
      <c r="E174" s="409"/>
      <c r="F174" s="657"/>
      <c r="G174" s="409"/>
      <c r="H174" s="591"/>
      <c r="I174" s="591"/>
      <c r="J174" s="58"/>
      <c r="K174" s="409"/>
      <c r="L174" s="536"/>
      <c r="N174" s="191"/>
    </row>
    <row r="175" spans="1:14" s="155" customFormat="1" ht="18.75" customHeight="1" x14ac:dyDescent="0.2">
      <c r="A175" s="1083" t="s">
        <v>1378</v>
      </c>
      <c r="B175" s="536" t="s">
        <v>5372</v>
      </c>
      <c r="C175" s="550"/>
      <c r="D175" s="550"/>
      <c r="E175" s="550"/>
      <c r="F175" s="620"/>
      <c r="G175" s="550"/>
      <c r="H175" s="550"/>
      <c r="I175" s="550"/>
      <c r="J175" s="620"/>
      <c r="K175" s="550"/>
      <c r="L175" s="550"/>
      <c r="N175" s="197"/>
    </row>
    <row r="176" spans="1:14" s="155" customFormat="1" ht="11.25" customHeight="1" x14ac:dyDescent="0.2">
      <c r="A176" s="553"/>
      <c r="B176" s="550"/>
      <c r="C176" s="550"/>
      <c r="D176" s="550"/>
      <c r="E176" s="550"/>
      <c r="F176" s="620"/>
      <c r="G176" s="550"/>
      <c r="H176" s="550"/>
      <c r="I176" s="550"/>
      <c r="J176" s="620"/>
      <c r="K176" s="550"/>
      <c r="L176" s="550"/>
      <c r="N176" s="197"/>
    </row>
    <row r="177" spans="1:14" s="155" customFormat="1" ht="18.75" customHeight="1" x14ac:dyDescent="0.2">
      <c r="A177" s="553"/>
      <c r="B177" s="1078" t="s">
        <v>140</v>
      </c>
      <c r="C177" s="1079"/>
      <c r="D177" s="1078" t="s">
        <v>139</v>
      </c>
      <c r="E177" s="1079"/>
      <c r="F177" s="733" t="s">
        <v>179</v>
      </c>
      <c r="G177" s="412"/>
      <c r="H177" s="412" t="s">
        <v>137</v>
      </c>
      <c r="I177" s="412"/>
      <c r="J177" s="733" t="s">
        <v>89</v>
      </c>
      <c r="K177" s="409"/>
      <c r="L177" s="550"/>
      <c r="N177" s="197"/>
    </row>
    <row r="178" spans="1:14" s="155" customFormat="1" ht="15" customHeight="1" x14ac:dyDescent="0.2">
      <c r="A178" s="553"/>
      <c r="B178" s="564"/>
      <c r="C178" s="565"/>
      <c r="D178" s="566"/>
      <c r="E178" s="411"/>
      <c r="F178" s="627"/>
      <c r="G178" s="568"/>
      <c r="H178" s="568"/>
      <c r="I178" s="568"/>
      <c r="J178" s="628" t="s">
        <v>136</v>
      </c>
      <c r="K178" s="409"/>
      <c r="L178" s="550"/>
      <c r="N178" s="197"/>
    </row>
    <row r="179" spans="1:14" s="155" customFormat="1" ht="18.75" customHeight="1" x14ac:dyDescent="0.2">
      <c r="A179" s="553"/>
      <c r="B179" s="1650">
        <v>1</v>
      </c>
      <c r="C179" s="1732" t="s">
        <v>6332</v>
      </c>
      <c r="D179" s="596" t="s">
        <v>534</v>
      </c>
      <c r="E179" s="539" t="s">
        <v>143</v>
      </c>
      <c r="F179" s="1090" t="b">
        <f>IF(総括表!$B$4=総括表!$Q$4,基礎データ貼付用シート!E1701)</f>
        <v>0</v>
      </c>
      <c r="G179" s="791" t="s">
        <v>117</v>
      </c>
      <c r="H179" s="422">
        <v>0.222</v>
      </c>
      <c r="I179" s="791" t="s">
        <v>119</v>
      </c>
      <c r="J179" s="792">
        <f t="shared" ref="J179:J184" si="12">ROUND(F179*H179,0)</f>
        <v>0</v>
      </c>
      <c r="K179" s="1731" t="s">
        <v>134</v>
      </c>
      <c r="L179" s="550"/>
      <c r="M179" s="197"/>
    </row>
    <row r="180" spans="1:14" s="155" customFormat="1" ht="18.75" customHeight="1" x14ac:dyDescent="0.2">
      <c r="A180" s="553"/>
      <c r="B180" s="1642"/>
      <c r="C180" s="1733"/>
      <c r="D180" s="596" t="s">
        <v>530</v>
      </c>
      <c r="E180" s="539" t="s">
        <v>142</v>
      </c>
      <c r="F180" s="1090" t="b">
        <f>IF(総括表!$B$4=総括表!$Q$5,基礎データ貼付用シート!E1701)</f>
        <v>0</v>
      </c>
      <c r="G180" s="791" t="s">
        <v>117</v>
      </c>
      <c r="H180" s="422">
        <v>0.222</v>
      </c>
      <c r="I180" s="425" t="s">
        <v>119</v>
      </c>
      <c r="J180" s="789">
        <f t="shared" si="12"/>
        <v>0</v>
      </c>
      <c r="K180" s="1731"/>
      <c r="L180" s="550"/>
      <c r="M180" s="197"/>
    </row>
    <row r="181" spans="1:14" s="155" customFormat="1" ht="18.75" customHeight="1" x14ac:dyDescent="0.2">
      <c r="A181" s="553"/>
      <c r="B181" s="1650">
        <v>2</v>
      </c>
      <c r="C181" s="1732" t="s">
        <v>5833</v>
      </c>
      <c r="D181" s="596" t="s">
        <v>534</v>
      </c>
      <c r="E181" s="539" t="s">
        <v>143</v>
      </c>
      <c r="F181" s="1090" t="b">
        <f>IF(総括表!$B$4=総括表!$Q$4,基礎データ貼付用シート!E1702)</f>
        <v>0</v>
      </c>
      <c r="G181" s="791" t="s">
        <v>117</v>
      </c>
      <c r="H181" s="422">
        <v>0.222</v>
      </c>
      <c r="I181" s="791" t="s">
        <v>119</v>
      </c>
      <c r="J181" s="792">
        <f t="shared" si="12"/>
        <v>0</v>
      </c>
      <c r="K181" s="1731" t="s">
        <v>132</v>
      </c>
      <c r="L181" s="550"/>
      <c r="M181" s="197"/>
    </row>
    <row r="182" spans="1:14" s="155" customFormat="1" ht="18.75" customHeight="1" x14ac:dyDescent="0.2">
      <c r="A182" s="553"/>
      <c r="B182" s="1642"/>
      <c r="C182" s="1733"/>
      <c r="D182" s="596" t="s">
        <v>530</v>
      </c>
      <c r="E182" s="539" t="s">
        <v>142</v>
      </c>
      <c r="F182" s="1090" t="b">
        <f>IF(総括表!$B$4=総括表!$Q$5,基礎データ貼付用シート!E1702)</f>
        <v>0</v>
      </c>
      <c r="G182" s="791" t="s">
        <v>117</v>
      </c>
      <c r="H182" s="422">
        <v>0.222</v>
      </c>
      <c r="I182" s="425" t="s">
        <v>119</v>
      </c>
      <c r="J182" s="789">
        <f t="shared" si="12"/>
        <v>0</v>
      </c>
      <c r="K182" s="1731"/>
      <c r="L182" s="550"/>
      <c r="M182" s="197"/>
    </row>
    <row r="183" spans="1:14" s="155" customFormat="1" ht="18.75" customHeight="1" x14ac:dyDescent="0.2">
      <c r="A183" s="553"/>
      <c r="B183" s="1650">
        <v>3</v>
      </c>
      <c r="C183" s="1732" t="s">
        <v>6588</v>
      </c>
      <c r="D183" s="596" t="s">
        <v>534</v>
      </c>
      <c r="E183" s="539" t="s">
        <v>143</v>
      </c>
      <c r="F183" s="1090" t="b">
        <f>IF(総括表!$B$4=総括表!$Q$4,基礎データ貼付用シート!E1703)</f>
        <v>0</v>
      </c>
      <c r="G183" s="791" t="s">
        <v>117</v>
      </c>
      <c r="H183" s="422">
        <v>0.222</v>
      </c>
      <c r="I183" s="791" t="s">
        <v>119</v>
      </c>
      <c r="J183" s="792">
        <f t="shared" si="12"/>
        <v>0</v>
      </c>
      <c r="K183" s="1731" t="s">
        <v>130</v>
      </c>
      <c r="L183" s="550"/>
      <c r="M183" s="197"/>
    </row>
    <row r="184" spans="1:14" s="155" customFormat="1" ht="18.75" customHeight="1" thickBot="1" x14ac:dyDescent="0.25">
      <c r="A184" s="553"/>
      <c r="B184" s="1642"/>
      <c r="C184" s="1733"/>
      <c r="D184" s="596" t="s">
        <v>530</v>
      </c>
      <c r="E184" s="539" t="s">
        <v>142</v>
      </c>
      <c r="F184" s="1090" t="b">
        <f>IF(総括表!$B$4=総括表!$Q$5,基礎データ貼付用シート!E1703)</f>
        <v>0</v>
      </c>
      <c r="G184" s="791" t="s">
        <v>117</v>
      </c>
      <c r="H184" s="422">
        <v>0.222</v>
      </c>
      <c r="I184" s="425" t="s">
        <v>119</v>
      </c>
      <c r="J184" s="789">
        <f t="shared" si="12"/>
        <v>0</v>
      </c>
      <c r="K184" s="1731"/>
      <c r="L184" s="550"/>
      <c r="M184" s="197"/>
    </row>
    <row r="185" spans="1:14" s="155" customFormat="1" ht="18.75" customHeight="1" x14ac:dyDescent="0.2">
      <c r="A185" s="536"/>
      <c r="B185" s="413"/>
      <c r="C185" s="414"/>
      <c r="D185" s="413"/>
      <c r="E185" s="413"/>
      <c r="F185" s="592"/>
      <c r="G185" s="591"/>
      <c r="H185" s="1504" t="s">
        <v>917</v>
      </c>
      <c r="I185" s="1505"/>
      <c r="J185" s="1084"/>
      <c r="K185" s="550"/>
      <c r="L185" s="550"/>
      <c r="M185" s="197"/>
    </row>
    <row r="186" spans="1:14" s="155" customFormat="1" ht="18.75" customHeight="1" thickBot="1" x14ac:dyDescent="0.25">
      <c r="A186" s="536"/>
      <c r="B186" s="409"/>
      <c r="C186" s="409"/>
      <c r="D186" s="409"/>
      <c r="E186" s="409"/>
      <c r="F186" s="657"/>
      <c r="G186" s="409"/>
      <c r="H186" s="1081" t="s">
        <v>118</v>
      </c>
      <c r="I186" s="1082"/>
      <c r="J186" s="642">
        <f>SUM(J179:J184)</f>
        <v>0</v>
      </c>
      <c r="K186" s="409" t="s">
        <v>982</v>
      </c>
      <c r="L186" s="550"/>
      <c r="M186" s="163"/>
    </row>
    <row r="187" spans="1:14" ht="15" customHeight="1" thickBot="1" x14ac:dyDescent="0.25">
      <c r="A187" s="536"/>
      <c r="B187" s="409"/>
      <c r="C187" s="409"/>
      <c r="D187" s="409"/>
      <c r="E187" s="409"/>
      <c r="F187" s="657"/>
      <c r="G187" s="409"/>
      <c r="H187" s="591"/>
      <c r="I187" s="591"/>
      <c r="J187" s="58"/>
      <c r="K187" s="409"/>
      <c r="L187" s="536"/>
      <c r="N187" s="191"/>
    </row>
    <row r="188" spans="1:14" ht="18.75" customHeight="1" x14ac:dyDescent="0.2">
      <c r="A188" s="536"/>
      <c r="B188" s="536"/>
      <c r="C188" s="536"/>
      <c r="D188" s="536"/>
      <c r="E188" s="536"/>
      <c r="F188" s="536"/>
      <c r="G188" s="1057"/>
      <c r="H188" s="1629" t="s">
        <v>7128</v>
      </c>
      <c r="I188" s="1630"/>
      <c r="J188" s="634"/>
      <c r="K188" s="409"/>
      <c r="L188" s="536"/>
    </row>
    <row r="189" spans="1:14" ht="18.75" customHeight="1" thickBot="1" x14ac:dyDescent="0.25">
      <c r="A189" s="536"/>
      <c r="B189" s="536"/>
      <c r="C189" s="536"/>
      <c r="D189" s="536"/>
      <c r="E189" s="536"/>
      <c r="F189" s="536"/>
      <c r="G189" s="536"/>
      <c r="H189" s="1543" t="s">
        <v>360</v>
      </c>
      <c r="I189" s="1544"/>
      <c r="J189" s="642">
        <f>'○農業行政費(1)○'!K9+'○農業行政費(1)○'!K18+'○農業行政費(1)○'!K26+'○農業行政費(1)○'!K36+'○農業行政費(1)○'!K44+'○農業行政費(1)○'!K54+'○農業行政費(1)○'!K63+'○農業行政費(1)○'!K71+'○農業行政費(1)○'!K83+'○農業行政費(1)○'!K92+'○農業行政費(1)○'!K100+'○農業行政費(2)○'!J18+'○農業行政費(2)○'!J40+'○農業行政費(2)○'!J59+'○農業行政費(2)○'!J81+'○農業行政費(2)○'!J100+J108+'○農業行政費(2)○'!J134+'○農業行政費(2)○'!J160+J173+J186</f>
        <v>0</v>
      </c>
      <c r="K189" s="409" t="s">
        <v>80</v>
      </c>
      <c r="L189" s="536"/>
    </row>
    <row r="190" spans="1:14" ht="18.75" customHeight="1" x14ac:dyDescent="0.2">
      <c r="A190" s="536"/>
      <c r="B190" s="536"/>
      <c r="C190" s="536"/>
      <c r="D190" s="536"/>
      <c r="E190" s="536"/>
      <c r="F190" s="621"/>
      <c r="G190" s="536"/>
      <c r="H190" s="557"/>
      <c r="I190" s="536"/>
      <c r="J190" s="621"/>
      <c r="K190" s="409"/>
      <c r="L190" s="536"/>
    </row>
  </sheetData>
  <sheetProtection autoFilter="0"/>
  <mergeCells count="203">
    <mergeCell ref="B183:B184"/>
    <mergeCell ref="C183:C184"/>
    <mergeCell ref="K183:K184"/>
    <mergeCell ref="D98:E98"/>
    <mergeCell ref="B104:C104"/>
    <mergeCell ref="D104:E104"/>
    <mergeCell ref="D106:E106"/>
    <mergeCell ref="H107:I107"/>
    <mergeCell ref="H108:I108"/>
    <mergeCell ref="K181:K182"/>
    <mergeCell ref="B166:B167"/>
    <mergeCell ref="C166:C167"/>
    <mergeCell ref="B168:B169"/>
    <mergeCell ref="C168:C169"/>
    <mergeCell ref="B179:B180"/>
    <mergeCell ref="C179:C180"/>
    <mergeCell ref="B181:B182"/>
    <mergeCell ref="C181:C182"/>
    <mergeCell ref="H172:I172"/>
    <mergeCell ref="K179:K180"/>
    <mergeCell ref="K168:K169"/>
    <mergeCell ref="B170:B171"/>
    <mergeCell ref="C170:C171"/>
    <mergeCell ref="K170:K171"/>
    <mergeCell ref="B157:B158"/>
    <mergeCell ref="C157:C158"/>
    <mergeCell ref="D157:E157"/>
    <mergeCell ref="B145:B146"/>
    <mergeCell ref="D150:E150"/>
    <mergeCell ref="D149:E149"/>
    <mergeCell ref="D148:E148"/>
    <mergeCell ref="C149:C150"/>
    <mergeCell ref="B129:B130"/>
    <mergeCell ref="B149:B150"/>
    <mergeCell ref="B147:B148"/>
    <mergeCell ref="C147:C148"/>
    <mergeCell ref="B153:B154"/>
    <mergeCell ref="B155:B156"/>
    <mergeCell ref="C145:C146"/>
    <mergeCell ref="D146:E146"/>
    <mergeCell ref="C143:C144"/>
    <mergeCell ref="B117:B118"/>
    <mergeCell ref="B143:B144"/>
    <mergeCell ref="C121:C122"/>
    <mergeCell ref="B121:B122"/>
    <mergeCell ref="B125:B126"/>
    <mergeCell ref="D125:E125"/>
    <mergeCell ref="D124:E124"/>
    <mergeCell ref="D143:E143"/>
    <mergeCell ref="C117:C118"/>
    <mergeCell ref="D117:E117"/>
    <mergeCell ref="D122:E122"/>
    <mergeCell ref="D119:E119"/>
    <mergeCell ref="D121:E121"/>
    <mergeCell ref="D118:E118"/>
    <mergeCell ref="D128:E128"/>
    <mergeCell ref="D79:E79"/>
    <mergeCell ref="D97:E97"/>
    <mergeCell ref="B151:B152"/>
    <mergeCell ref="D94:E94"/>
    <mergeCell ref="B112:C112"/>
    <mergeCell ref="D96:E96"/>
    <mergeCell ref="B3:C3"/>
    <mergeCell ref="D3:E3"/>
    <mergeCell ref="D5:E5"/>
    <mergeCell ref="B119:B120"/>
    <mergeCell ref="C119:C120"/>
    <mergeCell ref="D120:E120"/>
    <mergeCell ref="D6:E6"/>
    <mergeCell ref="B85:C85"/>
    <mergeCell ref="D90:E90"/>
    <mergeCell ref="D73:E73"/>
    <mergeCell ref="D74:E74"/>
    <mergeCell ref="D85:E85"/>
    <mergeCell ref="D87:E87"/>
    <mergeCell ref="D88:E88"/>
    <mergeCell ref="D75:E75"/>
    <mergeCell ref="D95:E95"/>
    <mergeCell ref="D114:E114"/>
    <mergeCell ref="B63:C63"/>
    <mergeCell ref="H40:I40"/>
    <mergeCell ref="D36:E36"/>
    <mergeCell ref="D35:E35"/>
    <mergeCell ref="D37:E37"/>
    <mergeCell ref="D27:E27"/>
    <mergeCell ref="D28:E28"/>
    <mergeCell ref="D29:E29"/>
    <mergeCell ref="D30:E30"/>
    <mergeCell ref="D26:E26"/>
    <mergeCell ref="D38:E38"/>
    <mergeCell ref="D7:E7"/>
    <mergeCell ref="D8:E8"/>
    <mergeCell ref="H17:I17"/>
    <mergeCell ref="H18:I18"/>
    <mergeCell ref="D31:E31"/>
    <mergeCell ref="D32:E32"/>
    <mergeCell ref="D33:E33"/>
    <mergeCell ref="D34:E34"/>
    <mergeCell ref="H39:I39"/>
    <mergeCell ref="D9:E9"/>
    <mergeCell ref="D10:E10"/>
    <mergeCell ref="D11:E11"/>
    <mergeCell ref="D24:E24"/>
    <mergeCell ref="D25:E25"/>
    <mergeCell ref="B22:C22"/>
    <mergeCell ref="D22:E22"/>
    <mergeCell ref="D15:E15"/>
    <mergeCell ref="D52:E52"/>
    <mergeCell ref="B44:C44"/>
    <mergeCell ref="D14:E14"/>
    <mergeCell ref="D16:E16"/>
    <mergeCell ref="D12:E12"/>
    <mergeCell ref="D13:E13"/>
    <mergeCell ref="D53:E53"/>
    <mergeCell ref="D65:E65"/>
    <mergeCell ref="D66:E66"/>
    <mergeCell ref="D44:E44"/>
    <mergeCell ref="D46:E46"/>
    <mergeCell ref="D47:E47"/>
    <mergeCell ref="D48:E48"/>
    <mergeCell ref="D49:E49"/>
    <mergeCell ref="D50:E50"/>
    <mergeCell ref="D51:E51"/>
    <mergeCell ref="D56:E56"/>
    <mergeCell ref="D55:E55"/>
    <mergeCell ref="D57:E57"/>
    <mergeCell ref="D63:E63"/>
    <mergeCell ref="D54:E54"/>
    <mergeCell ref="D78:E78"/>
    <mergeCell ref="K129:K130"/>
    <mergeCell ref="H58:I58"/>
    <mergeCell ref="H59:I59"/>
    <mergeCell ref="D92:E92"/>
    <mergeCell ref="D76:E76"/>
    <mergeCell ref="H80:I80"/>
    <mergeCell ref="H81:I81"/>
    <mergeCell ref="D77:E77"/>
    <mergeCell ref="D112:E112"/>
    <mergeCell ref="D129:E129"/>
    <mergeCell ref="D130:E130"/>
    <mergeCell ref="D67:E67"/>
    <mergeCell ref="D68:E68"/>
    <mergeCell ref="D69:E69"/>
    <mergeCell ref="D70:E70"/>
    <mergeCell ref="D71:E71"/>
    <mergeCell ref="D72:E72"/>
    <mergeCell ref="D89:E89"/>
    <mergeCell ref="D93:E93"/>
    <mergeCell ref="D91:E91"/>
    <mergeCell ref="K123:K124"/>
    <mergeCell ref="H99:I99"/>
    <mergeCell ref="H100:I100"/>
    <mergeCell ref="H189:I189"/>
    <mergeCell ref="H188:I188"/>
    <mergeCell ref="H159:I159"/>
    <mergeCell ref="H160:I160"/>
    <mergeCell ref="D158:E158"/>
    <mergeCell ref="D152:E152"/>
    <mergeCell ref="D153:E153"/>
    <mergeCell ref="C155:C156"/>
    <mergeCell ref="D155:E155"/>
    <mergeCell ref="D156:E156"/>
    <mergeCell ref="D154:E154"/>
    <mergeCell ref="C153:C154"/>
    <mergeCell ref="C151:C152"/>
    <mergeCell ref="D151:E151"/>
    <mergeCell ref="H185:I185"/>
    <mergeCell ref="K149:K150"/>
    <mergeCell ref="K151:K152"/>
    <mergeCell ref="K153:K154"/>
    <mergeCell ref="K155:K156"/>
    <mergeCell ref="K157:K158"/>
    <mergeCell ref="K147:K148"/>
    <mergeCell ref="K166:K167"/>
    <mergeCell ref="K121:K122"/>
    <mergeCell ref="C127:C128"/>
    <mergeCell ref="D127:E127"/>
    <mergeCell ref="D140:E140"/>
    <mergeCell ref="H133:I133"/>
    <mergeCell ref="H134:I134"/>
    <mergeCell ref="D138:E138"/>
    <mergeCell ref="B138:C138"/>
    <mergeCell ref="B127:B128"/>
    <mergeCell ref="C129:C130"/>
    <mergeCell ref="C125:C126"/>
    <mergeCell ref="D126:E126"/>
    <mergeCell ref="B123:B124"/>
    <mergeCell ref="C123:C124"/>
    <mergeCell ref="D123:E123"/>
    <mergeCell ref="B131:B132"/>
    <mergeCell ref="C131:C132"/>
    <mergeCell ref="K125:K126"/>
    <mergeCell ref="D115:E115"/>
    <mergeCell ref="D116:E116"/>
    <mergeCell ref="K127:K128"/>
    <mergeCell ref="D147:E147"/>
    <mergeCell ref="D132:E132"/>
    <mergeCell ref="D141:E141"/>
    <mergeCell ref="D142:E142"/>
    <mergeCell ref="D131:E131"/>
    <mergeCell ref="K131:K132"/>
    <mergeCell ref="D144:E144"/>
    <mergeCell ref="D145:E145"/>
  </mergeCells>
  <phoneticPr fontId="3"/>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rowBreaks count="4" manualBreakCount="4">
    <brk id="41" max="11" man="1"/>
    <brk id="82" max="11" man="1"/>
    <brk id="135" max="11" man="1"/>
    <brk id="161"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72"/>
  <sheetViews>
    <sheetView topLeftCell="A31" zoomScale="85" zoomScaleNormal="85" workbookViewId="0">
      <selection activeCell="Q53" sqref="Q53"/>
    </sheetView>
  </sheetViews>
  <sheetFormatPr defaultColWidth="9" defaultRowHeight="18.75" customHeight="1" x14ac:dyDescent="0.2"/>
  <cols>
    <col min="1" max="1" width="3.88671875" style="163" customWidth="1"/>
    <col min="2" max="2" width="5" style="163" customWidth="1"/>
    <col min="3" max="3" width="7.44140625" style="163" bestFit="1" customWidth="1"/>
    <col min="4" max="4" width="3" style="163" bestFit="1" customWidth="1"/>
    <col min="5" max="5" width="12" style="163" customWidth="1"/>
    <col min="6" max="6" width="11.88671875" style="169" customWidth="1"/>
    <col min="7" max="7" width="2" style="163" bestFit="1" customWidth="1"/>
    <col min="8" max="8" width="11.88671875" style="163" customWidth="1"/>
    <col min="9" max="9" width="2" style="163" bestFit="1" customWidth="1"/>
    <col min="10" max="10" width="11.88671875" style="169" customWidth="1"/>
    <col min="11" max="11" width="3" style="164" customWidth="1"/>
    <col min="12" max="12" width="4" style="163" customWidth="1"/>
    <col min="13" max="256" width="9" style="163"/>
    <col min="257" max="257" width="3.88671875" style="163" customWidth="1"/>
    <col min="258" max="258" width="5" style="163" customWidth="1"/>
    <col min="259" max="259" width="7.44140625" style="163" bestFit="1" customWidth="1"/>
    <col min="260" max="260" width="3" style="163" bestFit="1" customWidth="1"/>
    <col min="261" max="261" width="12" style="163" customWidth="1"/>
    <col min="262" max="262" width="11.88671875" style="163" customWidth="1"/>
    <col min="263" max="263" width="2" style="163" bestFit="1" customWidth="1"/>
    <col min="264" max="264" width="11.88671875" style="163" customWidth="1"/>
    <col min="265" max="265" width="2" style="163" bestFit="1" customWidth="1"/>
    <col min="266" max="266" width="11.88671875" style="163" customWidth="1"/>
    <col min="267" max="267" width="3" style="163" customWidth="1"/>
    <col min="268" max="268" width="4" style="163" customWidth="1"/>
    <col min="269" max="512" width="9" style="163"/>
    <col min="513" max="513" width="3.88671875" style="163" customWidth="1"/>
    <col min="514" max="514" width="5" style="163" customWidth="1"/>
    <col min="515" max="515" width="7.44140625" style="163" bestFit="1" customWidth="1"/>
    <col min="516" max="516" width="3" style="163" bestFit="1" customWidth="1"/>
    <col min="517" max="517" width="12" style="163" customWidth="1"/>
    <col min="518" max="518" width="11.88671875" style="163" customWidth="1"/>
    <col min="519" max="519" width="2" style="163" bestFit="1" customWidth="1"/>
    <col min="520" max="520" width="11.88671875" style="163" customWidth="1"/>
    <col min="521" max="521" width="2" style="163" bestFit="1" customWidth="1"/>
    <col min="522" max="522" width="11.88671875" style="163" customWidth="1"/>
    <col min="523" max="523" width="3" style="163" customWidth="1"/>
    <col min="524" max="524" width="4" style="163" customWidth="1"/>
    <col min="525" max="768" width="9" style="163"/>
    <col min="769" max="769" width="3.88671875" style="163" customWidth="1"/>
    <col min="770" max="770" width="5" style="163" customWidth="1"/>
    <col min="771" max="771" width="7.44140625" style="163" bestFit="1" customWidth="1"/>
    <col min="772" max="772" width="3" style="163" bestFit="1" customWidth="1"/>
    <col min="773" max="773" width="12" style="163" customWidth="1"/>
    <col min="774" max="774" width="11.88671875" style="163" customWidth="1"/>
    <col min="775" max="775" width="2" style="163" bestFit="1" customWidth="1"/>
    <col min="776" max="776" width="11.88671875" style="163" customWidth="1"/>
    <col min="777" max="777" width="2" style="163" bestFit="1" customWidth="1"/>
    <col min="778" max="778" width="11.88671875" style="163" customWidth="1"/>
    <col min="779" max="779" width="3" style="163" customWidth="1"/>
    <col min="780" max="780" width="4" style="163" customWidth="1"/>
    <col min="781" max="1024" width="9" style="163"/>
    <col min="1025" max="1025" width="3.88671875" style="163" customWidth="1"/>
    <col min="1026" max="1026" width="5" style="163" customWidth="1"/>
    <col min="1027" max="1027" width="7.44140625" style="163" bestFit="1" customWidth="1"/>
    <col min="1028" max="1028" width="3" style="163" bestFit="1" customWidth="1"/>
    <col min="1029" max="1029" width="12" style="163" customWidth="1"/>
    <col min="1030" max="1030" width="11.88671875" style="163" customWidth="1"/>
    <col min="1031" max="1031" width="2" style="163" bestFit="1" customWidth="1"/>
    <col min="1032" max="1032" width="11.88671875" style="163" customWidth="1"/>
    <col min="1033" max="1033" width="2" style="163" bestFit="1" customWidth="1"/>
    <col min="1034" max="1034" width="11.88671875" style="163" customWidth="1"/>
    <col min="1035" max="1035" width="3" style="163" customWidth="1"/>
    <col min="1036" max="1036" width="4" style="163" customWidth="1"/>
    <col min="1037" max="1280" width="9" style="163"/>
    <col min="1281" max="1281" width="3.88671875" style="163" customWidth="1"/>
    <col min="1282" max="1282" width="5" style="163" customWidth="1"/>
    <col min="1283" max="1283" width="7.44140625" style="163" bestFit="1" customWidth="1"/>
    <col min="1284" max="1284" width="3" style="163" bestFit="1" customWidth="1"/>
    <col min="1285" max="1285" width="12" style="163" customWidth="1"/>
    <col min="1286" max="1286" width="11.88671875" style="163" customWidth="1"/>
    <col min="1287" max="1287" width="2" style="163" bestFit="1" customWidth="1"/>
    <col min="1288" max="1288" width="11.88671875" style="163" customWidth="1"/>
    <col min="1289" max="1289" width="2" style="163" bestFit="1" customWidth="1"/>
    <col min="1290" max="1290" width="11.88671875" style="163" customWidth="1"/>
    <col min="1291" max="1291" width="3" style="163" customWidth="1"/>
    <col min="1292" max="1292" width="4" style="163" customWidth="1"/>
    <col min="1293" max="1536" width="9" style="163"/>
    <col min="1537" max="1537" width="3.88671875" style="163" customWidth="1"/>
    <col min="1538" max="1538" width="5" style="163" customWidth="1"/>
    <col min="1539" max="1539" width="7.44140625" style="163" bestFit="1" customWidth="1"/>
    <col min="1540" max="1540" width="3" style="163" bestFit="1" customWidth="1"/>
    <col min="1541" max="1541" width="12" style="163" customWidth="1"/>
    <col min="1542" max="1542" width="11.88671875" style="163" customWidth="1"/>
    <col min="1543" max="1543" width="2" style="163" bestFit="1" customWidth="1"/>
    <col min="1544" max="1544" width="11.88671875" style="163" customWidth="1"/>
    <col min="1545" max="1545" width="2" style="163" bestFit="1" customWidth="1"/>
    <col min="1546" max="1546" width="11.88671875" style="163" customWidth="1"/>
    <col min="1547" max="1547" width="3" style="163" customWidth="1"/>
    <col min="1548" max="1548" width="4" style="163" customWidth="1"/>
    <col min="1549" max="1792" width="9" style="163"/>
    <col min="1793" max="1793" width="3.88671875" style="163" customWidth="1"/>
    <col min="1794" max="1794" width="5" style="163" customWidth="1"/>
    <col min="1795" max="1795" width="7.44140625" style="163" bestFit="1" customWidth="1"/>
    <col min="1796" max="1796" width="3" style="163" bestFit="1" customWidth="1"/>
    <col min="1797" max="1797" width="12" style="163" customWidth="1"/>
    <col min="1798" max="1798" width="11.88671875" style="163" customWidth="1"/>
    <col min="1799" max="1799" width="2" style="163" bestFit="1" customWidth="1"/>
    <col min="1800" max="1800" width="11.88671875" style="163" customWidth="1"/>
    <col min="1801" max="1801" width="2" style="163" bestFit="1" customWidth="1"/>
    <col min="1802" max="1802" width="11.88671875" style="163" customWidth="1"/>
    <col min="1803" max="1803" width="3" style="163" customWidth="1"/>
    <col min="1804" max="1804" width="4" style="163" customWidth="1"/>
    <col min="1805" max="2048" width="9" style="163"/>
    <col min="2049" max="2049" width="3.88671875" style="163" customWidth="1"/>
    <col min="2050" max="2050" width="5" style="163" customWidth="1"/>
    <col min="2051" max="2051" width="7.44140625" style="163" bestFit="1" customWidth="1"/>
    <col min="2052" max="2052" width="3" style="163" bestFit="1" customWidth="1"/>
    <col min="2053" max="2053" width="12" style="163" customWidth="1"/>
    <col min="2054" max="2054" width="11.88671875" style="163" customWidth="1"/>
    <col min="2055" max="2055" width="2" style="163" bestFit="1" customWidth="1"/>
    <col min="2056" max="2056" width="11.88671875" style="163" customWidth="1"/>
    <col min="2057" max="2057" width="2" style="163" bestFit="1" customWidth="1"/>
    <col min="2058" max="2058" width="11.88671875" style="163" customWidth="1"/>
    <col min="2059" max="2059" width="3" style="163" customWidth="1"/>
    <col min="2060" max="2060" width="4" style="163" customWidth="1"/>
    <col min="2061" max="2304" width="9" style="163"/>
    <col min="2305" max="2305" width="3.88671875" style="163" customWidth="1"/>
    <col min="2306" max="2306" width="5" style="163" customWidth="1"/>
    <col min="2307" max="2307" width="7.44140625" style="163" bestFit="1" customWidth="1"/>
    <col min="2308" max="2308" width="3" style="163" bestFit="1" customWidth="1"/>
    <col min="2309" max="2309" width="12" style="163" customWidth="1"/>
    <col min="2310" max="2310" width="11.88671875" style="163" customWidth="1"/>
    <col min="2311" max="2311" width="2" style="163" bestFit="1" customWidth="1"/>
    <col min="2312" max="2312" width="11.88671875" style="163" customWidth="1"/>
    <col min="2313" max="2313" width="2" style="163" bestFit="1" customWidth="1"/>
    <col min="2314" max="2314" width="11.88671875" style="163" customWidth="1"/>
    <col min="2315" max="2315" width="3" style="163" customWidth="1"/>
    <col min="2316" max="2316" width="4" style="163" customWidth="1"/>
    <col min="2317" max="2560" width="9" style="163"/>
    <col min="2561" max="2561" width="3.88671875" style="163" customWidth="1"/>
    <col min="2562" max="2562" width="5" style="163" customWidth="1"/>
    <col min="2563" max="2563" width="7.44140625" style="163" bestFit="1" customWidth="1"/>
    <col min="2564" max="2564" width="3" style="163" bestFit="1" customWidth="1"/>
    <col min="2565" max="2565" width="12" style="163" customWidth="1"/>
    <col min="2566" max="2566" width="11.88671875" style="163" customWidth="1"/>
    <col min="2567" max="2567" width="2" style="163" bestFit="1" customWidth="1"/>
    <col min="2568" max="2568" width="11.88671875" style="163" customWidth="1"/>
    <col min="2569" max="2569" width="2" style="163" bestFit="1" customWidth="1"/>
    <col min="2570" max="2570" width="11.88671875" style="163" customWidth="1"/>
    <col min="2571" max="2571" width="3" style="163" customWidth="1"/>
    <col min="2572" max="2572" width="4" style="163" customWidth="1"/>
    <col min="2573" max="2816" width="9" style="163"/>
    <col min="2817" max="2817" width="3.88671875" style="163" customWidth="1"/>
    <col min="2818" max="2818" width="5" style="163" customWidth="1"/>
    <col min="2819" max="2819" width="7.44140625" style="163" bestFit="1" customWidth="1"/>
    <col min="2820" max="2820" width="3" style="163" bestFit="1" customWidth="1"/>
    <col min="2821" max="2821" width="12" style="163" customWidth="1"/>
    <col min="2822" max="2822" width="11.88671875" style="163" customWidth="1"/>
    <col min="2823" max="2823" width="2" style="163" bestFit="1" customWidth="1"/>
    <col min="2824" max="2824" width="11.88671875" style="163" customWidth="1"/>
    <col min="2825" max="2825" width="2" style="163" bestFit="1" customWidth="1"/>
    <col min="2826" max="2826" width="11.88671875" style="163" customWidth="1"/>
    <col min="2827" max="2827" width="3" style="163" customWidth="1"/>
    <col min="2828" max="2828" width="4" style="163" customWidth="1"/>
    <col min="2829" max="3072" width="9" style="163"/>
    <col min="3073" max="3073" width="3.88671875" style="163" customWidth="1"/>
    <col min="3074" max="3074" width="5" style="163" customWidth="1"/>
    <col min="3075" max="3075" width="7.44140625" style="163" bestFit="1" customWidth="1"/>
    <col min="3076" max="3076" width="3" style="163" bestFit="1" customWidth="1"/>
    <col min="3077" max="3077" width="12" style="163" customWidth="1"/>
    <col min="3078" max="3078" width="11.88671875" style="163" customWidth="1"/>
    <col min="3079" max="3079" width="2" style="163" bestFit="1" customWidth="1"/>
    <col min="3080" max="3080" width="11.88671875" style="163" customWidth="1"/>
    <col min="3081" max="3081" width="2" style="163" bestFit="1" customWidth="1"/>
    <col min="3082" max="3082" width="11.88671875" style="163" customWidth="1"/>
    <col min="3083" max="3083" width="3" style="163" customWidth="1"/>
    <col min="3084" max="3084" width="4" style="163" customWidth="1"/>
    <col min="3085" max="3328" width="9" style="163"/>
    <col min="3329" max="3329" width="3.88671875" style="163" customWidth="1"/>
    <col min="3330" max="3330" width="5" style="163" customWidth="1"/>
    <col min="3331" max="3331" width="7.44140625" style="163" bestFit="1" customWidth="1"/>
    <col min="3332" max="3332" width="3" style="163" bestFit="1" customWidth="1"/>
    <col min="3333" max="3333" width="12" style="163" customWidth="1"/>
    <col min="3334" max="3334" width="11.88671875" style="163" customWidth="1"/>
    <col min="3335" max="3335" width="2" style="163" bestFit="1" customWidth="1"/>
    <col min="3336" max="3336" width="11.88671875" style="163" customWidth="1"/>
    <col min="3337" max="3337" width="2" style="163" bestFit="1" customWidth="1"/>
    <col min="3338" max="3338" width="11.88671875" style="163" customWidth="1"/>
    <col min="3339" max="3339" width="3" style="163" customWidth="1"/>
    <col min="3340" max="3340" width="4" style="163" customWidth="1"/>
    <col min="3341" max="3584" width="9" style="163"/>
    <col min="3585" max="3585" width="3.88671875" style="163" customWidth="1"/>
    <col min="3586" max="3586" width="5" style="163" customWidth="1"/>
    <col min="3587" max="3587" width="7.44140625" style="163" bestFit="1" customWidth="1"/>
    <col min="3588" max="3588" width="3" style="163" bestFit="1" customWidth="1"/>
    <col min="3589" max="3589" width="12" style="163" customWidth="1"/>
    <col min="3590" max="3590" width="11.88671875" style="163" customWidth="1"/>
    <col min="3591" max="3591" width="2" style="163" bestFit="1" customWidth="1"/>
    <col min="3592" max="3592" width="11.88671875" style="163" customWidth="1"/>
    <col min="3593" max="3593" width="2" style="163" bestFit="1" customWidth="1"/>
    <col min="3594" max="3594" width="11.88671875" style="163" customWidth="1"/>
    <col min="3595" max="3595" width="3" style="163" customWidth="1"/>
    <col min="3596" max="3596" width="4" style="163" customWidth="1"/>
    <col min="3597" max="3840" width="9" style="163"/>
    <col min="3841" max="3841" width="3.88671875" style="163" customWidth="1"/>
    <col min="3842" max="3842" width="5" style="163" customWidth="1"/>
    <col min="3843" max="3843" width="7.44140625" style="163" bestFit="1" customWidth="1"/>
    <col min="3844" max="3844" width="3" style="163" bestFit="1" customWidth="1"/>
    <col min="3845" max="3845" width="12" style="163" customWidth="1"/>
    <col min="3846" max="3846" width="11.88671875" style="163" customWidth="1"/>
    <col min="3847" max="3847" width="2" style="163" bestFit="1" customWidth="1"/>
    <col min="3848" max="3848" width="11.88671875" style="163" customWidth="1"/>
    <col min="3849" max="3849" width="2" style="163" bestFit="1" customWidth="1"/>
    <col min="3850" max="3850" width="11.88671875" style="163" customWidth="1"/>
    <col min="3851" max="3851" width="3" style="163" customWidth="1"/>
    <col min="3852" max="3852" width="4" style="163" customWidth="1"/>
    <col min="3853" max="4096" width="9" style="163"/>
    <col min="4097" max="4097" width="3.88671875" style="163" customWidth="1"/>
    <col min="4098" max="4098" width="5" style="163" customWidth="1"/>
    <col min="4099" max="4099" width="7.44140625" style="163" bestFit="1" customWidth="1"/>
    <col min="4100" max="4100" width="3" style="163" bestFit="1" customWidth="1"/>
    <col min="4101" max="4101" width="12" style="163" customWidth="1"/>
    <col min="4102" max="4102" width="11.88671875" style="163" customWidth="1"/>
    <col min="4103" max="4103" width="2" style="163" bestFit="1" customWidth="1"/>
    <col min="4104" max="4104" width="11.88671875" style="163" customWidth="1"/>
    <col min="4105" max="4105" width="2" style="163" bestFit="1" customWidth="1"/>
    <col min="4106" max="4106" width="11.88671875" style="163" customWidth="1"/>
    <col min="4107" max="4107" width="3" style="163" customWidth="1"/>
    <col min="4108" max="4108" width="4" style="163" customWidth="1"/>
    <col min="4109" max="4352" width="9" style="163"/>
    <col min="4353" max="4353" width="3.88671875" style="163" customWidth="1"/>
    <col min="4354" max="4354" width="5" style="163" customWidth="1"/>
    <col min="4355" max="4355" width="7.44140625" style="163" bestFit="1" customWidth="1"/>
    <col min="4356" max="4356" width="3" style="163" bestFit="1" customWidth="1"/>
    <col min="4357" max="4357" width="12" style="163" customWidth="1"/>
    <col min="4358" max="4358" width="11.88671875" style="163" customWidth="1"/>
    <col min="4359" max="4359" width="2" style="163" bestFit="1" customWidth="1"/>
    <col min="4360" max="4360" width="11.88671875" style="163" customWidth="1"/>
    <col min="4361" max="4361" width="2" style="163" bestFit="1" customWidth="1"/>
    <col min="4362" max="4362" width="11.88671875" style="163" customWidth="1"/>
    <col min="4363" max="4363" width="3" style="163" customWidth="1"/>
    <col min="4364" max="4364" width="4" style="163" customWidth="1"/>
    <col min="4365" max="4608" width="9" style="163"/>
    <col min="4609" max="4609" width="3.88671875" style="163" customWidth="1"/>
    <col min="4610" max="4610" width="5" style="163" customWidth="1"/>
    <col min="4611" max="4611" width="7.44140625" style="163" bestFit="1" customWidth="1"/>
    <col min="4612" max="4612" width="3" style="163" bestFit="1" customWidth="1"/>
    <col min="4613" max="4613" width="12" style="163" customWidth="1"/>
    <col min="4614" max="4614" width="11.88671875" style="163" customWidth="1"/>
    <col min="4615" max="4615" width="2" style="163" bestFit="1" customWidth="1"/>
    <col min="4616" max="4616" width="11.88671875" style="163" customWidth="1"/>
    <col min="4617" max="4617" width="2" style="163" bestFit="1" customWidth="1"/>
    <col min="4618" max="4618" width="11.88671875" style="163" customWidth="1"/>
    <col min="4619" max="4619" width="3" style="163" customWidth="1"/>
    <col min="4620" max="4620" width="4" style="163" customWidth="1"/>
    <col min="4621" max="4864" width="9" style="163"/>
    <col min="4865" max="4865" width="3.88671875" style="163" customWidth="1"/>
    <col min="4866" max="4866" width="5" style="163" customWidth="1"/>
    <col min="4867" max="4867" width="7.44140625" style="163" bestFit="1" customWidth="1"/>
    <col min="4868" max="4868" width="3" style="163" bestFit="1" customWidth="1"/>
    <col min="4869" max="4869" width="12" style="163" customWidth="1"/>
    <col min="4870" max="4870" width="11.88671875" style="163" customWidth="1"/>
    <col min="4871" max="4871" width="2" style="163" bestFit="1" customWidth="1"/>
    <col min="4872" max="4872" width="11.88671875" style="163" customWidth="1"/>
    <col min="4873" max="4873" width="2" style="163" bestFit="1" customWidth="1"/>
    <col min="4874" max="4874" width="11.88671875" style="163" customWidth="1"/>
    <col min="4875" max="4875" width="3" style="163" customWidth="1"/>
    <col min="4876" max="4876" width="4" style="163" customWidth="1"/>
    <col min="4877" max="5120" width="9" style="163"/>
    <col min="5121" max="5121" width="3.88671875" style="163" customWidth="1"/>
    <col min="5122" max="5122" width="5" style="163" customWidth="1"/>
    <col min="5123" max="5123" width="7.44140625" style="163" bestFit="1" customWidth="1"/>
    <col min="5124" max="5124" width="3" style="163" bestFit="1" customWidth="1"/>
    <col min="5125" max="5125" width="12" style="163" customWidth="1"/>
    <col min="5126" max="5126" width="11.88671875" style="163" customWidth="1"/>
    <col min="5127" max="5127" width="2" style="163" bestFit="1" customWidth="1"/>
    <col min="5128" max="5128" width="11.88671875" style="163" customWidth="1"/>
    <col min="5129" max="5129" width="2" style="163" bestFit="1" customWidth="1"/>
    <col min="5130" max="5130" width="11.88671875" style="163" customWidth="1"/>
    <col min="5131" max="5131" width="3" style="163" customWidth="1"/>
    <col min="5132" max="5132" width="4" style="163" customWidth="1"/>
    <col min="5133" max="5376" width="9" style="163"/>
    <col min="5377" max="5377" width="3.88671875" style="163" customWidth="1"/>
    <col min="5378" max="5378" width="5" style="163" customWidth="1"/>
    <col min="5379" max="5379" width="7.44140625" style="163" bestFit="1" customWidth="1"/>
    <col min="5380" max="5380" width="3" style="163" bestFit="1" customWidth="1"/>
    <col min="5381" max="5381" width="12" style="163" customWidth="1"/>
    <col min="5382" max="5382" width="11.88671875" style="163" customWidth="1"/>
    <col min="5383" max="5383" width="2" style="163" bestFit="1" customWidth="1"/>
    <col min="5384" max="5384" width="11.88671875" style="163" customWidth="1"/>
    <col min="5385" max="5385" width="2" style="163" bestFit="1" customWidth="1"/>
    <col min="5386" max="5386" width="11.88671875" style="163" customWidth="1"/>
    <col min="5387" max="5387" width="3" style="163" customWidth="1"/>
    <col min="5388" max="5388" width="4" style="163" customWidth="1"/>
    <col min="5389" max="5632" width="9" style="163"/>
    <col min="5633" max="5633" width="3.88671875" style="163" customWidth="1"/>
    <col min="5634" max="5634" width="5" style="163" customWidth="1"/>
    <col min="5635" max="5635" width="7.44140625" style="163" bestFit="1" customWidth="1"/>
    <col min="5636" max="5636" width="3" style="163" bestFit="1" customWidth="1"/>
    <col min="5637" max="5637" width="12" style="163" customWidth="1"/>
    <col min="5638" max="5638" width="11.88671875" style="163" customWidth="1"/>
    <col min="5639" max="5639" width="2" style="163" bestFit="1" customWidth="1"/>
    <col min="5640" max="5640" width="11.88671875" style="163" customWidth="1"/>
    <col min="5641" max="5641" width="2" style="163" bestFit="1" customWidth="1"/>
    <col min="5642" max="5642" width="11.88671875" style="163" customWidth="1"/>
    <col min="5643" max="5643" width="3" style="163" customWidth="1"/>
    <col min="5644" max="5644" width="4" style="163" customWidth="1"/>
    <col min="5645" max="5888" width="9" style="163"/>
    <col min="5889" max="5889" width="3.88671875" style="163" customWidth="1"/>
    <col min="5890" max="5890" width="5" style="163" customWidth="1"/>
    <col min="5891" max="5891" width="7.44140625" style="163" bestFit="1" customWidth="1"/>
    <col min="5892" max="5892" width="3" style="163" bestFit="1" customWidth="1"/>
    <col min="5893" max="5893" width="12" style="163" customWidth="1"/>
    <col min="5894" max="5894" width="11.88671875" style="163" customWidth="1"/>
    <col min="5895" max="5895" width="2" style="163" bestFit="1" customWidth="1"/>
    <col min="5896" max="5896" width="11.88671875" style="163" customWidth="1"/>
    <col min="5897" max="5897" width="2" style="163" bestFit="1" customWidth="1"/>
    <col min="5898" max="5898" width="11.88671875" style="163" customWidth="1"/>
    <col min="5899" max="5899" width="3" style="163" customWidth="1"/>
    <col min="5900" max="5900" width="4" style="163" customWidth="1"/>
    <col min="5901" max="6144" width="9" style="163"/>
    <col min="6145" max="6145" width="3.88671875" style="163" customWidth="1"/>
    <col min="6146" max="6146" width="5" style="163" customWidth="1"/>
    <col min="6147" max="6147" width="7.44140625" style="163" bestFit="1" customWidth="1"/>
    <col min="6148" max="6148" width="3" style="163" bestFit="1" customWidth="1"/>
    <col min="6149" max="6149" width="12" style="163" customWidth="1"/>
    <col min="6150" max="6150" width="11.88671875" style="163" customWidth="1"/>
    <col min="6151" max="6151" width="2" style="163" bestFit="1" customWidth="1"/>
    <col min="6152" max="6152" width="11.88671875" style="163" customWidth="1"/>
    <col min="6153" max="6153" width="2" style="163" bestFit="1" customWidth="1"/>
    <col min="6154" max="6154" width="11.88671875" style="163" customWidth="1"/>
    <col min="6155" max="6155" width="3" style="163" customWidth="1"/>
    <col min="6156" max="6156" width="4" style="163" customWidth="1"/>
    <col min="6157" max="6400" width="9" style="163"/>
    <col min="6401" max="6401" width="3.88671875" style="163" customWidth="1"/>
    <col min="6402" max="6402" width="5" style="163" customWidth="1"/>
    <col min="6403" max="6403" width="7.44140625" style="163" bestFit="1" customWidth="1"/>
    <col min="6404" max="6404" width="3" style="163" bestFit="1" customWidth="1"/>
    <col min="6405" max="6405" width="12" style="163" customWidth="1"/>
    <col min="6406" max="6406" width="11.88671875" style="163" customWidth="1"/>
    <col min="6407" max="6407" width="2" style="163" bestFit="1" customWidth="1"/>
    <col min="6408" max="6408" width="11.88671875" style="163" customWidth="1"/>
    <col min="6409" max="6409" width="2" style="163" bestFit="1" customWidth="1"/>
    <col min="6410" max="6410" width="11.88671875" style="163" customWidth="1"/>
    <col min="6411" max="6411" width="3" style="163" customWidth="1"/>
    <col min="6412" max="6412" width="4" style="163" customWidth="1"/>
    <col min="6413" max="6656" width="9" style="163"/>
    <col min="6657" max="6657" width="3.88671875" style="163" customWidth="1"/>
    <col min="6658" max="6658" width="5" style="163" customWidth="1"/>
    <col min="6659" max="6659" width="7.44140625" style="163" bestFit="1" customWidth="1"/>
    <col min="6660" max="6660" width="3" style="163" bestFit="1" customWidth="1"/>
    <col min="6661" max="6661" width="12" style="163" customWidth="1"/>
    <col min="6662" max="6662" width="11.88671875" style="163" customWidth="1"/>
    <col min="6663" max="6663" width="2" style="163" bestFit="1" customWidth="1"/>
    <col min="6664" max="6664" width="11.88671875" style="163" customWidth="1"/>
    <col min="6665" max="6665" width="2" style="163" bestFit="1" customWidth="1"/>
    <col min="6666" max="6666" width="11.88671875" style="163" customWidth="1"/>
    <col min="6667" max="6667" width="3" style="163" customWidth="1"/>
    <col min="6668" max="6668" width="4" style="163" customWidth="1"/>
    <col min="6669" max="6912" width="9" style="163"/>
    <col min="6913" max="6913" width="3.88671875" style="163" customWidth="1"/>
    <col min="6914" max="6914" width="5" style="163" customWidth="1"/>
    <col min="6915" max="6915" width="7.44140625" style="163" bestFit="1" customWidth="1"/>
    <col min="6916" max="6916" width="3" style="163" bestFit="1" customWidth="1"/>
    <col min="6917" max="6917" width="12" style="163" customWidth="1"/>
    <col min="6918" max="6918" width="11.88671875" style="163" customWidth="1"/>
    <col min="6919" max="6919" width="2" style="163" bestFit="1" customWidth="1"/>
    <col min="6920" max="6920" width="11.88671875" style="163" customWidth="1"/>
    <col min="6921" max="6921" width="2" style="163" bestFit="1" customWidth="1"/>
    <col min="6922" max="6922" width="11.88671875" style="163" customWidth="1"/>
    <col min="6923" max="6923" width="3" style="163" customWidth="1"/>
    <col min="6924" max="6924" width="4" style="163" customWidth="1"/>
    <col min="6925" max="7168" width="9" style="163"/>
    <col min="7169" max="7169" width="3.88671875" style="163" customWidth="1"/>
    <col min="7170" max="7170" width="5" style="163" customWidth="1"/>
    <col min="7171" max="7171" width="7.44140625" style="163" bestFit="1" customWidth="1"/>
    <col min="7172" max="7172" width="3" style="163" bestFit="1" customWidth="1"/>
    <col min="7173" max="7173" width="12" style="163" customWidth="1"/>
    <col min="7174" max="7174" width="11.88671875" style="163" customWidth="1"/>
    <col min="7175" max="7175" width="2" style="163" bestFit="1" customWidth="1"/>
    <col min="7176" max="7176" width="11.88671875" style="163" customWidth="1"/>
    <col min="7177" max="7177" width="2" style="163" bestFit="1" customWidth="1"/>
    <col min="7178" max="7178" width="11.88671875" style="163" customWidth="1"/>
    <col min="7179" max="7179" width="3" style="163" customWidth="1"/>
    <col min="7180" max="7180" width="4" style="163" customWidth="1"/>
    <col min="7181" max="7424" width="9" style="163"/>
    <col min="7425" max="7425" width="3.88671875" style="163" customWidth="1"/>
    <col min="7426" max="7426" width="5" style="163" customWidth="1"/>
    <col min="7427" max="7427" width="7.44140625" style="163" bestFit="1" customWidth="1"/>
    <col min="7428" max="7428" width="3" style="163" bestFit="1" customWidth="1"/>
    <col min="7429" max="7429" width="12" style="163" customWidth="1"/>
    <col min="7430" max="7430" width="11.88671875" style="163" customWidth="1"/>
    <col min="7431" max="7431" width="2" style="163" bestFit="1" customWidth="1"/>
    <col min="7432" max="7432" width="11.88671875" style="163" customWidth="1"/>
    <col min="7433" max="7433" width="2" style="163" bestFit="1" customWidth="1"/>
    <col min="7434" max="7434" width="11.88671875" style="163" customWidth="1"/>
    <col min="7435" max="7435" width="3" style="163" customWidth="1"/>
    <col min="7436" max="7436" width="4" style="163" customWidth="1"/>
    <col min="7437" max="7680" width="9" style="163"/>
    <col min="7681" max="7681" width="3.88671875" style="163" customWidth="1"/>
    <col min="7682" max="7682" width="5" style="163" customWidth="1"/>
    <col min="7683" max="7683" width="7.44140625" style="163" bestFit="1" customWidth="1"/>
    <col min="7684" max="7684" width="3" style="163" bestFit="1" customWidth="1"/>
    <col min="7685" max="7685" width="12" style="163" customWidth="1"/>
    <col min="7686" max="7686" width="11.88671875" style="163" customWidth="1"/>
    <col min="7687" max="7687" width="2" style="163" bestFit="1" customWidth="1"/>
    <col min="7688" max="7688" width="11.88671875" style="163" customWidth="1"/>
    <col min="7689" max="7689" width="2" style="163" bestFit="1" customWidth="1"/>
    <col min="7690" max="7690" width="11.88671875" style="163" customWidth="1"/>
    <col min="7691" max="7691" width="3" style="163" customWidth="1"/>
    <col min="7692" max="7692" width="4" style="163" customWidth="1"/>
    <col min="7693" max="7936" width="9" style="163"/>
    <col min="7937" max="7937" width="3.88671875" style="163" customWidth="1"/>
    <col min="7938" max="7938" width="5" style="163" customWidth="1"/>
    <col min="7939" max="7939" width="7.44140625" style="163" bestFit="1" customWidth="1"/>
    <col min="7940" max="7940" width="3" style="163" bestFit="1" customWidth="1"/>
    <col min="7941" max="7941" width="12" style="163" customWidth="1"/>
    <col min="7942" max="7942" width="11.88671875" style="163" customWidth="1"/>
    <col min="7943" max="7943" width="2" style="163" bestFit="1" customWidth="1"/>
    <col min="7944" max="7944" width="11.88671875" style="163" customWidth="1"/>
    <col min="7945" max="7945" width="2" style="163" bestFit="1" customWidth="1"/>
    <col min="7946" max="7946" width="11.88671875" style="163" customWidth="1"/>
    <col min="7947" max="7947" width="3" style="163" customWidth="1"/>
    <col min="7948" max="7948" width="4" style="163" customWidth="1"/>
    <col min="7949" max="8192" width="9" style="163"/>
    <col min="8193" max="8193" width="3.88671875" style="163" customWidth="1"/>
    <col min="8194" max="8194" width="5" style="163" customWidth="1"/>
    <col min="8195" max="8195" width="7.44140625" style="163" bestFit="1" customWidth="1"/>
    <col min="8196" max="8196" width="3" style="163" bestFit="1" customWidth="1"/>
    <col min="8197" max="8197" width="12" style="163" customWidth="1"/>
    <col min="8198" max="8198" width="11.88671875" style="163" customWidth="1"/>
    <col min="8199" max="8199" width="2" style="163" bestFit="1" customWidth="1"/>
    <col min="8200" max="8200" width="11.88671875" style="163" customWidth="1"/>
    <col min="8201" max="8201" width="2" style="163" bestFit="1" customWidth="1"/>
    <col min="8202" max="8202" width="11.88671875" style="163" customWidth="1"/>
    <col min="8203" max="8203" width="3" style="163" customWidth="1"/>
    <col min="8204" max="8204" width="4" style="163" customWidth="1"/>
    <col min="8205" max="8448" width="9" style="163"/>
    <col min="8449" max="8449" width="3.88671875" style="163" customWidth="1"/>
    <col min="8450" max="8450" width="5" style="163" customWidth="1"/>
    <col min="8451" max="8451" width="7.44140625" style="163" bestFit="1" customWidth="1"/>
    <col min="8452" max="8452" width="3" style="163" bestFit="1" customWidth="1"/>
    <col min="8453" max="8453" width="12" style="163" customWidth="1"/>
    <col min="8454" max="8454" width="11.88671875" style="163" customWidth="1"/>
    <col min="8455" max="8455" width="2" style="163" bestFit="1" customWidth="1"/>
    <col min="8456" max="8456" width="11.88671875" style="163" customWidth="1"/>
    <col min="8457" max="8457" width="2" style="163" bestFit="1" customWidth="1"/>
    <col min="8458" max="8458" width="11.88671875" style="163" customWidth="1"/>
    <col min="8459" max="8459" width="3" style="163" customWidth="1"/>
    <col min="8460" max="8460" width="4" style="163" customWidth="1"/>
    <col min="8461" max="8704" width="9" style="163"/>
    <col min="8705" max="8705" width="3.88671875" style="163" customWidth="1"/>
    <col min="8706" max="8706" width="5" style="163" customWidth="1"/>
    <col min="8707" max="8707" width="7.44140625" style="163" bestFit="1" customWidth="1"/>
    <col min="8708" max="8708" width="3" style="163" bestFit="1" customWidth="1"/>
    <col min="8709" max="8709" width="12" style="163" customWidth="1"/>
    <col min="8710" max="8710" width="11.88671875" style="163" customWidth="1"/>
    <col min="8711" max="8711" width="2" style="163" bestFit="1" customWidth="1"/>
    <col min="8712" max="8712" width="11.88671875" style="163" customWidth="1"/>
    <col min="8713" max="8713" width="2" style="163" bestFit="1" customWidth="1"/>
    <col min="8714" max="8714" width="11.88671875" style="163" customWidth="1"/>
    <col min="8715" max="8715" width="3" style="163" customWidth="1"/>
    <col min="8716" max="8716" width="4" style="163" customWidth="1"/>
    <col min="8717" max="8960" width="9" style="163"/>
    <col min="8961" max="8961" width="3.88671875" style="163" customWidth="1"/>
    <col min="8962" max="8962" width="5" style="163" customWidth="1"/>
    <col min="8963" max="8963" width="7.44140625" style="163" bestFit="1" customWidth="1"/>
    <col min="8964" max="8964" width="3" style="163" bestFit="1" customWidth="1"/>
    <col min="8965" max="8965" width="12" style="163" customWidth="1"/>
    <col min="8966" max="8966" width="11.88671875" style="163" customWidth="1"/>
    <col min="8967" max="8967" width="2" style="163" bestFit="1" customWidth="1"/>
    <col min="8968" max="8968" width="11.88671875" style="163" customWidth="1"/>
    <col min="8969" max="8969" width="2" style="163" bestFit="1" customWidth="1"/>
    <col min="8970" max="8970" width="11.88671875" style="163" customWidth="1"/>
    <col min="8971" max="8971" width="3" style="163" customWidth="1"/>
    <col min="8972" max="8972" width="4" style="163" customWidth="1"/>
    <col min="8973" max="9216" width="9" style="163"/>
    <col min="9217" max="9217" width="3.88671875" style="163" customWidth="1"/>
    <col min="9218" max="9218" width="5" style="163" customWidth="1"/>
    <col min="9219" max="9219" width="7.44140625" style="163" bestFit="1" customWidth="1"/>
    <col min="9220" max="9220" width="3" style="163" bestFit="1" customWidth="1"/>
    <col min="9221" max="9221" width="12" style="163" customWidth="1"/>
    <col min="9222" max="9222" width="11.88671875" style="163" customWidth="1"/>
    <col min="9223" max="9223" width="2" style="163" bestFit="1" customWidth="1"/>
    <col min="9224" max="9224" width="11.88671875" style="163" customWidth="1"/>
    <col min="9225" max="9225" width="2" style="163" bestFit="1" customWidth="1"/>
    <col min="9226" max="9226" width="11.88671875" style="163" customWidth="1"/>
    <col min="9227" max="9227" width="3" style="163" customWidth="1"/>
    <col min="9228" max="9228" width="4" style="163" customWidth="1"/>
    <col min="9229" max="9472" width="9" style="163"/>
    <col min="9473" max="9473" width="3.88671875" style="163" customWidth="1"/>
    <col min="9474" max="9474" width="5" style="163" customWidth="1"/>
    <col min="9475" max="9475" width="7.44140625" style="163" bestFit="1" customWidth="1"/>
    <col min="9476" max="9476" width="3" style="163" bestFit="1" customWidth="1"/>
    <col min="9477" max="9477" width="12" style="163" customWidth="1"/>
    <col min="9478" max="9478" width="11.88671875" style="163" customWidth="1"/>
    <col min="9479" max="9479" width="2" style="163" bestFit="1" customWidth="1"/>
    <col min="9480" max="9480" width="11.88671875" style="163" customWidth="1"/>
    <col min="9481" max="9481" width="2" style="163" bestFit="1" customWidth="1"/>
    <col min="9482" max="9482" width="11.88671875" style="163" customWidth="1"/>
    <col min="9483" max="9483" width="3" style="163" customWidth="1"/>
    <col min="9484" max="9484" width="4" style="163" customWidth="1"/>
    <col min="9485" max="9728" width="9" style="163"/>
    <col min="9729" max="9729" width="3.88671875" style="163" customWidth="1"/>
    <col min="9730" max="9730" width="5" style="163" customWidth="1"/>
    <col min="9731" max="9731" width="7.44140625" style="163" bestFit="1" customWidth="1"/>
    <col min="9732" max="9732" width="3" style="163" bestFit="1" customWidth="1"/>
    <col min="9733" max="9733" width="12" style="163" customWidth="1"/>
    <col min="9734" max="9734" width="11.88671875" style="163" customWidth="1"/>
    <col min="9735" max="9735" width="2" style="163" bestFit="1" customWidth="1"/>
    <col min="9736" max="9736" width="11.88671875" style="163" customWidth="1"/>
    <col min="9737" max="9737" width="2" style="163" bestFit="1" customWidth="1"/>
    <col min="9738" max="9738" width="11.88671875" style="163" customWidth="1"/>
    <col min="9739" max="9739" width="3" style="163" customWidth="1"/>
    <col min="9740" max="9740" width="4" style="163" customWidth="1"/>
    <col min="9741" max="9984" width="9" style="163"/>
    <col min="9985" max="9985" width="3.88671875" style="163" customWidth="1"/>
    <col min="9986" max="9986" width="5" style="163" customWidth="1"/>
    <col min="9987" max="9987" width="7.44140625" style="163" bestFit="1" customWidth="1"/>
    <col min="9988" max="9988" width="3" style="163" bestFit="1" customWidth="1"/>
    <col min="9989" max="9989" width="12" style="163" customWidth="1"/>
    <col min="9990" max="9990" width="11.88671875" style="163" customWidth="1"/>
    <col min="9991" max="9991" width="2" style="163" bestFit="1" customWidth="1"/>
    <col min="9992" max="9992" width="11.88671875" style="163" customWidth="1"/>
    <col min="9993" max="9993" width="2" style="163" bestFit="1" customWidth="1"/>
    <col min="9994" max="9994" width="11.88671875" style="163" customWidth="1"/>
    <col min="9995" max="9995" width="3" style="163" customWidth="1"/>
    <col min="9996" max="9996" width="4" style="163" customWidth="1"/>
    <col min="9997" max="10240" width="9" style="163"/>
    <col min="10241" max="10241" width="3.88671875" style="163" customWidth="1"/>
    <col min="10242" max="10242" width="5" style="163" customWidth="1"/>
    <col min="10243" max="10243" width="7.44140625" style="163" bestFit="1" customWidth="1"/>
    <col min="10244" max="10244" width="3" style="163" bestFit="1" customWidth="1"/>
    <col min="10245" max="10245" width="12" style="163" customWidth="1"/>
    <col min="10246" max="10246" width="11.88671875" style="163" customWidth="1"/>
    <col min="10247" max="10247" width="2" style="163" bestFit="1" customWidth="1"/>
    <col min="10248" max="10248" width="11.88671875" style="163" customWidth="1"/>
    <col min="10249" max="10249" width="2" style="163" bestFit="1" customWidth="1"/>
    <col min="10250" max="10250" width="11.88671875" style="163" customWidth="1"/>
    <col min="10251" max="10251" width="3" style="163" customWidth="1"/>
    <col min="10252" max="10252" width="4" style="163" customWidth="1"/>
    <col min="10253" max="10496" width="9" style="163"/>
    <col min="10497" max="10497" width="3.88671875" style="163" customWidth="1"/>
    <col min="10498" max="10498" width="5" style="163" customWidth="1"/>
    <col min="10499" max="10499" width="7.44140625" style="163" bestFit="1" customWidth="1"/>
    <col min="10500" max="10500" width="3" style="163" bestFit="1" customWidth="1"/>
    <col min="10501" max="10501" width="12" style="163" customWidth="1"/>
    <col min="10502" max="10502" width="11.88671875" style="163" customWidth="1"/>
    <col min="10503" max="10503" width="2" style="163" bestFit="1" customWidth="1"/>
    <col min="10504" max="10504" width="11.88671875" style="163" customWidth="1"/>
    <col min="10505" max="10505" width="2" style="163" bestFit="1" customWidth="1"/>
    <col min="10506" max="10506" width="11.88671875" style="163" customWidth="1"/>
    <col min="10507" max="10507" width="3" style="163" customWidth="1"/>
    <col min="10508" max="10508" width="4" style="163" customWidth="1"/>
    <col min="10509" max="10752" width="9" style="163"/>
    <col min="10753" max="10753" width="3.88671875" style="163" customWidth="1"/>
    <col min="10754" max="10754" width="5" style="163" customWidth="1"/>
    <col min="10755" max="10755" width="7.44140625" style="163" bestFit="1" customWidth="1"/>
    <col min="10756" max="10756" width="3" style="163" bestFit="1" customWidth="1"/>
    <col min="10757" max="10757" width="12" style="163" customWidth="1"/>
    <col min="10758" max="10758" width="11.88671875" style="163" customWidth="1"/>
    <col min="10759" max="10759" width="2" style="163" bestFit="1" customWidth="1"/>
    <col min="10760" max="10760" width="11.88671875" style="163" customWidth="1"/>
    <col min="10761" max="10761" width="2" style="163" bestFit="1" customWidth="1"/>
    <col min="10762" max="10762" width="11.88671875" style="163" customWidth="1"/>
    <col min="10763" max="10763" width="3" style="163" customWidth="1"/>
    <col min="10764" max="10764" width="4" style="163" customWidth="1"/>
    <col min="10765" max="11008" width="9" style="163"/>
    <col min="11009" max="11009" width="3.88671875" style="163" customWidth="1"/>
    <col min="11010" max="11010" width="5" style="163" customWidth="1"/>
    <col min="11011" max="11011" width="7.44140625" style="163" bestFit="1" customWidth="1"/>
    <col min="11012" max="11012" width="3" style="163" bestFit="1" customWidth="1"/>
    <col min="11013" max="11013" width="12" style="163" customWidth="1"/>
    <col min="11014" max="11014" width="11.88671875" style="163" customWidth="1"/>
    <col min="11015" max="11015" width="2" style="163" bestFit="1" customWidth="1"/>
    <col min="11016" max="11016" width="11.88671875" style="163" customWidth="1"/>
    <col min="11017" max="11017" width="2" style="163" bestFit="1" customWidth="1"/>
    <col min="11018" max="11018" width="11.88671875" style="163" customWidth="1"/>
    <col min="11019" max="11019" width="3" style="163" customWidth="1"/>
    <col min="11020" max="11020" width="4" style="163" customWidth="1"/>
    <col min="11021" max="11264" width="9" style="163"/>
    <col min="11265" max="11265" width="3.88671875" style="163" customWidth="1"/>
    <col min="11266" max="11266" width="5" style="163" customWidth="1"/>
    <col min="11267" max="11267" width="7.44140625" style="163" bestFit="1" customWidth="1"/>
    <col min="11268" max="11268" width="3" style="163" bestFit="1" customWidth="1"/>
    <col min="11269" max="11269" width="12" style="163" customWidth="1"/>
    <col min="11270" max="11270" width="11.88671875" style="163" customWidth="1"/>
    <col min="11271" max="11271" width="2" style="163" bestFit="1" customWidth="1"/>
    <col min="11272" max="11272" width="11.88671875" style="163" customWidth="1"/>
    <col min="11273" max="11273" width="2" style="163" bestFit="1" customWidth="1"/>
    <col min="11274" max="11274" width="11.88671875" style="163" customWidth="1"/>
    <col min="11275" max="11275" width="3" style="163" customWidth="1"/>
    <col min="11276" max="11276" width="4" style="163" customWidth="1"/>
    <col min="11277" max="11520" width="9" style="163"/>
    <col min="11521" max="11521" width="3.88671875" style="163" customWidth="1"/>
    <col min="11522" max="11522" width="5" style="163" customWidth="1"/>
    <col min="11523" max="11523" width="7.44140625" style="163" bestFit="1" customWidth="1"/>
    <col min="11524" max="11524" width="3" style="163" bestFit="1" customWidth="1"/>
    <col min="11525" max="11525" width="12" style="163" customWidth="1"/>
    <col min="11526" max="11526" width="11.88671875" style="163" customWidth="1"/>
    <col min="11527" max="11527" width="2" style="163" bestFit="1" customWidth="1"/>
    <col min="11528" max="11528" width="11.88671875" style="163" customWidth="1"/>
    <col min="11529" max="11529" width="2" style="163" bestFit="1" customWidth="1"/>
    <col min="11530" max="11530" width="11.88671875" style="163" customWidth="1"/>
    <col min="11531" max="11531" width="3" style="163" customWidth="1"/>
    <col min="11532" max="11532" width="4" style="163" customWidth="1"/>
    <col min="11533" max="11776" width="9" style="163"/>
    <col min="11777" max="11777" width="3.88671875" style="163" customWidth="1"/>
    <col min="11778" max="11778" width="5" style="163" customWidth="1"/>
    <col min="11779" max="11779" width="7.44140625" style="163" bestFit="1" customWidth="1"/>
    <col min="11780" max="11780" width="3" style="163" bestFit="1" customWidth="1"/>
    <col min="11781" max="11781" width="12" style="163" customWidth="1"/>
    <col min="11782" max="11782" width="11.88671875" style="163" customWidth="1"/>
    <col min="11783" max="11783" width="2" style="163" bestFit="1" customWidth="1"/>
    <col min="11784" max="11784" width="11.88671875" style="163" customWidth="1"/>
    <col min="11785" max="11785" width="2" style="163" bestFit="1" customWidth="1"/>
    <col min="11786" max="11786" width="11.88671875" style="163" customWidth="1"/>
    <col min="11787" max="11787" width="3" style="163" customWidth="1"/>
    <col min="11788" max="11788" width="4" style="163" customWidth="1"/>
    <col min="11789" max="12032" width="9" style="163"/>
    <col min="12033" max="12033" width="3.88671875" style="163" customWidth="1"/>
    <col min="12034" max="12034" width="5" style="163" customWidth="1"/>
    <col min="12035" max="12035" width="7.44140625" style="163" bestFit="1" customWidth="1"/>
    <col min="12036" max="12036" width="3" style="163" bestFit="1" customWidth="1"/>
    <col min="12037" max="12037" width="12" style="163" customWidth="1"/>
    <col min="12038" max="12038" width="11.88671875" style="163" customWidth="1"/>
    <col min="12039" max="12039" width="2" style="163" bestFit="1" customWidth="1"/>
    <col min="12040" max="12040" width="11.88671875" style="163" customWidth="1"/>
    <col min="12041" max="12041" width="2" style="163" bestFit="1" customWidth="1"/>
    <col min="12042" max="12042" width="11.88671875" style="163" customWidth="1"/>
    <col min="12043" max="12043" width="3" style="163" customWidth="1"/>
    <col min="12044" max="12044" width="4" style="163" customWidth="1"/>
    <col min="12045" max="12288" width="9" style="163"/>
    <col min="12289" max="12289" width="3.88671875" style="163" customWidth="1"/>
    <col min="12290" max="12290" width="5" style="163" customWidth="1"/>
    <col min="12291" max="12291" width="7.44140625" style="163" bestFit="1" customWidth="1"/>
    <col min="12292" max="12292" width="3" style="163" bestFit="1" customWidth="1"/>
    <col min="12293" max="12293" width="12" style="163" customWidth="1"/>
    <col min="12294" max="12294" width="11.88671875" style="163" customWidth="1"/>
    <col min="12295" max="12295" width="2" style="163" bestFit="1" customWidth="1"/>
    <col min="12296" max="12296" width="11.88671875" style="163" customWidth="1"/>
    <col min="12297" max="12297" width="2" style="163" bestFit="1" customWidth="1"/>
    <col min="12298" max="12298" width="11.88671875" style="163" customWidth="1"/>
    <col min="12299" max="12299" width="3" style="163" customWidth="1"/>
    <col min="12300" max="12300" width="4" style="163" customWidth="1"/>
    <col min="12301" max="12544" width="9" style="163"/>
    <col min="12545" max="12545" width="3.88671875" style="163" customWidth="1"/>
    <col min="12546" max="12546" width="5" style="163" customWidth="1"/>
    <col min="12547" max="12547" width="7.44140625" style="163" bestFit="1" customWidth="1"/>
    <col min="12548" max="12548" width="3" style="163" bestFit="1" customWidth="1"/>
    <col min="12549" max="12549" width="12" style="163" customWidth="1"/>
    <col min="12550" max="12550" width="11.88671875" style="163" customWidth="1"/>
    <col min="12551" max="12551" width="2" style="163" bestFit="1" customWidth="1"/>
    <col min="12552" max="12552" width="11.88671875" style="163" customWidth="1"/>
    <col min="12553" max="12553" width="2" style="163" bestFit="1" customWidth="1"/>
    <col min="12554" max="12554" width="11.88671875" style="163" customWidth="1"/>
    <col min="12555" max="12555" width="3" style="163" customWidth="1"/>
    <col min="12556" max="12556" width="4" style="163" customWidth="1"/>
    <col min="12557" max="12800" width="9" style="163"/>
    <col min="12801" max="12801" width="3.88671875" style="163" customWidth="1"/>
    <col min="12802" max="12802" width="5" style="163" customWidth="1"/>
    <col min="12803" max="12803" width="7.44140625" style="163" bestFit="1" customWidth="1"/>
    <col min="12804" max="12804" width="3" style="163" bestFit="1" customWidth="1"/>
    <col min="12805" max="12805" width="12" style="163" customWidth="1"/>
    <col min="12806" max="12806" width="11.88671875" style="163" customWidth="1"/>
    <col min="12807" max="12807" width="2" style="163" bestFit="1" customWidth="1"/>
    <col min="12808" max="12808" width="11.88671875" style="163" customWidth="1"/>
    <col min="12809" max="12809" width="2" style="163" bestFit="1" customWidth="1"/>
    <col min="12810" max="12810" width="11.88671875" style="163" customWidth="1"/>
    <col min="12811" max="12811" width="3" style="163" customWidth="1"/>
    <col min="12812" max="12812" width="4" style="163" customWidth="1"/>
    <col min="12813" max="13056" width="9" style="163"/>
    <col min="13057" max="13057" width="3.88671875" style="163" customWidth="1"/>
    <col min="13058" max="13058" width="5" style="163" customWidth="1"/>
    <col min="13059" max="13059" width="7.44140625" style="163" bestFit="1" customWidth="1"/>
    <col min="13060" max="13060" width="3" style="163" bestFit="1" customWidth="1"/>
    <col min="13061" max="13061" width="12" style="163" customWidth="1"/>
    <col min="13062" max="13062" width="11.88671875" style="163" customWidth="1"/>
    <col min="13063" max="13063" width="2" style="163" bestFit="1" customWidth="1"/>
    <col min="13064" max="13064" width="11.88671875" style="163" customWidth="1"/>
    <col min="13065" max="13065" width="2" style="163" bestFit="1" customWidth="1"/>
    <col min="13066" max="13066" width="11.88671875" style="163" customWidth="1"/>
    <col min="13067" max="13067" width="3" style="163" customWidth="1"/>
    <col min="13068" max="13068" width="4" style="163" customWidth="1"/>
    <col min="13069" max="13312" width="9" style="163"/>
    <col min="13313" max="13313" width="3.88671875" style="163" customWidth="1"/>
    <col min="13314" max="13314" width="5" style="163" customWidth="1"/>
    <col min="13315" max="13315" width="7.44140625" style="163" bestFit="1" customWidth="1"/>
    <col min="13316" max="13316" width="3" style="163" bestFit="1" customWidth="1"/>
    <col min="13317" max="13317" width="12" style="163" customWidth="1"/>
    <col min="13318" max="13318" width="11.88671875" style="163" customWidth="1"/>
    <col min="13319" max="13319" width="2" style="163" bestFit="1" customWidth="1"/>
    <col min="13320" max="13320" width="11.88671875" style="163" customWidth="1"/>
    <col min="13321" max="13321" width="2" style="163" bestFit="1" customWidth="1"/>
    <col min="13322" max="13322" width="11.88671875" style="163" customWidth="1"/>
    <col min="13323" max="13323" width="3" style="163" customWidth="1"/>
    <col min="13324" max="13324" width="4" style="163" customWidth="1"/>
    <col min="13325" max="13568" width="9" style="163"/>
    <col min="13569" max="13569" width="3.88671875" style="163" customWidth="1"/>
    <col min="13570" max="13570" width="5" style="163" customWidth="1"/>
    <col min="13571" max="13571" width="7.44140625" style="163" bestFit="1" customWidth="1"/>
    <col min="13572" max="13572" width="3" style="163" bestFit="1" customWidth="1"/>
    <col min="13573" max="13573" width="12" style="163" customWidth="1"/>
    <col min="13574" max="13574" width="11.88671875" style="163" customWidth="1"/>
    <col min="13575" max="13575" width="2" style="163" bestFit="1" customWidth="1"/>
    <col min="13576" max="13576" width="11.88671875" style="163" customWidth="1"/>
    <col min="13577" max="13577" width="2" style="163" bestFit="1" customWidth="1"/>
    <col min="13578" max="13578" width="11.88671875" style="163" customWidth="1"/>
    <col min="13579" max="13579" width="3" style="163" customWidth="1"/>
    <col min="13580" max="13580" width="4" style="163" customWidth="1"/>
    <col min="13581" max="13824" width="9" style="163"/>
    <col min="13825" max="13825" width="3.88671875" style="163" customWidth="1"/>
    <col min="13826" max="13826" width="5" style="163" customWidth="1"/>
    <col min="13827" max="13827" width="7.44140625" style="163" bestFit="1" customWidth="1"/>
    <col min="13828" max="13828" width="3" style="163" bestFit="1" customWidth="1"/>
    <col min="13829" max="13829" width="12" style="163" customWidth="1"/>
    <col min="13830" max="13830" width="11.88671875" style="163" customWidth="1"/>
    <col min="13831" max="13831" width="2" style="163" bestFit="1" customWidth="1"/>
    <col min="13832" max="13832" width="11.88671875" style="163" customWidth="1"/>
    <col min="13833" max="13833" width="2" style="163" bestFit="1" customWidth="1"/>
    <col min="13834" max="13834" width="11.88671875" style="163" customWidth="1"/>
    <col min="13835" max="13835" width="3" style="163" customWidth="1"/>
    <col min="13836" max="13836" width="4" style="163" customWidth="1"/>
    <col min="13837" max="14080" width="9" style="163"/>
    <col min="14081" max="14081" width="3.88671875" style="163" customWidth="1"/>
    <col min="14082" max="14082" width="5" style="163" customWidth="1"/>
    <col min="14083" max="14083" width="7.44140625" style="163" bestFit="1" customWidth="1"/>
    <col min="14084" max="14084" width="3" style="163" bestFit="1" customWidth="1"/>
    <col min="14085" max="14085" width="12" style="163" customWidth="1"/>
    <col min="14086" max="14086" width="11.88671875" style="163" customWidth="1"/>
    <col min="14087" max="14087" width="2" style="163" bestFit="1" customWidth="1"/>
    <col min="14088" max="14088" width="11.88671875" style="163" customWidth="1"/>
    <col min="14089" max="14089" width="2" style="163" bestFit="1" customWidth="1"/>
    <col min="14090" max="14090" width="11.88671875" style="163" customWidth="1"/>
    <col min="14091" max="14091" width="3" style="163" customWidth="1"/>
    <col min="14092" max="14092" width="4" style="163" customWidth="1"/>
    <col min="14093" max="14336" width="9" style="163"/>
    <col min="14337" max="14337" width="3.88671875" style="163" customWidth="1"/>
    <col min="14338" max="14338" width="5" style="163" customWidth="1"/>
    <col min="14339" max="14339" width="7.44140625" style="163" bestFit="1" customWidth="1"/>
    <col min="14340" max="14340" width="3" style="163" bestFit="1" customWidth="1"/>
    <col min="14341" max="14341" width="12" style="163" customWidth="1"/>
    <col min="14342" max="14342" width="11.88671875" style="163" customWidth="1"/>
    <col min="14343" max="14343" width="2" style="163" bestFit="1" customWidth="1"/>
    <col min="14344" max="14344" width="11.88671875" style="163" customWidth="1"/>
    <col min="14345" max="14345" width="2" style="163" bestFit="1" customWidth="1"/>
    <col min="14346" max="14346" width="11.88671875" style="163" customWidth="1"/>
    <col min="14347" max="14347" width="3" style="163" customWidth="1"/>
    <col min="14348" max="14348" width="4" style="163" customWidth="1"/>
    <col min="14349" max="14592" width="9" style="163"/>
    <col min="14593" max="14593" width="3.88671875" style="163" customWidth="1"/>
    <col min="14594" max="14594" width="5" style="163" customWidth="1"/>
    <col min="14595" max="14595" width="7.44140625" style="163" bestFit="1" customWidth="1"/>
    <col min="14596" max="14596" width="3" style="163" bestFit="1" customWidth="1"/>
    <col min="14597" max="14597" width="12" style="163" customWidth="1"/>
    <col min="14598" max="14598" width="11.88671875" style="163" customWidth="1"/>
    <col min="14599" max="14599" width="2" style="163" bestFit="1" customWidth="1"/>
    <col min="14600" max="14600" width="11.88671875" style="163" customWidth="1"/>
    <col min="14601" max="14601" width="2" style="163" bestFit="1" customWidth="1"/>
    <col min="14602" max="14602" width="11.88671875" style="163" customWidth="1"/>
    <col min="14603" max="14603" width="3" style="163" customWidth="1"/>
    <col min="14604" max="14604" width="4" style="163" customWidth="1"/>
    <col min="14605" max="14848" width="9" style="163"/>
    <col min="14849" max="14849" width="3.88671875" style="163" customWidth="1"/>
    <col min="14850" max="14850" width="5" style="163" customWidth="1"/>
    <col min="14851" max="14851" width="7.44140625" style="163" bestFit="1" customWidth="1"/>
    <col min="14852" max="14852" width="3" style="163" bestFit="1" customWidth="1"/>
    <col min="14853" max="14853" width="12" style="163" customWidth="1"/>
    <col min="14854" max="14854" width="11.88671875" style="163" customWidth="1"/>
    <col min="14855" max="14855" width="2" style="163" bestFit="1" customWidth="1"/>
    <col min="14856" max="14856" width="11.88671875" style="163" customWidth="1"/>
    <col min="14857" max="14857" width="2" style="163" bestFit="1" customWidth="1"/>
    <col min="14858" max="14858" width="11.88671875" style="163" customWidth="1"/>
    <col min="14859" max="14859" width="3" style="163" customWidth="1"/>
    <col min="14860" max="14860" width="4" style="163" customWidth="1"/>
    <col min="14861" max="15104" width="9" style="163"/>
    <col min="15105" max="15105" width="3.88671875" style="163" customWidth="1"/>
    <col min="15106" max="15106" width="5" style="163" customWidth="1"/>
    <col min="15107" max="15107" width="7.44140625" style="163" bestFit="1" customWidth="1"/>
    <col min="15108" max="15108" width="3" style="163" bestFit="1" customWidth="1"/>
    <col min="15109" max="15109" width="12" style="163" customWidth="1"/>
    <col min="15110" max="15110" width="11.88671875" style="163" customWidth="1"/>
    <col min="15111" max="15111" width="2" style="163" bestFit="1" customWidth="1"/>
    <col min="15112" max="15112" width="11.88671875" style="163" customWidth="1"/>
    <col min="15113" max="15113" width="2" style="163" bestFit="1" customWidth="1"/>
    <col min="15114" max="15114" width="11.88671875" style="163" customWidth="1"/>
    <col min="15115" max="15115" width="3" style="163" customWidth="1"/>
    <col min="15116" max="15116" width="4" style="163" customWidth="1"/>
    <col min="15117" max="15360" width="9" style="163"/>
    <col min="15361" max="15361" width="3.88671875" style="163" customWidth="1"/>
    <col min="15362" max="15362" width="5" style="163" customWidth="1"/>
    <col min="15363" max="15363" width="7.44140625" style="163" bestFit="1" customWidth="1"/>
    <col min="15364" max="15364" width="3" style="163" bestFit="1" customWidth="1"/>
    <col min="15365" max="15365" width="12" style="163" customWidth="1"/>
    <col min="15366" max="15366" width="11.88671875" style="163" customWidth="1"/>
    <col min="15367" max="15367" width="2" style="163" bestFit="1" customWidth="1"/>
    <col min="15368" max="15368" width="11.88671875" style="163" customWidth="1"/>
    <col min="15369" max="15369" width="2" style="163" bestFit="1" customWidth="1"/>
    <col min="15370" max="15370" width="11.88671875" style="163" customWidth="1"/>
    <col min="15371" max="15371" width="3" style="163" customWidth="1"/>
    <col min="15372" max="15372" width="4" style="163" customWidth="1"/>
    <col min="15373" max="15616" width="9" style="163"/>
    <col min="15617" max="15617" width="3.88671875" style="163" customWidth="1"/>
    <col min="15618" max="15618" width="5" style="163" customWidth="1"/>
    <col min="15619" max="15619" width="7.44140625" style="163" bestFit="1" customWidth="1"/>
    <col min="15620" max="15620" width="3" style="163" bestFit="1" customWidth="1"/>
    <col min="15621" max="15621" width="12" style="163" customWidth="1"/>
    <col min="15622" max="15622" width="11.88671875" style="163" customWidth="1"/>
    <col min="15623" max="15623" width="2" style="163" bestFit="1" customWidth="1"/>
    <col min="15624" max="15624" width="11.88671875" style="163" customWidth="1"/>
    <col min="15625" max="15625" width="2" style="163" bestFit="1" customWidth="1"/>
    <col min="15626" max="15626" width="11.88671875" style="163" customWidth="1"/>
    <col min="15627" max="15627" width="3" style="163" customWidth="1"/>
    <col min="15628" max="15628" width="4" style="163" customWidth="1"/>
    <col min="15629" max="15872" width="9" style="163"/>
    <col min="15873" max="15873" width="3.88671875" style="163" customWidth="1"/>
    <col min="15874" max="15874" width="5" style="163" customWidth="1"/>
    <col min="15875" max="15875" width="7.44140625" style="163" bestFit="1" customWidth="1"/>
    <col min="15876" max="15876" width="3" style="163" bestFit="1" customWidth="1"/>
    <col min="15877" max="15877" width="12" style="163" customWidth="1"/>
    <col min="15878" max="15878" width="11.88671875" style="163" customWidth="1"/>
    <col min="15879" max="15879" width="2" style="163" bestFit="1" customWidth="1"/>
    <col min="15880" max="15880" width="11.88671875" style="163" customWidth="1"/>
    <col min="15881" max="15881" width="2" style="163" bestFit="1" customWidth="1"/>
    <col min="15882" max="15882" width="11.88671875" style="163" customWidth="1"/>
    <col min="15883" max="15883" width="3" style="163" customWidth="1"/>
    <col min="15884" max="15884" width="4" style="163" customWidth="1"/>
    <col min="15885" max="16128" width="9" style="163"/>
    <col min="16129" max="16129" width="3.88671875" style="163" customWidth="1"/>
    <col min="16130" max="16130" width="5" style="163" customWidth="1"/>
    <col min="16131" max="16131" width="7.44140625" style="163" bestFit="1" customWidth="1"/>
    <col min="16132" max="16132" width="3" style="163" bestFit="1" customWidth="1"/>
    <col min="16133" max="16133" width="12" style="163" customWidth="1"/>
    <col min="16134" max="16134" width="11.88671875" style="163" customWidth="1"/>
    <col min="16135" max="16135" width="2" style="163" bestFit="1" customWidth="1"/>
    <col min="16136" max="16136" width="11.88671875" style="163" customWidth="1"/>
    <col min="16137" max="16137" width="2" style="163" bestFit="1" customWidth="1"/>
    <col min="16138" max="16138" width="11.88671875" style="163" customWidth="1"/>
    <col min="16139" max="16139" width="3" style="163" customWidth="1"/>
    <col min="16140" max="16140" width="4" style="163" customWidth="1"/>
    <col min="16141" max="16384" width="9" style="163"/>
  </cols>
  <sheetData>
    <row r="1" spans="1:16" ht="18.75" customHeight="1" x14ac:dyDescent="0.2">
      <c r="A1" s="1743" t="s">
        <v>155</v>
      </c>
      <c r="B1" s="1744"/>
      <c r="C1" s="1743" t="s">
        <v>7</v>
      </c>
      <c r="D1" s="1745"/>
      <c r="E1" s="1744"/>
      <c r="F1" s="416"/>
      <c r="G1" s="388"/>
      <c r="H1" s="870" t="s">
        <v>91</v>
      </c>
      <c r="I1" s="1721">
        <f>総括表!H4</f>
        <v>0</v>
      </c>
      <c r="J1" s="1721"/>
      <c r="K1" s="1721"/>
      <c r="L1" s="388"/>
      <c r="M1" s="388"/>
      <c r="N1" s="388"/>
    </row>
    <row r="2" spans="1:16" ht="18.75" customHeight="1" x14ac:dyDescent="0.2">
      <c r="A2" s="388"/>
      <c r="B2" s="388"/>
      <c r="C2" s="388"/>
      <c r="D2" s="388"/>
      <c r="E2" s="388"/>
      <c r="F2" s="416"/>
      <c r="G2" s="388"/>
      <c r="H2" s="388"/>
      <c r="I2" s="388"/>
      <c r="J2" s="1091"/>
      <c r="K2" s="391"/>
      <c r="L2" s="388"/>
      <c r="M2" s="388"/>
      <c r="N2" s="388"/>
    </row>
    <row r="3" spans="1:16" ht="15" customHeight="1" x14ac:dyDescent="0.2">
      <c r="A3" s="388"/>
      <c r="B3" s="388"/>
      <c r="C3" s="388"/>
      <c r="D3" s="388"/>
      <c r="E3" s="388"/>
      <c r="F3" s="416"/>
      <c r="G3" s="388"/>
      <c r="H3" s="1092"/>
      <c r="I3" s="1092"/>
      <c r="J3" s="1093"/>
      <c r="K3" s="391"/>
      <c r="L3" s="388"/>
      <c r="M3" s="388"/>
      <c r="N3" s="388"/>
    </row>
    <row r="4" spans="1:16" ht="18.75" customHeight="1" x14ac:dyDescent="0.2">
      <c r="A4" s="551" t="s">
        <v>51</v>
      </c>
      <c r="B4" s="536" t="s">
        <v>507</v>
      </c>
      <c r="C4" s="536"/>
      <c r="D4" s="536"/>
      <c r="E4" s="536"/>
      <c r="F4" s="621"/>
      <c r="G4" s="536"/>
      <c r="H4" s="536"/>
      <c r="I4" s="536"/>
      <c r="J4" s="621"/>
      <c r="K4" s="409"/>
      <c r="L4" s="536"/>
      <c r="M4" s="388"/>
      <c r="N4" s="388"/>
    </row>
    <row r="5" spans="1:16" ht="11.25" customHeight="1" x14ac:dyDescent="0.2">
      <c r="A5" s="551"/>
      <c r="B5" s="536"/>
      <c r="C5" s="536"/>
      <c r="D5" s="536"/>
      <c r="E5" s="536"/>
      <c r="F5" s="621"/>
      <c r="G5" s="536"/>
      <c r="H5" s="536"/>
      <c r="I5" s="536"/>
      <c r="J5" s="621"/>
      <c r="K5" s="409"/>
      <c r="L5" s="536"/>
      <c r="M5" s="388"/>
      <c r="N5" s="388"/>
    </row>
    <row r="6" spans="1:16" ht="18.75" customHeight="1" x14ac:dyDescent="0.2">
      <c r="A6" s="551"/>
      <c r="B6" s="1534" t="s">
        <v>140</v>
      </c>
      <c r="C6" s="1535"/>
      <c r="D6" s="1534" t="s">
        <v>139</v>
      </c>
      <c r="E6" s="1535"/>
      <c r="F6" s="733" t="s">
        <v>138</v>
      </c>
      <c r="G6" s="1094"/>
      <c r="H6" s="1095" t="s">
        <v>137</v>
      </c>
      <c r="I6" s="412"/>
      <c r="J6" s="733" t="s">
        <v>89</v>
      </c>
      <c r="K6" s="409"/>
      <c r="L6" s="536"/>
      <c r="M6" s="388"/>
      <c r="N6" s="388"/>
    </row>
    <row r="7" spans="1:16" ht="15" customHeight="1" x14ac:dyDescent="0.2">
      <c r="A7" s="551"/>
      <c r="B7" s="564"/>
      <c r="C7" s="565"/>
      <c r="D7" s="566"/>
      <c r="E7" s="411"/>
      <c r="F7" s="627"/>
      <c r="G7" s="566"/>
      <c r="H7" s="568"/>
      <c r="I7" s="411"/>
      <c r="J7" s="628" t="s">
        <v>136</v>
      </c>
      <c r="K7" s="409"/>
      <c r="L7" s="536"/>
      <c r="M7" s="388"/>
      <c r="N7" s="388"/>
    </row>
    <row r="8" spans="1:16" ht="15" customHeight="1" x14ac:dyDescent="0.2">
      <c r="A8" s="536"/>
      <c r="B8" s="404">
        <v>2</v>
      </c>
      <c r="C8" s="405" t="s">
        <v>126</v>
      </c>
      <c r="D8" s="1723"/>
      <c r="E8" s="1724"/>
      <c r="F8" s="612">
        <f>+基礎データ貼付用シート!E1705</f>
        <v>0</v>
      </c>
      <c r="G8" s="1097" t="s">
        <v>117</v>
      </c>
      <c r="H8" s="610">
        <v>1.6E-2</v>
      </c>
      <c r="I8" s="1097" t="s">
        <v>119</v>
      </c>
      <c r="J8" s="424">
        <f t="shared" ref="J8:J26" si="0">ROUND(F8*H8,0)</f>
        <v>0</v>
      </c>
      <c r="K8" s="409" t="s">
        <v>134</v>
      </c>
      <c r="L8" s="536"/>
      <c r="M8" s="388"/>
      <c r="N8" s="388" t="s">
        <v>6338</v>
      </c>
      <c r="O8" s="163" t="s">
        <v>6339</v>
      </c>
      <c r="P8" s="163" t="s">
        <v>6340</v>
      </c>
    </row>
    <row r="9" spans="1:16" ht="15" customHeight="1" x14ac:dyDescent="0.2">
      <c r="A9" s="536"/>
      <c r="B9" s="404">
        <v>3</v>
      </c>
      <c r="C9" s="405" t="s">
        <v>125</v>
      </c>
      <c r="D9" s="1723"/>
      <c r="E9" s="1724"/>
      <c r="F9" s="612">
        <f>+基礎データ貼付用シート!E1706</f>
        <v>0</v>
      </c>
      <c r="G9" s="1097" t="s">
        <v>117</v>
      </c>
      <c r="H9" s="610">
        <v>1.0999999999999999E-2</v>
      </c>
      <c r="I9" s="1097" t="s">
        <v>119</v>
      </c>
      <c r="J9" s="424">
        <f t="shared" si="0"/>
        <v>0</v>
      </c>
      <c r="K9" s="409" t="s">
        <v>132</v>
      </c>
      <c r="L9" s="536"/>
      <c r="M9" s="388"/>
      <c r="N9" s="388"/>
      <c r="P9" s="163" t="s">
        <v>6341</v>
      </c>
    </row>
    <row r="10" spans="1:16" ht="15" customHeight="1" x14ac:dyDescent="0.2">
      <c r="A10" s="536"/>
      <c r="B10" s="404">
        <v>4</v>
      </c>
      <c r="C10" s="405" t="s">
        <v>124</v>
      </c>
      <c r="D10" s="1723"/>
      <c r="E10" s="1724"/>
      <c r="F10" s="612">
        <f>+基礎データ貼付用シート!E1707</f>
        <v>0</v>
      </c>
      <c r="G10" s="1097" t="s">
        <v>117</v>
      </c>
      <c r="H10" s="610">
        <v>8.9999999999999993E-3</v>
      </c>
      <c r="I10" s="1097" t="s">
        <v>119</v>
      </c>
      <c r="J10" s="424">
        <f t="shared" si="0"/>
        <v>0</v>
      </c>
      <c r="K10" s="409" t="s">
        <v>130</v>
      </c>
      <c r="L10" s="536"/>
      <c r="M10" s="388"/>
      <c r="N10" s="388"/>
      <c r="P10" s="163" t="s">
        <v>6342</v>
      </c>
    </row>
    <row r="11" spans="1:16" ht="15" customHeight="1" x14ac:dyDescent="0.2">
      <c r="A11" s="536"/>
      <c r="B11" s="404">
        <v>5</v>
      </c>
      <c r="C11" s="405" t="s">
        <v>123</v>
      </c>
      <c r="D11" s="406" t="s">
        <v>534</v>
      </c>
      <c r="E11" s="407" t="s">
        <v>143</v>
      </c>
      <c r="F11" s="612" t="b">
        <f>IF(総括表!$B$4=総括表!$Q$4,基礎データ貼付用シート!E1708)</f>
        <v>0</v>
      </c>
      <c r="G11" s="1097" t="s">
        <v>117</v>
      </c>
      <c r="H11" s="610">
        <v>0.156</v>
      </c>
      <c r="I11" s="1097" t="s">
        <v>119</v>
      </c>
      <c r="J11" s="424">
        <f t="shared" si="0"/>
        <v>0</v>
      </c>
      <c r="K11" s="1722" t="s">
        <v>5049</v>
      </c>
      <c r="L11" s="536"/>
      <c r="M11" s="388"/>
      <c r="N11" s="388"/>
      <c r="P11" s="163" t="s">
        <v>6343</v>
      </c>
    </row>
    <row r="12" spans="1:16" ht="15" customHeight="1" x14ac:dyDescent="0.2">
      <c r="A12" s="536"/>
      <c r="B12" s="779"/>
      <c r="C12" s="780"/>
      <c r="D12" s="406" t="s">
        <v>530</v>
      </c>
      <c r="E12" s="407" t="s">
        <v>142</v>
      </c>
      <c r="F12" s="612" t="b">
        <f>IF(総括表!$B$4=総括表!$Q$5,基礎データ貼付用シート!E1708)</f>
        <v>0</v>
      </c>
      <c r="G12" s="1097" t="s">
        <v>117</v>
      </c>
      <c r="H12" s="610">
        <v>0</v>
      </c>
      <c r="I12" s="1097" t="s">
        <v>119</v>
      </c>
      <c r="J12" s="424">
        <f t="shared" si="0"/>
        <v>0</v>
      </c>
      <c r="K12" s="1722"/>
      <c r="L12" s="536"/>
      <c r="M12" s="388"/>
      <c r="N12" s="388"/>
    </row>
    <row r="13" spans="1:16" ht="15" customHeight="1" x14ac:dyDescent="0.2">
      <c r="A13" s="536"/>
      <c r="B13" s="404">
        <v>6</v>
      </c>
      <c r="C13" s="405" t="s">
        <v>122</v>
      </c>
      <c r="D13" s="406" t="s">
        <v>534</v>
      </c>
      <c r="E13" s="407" t="s">
        <v>143</v>
      </c>
      <c r="F13" s="612" t="b">
        <f>IF(総括表!$B$4=総括表!$Q$4,基礎データ貼付用シート!E1709)</f>
        <v>0</v>
      </c>
      <c r="G13" s="1097" t="s">
        <v>117</v>
      </c>
      <c r="H13" s="610">
        <v>0.16700000000000001</v>
      </c>
      <c r="I13" s="1097" t="s">
        <v>119</v>
      </c>
      <c r="J13" s="424">
        <f t="shared" si="0"/>
        <v>0</v>
      </c>
      <c r="K13" s="1722" t="s">
        <v>6344</v>
      </c>
      <c r="L13" s="536"/>
      <c r="M13" s="388"/>
      <c r="N13" s="388"/>
    </row>
    <row r="14" spans="1:16" ht="15" customHeight="1" x14ac:dyDescent="0.2">
      <c r="A14" s="536"/>
      <c r="B14" s="779"/>
      <c r="C14" s="780"/>
      <c r="D14" s="406" t="s">
        <v>530</v>
      </c>
      <c r="E14" s="407" t="s">
        <v>142</v>
      </c>
      <c r="F14" s="612" t="b">
        <f>IF(総括表!$B$4=総括表!$Q$5,基礎データ貼付用シート!E1709)</f>
        <v>0</v>
      </c>
      <c r="G14" s="1097" t="s">
        <v>117</v>
      </c>
      <c r="H14" s="610">
        <v>0</v>
      </c>
      <c r="I14" s="1097" t="s">
        <v>119</v>
      </c>
      <c r="J14" s="424">
        <f t="shared" si="0"/>
        <v>0</v>
      </c>
      <c r="K14" s="1722"/>
      <c r="L14" s="536"/>
      <c r="M14" s="388"/>
      <c r="N14" s="388"/>
    </row>
    <row r="15" spans="1:16" ht="15" customHeight="1" x14ac:dyDescent="0.2">
      <c r="A15" s="536"/>
      <c r="B15" s="404">
        <v>7</v>
      </c>
      <c r="C15" s="405" t="s">
        <v>121</v>
      </c>
      <c r="D15" s="406" t="s">
        <v>534</v>
      </c>
      <c r="E15" s="407" t="s">
        <v>143</v>
      </c>
      <c r="F15" s="612" t="b">
        <f>IF(総括表!$B$4=総括表!$Q$4,基礎データ貼付用シート!E1710)</f>
        <v>0</v>
      </c>
      <c r="G15" s="1097" t="s">
        <v>117</v>
      </c>
      <c r="H15" s="610">
        <v>0.17799999999999999</v>
      </c>
      <c r="I15" s="1097" t="s">
        <v>119</v>
      </c>
      <c r="J15" s="424">
        <f t="shared" si="0"/>
        <v>0</v>
      </c>
      <c r="K15" s="1722" t="s">
        <v>6345</v>
      </c>
      <c r="L15" s="536"/>
      <c r="M15" s="388"/>
      <c r="N15" s="388"/>
    </row>
    <row r="16" spans="1:16" ht="15" customHeight="1" x14ac:dyDescent="0.2">
      <c r="A16" s="536"/>
      <c r="B16" s="779"/>
      <c r="C16" s="780"/>
      <c r="D16" s="406" t="s">
        <v>530</v>
      </c>
      <c r="E16" s="407" t="s">
        <v>142</v>
      </c>
      <c r="F16" s="612" t="b">
        <f>IF(総括表!$B$4=総括表!$Q$5,基礎データ貼付用シート!E1710)</f>
        <v>0</v>
      </c>
      <c r="G16" s="1097" t="s">
        <v>117</v>
      </c>
      <c r="H16" s="610">
        <v>2.5000000000000001E-2</v>
      </c>
      <c r="I16" s="1097" t="s">
        <v>119</v>
      </c>
      <c r="J16" s="424">
        <f t="shared" si="0"/>
        <v>0</v>
      </c>
      <c r="K16" s="1722"/>
      <c r="L16" s="536"/>
      <c r="M16" s="388"/>
      <c r="N16" s="388"/>
    </row>
    <row r="17" spans="1:14" ht="15" customHeight="1" x14ac:dyDescent="0.2">
      <c r="A17" s="536"/>
      <c r="B17" s="404">
        <v>8</v>
      </c>
      <c r="C17" s="405" t="s">
        <v>120</v>
      </c>
      <c r="D17" s="406" t="s">
        <v>534</v>
      </c>
      <c r="E17" s="407" t="s">
        <v>143</v>
      </c>
      <c r="F17" s="612" t="b">
        <f>IF(総括表!$B$4=総括表!$Q$4,基礎データ貼付用シート!E1711)</f>
        <v>0</v>
      </c>
      <c r="G17" s="1097" t="s">
        <v>117</v>
      </c>
      <c r="H17" s="610">
        <v>0.17599999999999999</v>
      </c>
      <c r="I17" s="1097" t="s">
        <v>119</v>
      </c>
      <c r="J17" s="424">
        <f t="shared" si="0"/>
        <v>0</v>
      </c>
      <c r="K17" s="1722" t="s">
        <v>6346</v>
      </c>
      <c r="L17" s="536"/>
      <c r="M17" s="388"/>
      <c r="N17" s="388"/>
    </row>
    <row r="18" spans="1:14" ht="15" customHeight="1" x14ac:dyDescent="0.2">
      <c r="A18" s="536"/>
      <c r="B18" s="779"/>
      <c r="C18" s="780"/>
      <c r="D18" s="406" t="s">
        <v>530</v>
      </c>
      <c r="E18" s="407" t="s">
        <v>142</v>
      </c>
      <c r="F18" s="612" t="b">
        <f>IF(総括表!$B$4=総括表!$Q$5,基礎データ貼付用シート!E1711)</f>
        <v>0</v>
      </c>
      <c r="G18" s="1097" t="s">
        <v>117</v>
      </c>
      <c r="H18" s="610">
        <v>0.124</v>
      </c>
      <c r="I18" s="1097" t="s">
        <v>119</v>
      </c>
      <c r="J18" s="424">
        <f t="shared" si="0"/>
        <v>0</v>
      </c>
      <c r="K18" s="1722"/>
      <c r="L18" s="536"/>
      <c r="M18" s="388"/>
      <c r="N18" s="388"/>
    </row>
    <row r="19" spans="1:14" ht="15" customHeight="1" x14ac:dyDescent="0.2">
      <c r="A19" s="536"/>
      <c r="B19" s="404">
        <v>9</v>
      </c>
      <c r="C19" s="405" t="s">
        <v>476</v>
      </c>
      <c r="D19" s="406" t="s">
        <v>534</v>
      </c>
      <c r="E19" s="407" t="s">
        <v>143</v>
      </c>
      <c r="F19" s="612" t="b">
        <f>IF(総括表!$B$4=総括表!$Q$4,基礎データ貼付用シート!E1712)</f>
        <v>0</v>
      </c>
      <c r="G19" s="1097" t="s">
        <v>117</v>
      </c>
      <c r="H19" s="610">
        <v>0.185</v>
      </c>
      <c r="I19" s="1097" t="s">
        <v>119</v>
      </c>
      <c r="J19" s="424">
        <f t="shared" si="0"/>
        <v>0</v>
      </c>
      <c r="K19" s="1722" t="s">
        <v>6347</v>
      </c>
      <c r="L19" s="536"/>
      <c r="M19" s="388"/>
      <c r="N19" s="388"/>
    </row>
    <row r="20" spans="1:14" ht="15" customHeight="1" x14ac:dyDescent="0.2">
      <c r="A20" s="536"/>
      <c r="B20" s="779"/>
      <c r="C20" s="780"/>
      <c r="D20" s="406" t="s">
        <v>530</v>
      </c>
      <c r="E20" s="407" t="s">
        <v>142</v>
      </c>
      <c r="F20" s="612" t="b">
        <f>IF(総括表!$B$4=総括表!$Q$5,基礎データ貼付用シート!E1712)</f>
        <v>0</v>
      </c>
      <c r="G20" s="1097" t="s">
        <v>117</v>
      </c>
      <c r="H20" s="610">
        <v>0.14599999999999999</v>
      </c>
      <c r="I20" s="1097" t="s">
        <v>119</v>
      </c>
      <c r="J20" s="424">
        <f t="shared" si="0"/>
        <v>0</v>
      </c>
      <c r="K20" s="1722"/>
      <c r="L20" s="536"/>
      <c r="M20" s="388"/>
      <c r="N20" s="388"/>
    </row>
    <row r="21" spans="1:14" ht="15" customHeight="1" x14ac:dyDescent="0.2">
      <c r="A21" s="536"/>
      <c r="B21" s="404">
        <v>10</v>
      </c>
      <c r="C21" s="405" t="s">
        <v>513</v>
      </c>
      <c r="D21" s="406" t="s">
        <v>534</v>
      </c>
      <c r="E21" s="407" t="s">
        <v>143</v>
      </c>
      <c r="F21" s="612" t="b">
        <f>IF(総括表!$B$4=総括表!$Q$4,基礎データ貼付用シート!E1713)</f>
        <v>0</v>
      </c>
      <c r="G21" s="1097" t="s">
        <v>117</v>
      </c>
      <c r="H21" s="793">
        <v>0.19800000000000001</v>
      </c>
      <c r="I21" s="1097" t="s">
        <v>119</v>
      </c>
      <c r="J21" s="424">
        <f>ROUND(F21*H21,0)</f>
        <v>0</v>
      </c>
      <c r="K21" s="1722" t="s">
        <v>6348</v>
      </c>
      <c r="L21" s="536"/>
      <c r="M21" s="388"/>
      <c r="N21" s="388"/>
    </row>
    <row r="22" spans="1:14" ht="15" customHeight="1" x14ac:dyDescent="0.2">
      <c r="A22" s="536"/>
      <c r="B22" s="779"/>
      <c r="C22" s="780"/>
      <c r="D22" s="406" t="s">
        <v>530</v>
      </c>
      <c r="E22" s="407" t="s">
        <v>142</v>
      </c>
      <c r="F22" s="612" t="b">
        <f>IF(総括表!$B$4=総括表!$Q$5,基礎データ貼付用シート!E1713)</f>
        <v>0</v>
      </c>
      <c r="G22" s="1097" t="s">
        <v>117</v>
      </c>
      <c r="H22" s="610">
        <v>0.16400000000000001</v>
      </c>
      <c r="I22" s="1097" t="s">
        <v>119</v>
      </c>
      <c r="J22" s="424">
        <f>ROUND(F22*H22,0)</f>
        <v>0</v>
      </c>
      <c r="K22" s="1722"/>
      <c r="L22" s="536"/>
      <c r="M22" s="388"/>
      <c r="N22" s="388"/>
    </row>
    <row r="23" spans="1:14" ht="15" customHeight="1" x14ac:dyDescent="0.2">
      <c r="A23" s="536"/>
      <c r="B23" s="404">
        <v>11</v>
      </c>
      <c r="C23" s="405" t="s">
        <v>620</v>
      </c>
      <c r="D23" s="406" t="s">
        <v>534</v>
      </c>
      <c r="E23" s="407" t="s">
        <v>143</v>
      </c>
      <c r="F23" s="612" t="b">
        <f>IF(総括表!$B$4=総括表!$Q$4,基礎データ貼付用シート!E1714)</f>
        <v>0</v>
      </c>
      <c r="G23" s="1097" t="s">
        <v>117</v>
      </c>
      <c r="H23" s="793">
        <v>0.21199999999999999</v>
      </c>
      <c r="I23" s="1097" t="s">
        <v>119</v>
      </c>
      <c r="J23" s="424">
        <f>ROUND(F23*H23,0)</f>
        <v>0</v>
      </c>
      <c r="K23" s="1722" t="s">
        <v>6349</v>
      </c>
      <c r="L23" s="536"/>
      <c r="M23" s="388"/>
      <c r="N23" s="388"/>
    </row>
    <row r="24" spans="1:14" ht="15" customHeight="1" x14ac:dyDescent="0.2">
      <c r="A24" s="536"/>
      <c r="B24" s="779"/>
      <c r="C24" s="780"/>
      <c r="D24" s="406" t="s">
        <v>530</v>
      </c>
      <c r="E24" s="407" t="s">
        <v>142</v>
      </c>
      <c r="F24" s="612" t="b">
        <f>IF(総括表!$B$4=総括表!$Q$5,基礎データ貼付用シート!E1714)</f>
        <v>0</v>
      </c>
      <c r="G24" s="1097" t="s">
        <v>117</v>
      </c>
      <c r="H24" s="793">
        <v>0.182</v>
      </c>
      <c r="I24" s="1097" t="s">
        <v>119</v>
      </c>
      <c r="J24" s="424">
        <f>ROUND(F24*H24,0)</f>
        <v>0</v>
      </c>
      <c r="K24" s="1722"/>
      <c r="L24" s="536"/>
      <c r="M24" s="388"/>
      <c r="N24" s="388"/>
    </row>
    <row r="25" spans="1:14" ht="15" customHeight="1" x14ac:dyDescent="0.2">
      <c r="A25" s="536"/>
      <c r="B25" s="404">
        <v>12</v>
      </c>
      <c r="C25" s="405" t="s">
        <v>716</v>
      </c>
      <c r="D25" s="406" t="s">
        <v>534</v>
      </c>
      <c r="E25" s="407" t="s">
        <v>143</v>
      </c>
      <c r="F25" s="612" t="b">
        <f>IF(総括表!$B$4=総括表!$Q$4,基礎データ貼付用シート!E1715)</f>
        <v>0</v>
      </c>
      <c r="G25" s="1097" t="s">
        <v>117</v>
      </c>
      <c r="H25" s="793">
        <v>0.22500000000000001</v>
      </c>
      <c r="I25" s="1097" t="s">
        <v>119</v>
      </c>
      <c r="J25" s="424">
        <f t="shared" si="0"/>
        <v>0</v>
      </c>
      <c r="K25" s="1722" t="s">
        <v>6350</v>
      </c>
      <c r="L25" s="536"/>
      <c r="M25" s="388"/>
      <c r="N25" s="388"/>
    </row>
    <row r="26" spans="1:14" ht="15" customHeight="1" thickBot="1" x14ac:dyDescent="0.25">
      <c r="A26" s="536"/>
      <c r="B26" s="779"/>
      <c r="C26" s="780"/>
      <c r="D26" s="406" t="s">
        <v>530</v>
      </c>
      <c r="E26" s="407" t="s">
        <v>142</v>
      </c>
      <c r="F26" s="612" t="b">
        <f>IF(総括表!$B$4=総括表!$Q$5,基礎データ貼付用シート!E1715)</f>
        <v>0</v>
      </c>
      <c r="G26" s="1097" t="s">
        <v>117</v>
      </c>
      <c r="H26" s="793">
        <v>0.19900000000000001</v>
      </c>
      <c r="I26" s="1097" t="s">
        <v>119</v>
      </c>
      <c r="J26" s="424">
        <f t="shared" si="0"/>
        <v>0</v>
      </c>
      <c r="K26" s="1722"/>
      <c r="L26" s="536"/>
      <c r="M26" s="388"/>
      <c r="N26" s="388"/>
    </row>
    <row r="27" spans="1:14" ht="15" customHeight="1" x14ac:dyDescent="0.2">
      <c r="A27" s="536"/>
      <c r="B27" s="914"/>
      <c r="C27" s="1075"/>
      <c r="D27" s="914"/>
      <c r="E27" s="914"/>
      <c r="F27" s="1048"/>
      <c r="G27" s="785"/>
      <c r="H27" s="1504" t="s">
        <v>6325</v>
      </c>
      <c r="I27" s="1505"/>
      <c r="J27" s="415"/>
      <c r="K27" s="409"/>
      <c r="L27" s="536"/>
      <c r="M27" s="388"/>
      <c r="N27" s="388"/>
    </row>
    <row r="28" spans="1:14" ht="15" customHeight="1" thickBot="1" x14ac:dyDescent="0.25">
      <c r="A28" s="536"/>
      <c r="B28" s="536"/>
      <c r="C28" s="536"/>
      <c r="D28" s="536"/>
      <c r="E28" s="536"/>
      <c r="F28" s="621"/>
      <c r="G28" s="536"/>
      <c r="H28" s="1545" t="s">
        <v>118</v>
      </c>
      <c r="I28" s="1546"/>
      <c r="J28" s="642">
        <f>SUM(J8:J26)</f>
        <v>0</v>
      </c>
      <c r="K28" s="409" t="s">
        <v>528</v>
      </c>
      <c r="L28" s="536"/>
      <c r="M28" s="388"/>
      <c r="N28" s="388"/>
    </row>
    <row r="29" spans="1:14" ht="15" customHeight="1" x14ac:dyDescent="0.2">
      <c r="A29" s="536"/>
      <c r="B29" s="536"/>
      <c r="C29" s="536"/>
      <c r="D29" s="536"/>
      <c r="E29" s="536"/>
      <c r="F29" s="621"/>
      <c r="G29" s="536"/>
      <c r="H29" s="785"/>
      <c r="I29" s="785"/>
      <c r="J29" s="1048"/>
      <c r="K29" s="409"/>
      <c r="L29" s="536"/>
      <c r="M29" s="388"/>
      <c r="N29" s="388"/>
    </row>
    <row r="30" spans="1:14" ht="18.75" customHeight="1" x14ac:dyDescent="0.2">
      <c r="A30" s="551" t="s">
        <v>54</v>
      </c>
      <c r="B30" s="536" t="s">
        <v>508</v>
      </c>
      <c r="C30" s="536"/>
      <c r="D30" s="536"/>
      <c r="E30" s="536"/>
      <c r="F30" s="621"/>
      <c r="G30" s="536"/>
      <c r="H30" s="536"/>
      <c r="I30" s="536"/>
      <c r="J30" s="621"/>
      <c r="K30" s="409"/>
      <c r="L30" s="536"/>
      <c r="M30" s="388"/>
      <c r="N30" s="388"/>
    </row>
    <row r="31" spans="1:14" ht="11.25" customHeight="1" x14ac:dyDescent="0.2">
      <c r="A31" s="551"/>
      <c r="B31" s="536"/>
      <c r="C31" s="536"/>
      <c r="D31" s="536"/>
      <c r="E31" s="536"/>
      <c r="F31" s="621"/>
      <c r="G31" s="536"/>
      <c r="H31" s="536"/>
      <c r="I31" s="536"/>
      <c r="J31" s="621"/>
      <c r="K31" s="409"/>
      <c r="L31" s="536"/>
      <c r="M31" s="388"/>
      <c r="N31" s="388"/>
    </row>
    <row r="32" spans="1:14" ht="18.75" customHeight="1" x14ac:dyDescent="0.2">
      <c r="A32" s="551"/>
      <c r="B32" s="1534" t="s">
        <v>140</v>
      </c>
      <c r="C32" s="1535"/>
      <c r="D32" s="1534" t="s">
        <v>139</v>
      </c>
      <c r="E32" s="1535"/>
      <c r="F32" s="733" t="s">
        <v>138</v>
      </c>
      <c r="G32" s="412"/>
      <c r="H32" s="1095" t="s">
        <v>137</v>
      </c>
      <c r="I32" s="412"/>
      <c r="J32" s="733" t="s">
        <v>89</v>
      </c>
      <c r="K32" s="409"/>
      <c r="L32" s="536"/>
      <c r="M32" s="388"/>
      <c r="N32" s="388"/>
    </row>
    <row r="33" spans="1:14" ht="15" customHeight="1" x14ac:dyDescent="0.2">
      <c r="A33" s="551"/>
      <c r="B33" s="564"/>
      <c r="C33" s="565"/>
      <c r="D33" s="566"/>
      <c r="E33" s="411"/>
      <c r="F33" s="627"/>
      <c r="G33" s="566"/>
      <c r="H33" s="568"/>
      <c r="I33" s="411"/>
      <c r="J33" s="628" t="s">
        <v>136</v>
      </c>
      <c r="K33" s="409"/>
      <c r="L33" s="536"/>
      <c r="M33" s="388"/>
      <c r="N33" s="388"/>
    </row>
    <row r="34" spans="1:14" ht="15" customHeight="1" x14ac:dyDescent="0.2">
      <c r="A34" s="536"/>
      <c r="B34" s="404">
        <v>2</v>
      </c>
      <c r="C34" s="405" t="s">
        <v>126</v>
      </c>
      <c r="D34" s="1723"/>
      <c r="E34" s="1724"/>
      <c r="F34" s="612">
        <f>+基礎データ貼付用シート!E1717</f>
        <v>0</v>
      </c>
      <c r="G34" s="1097" t="s">
        <v>117</v>
      </c>
      <c r="H34" s="610">
        <v>2.7E-2</v>
      </c>
      <c r="I34" s="1097" t="s">
        <v>119</v>
      </c>
      <c r="J34" s="424">
        <f t="shared" ref="J34:J52" si="1">ROUND(F34*H34,0)</f>
        <v>0</v>
      </c>
      <c r="K34" s="409" t="s">
        <v>134</v>
      </c>
      <c r="L34" s="536"/>
      <c r="M34" s="388"/>
      <c r="N34" s="388"/>
    </row>
    <row r="35" spans="1:14" ht="15" customHeight="1" x14ac:dyDescent="0.2">
      <c r="A35" s="536"/>
      <c r="B35" s="404">
        <v>3</v>
      </c>
      <c r="C35" s="405" t="s">
        <v>125</v>
      </c>
      <c r="D35" s="1723"/>
      <c r="E35" s="1724"/>
      <c r="F35" s="612">
        <f>+基礎データ貼付用シート!E1718</f>
        <v>0</v>
      </c>
      <c r="G35" s="1097" t="s">
        <v>117</v>
      </c>
      <c r="H35" s="610">
        <v>1.9E-2</v>
      </c>
      <c r="I35" s="1097" t="s">
        <v>119</v>
      </c>
      <c r="J35" s="424">
        <f t="shared" si="1"/>
        <v>0</v>
      </c>
      <c r="K35" s="409" t="s">
        <v>132</v>
      </c>
      <c r="L35" s="536"/>
      <c r="M35" s="388"/>
      <c r="N35" s="388"/>
    </row>
    <row r="36" spans="1:14" ht="15" customHeight="1" x14ac:dyDescent="0.2">
      <c r="A36" s="536"/>
      <c r="B36" s="404">
        <v>4</v>
      </c>
      <c r="C36" s="407" t="s">
        <v>124</v>
      </c>
      <c r="D36" s="1723"/>
      <c r="E36" s="1724"/>
      <c r="F36" s="612">
        <f>+基礎データ貼付用シート!E1719</f>
        <v>0</v>
      </c>
      <c r="G36" s="1097" t="s">
        <v>117</v>
      </c>
      <c r="H36" s="610">
        <v>1.4999999999999999E-2</v>
      </c>
      <c r="I36" s="1097" t="s">
        <v>119</v>
      </c>
      <c r="J36" s="424">
        <f t="shared" si="1"/>
        <v>0</v>
      </c>
      <c r="K36" s="409" t="s">
        <v>130</v>
      </c>
      <c r="L36" s="536"/>
      <c r="M36" s="388"/>
      <c r="N36" s="388"/>
    </row>
    <row r="37" spans="1:14" ht="15" customHeight="1" x14ac:dyDescent="0.2">
      <c r="A37" s="536"/>
      <c r="B37" s="404">
        <v>5</v>
      </c>
      <c r="C37" s="405" t="s">
        <v>123</v>
      </c>
      <c r="D37" s="406" t="s">
        <v>534</v>
      </c>
      <c r="E37" s="407" t="s">
        <v>143</v>
      </c>
      <c r="F37" s="612" t="b">
        <f>IF(総括表!$B$4=総括表!$Q$4,基礎データ貼付用シート!E1720)</f>
        <v>0</v>
      </c>
      <c r="G37" s="1097" t="s">
        <v>117</v>
      </c>
      <c r="H37" s="610">
        <v>0.26</v>
      </c>
      <c r="I37" s="1097" t="s">
        <v>119</v>
      </c>
      <c r="J37" s="424">
        <f t="shared" si="1"/>
        <v>0</v>
      </c>
      <c r="K37" s="564" t="s">
        <v>5049</v>
      </c>
      <c r="L37" s="536"/>
      <c r="M37" s="388"/>
      <c r="N37" s="388"/>
    </row>
    <row r="38" spans="1:14" ht="15" customHeight="1" x14ac:dyDescent="0.2">
      <c r="A38" s="536"/>
      <c r="B38" s="779"/>
      <c r="C38" s="780"/>
      <c r="D38" s="406" t="s">
        <v>530</v>
      </c>
      <c r="E38" s="407" t="s">
        <v>142</v>
      </c>
      <c r="F38" s="612" t="b">
        <f>IF(総括表!$B$4=総括表!$Q$5,基礎データ貼付用シート!E1720)</f>
        <v>0</v>
      </c>
      <c r="G38" s="1097" t="s">
        <v>117</v>
      </c>
      <c r="H38" s="610">
        <v>0</v>
      </c>
      <c r="I38" s="1097" t="s">
        <v>119</v>
      </c>
      <c r="J38" s="424">
        <f t="shared" si="1"/>
        <v>0</v>
      </c>
      <c r="K38" s="564"/>
      <c r="L38" s="536"/>
      <c r="M38" s="388"/>
      <c r="N38" s="388"/>
    </row>
    <row r="39" spans="1:14" ht="15" customHeight="1" x14ac:dyDescent="0.2">
      <c r="A39" s="536"/>
      <c r="B39" s="404">
        <v>6</v>
      </c>
      <c r="C39" s="405" t="s">
        <v>122</v>
      </c>
      <c r="D39" s="406" t="s">
        <v>534</v>
      </c>
      <c r="E39" s="407" t="s">
        <v>143</v>
      </c>
      <c r="F39" s="612" t="b">
        <f>IF(総括表!$B$4=総括表!$Q$4,基礎データ貼付用シート!E1721)</f>
        <v>0</v>
      </c>
      <c r="G39" s="1097" t="s">
        <v>117</v>
      </c>
      <c r="H39" s="610">
        <v>0.27800000000000002</v>
      </c>
      <c r="I39" s="1097" t="s">
        <v>119</v>
      </c>
      <c r="J39" s="424">
        <f t="shared" si="1"/>
        <v>0</v>
      </c>
      <c r="K39" s="564" t="s">
        <v>6344</v>
      </c>
      <c r="L39" s="536"/>
      <c r="M39" s="388"/>
      <c r="N39" s="388"/>
    </row>
    <row r="40" spans="1:14" ht="15" customHeight="1" x14ac:dyDescent="0.2">
      <c r="A40" s="536"/>
      <c r="B40" s="779"/>
      <c r="C40" s="780"/>
      <c r="D40" s="406" t="s">
        <v>530</v>
      </c>
      <c r="E40" s="407" t="s">
        <v>142</v>
      </c>
      <c r="F40" s="612" t="b">
        <f>IF(総括表!$B$4=総括表!$Q$5,基礎データ貼付用シート!E1721)</f>
        <v>0</v>
      </c>
      <c r="G40" s="1097" t="s">
        <v>117</v>
      </c>
      <c r="H40" s="610">
        <v>0</v>
      </c>
      <c r="I40" s="1097" t="s">
        <v>119</v>
      </c>
      <c r="J40" s="424">
        <f t="shared" si="1"/>
        <v>0</v>
      </c>
      <c r="K40" s="564"/>
      <c r="L40" s="536"/>
      <c r="M40" s="388"/>
      <c r="N40" s="388"/>
    </row>
    <row r="41" spans="1:14" ht="15" customHeight="1" x14ac:dyDescent="0.2">
      <c r="A41" s="536"/>
      <c r="B41" s="404">
        <v>7</v>
      </c>
      <c r="C41" s="405" t="s">
        <v>121</v>
      </c>
      <c r="D41" s="406" t="s">
        <v>534</v>
      </c>
      <c r="E41" s="407" t="s">
        <v>143</v>
      </c>
      <c r="F41" s="612" t="b">
        <f>IF(総括表!$B$4=総括表!$Q$4,基礎データ貼付用シート!E1722)</f>
        <v>0</v>
      </c>
      <c r="G41" s="1097" t="s">
        <v>117</v>
      </c>
      <c r="H41" s="610">
        <v>0.29699999999999999</v>
      </c>
      <c r="I41" s="1097" t="s">
        <v>119</v>
      </c>
      <c r="J41" s="424">
        <f t="shared" si="1"/>
        <v>0</v>
      </c>
      <c r="K41" s="564" t="s">
        <v>6345</v>
      </c>
      <c r="L41" s="536"/>
      <c r="M41" s="388"/>
      <c r="N41" s="388"/>
    </row>
    <row r="42" spans="1:14" ht="15" customHeight="1" x14ac:dyDescent="0.2">
      <c r="A42" s="536"/>
      <c r="B42" s="779"/>
      <c r="C42" s="780"/>
      <c r="D42" s="406" t="s">
        <v>530</v>
      </c>
      <c r="E42" s="407" t="s">
        <v>142</v>
      </c>
      <c r="F42" s="612" t="b">
        <f>IF(総括表!$B$4=総括表!$Q$5,基礎データ貼付用シート!E1722)</f>
        <v>0</v>
      </c>
      <c r="G42" s="1097" t="s">
        <v>117</v>
      </c>
      <c r="H42" s="610">
        <v>4.2000000000000003E-2</v>
      </c>
      <c r="I42" s="1097" t="s">
        <v>119</v>
      </c>
      <c r="J42" s="424">
        <f t="shared" si="1"/>
        <v>0</v>
      </c>
      <c r="K42" s="564"/>
      <c r="L42" s="536"/>
      <c r="M42" s="388"/>
      <c r="N42" s="388"/>
    </row>
    <row r="43" spans="1:14" ht="15" customHeight="1" x14ac:dyDescent="0.2">
      <c r="A43" s="536"/>
      <c r="B43" s="404">
        <v>8</v>
      </c>
      <c r="C43" s="405" t="s">
        <v>120</v>
      </c>
      <c r="D43" s="406" t="s">
        <v>534</v>
      </c>
      <c r="E43" s="407" t="s">
        <v>143</v>
      </c>
      <c r="F43" s="612" t="b">
        <f>IF(総括表!$B$4=総括表!$Q$4,基礎データ貼付用シート!E1723)</f>
        <v>0</v>
      </c>
      <c r="G43" s="1097" t="s">
        <v>117</v>
      </c>
      <c r="H43" s="610">
        <v>0.29299999999999998</v>
      </c>
      <c r="I43" s="1097" t="s">
        <v>119</v>
      </c>
      <c r="J43" s="424">
        <f t="shared" si="1"/>
        <v>0</v>
      </c>
      <c r="K43" s="564" t="s">
        <v>6346</v>
      </c>
      <c r="L43" s="536"/>
      <c r="M43" s="388"/>
      <c r="N43" s="388"/>
    </row>
    <row r="44" spans="1:14" ht="15" customHeight="1" x14ac:dyDescent="0.2">
      <c r="A44" s="536"/>
      <c r="B44" s="779"/>
      <c r="C44" s="780"/>
      <c r="D44" s="406" t="s">
        <v>530</v>
      </c>
      <c r="E44" s="407" t="s">
        <v>142</v>
      </c>
      <c r="F44" s="612" t="b">
        <f>IF(総括表!$B$4=総括表!$Q$5,基礎データ貼付用シート!E1723)</f>
        <v>0</v>
      </c>
      <c r="G44" s="1097" t="s">
        <v>117</v>
      </c>
      <c r="H44" s="610">
        <v>0.20599999999999999</v>
      </c>
      <c r="I44" s="1097" t="s">
        <v>119</v>
      </c>
      <c r="J44" s="424">
        <f t="shared" si="1"/>
        <v>0</v>
      </c>
      <c r="K44" s="564"/>
      <c r="L44" s="536"/>
      <c r="M44" s="388"/>
      <c r="N44" s="388"/>
    </row>
    <row r="45" spans="1:14" ht="15" customHeight="1" x14ac:dyDescent="0.2">
      <c r="A45" s="536"/>
      <c r="B45" s="404">
        <v>9</v>
      </c>
      <c r="C45" s="405" t="s">
        <v>476</v>
      </c>
      <c r="D45" s="406" t="s">
        <v>534</v>
      </c>
      <c r="E45" s="407" t="s">
        <v>143</v>
      </c>
      <c r="F45" s="612" t="b">
        <f>IF(総括表!$B$4=総括表!$Q$4,基礎データ貼付用シート!E1724)</f>
        <v>0</v>
      </c>
      <c r="G45" s="1097" t="s">
        <v>117</v>
      </c>
      <c r="H45" s="610">
        <v>0.308</v>
      </c>
      <c r="I45" s="1097" t="s">
        <v>119</v>
      </c>
      <c r="J45" s="424">
        <f t="shared" si="1"/>
        <v>0</v>
      </c>
      <c r="K45" s="564" t="s">
        <v>6347</v>
      </c>
      <c r="L45" s="536"/>
      <c r="M45" s="388"/>
      <c r="N45" s="388"/>
    </row>
    <row r="46" spans="1:14" ht="15" customHeight="1" x14ac:dyDescent="0.2">
      <c r="A46" s="536"/>
      <c r="B46" s="779"/>
      <c r="C46" s="780"/>
      <c r="D46" s="406" t="s">
        <v>530</v>
      </c>
      <c r="E46" s="407" t="s">
        <v>142</v>
      </c>
      <c r="F46" s="612" t="b">
        <f>IF(総括表!$B$4=総括表!$Q$5,基礎データ貼付用シート!E1724)</f>
        <v>0</v>
      </c>
      <c r="G46" s="1097" t="s">
        <v>117</v>
      </c>
      <c r="H46" s="793">
        <v>0.24399999999999999</v>
      </c>
      <c r="I46" s="1097" t="s">
        <v>119</v>
      </c>
      <c r="J46" s="424">
        <f t="shared" si="1"/>
        <v>0</v>
      </c>
      <c r="K46" s="564"/>
      <c r="L46" s="536"/>
      <c r="M46" s="388"/>
      <c r="N46" s="388"/>
    </row>
    <row r="47" spans="1:14" ht="15" customHeight="1" x14ac:dyDescent="0.2">
      <c r="A47" s="536"/>
      <c r="B47" s="404">
        <v>10</v>
      </c>
      <c r="C47" s="405" t="s">
        <v>513</v>
      </c>
      <c r="D47" s="406" t="s">
        <v>534</v>
      </c>
      <c r="E47" s="407" t="s">
        <v>143</v>
      </c>
      <c r="F47" s="612" t="b">
        <f>IF(総括表!$B$4=総括表!$Q$4,基礎データ貼付用シート!E1725)</f>
        <v>0</v>
      </c>
      <c r="G47" s="1097" t="s">
        <v>117</v>
      </c>
      <c r="H47" s="610">
        <v>0.33100000000000002</v>
      </c>
      <c r="I47" s="1097" t="s">
        <v>119</v>
      </c>
      <c r="J47" s="424">
        <f>ROUND(F47*H47,0)</f>
        <v>0</v>
      </c>
      <c r="K47" s="564" t="s">
        <v>6348</v>
      </c>
      <c r="L47" s="536"/>
      <c r="M47" s="388"/>
      <c r="N47" s="388"/>
    </row>
    <row r="48" spans="1:14" ht="15" customHeight="1" x14ac:dyDescent="0.2">
      <c r="A48" s="536"/>
      <c r="B48" s="779"/>
      <c r="C48" s="780"/>
      <c r="D48" s="406" t="s">
        <v>530</v>
      </c>
      <c r="E48" s="407" t="s">
        <v>142</v>
      </c>
      <c r="F48" s="612" t="b">
        <f>IF(総括表!$B$4=総括表!$Q$5,基礎データ貼付用シート!E1725)</f>
        <v>0</v>
      </c>
      <c r="G48" s="1097" t="s">
        <v>117</v>
      </c>
      <c r="H48" s="793">
        <v>0.27400000000000002</v>
      </c>
      <c r="I48" s="1097" t="s">
        <v>119</v>
      </c>
      <c r="J48" s="424">
        <f>ROUND(F48*H48,0)</f>
        <v>0</v>
      </c>
      <c r="K48" s="564"/>
      <c r="L48" s="536"/>
      <c r="M48" s="388"/>
      <c r="N48" s="388"/>
    </row>
    <row r="49" spans="1:14" ht="15" customHeight="1" x14ac:dyDescent="0.2">
      <c r="A49" s="536"/>
      <c r="B49" s="404">
        <v>11</v>
      </c>
      <c r="C49" s="405" t="s">
        <v>620</v>
      </c>
      <c r="D49" s="406" t="s">
        <v>534</v>
      </c>
      <c r="E49" s="407" t="s">
        <v>143</v>
      </c>
      <c r="F49" s="612" t="b">
        <f>IF(総括表!$B$4=総括表!$Q$4,基礎データ貼付用シート!E1726)</f>
        <v>0</v>
      </c>
      <c r="G49" s="1097" t="s">
        <v>117</v>
      </c>
      <c r="H49" s="793">
        <v>0.35299999999999998</v>
      </c>
      <c r="I49" s="1097" t="s">
        <v>119</v>
      </c>
      <c r="J49" s="424">
        <f>ROUND(F49*H49,0)</f>
        <v>0</v>
      </c>
      <c r="K49" s="564" t="s">
        <v>6349</v>
      </c>
      <c r="L49" s="536"/>
      <c r="M49" s="388"/>
      <c r="N49" s="388"/>
    </row>
    <row r="50" spans="1:14" ht="15" customHeight="1" x14ac:dyDescent="0.2">
      <c r="A50" s="536"/>
      <c r="B50" s="779"/>
      <c r="C50" s="780"/>
      <c r="D50" s="406" t="s">
        <v>530</v>
      </c>
      <c r="E50" s="407" t="s">
        <v>142</v>
      </c>
      <c r="F50" s="612" t="b">
        <f>IF(総括表!$B$4=総括表!$Q$5,基礎データ貼付用シート!E1726)</f>
        <v>0</v>
      </c>
      <c r="G50" s="1097" t="s">
        <v>117</v>
      </c>
      <c r="H50" s="793">
        <v>0.30399999999999999</v>
      </c>
      <c r="I50" s="1097" t="s">
        <v>119</v>
      </c>
      <c r="J50" s="424">
        <f>ROUND(F50*H50,0)</f>
        <v>0</v>
      </c>
      <c r="K50" s="564"/>
      <c r="L50" s="536"/>
      <c r="M50" s="388"/>
      <c r="N50" s="388"/>
    </row>
    <row r="51" spans="1:14" ht="15" customHeight="1" x14ac:dyDescent="0.2">
      <c r="A51" s="536"/>
      <c r="B51" s="404">
        <v>12</v>
      </c>
      <c r="C51" s="405" t="s">
        <v>716</v>
      </c>
      <c r="D51" s="406" t="s">
        <v>534</v>
      </c>
      <c r="E51" s="407" t="s">
        <v>143</v>
      </c>
      <c r="F51" s="612" t="b">
        <f>IF(総括表!$B$4=総括表!$Q$4,基礎データ貼付用シート!E1727)</f>
        <v>0</v>
      </c>
      <c r="G51" s="1097" t="s">
        <v>117</v>
      </c>
      <c r="H51" s="610">
        <v>0.376</v>
      </c>
      <c r="I51" s="1097" t="s">
        <v>119</v>
      </c>
      <c r="J51" s="424">
        <f t="shared" si="1"/>
        <v>0</v>
      </c>
      <c r="K51" s="564" t="s">
        <v>6350</v>
      </c>
      <c r="L51" s="536"/>
      <c r="M51" s="388"/>
      <c r="N51" s="388"/>
    </row>
    <row r="52" spans="1:14" ht="15" customHeight="1" thickBot="1" x14ac:dyDescent="0.25">
      <c r="A52" s="536"/>
      <c r="B52" s="779"/>
      <c r="C52" s="780"/>
      <c r="D52" s="406" t="s">
        <v>530</v>
      </c>
      <c r="E52" s="407" t="s">
        <v>142</v>
      </c>
      <c r="F52" s="612" t="b">
        <f>IF(総括表!$B$4=総括表!$Q$5,基礎データ貼付用シート!E1727)</f>
        <v>0</v>
      </c>
      <c r="G52" s="1097" t="s">
        <v>117</v>
      </c>
      <c r="H52" s="793">
        <v>0.33200000000000002</v>
      </c>
      <c r="I52" s="1097" t="s">
        <v>119</v>
      </c>
      <c r="J52" s="424">
        <f t="shared" si="1"/>
        <v>0</v>
      </c>
      <c r="K52" s="564"/>
      <c r="L52" s="536"/>
      <c r="M52" s="388"/>
      <c r="N52" s="388"/>
    </row>
    <row r="53" spans="1:14" ht="15" customHeight="1" x14ac:dyDescent="0.2">
      <c r="A53" s="536"/>
      <c r="B53" s="914"/>
      <c r="C53" s="1075"/>
      <c r="D53" s="914"/>
      <c r="E53" s="914"/>
      <c r="F53" s="1048"/>
      <c r="G53" s="785"/>
      <c r="H53" s="1504" t="s">
        <v>6325</v>
      </c>
      <c r="I53" s="1505"/>
      <c r="J53" s="415"/>
      <c r="K53" s="409"/>
      <c r="L53" s="536"/>
      <c r="M53" s="388"/>
      <c r="N53" s="388"/>
    </row>
    <row r="54" spans="1:14" ht="15" customHeight="1" thickBot="1" x14ac:dyDescent="0.25">
      <c r="A54" s="536"/>
      <c r="B54" s="536"/>
      <c r="C54" s="536"/>
      <c r="D54" s="536"/>
      <c r="E54" s="536"/>
      <c r="F54" s="621"/>
      <c r="G54" s="536"/>
      <c r="H54" s="1545" t="s">
        <v>118</v>
      </c>
      <c r="I54" s="1546"/>
      <c r="J54" s="642">
        <f>SUM(J34:J52)</f>
        <v>0</v>
      </c>
      <c r="K54" s="409" t="s">
        <v>583</v>
      </c>
      <c r="L54" s="536"/>
      <c r="M54" s="388"/>
      <c r="N54" s="388"/>
    </row>
    <row r="55" spans="1:14" ht="18.75" customHeight="1" x14ac:dyDescent="0.2">
      <c r="A55" s="536"/>
      <c r="B55" s="536"/>
      <c r="C55" s="536"/>
      <c r="D55" s="536"/>
      <c r="E55" s="536"/>
      <c r="F55" s="621"/>
      <c r="G55" s="536"/>
      <c r="H55" s="536"/>
      <c r="I55" s="536"/>
      <c r="J55" s="621"/>
      <c r="K55" s="409"/>
      <c r="L55" s="536"/>
      <c r="M55" s="388"/>
      <c r="N55" s="388"/>
    </row>
    <row r="56" spans="1:14" ht="18.75" customHeight="1" x14ac:dyDescent="0.2">
      <c r="A56" s="551" t="s">
        <v>55</v>
      </c>
      <c r="B56" s="877" t="s">
        <v>492</v>
      </c>
      <c r="C56" s="536"/>
      <c r="D56" s="536"/>
      <c r="E56" s="536"/>
      <c r="F56" s="621"/>
      <c r="G56" s="536"/>
      <c r="H56" s="536"/>
      <c r="I56" s="536"/>
      <c r="J56" s="621"/>
      <c r="K56" s="536"/>
      <c r="L56" s="536"/>
      <c r="M56" s="388"/>
      <c r="N56" s="388"/>
    </row>
    <row r="57" spans="1:14" ht="15" customHeight="1" x14ac:dyDescent="0.2">
      <c r="A57" s="551"/>
      <c r="B57" s="1534" t="s">
        <v>361</v>
      </c>
      <c r="C57" s="1535"/>
      <c r="D57" s="1534" t="s">
        <v>139</v>
      </c>
      <c r="E57" s="1535"/>
      <c r="F57" s="733" t="s">
        <v>191</v>
      </c>
      <c r="G57" s="412"/>
      <c r="H57" s="1095" t="s">
        <v>137</v>
      </c>
      <c r="I57" s="412"/>
      <c r="J57" s="733" t="s">
        <v>89</v>
      </c>
      <c r="K57" s="409"/>
      <c r="L57" s="536"/>
      <c r="M57" s="388"/>
      <c r="N57" s="388"/>
    </row>
    <row r="58" spans="1:14" ht="15" customHeight="1" x14ac:dyDescent="0.2">
      <c r="A58" s="551"/>
      <c r="B58" s="566"/>
      <c r="C58" s="411"/>
      <c r="D58" s="566"/>
      <c r="E58" s="411"/>
      <c r="F58" s="627"/>
      <c r="G58" s="568"/>
      <c r="H58" s="568"/>
      <c r="I58" s="568"/>
      <c r="J58" s="628" t="s">
        <v>136</v>
      </c>
      <c r="K58" s="409"/>
      <c r="L58" s="536"/>
      <c r="M58" s="388"/>
      <c r="N58" s="388"/>
    </row>
    <row r="59" spans="1:14" ht="15" customHeight="1" x14ac:dyDescent="0.2">
      <c r="A59" s="551"/>
      <c r="B59" s="404">
        <v>1</v>
      </c>
      <c r="C59" s="405" t="s">
        <v>120</v>
      </c>
      <c r="D59" s="406" t="s">
        <v>534</v>
      </c>
      <c r="E59" s="407" t="s">
        <v>143</v>
      </c>
      <c r="F59" s="612" t="b">
        <f>IF(総括表!$B$4=総括表!$Q$4,基礎データ貼付用シート!E1728)</f>
        <v>0</v>
      </c>
      <c r="G59" s="975" t="s">
        <v>698</v>
      </c>
      <c r="H59" s="793">
        <v>0.17599999999999999</v>
      </c>
      <c r="I59" s="977" t="s">
        <v>916</v>
      </c>
      <c r="J59" s="789">
        <f>ROUND(F59*H59,0)</f>
        <v>0</v>
      </c>
      <c r="K59" s="1722" t="s">
        <v>134</v>
      </c>
      <c r="L59" s="536"/>
      <c r="M59" s="388"/>
      <c r="N59" s="388"/>
    </row>
    <row r="60" spans="1:14" ht="15" customHeight="1" x14ac:dyDescent="0.2">
      <c r="A60" s="551"/>
      <c r="B60" s="779"/>
      <c r="C60" s="780"/>
      <c r="D60" s="406" t="s">
        <v>530</v>
      </c>
      <c r="E60" s="407" t="s">
        <v>142</v>
      </c>
      <c r="F60" s="612" t="b">
        <f>IF(総括表!$B$4=総括表!$Q$5,基礎データ貼付用シート!E1728)</f>
        <v>0</v>
      </c>
      <c r="G60" s="975" t="s">
        <v>698</v>
      </c>
      <c r="H60" s="793">
        <v>0.124</v>
      </c>
      <c r="I60" s="423" t="s">
        <v>916</v>
      </c>
      <c r="J60" s="789">
        <f>ROUND(F60*H60,0)</f>
        <v>0</v>
      </c>
      <c r="K60" s="1722"/>
      <c r="L60" s="536"/>
      <c r="M60" s="388"/>
      <c r="N60" s="388"/>
    </row>
    <row r="61" spans="1:14" ht="15" customHeight="1" x14ac:dyDescent="0.2">
      <c r="A61" s="536"/>
      <c r="B61" s="404">
        <v>2</v>
      </c>
      <c r="C61" s="405" t="s">
        <v>476</v>
      </c>
      <c r="D61" s="406" t="s">
        <v>534</v>
      </c>
      <c r="E61" s="407" t="s">
        <v>143</v>
      </c>
      <c r="F61" s="612" t="b">
        <f>IF(総括表!$B$4=総括表!$Q$4,基礎データ貼付用シート!E1729)</f>
        <v>0</v>
      </c>
      <c r="G61" s="975" t="s">
        <v>698</v>
      </c>
      <c r="H61" s="793">
        <v>0.185</v>
      </c>
      <c r="I61" s="423" t="s">
        <v>916</v>
      </c>
      <c r="J61" s="789">
        <f t="shared" ref="J61" si="2">ROUND(F61*H61,0)</f>
        <v>0</v>
      </c>
      <c r="K61" s="1722" t="s">
        <v>132</v>
      </c>
      <c r="L61" s="536"/>
      <c r="M61" s="388"/>
      <c r="N61" s="388"/>
    </row>
    <row r="62" spans="1:14" ht="15" customHeight="1" x14ac:dyDescent="0.2">
      <c r="A62" s="536"/>
      <c r="B62" s="779"/>
      <c r="C62" s="780"/>
      <c r="D62" s="406" t="s">
        <v>530</v>
      </c>
      <c r="E62" s="407" t="s">
        <v>142</v>
      </c>
      <c r="F62" s="612" t="b">
        <f>IF(総括表!$B$4=総括表!$Q$5,基礎データ貼付用シート!E1729)</f>
        <v>0</v>
      </c>
      <c r="G62" s="975" t="s">
        <v>698</v>
      </c>
      <c r="H62" s="793">
        <v>0.14599999999999999</v>
      </c>
      <c r="I62" s="977" t="s">
        <v>916</v>
      </c>
      <c r="J62" s="789">
        <f>ROUND(F62*H62,0)</f>
        <v>0</v>
      </c>
      <c r="K62" s="1722"/>
      <c r="L62" s="536"/>
      <c r="M62" s="388"/>
      <c r="N62" s="388"/>
    </row>
    <row r="63" spans="1:14" ht="15" customHeight="1" x14ac:dyDescent="0.2">
      <c r="A63" s="536"/>
      <c r="B63" s="404">
        <v>3</v>
      </c>
      <c r="C63" s="405" t="s">
        <v>513</v>
      </c>
      <c r="D63" s="406" t="s">
        <v>534</v>
      </c>
      <c r="E63" s="407" t="s">
        <v>143</v>
      </c>
      <c r="F63" s="612" t="b">
        <f>IF(総括表!$B$4=総括表!$Q$4,基礎データ貼付用シート!E1730)</f>
        <v>0</v>
      </c>
      <c r="G63" s="975" t="s">
        <v>698</v>
      </c>
      <c r="H63" s="793">
        <v>0.19800000000000001</v>
      </c>
      <c r="I63" s="423" t="s">
        <v>916</v>
      </c>
      <c r="J63" s="789">
        <f>ROUND(F63*H63,0)</f>
        <v>0</v>
      </c>
      <c r="K63" s="1722" t="s">
        <v>130</v>
      </c>
      <c r="L63" s="536"/>
      <c r="M63" s="388"/>
      <c r="N63" s="388"/>
    </row>
    <row r="64" spans="1:14" ht="15" customHeight="1" thickBot="1" x14ac:dyDescent="0.25">
      <c r="A64" s="536"/>
      <c r="B64" s="779"/>
      <c r="C64" s="780"/>
      <c r="D64" s="406" t="s">
        <v>530</v>
      </c>
      <c r="E64" s="407" t="s">
        <v>142</v>
      </c>
      <c r="F64" s="612" t="b">
        <f>IF(総括表!$B$4=総括表!$Q$5,基礎データ貼付用シート!E1730)</f>
        <v>0</v>
      </c>
      <c r="G64" s="975" t="s">
        <v>698</v>
      </c>
      <c r="H64" s="793">
        <v>0.16400000000000001</v>
      </c>
      <c r="I64" s="977" t="s">
        <v>916</v>
      </c>
      <c r="J64" s="789">
        <f>ROUND(F64*H64,0)</f>
        <v>0</v>
      </c>
      <c r="K64" s="1722"/>
      <c r="L64" s="536"/>
      <c r="M64" s="388"/>
      <c r="N64" s="388"/>
    </row>
    <row r="65" spans="1:14" ht="15" customHeight="1" x14ac:dyDescent="0.2">
      <c r="A65" s="536"/>
      <c r="B65" s="881"/>
      <c r="C65" s="413"/>
      <c r="D65" s="414"/>
      <c r="E65" s="414"/>
      <c r="F65" s="58"/>
      <c r="G65" s="414"/>
      <c r="H65" s="1504" t="s">
        <v>917</v>
      </c>
      <c r="I65" s="1505"/>
      <c r="J65" s="415"/>
      <c r="K65" s="409"/>
      <c r="L65" s="536"/>
      <c r="M65" s="388"/>
      <c r="N65" s="388"/>
    </row>
    <row r="66" spans="1:14" ht="15" customHeight="1" thickBot="1" x14ac:dyDescent="0.25">
      <c r="A66" s="536"/>
      <c r="B66" s="1096"/>
      <c r="C66" s="409"/>
      <c r="D66" s="409"/>
      <c r="E66" s="409"/>
      <c r="F66" s="657"/>
      <c r="G66" s="633"/>
      <c r="H66" s="1746" t="s">
        <v>118</v>
      </c>
      <c r="I66" s="1746"/>
      <c r="J66" s="1098">
        <f>SUM(J59:J64)</f>
        <v>0</v>
      </c>
      <c r="K66" s="409" t="s">
        <v>582</v>
      </c>
      <c r="L66" s="536"/>
      <c r="M66" s="388"/>
      <c r="N66" s="388"/>
    </row>
    <row r="67" spans="1:14" ht="15" customHeight="1" x14ac:dyDescent="0.2">
      <c r="A67" s="536"/>
      <c r="B67" s="536"/>
      <c r="C67" s="536"/>
      <c r="D67" s="536"/>
      <c r="E67" s="536"/>
      <c r="F67" s="536"/>
      <c r="G67" s="1057"/>
      <c r="H67" s="785"/>
      <c r="I67" s="785"/>
      <c r="J67" s="1048"/>
      <c r="K67" s="409"/>
      <c r="L67" s="536"/>
      <c r="M67" s="388"/>
      <c r="N67" s="388"/>
    </row>
    <row r="68" spans="1:14" ht="15" customHeight="1" thickBot="1" x14ac:dyDescent="0.25">
      <c r="A68" s="536"/>
      <c r="B68" s="536"/>
      <c r="C68" s="536"/>
      <c r="D68" s="536"/>
      <c r="E68" s="536"/>
      <c r="F68" s="536"/>
      <c r="G68" s="1057"/>
      <c r="H68" s="785"/>
      <c r="I68" s="785"/>
      <c r="J68" s="1048"/>
      <c r="K68" s="409"/>
      <c r="L68" s="536"/>
      <c r="M68" s="388"/>
      <c r="N68" s="388"/>
    </row>
    <row r="69" spans="1:14" ht="15" customHeight="1" x14ac:dyDescent="0.2">
      <c r="A69" s="536"/>
      <c r="B69" s="536"/>
      <c r="C69" s="536"/>
      <c r="D69" s="536"/>
      <c r="E69" s="536"/>
      <c r="F69" s="536"/>
      <c r="G69" s="1057"/>
      <c r="H69" s="1629" t="s">
        <v>1615</v>
      </c>
      <c r="I69" s="1630"/>
      <c r="J69" s="415"/>
      <c r="K69" s="409"/>
      <c r="L69" s="536"/>
      <c r="M69" s="388"/>
      <c r="N69" s="388"/>
    </row>
    <row r="70" spans="1:14" ht="15" customHeight="1" thickBot="1" x14ac:dyDescent="0.25">
      <c r="A70" s="536"/>
      <c r="B70" s="536"/>
      <c r="C70" s="536"/>
      <c r="D70" s="536"/>
      <c r="E70" s="536"/>
      <c r="F70" s="536"/>
      <c r="G70" s="536"/>
      <c r="H70" s="1543" t="s">
        <v>362</v>
      </c>
      <c r="I70" s="1544"/>
      <c r="J70" s="642">
        <f>J28+J54+J66</f>
        <v>0</v>
      </c>
      <c r="K70" s="409" t="s">
        <v>1128</v>
      </c>
      <c r="L70" s="536"/>
      <c r="M70" s="388"/>
      <c r="N70" s="388"/>
    </row>
    <row r="71" spans="1:14" ht="18.75" customHeight="1" x14ac:dyDescent="0.2">
      <c r="A71" s="388"/>
      <c r="B71" s="388"/>
      <c r="C71" s="388"/>
      <c r="D71" s="388"/>
      <c r="E71" s="388"/>
      <c r="F71" s="416"/>
      <c r="G71" s="388"/>
      <c r="H71" s="388"/>
      <c r="I71" s="388"/>
      <c r="J71" s="416"/>
      <c r="K71" s="391"/>
      <c r="L71" s="388"/>
      <c r="M71" s="388"/>
      <c r="N71" s="388"/>
    </row>
    <row r="72" spans="1:14" ht="18.75" customHeight="1" x14ac:dyDescent="0.2">
      <c r="A72" s="388"/>
      <c r="B72" s="388"/>
      <c r="C72" s="388"/>
      <c r="D72" s="388"/>
      <c r="E72" s="388"/>
      <c r="F72" s="416"/>
      <c r="G72" s="388"/>
      <c r="H72" s="388"/>
      <c r="I72" s="388"/>
      <c r="J72" s="416"/>
      <c r="K72" s="391"/>
      <c r="L72" s="388"/>
      <c r="M72" s="388"/>
      <c r="N72" s="388"/>
    </row>
  </sheetData>
  <sheetProtection autoFilter="0"/>
  <mergeCells count="34">
    <mergeCell ref="H66:I66"/>
    <mergeCell ref="H69:I69"/>
    <mergeCell ref="H70:I70"/>
    <mergeCell ref="B57:C57"/>
    <mergeCell ref="D57:E57"/>
    <mergeCell ref="K59:K60"/>
    <mergeCell ref="K63:K64"/>
    <mergeCell ref="H65:I65"/>
    <mergeCell ref="D34:E34"/>
    <mergeCell ref="D35:E35"/>
    <mergeCell ref="D36:E36"/>
    <mergeCell ref="K61:K62"/>
    <mergeCell ref="H53:I53"/>
    <mergeCell ref="H54:I54"/>
    <mergeCell ref="B32:C32"/>
    <mergeCell ref="D32:E32"/>
    <mergeCell ref="D10:E10"/>
    <mergeCell ref="K11:K12"/>
    <mergeCell ref="K13:K14"/>
    <mergeCell ref="K15:K16"/>
    <mergeCell ref="K17:K18"/>
    <mergeCell ref="K19:K20"/>
    <mergeCell ref="K21:K22"/>
    <mergeCell ref="K23:K24"/>
    <mergeCell ref="K25:K26"/>
    <mergeCell ref="H27:I27"/>
    <mergeCell ref="H28:I28"/>
    <mergeCell ref="D9:E9"/>
    <mergeCell ref="A1:B1"/>
    <mergeCell ref="C1:E1"/>
    <mergeCell ref="I1:K1"/>
    <mergeCell ref="B6:C6"/>
    <mergeCell ref="D6:E6"/>
    <mergeCell ref="D8:E8"/>
  </mergeCells>
  <phoneticPr fontId="3"/>
  <printOptions horizontalCentered="1"/>
  <pageMargins left="0.78740157480314965" right="0.78740157480314965" top="0.78740157480314965" bottom="0.39370078740157483" header="0.51181102362204722" footer="0.51181102362204722"/>
  <pageSetup paperSize="9" scale="83" fitToWidth="0" fitToHeight="0" orientation="portrait" r:id="rId1"/>
  <headerFooter alignWithMargins="0"/>
  <rowBreaks count="1" manualBreakCount="1">
    <brk id="34" max="1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327"/>
  <sheetViews>
    <sheetView topLeftCell="A79" zoomScale="85" zoomScaleNormal="85" workbookViewId="0">
      <selection activeCell="N116" sqref="N116"/>
    </sheetView>
  </sheetViews>
  <sheetFormatPr defaultColWidth="9" defaultRowHeight="18.75" customHeight="1" x14ac:dyDescent="0.2"/>
  <cols>
    <col min="1" max="1" width="3.88671875" style="155" customWidth="1"/>
    <col min="2" max="2" width="5" style="155" customWidth="1"/>
    <col min="3" max="3" width="7.44140625" style="155" bestFit="1" customWidth="1"/>
    <col min="4" max="4" width="3" style="155" bestFit="1" customWidth="1"/>
    <col min="5" max="5" width="13.88671875" style="155" customWidth="1"/>
    <col min="6" max="6" width="11.88671875" style="170" customWidth="1"/>
    <col min="7" max="7" width="2" style="155" bestFit="1" customWidth="1"/>
    <col min="8" max="8" width="11.88671875" style="255" customWidth="1"/>
    <col min="9" max="9" width="2" style="155" bestFit="1" customWidth="1"/>
    <col min="10" max="10" width="11.88671875" style="170" customWidth="1"/>
    <col min="11" max="11" width="4.44140625" style="155" bestFit="1" customWidth="1"/>
    <col min="12" max="16384" width="9" style="155"/>
  </cols>
  <sheetData>
    <row r="1" spans="1:12" ht="18.75" customHeight="1" x14ac:dyDescent="0.2">
      <c r="A1" s="1747" t="s">
        <v>155</v>
      </c>
      <c r="B1" s="1748"/>
      <c r="C1" s="1749" t="s">
        <v>375</v>
      </c>
      <c r="D1" s="1750"/>
      <c r="E1" s="1751"/>
      <c r="F1" s="620"/>
      <c r="G1" s="550"/>
      <c r="H1" s="769" t="s">
        <v>154</v>
      </c>
      <c r="I1" s="1596" t="str">
        <f>IF(総括表!H4=0,"",総括表!H4)</f>
        <v/>
      </c>
      <c r="J1" s="1596"/>
      <c r="K1" s="1596"/>
      <c r="L1" s="384"/>
    </row>
    <row r="2" spans="1:12" ht="18.75" customHeight="1" x14ac:dyDescent="0.2">
      <c r="A2" s="550"/>
      <c r="B2" s="550"/>
      <c r="C2" s="550"/>
      <c r="D2" s="550"/>
      <c r="E2" s="550"/>
      <c r="F2" s="620"/>
      <c r="G2" s="550"/>
      <c r="H2" s="550"/>
      <c r="I2" s="550"/>
      <c r="J2" s="770"/>
      <c r="K2" s="550"/>
      <c r="L2" s="384"/>
    </row>
    <row r="3" spans="1:12" ht="18.75" customHeight="1" x14ac:dyDescent="0.2">
      <c r="A3" s="551" t="s">
        <v>585</v>
      </c>
      <c r="B3" s="536" t="s">
        <v>374</v>
      </c>
      <c r="C3" s="550"/>
      <c r="D3" s="550"/>
      <c r="E3" s="550"/>
      <c r="F3" s="620"/>
      <c r="G3" s="550"/>
      <c r="H3" s="550"/>
      <c r="I3" s="550"/>
      <c r="J3" s="620"/>
      <c r="K3" s="550"/>
      <c r="L3" s="384"/>
    </row>
    <row r="4" spans="1:12" ht="11.25" customHeight="1" x14ac:dyDescent="0.2">
      <c r="A4" s="553"/>
      <c r="B4" s="550"/>
      <c r="C4" s="550"/>
      <c r="D4" s="550"/>
      <c r="E4" s="550"/>
      <c r="F4" s="620"/>
      <c r="G4" s="550"/>
      <c r="H4" s="550"/>
      <c r="I4" s="550"/>
      <c r="J4" s="620"/>
      <c r="K4" s="550"/>
      <c r="L4" s="384"/>
    </row>
    <row r="5" spans="1:12" ht="18.75" customHeight="1" x14ac:dyDescent="0.2">
      <c r="A5" s="553"/>
      <c r="B5" s="1656" t="s">
        <v>140</v>
      </c>
      <c r="C5" s="1657"/>
      <c r="D5" s="1656" t="s">
        <v>139</v>
      </c>
      <c r="E5" s="1657"/>
      <c r="F5" s="904" t="s">
        <v>138</v>
      </c>
      <c r="G5" s="905"/>
      <c r="H5" s="905" t="s">
        <v>137</v>
      </c>
      <c r="I5" s="905"/>
      <c r="J5" s="904" t="s">
        <v>89</v>
      </c>
      <c r="K5" s="409"/>
      <c r="L5" s="384"/>
    </row>
    <row r="6" spans="1:12" ht="15" customHeight="1" x14ac:dyDescent="0.2">
      <c r="A6" s="553"/>
      <c r="B6" s="626"/>
      <c r="C6" s="565"/>
      <c r="D6" s="566"/>
      <c r="E6" s="411"/>
      <c r="F6" s="627"/>
      <c r="G6" s="568"/>
      <c r="H6" s="568"/>
      <c r="I6" s="568"/>
      <c r="J6" s="628" t="s">
        <v>668</v>
      </c>
      <c r="K6" s="409"/>
      <c r="L6" s="384"/>
    </row>
    <row r="7" spans="1:12" s="163" customFormat="1" ht="15" customHeight="1" x14ac:dyDescent="0.2">
      <c r="A7" s="536"/>
      <c r="B7" s="404">
        <v>1</v>
      </c>
      <c r="C7" s="405" t="s">
        <v>126</v>
      </c>
      <c r="D7" s="1532"/>
      <c r="E7" s="1533"/>
      <c r="F7" s="698">
        <f>+基礎データ貼付用シート!E1991</f>
        <v>0</v>
      </c>
      <c r="G7" s="699" t="s">
        <v>117</v>
      </c>
      <c r="H7" s="965">
        <v>2E-3</v>
      </c>
      <c r="I7" s="699" t="s">
        <v>665</v>
      </c>
      <c r="J7" s="701">
        <f t="shared" ref="J7:J38" si="0">ROUND(F7*H7,0)</f>
        <v>0</v>
      </c>
      <c r="K7" s="409" t="s">
        <v>5062</v>
      </c>
      <c r="L7" s="388"/>
    </row>
    <row r="8" spans="1:12" s="163" customFormat="1" ht="15" customHeight="1" x14ac:dyDescent="0.2">
      <c r="A8" s="536"/>
      <c r="B8" s="404">
        <v>2</v>
      </c>
      <c r="C8" s="405" t="s">
        <v>125</v>
      </c>
      <c r="D8" s="1532"/>
      <c r="E8" s="1533"/>
      <c r="F8" s="698">
        <f>+基礎データ貼付用シート!E1992</f>
        <v>0</v>
      </c>
      <c r="G8" s="699" t="s">
        <v>117</v>
      </c>
      <c r="H8" s="965">
        <v>1.0999999999999999E-2</v>
      </c>
      <c r="I8" s="699" t="s">
        <v>665</v>
      </c>
      <c r="J8" s="701">
        <f t="shared" si="0"/>
        <v>0</v>
      </c>
      <c r="K8" s="409" t="s">
        <v>5063</v>
      </c>
      <c r="L8" s="388"/>
    </row>
    <row r="9" spans="1:12" s="163" customFormat="1" ht="15" customHeight="1" x14ac:dyDescent="0.2">
      <c r="A9" s="536"/>
      <c r="B9" s="404">
        <v>3</v>
      </c>
      <c r="C9" s="405" t="s">
        <v>124</v>
      </c>
      <c r="D9" s="1532"/>
      <c r="E9" s="1533"/>
      <c r="F9" s="698">
        <f>+基礎データ貼付用シート!E1993</f>
        <v>0</v>
      </c>
      <c r="G9" s="699" t="s">
        <v>117</v>
      </c>
      <c r="H9" s="965">
        <v>8.9999999999999993E-3</v>
      </c>
      <c r="I9" s="699" t="s">
        <v>665</v>
      </c>
      <c r="J9" s="701">
        <f t="shared" si="0"/>
        <v>0</v>
      </c>
      <c r="K9" s="409" t="s">
        <v>5064</v>
      </c>
      <c r="L9" s="388"/>
    </row>
    <row r="10" spans="1:12" s="163" customFormat="1" ht="15" customHeight="1" x14ac:dyDescent="0.2">
      <c r="A10" s="536"/>
      <c r="B10" s="404">
        <v>4</v>
      </c>
      <c r="C10" s="405" t="s">
        <v>123</v>
      </c>
      <c r="D10" s="406" t="s">
        <v>534</v>
      </c>
      <c r="E10" s="407" t="s">
        <v>143</v>
      </c>
      <c r="F10" s="638" t="b">
        <f>IF(総括表!$B$4=総括表!$Q$4,基礎データ貼付用シート!E1994)</f>
        <v>0</v>
      </c>
      <c r="G10" s="699" t="s">
        <v>117</v>
      </c>
      <c r="H10" s="965">
        <v>0.156</v>
      </c>
      <c r="I10" s="699" t="s">
        <v>665</v>
      </c>
      <c r="J10" s="701">
        <f t="shared" si="0"/>
        <v>0</v>
      </c>
      <c r="K10" s="409" t="s">
        <v>5065</v>
      </c>
      <c r="L10" s="388"/>
    </row>
    <row r="11" spans="1:12" s="163" customFormat="1" ht="15" customHeight="1" x14ac:dyDescent="0.2">
      <c r="A11" s="536"/>
      <c r="B11" s="410"/>
      <c r="C11" s="411"/>
      <c r="D11" s="406" t="s">
        <v>530</v>
      </c>
      <c r="E11" s="407" t="s">
        <v>142</v>
      </c>
      <c r="F11" s="638" t="b">
        <f>IF(総括表!$B$4=総括表!$Q$5,基礎データ貼付用シート!E1994)</f>
        <v>0</v>
      </c>
      <c r="G11" s="699" t="s">
        <v>117</v>
      </c>
      <c r="H11" s="1110">
        <v>0</v>
      </c>
      <c r="I11" s="972" t="s">
        <v>665</v>
      </c>
      <c r="J11" s="966">
        <f t="shared" si="0"/>
        <v>0</v>
      </c>
      <c r="K11" s="409" t="s">
        <v>5066</v>
      </c>
      <c r="L11" s="388"/>
    </row>
    <row r="12" spans="1:12" s="163" customFormat="1" ht="15" customHeight="1" x14ac:dyDescent="0.2">
      <c r="A12" s="536"/>
      <c r="B12" s="404">
        <v>5</v>
      </c>
      <c r="C12" s="405" t="s">
        <v>122</v>
      </c>
      <c r="D12" s="406" t="s">
        <v>534</v>
      </c>
      <c r="E12" s="407" t="s">
        <v>143</v>
      </c>
      <c r="F12" s="638" t="b">
        <f>IF(総括表!$B$4=総括表!$Q$4,基礎データ貼付用シート!E1995)</f>
        <v>0</v>
      </c>
      <c r="G12" s="699" t="s">
        <v>117</v>
      </c>
      <c r="H12" s="965">
        <v>0.16700000000000001</v>
      </c>
      <c r="I12" s="699" t="s">
        <v>665</v>
      </c>
      <c r="J12" s="701">
        <f>ROUND(F12*H12,0)</f>
        <v>0</v>
      </c>
      <c r="K12" s="409" t="s">
        <v>5067</v>
      </c>
      <c r="L12" s="388"/>
    </row>
    <row r="13" spans="1:12" s="163" customFormat="1" ht="15" customHeight="1" x14ac:dyDescent="0.2">
      <c r="A13" s="536"/>
      <c r="B13" s="410"/>
      <c r="C13" s="411"/>
      <c r="D13" s="406" t="s">
        <v>530</v>
      </c>
      <c r="E13" s="407" t="s">
        <v>142</v>
      </c>
      <c r="F13" s="638" t="b">
        <f>IF(総括表!$B$4=総括表!$Q$5,基礎データ貼付用シート!E1995)</f>
        <v>0</v>
      </c>
      <c r="G13" s="699" t="s">
        <v>117</v>
      </c>
      <c r="H13" s="1110">
        <v>0</v>
      </c>
      <c r="I13" s="972" t="s">
        <v>665</v>
      </c>
      <c r="J13" s="966">
        <f t="shared" si="0"/>
        <v>0</v>
      </c>
      <c r="K13" s="409" t="s">
        <v>5068</v>
      </c>
      <c r="L13" s="388"/>
    </row>
    <row r="14" spans="1:12" s="163" customFormat="1" ht="15" customHeight="1" x14ac:dyDescent="0.2">
      <c r="A14" s="536"/>
      <c r="B14" s="404">
        <v>6</v>
      </c>
      <c r="C14" s="405" t="s">
        <v>121</v>
      </c>
      <c r="D14" s="406" t="s">
        <v>534</v>
      </c>
      <c r="E14" s="407" t="s">
        <v>143</v>
      </c>
      <c r="F14" s="638" t="b">
        <f>IF(総括表!$B$4=総括表!$Q$4,基礎データ貼付用シート!E1996)</f>
        <v>0</v>
      </c>
      <c r="G14" s="699" t="s">
        <v>117</v>
      </c>
      <c r="H14" s="965">
        <v>0.17799999999999999</v>
      </c>
      <c r="I14" s="699" t="s">
        <v>665</v>
      </c>
      <c r="J14" s="701">
        <f t="shared" si="0"/>
        <v>0</v>
      </c>
      <c r="K14" s="409" t="s">
        <v>5069</v>
      </c>
      <c r="L14" s="388"/>
    </row>
    <row r="15" spans="1:12" s="163" customFormat="1" ht="15" customHeight="1" x14ac:dyDescent="0.2">
      <c r="A15" s="536"/>
      <c r="B15" s="410"/>
      <c r="C15" s="411"/>
      <c r="D15" s="406" t="s">
        <v>530</v>
      </c>
      <c r="E15" s="407" t="s">
        <v>142</v>
      </c>
      <c r="F15" s="638" t="b">
        <f>IF(総括表!$B$4=総括表!$Q$5,基礎データ貼付用シート!E1996)</f>
        <v>0</v>
      </c>
      <c r="G15" s="699" t="s">
        <v>117</v>
      </c>
      <c r="H15" s="1110">
        <v>2.5000000000000001E-2</v>
      </c>
      <c r="I15" s="972" t="s">
        <v>665</v>
      </c>
      <c r="J15" s="966">
        <f t="shared" si="0"/>
        <v>0</v>
      </c>
      <c r="K15" s="409" t="s">
        <v>5070</v>
      </c>
      <c r="L15" s="388"/>
    </row>
    <row r="16" spans="1:12" s="163" customFormat="1" ht="15" customHeight="1" x14ac:dyDescent="0.2">
      <c r="A16" s="536"/>
      <c r="B16" s="404">
        <v>7</v>
      </c>
      <c r="C16" s="405" t="s">
        <v>120</v>
      </c>
      <c r="D16" s="406" t="s">
        <v>534</v>
      </c>
      <c r="E16" s="407" t="s">
        <v>143</v>
      </c>
      <c r="F16" s="638" t="b">
        <f>IF(総括表!$B$4=総括表!$Q$4,基礎データ貼付用シート!E1997)</f>
        <v>0</v>
      </c>
      <c r="G16" s="699" t="s">
        <v>117</v>
      </c>
      <c r="H16" s="965">
        <v>0.17599999999999999</v>
      </c>
      <c r="I16" s="699" t="s">
        <v>665</v>
      </c>
      <c r="J16" s="701">
        <f>ROUND(F16*H16,0)</f>
        <v>0</v>
      </c>
      <c r="K16" s="409" t="s">
        <v>5071</v>
      </c>
      <c r="L16" s="388"/>
    </row>
    <row r="17" spans="1:12" s="163" customFormat="1" ht="15" customHeight="1" x14ac:dyDescent="0.2">
      <c r="A17" s="536"/>
      <c r="B17" s="410"/>
      <c r="C17" s="411"/>
      <c r="D17" s="406" t="s">
        <v>530</v>
      </c>
      <c r="E17" s="407" t="s">
        <v>142</v>
      </c>
      <c r="F17" s="638" t="b">
        <f>IF(総括表!$B$4=総括表!$Q$5,基礎データ貼付用シート!E1997)</f>
        <v>0</v>
      </c>
      <c r="G17" s="699" t="s">
        <v>117</v>
      </c>
      <c r="H17" s="1110">
        <v>0.124</v>
      </c>
      <c r="I17" s="972" t="s">
        <v>665</v>
      </c>
      <c r="J17" s="966">
        <f>ROUND(F17*H17,0)</f>
        <v>0</v>
      </c>
      <c r="K17" s="409" t="s">
        <v>5072</v>
      </c>
      <c r="L17" s="388"/>
    </row>
    <row r="18" spans="1:12" s="163" customFormat="1" ht="15" customHeight="1" x14ac:dyDescent="0.2">
      <c r="A18" s="536"/>
      <c r="B18" s="404">
        <v>8</v>
      </c>
      <c r="C18" s="405" t="s">
        <v>476</v>
      </c>
      <c r="D18" s="406" t="s">
        <v>534</v>
      </c>
      <c r="E18" s="407" t="s">
        <v>143</v>
      </c>
      <c r="F18" s="638" t="b">
        <f>IF(総括表!$B$4=総括表!$Q$4,基礎データ貼付用シート!E1998)</f>
        <v>0</v>
      </c>
      <c r="G18" s="699" t="s">
        <v>117</v>
      </c>
      <c r="H18" s="965">
        <v>0.185</v>
      </c>
      <c r="I18" s="699" t="s">
        <v>665</v>
      </c>
      <c r="J18" s="701">
        <f>ROUND(F18*H18,0)</f>
        <v>0</v>
      </c>
      <c r="K18" s="409" t="s">
        <v>5073</v>
      </c>
      <c r="L18" s="388"/>
    </row>
    <row r="19" spans="1:12" s="163" customFormat="1" ht="15" customHeight="1" x14ac:dyDescent="0.2">
      <c r="A19" s="536"/>
      <c r="B19" s="1556" t="s">
        <v>515</v>
      </c>
      <c r="C19" s="1557"/>
      <c r="D19" s="406" t="s">
        <v>530</v>
      </c>
      <c r="E19" s="407" t="s">
        <v>142</v>
      </c>
      <c r="F19" s="638" t="b">
        <f>IF(総括表!$B$4=総括表!$Q$5,基礎データ貼付用シート!E1998)</f>
        <v>0</v>
      </c>
      <c r="G19" s="699" t="s">
        <v>117</v>
      </c>
      <c r="H19" s="1110">
        <v>0.14599999999999999</v>
      </c>
      <c r="I19" s="972" t="s">
        <v>665</v>
      </c>
      <c r="J19" s="966">
        <f>ROUND(F19*H19,0)</f>
        <v>0</v>
      </c>
      <c r="K19" s="409" t="s">
        <v>5074</v>
      </c>
      <c r="L19" s="388"/>
    </row>
    <row r="20" spans="1:12" s="163" customFormat="1" ht="15" customHeight="1" x14ac:dyDescent="0.2">
      <c r="A20" s="536"/>
      <c r="B20" s="404">
        <v>9</v>
      </c>
      <c r="C20" s="405" t="s">
        <v>476</v>
      </c>
      <c r="D20" s="406" t="s">
        <v>534</v>
      </c>
      <c r="E20" s="407" t="s">
        <v>143</v>
      </c>
      <c r="F20" s="638" t="b">
        <f>IF(総括表!$B$4=総括表!$Q$4,基礎データ貼付用シート!E1999)</f>
        <v>0</v>
      </c>
      <c r="G20" s="699" t="s">
        <v>117</v>
      </c>
      <c r="H20" s="965">
        <v>0.216</v>
      </c>
      <c r="I20" s="699" t="s">
        <v>665</v>
      </c>
      <c r="J20" s="701">
        <f t="shared" si="0"/>
        <v>0</v>
      </c>
      <c r="K20" s="409" t="s">
        <v>5075</v>
      </c>
      <c r="L20" s="388"/>
    </row>
    <row r="21" spans="1:12" s="163" customFormat="1" ht="15" customHeight="1" x14ac:dyDescent="0.2">
      <c r="A21" s="536"/>
      <c r="B21" s="1752" t="s">
        <v>516</v>
      </c>
      <c r="C21" s="1753"/>
      <c r="D21" s="406" t="s">
        <v>530</v>
      </c>
      <c r="E21" s="407" t="s">
        <v>142</v>
      </c>
      <c r="F21" s="638" t="b">
        <f>IF(総括表!$B$4=総括表!$Q$5,基礎データ貼付用シート!E1999)</f>
        <v>0</v>
      </c>
      <c r="G21" s="699" t="s">
        <v>117</v>
      </c>
      <c r="H21" s="1110">
        <v>0.216</v>
      </c>
      <c r="I21" s="972" t="s">
        <v>665</v>
      </c>
      <c r="J21" s="966">
        <f t="shared" si="0"/>
        <v>0</v>
      </c>
      <c r="K21" s="409" t="s">
        <v>5076</v>
      </c>
      <c r="L21" s="388"/>
    </row>
    <row r="22" spans="1:12" s="163" customFormat="1" ht="15" customHeight="1" x14ac:dyDescent="0.2">
      <c r="A22" s="536"/>
      <c r="B22" s="404">
        <v>10</v>
      </c>
      <c r="C22" s="405" t="s">
        <v>513</v>
      </c>
      <c r="D22" s="406" t="s">
        <v>534</v>
      </c>
      <c r="E22" s="407" t="s">
        <v>143</v>
      </c>
      <c r="F22" s="638" t="b">
        <f>IF(総括表!$B$4=総括表!$Q$4,基礎データ貼付用シート!E2000+基礎データ貼付用シート!E2001)</f>
        <v>0</v>
      </c>
      <c r="G22" s="699" t="s">
        <v>117</v>
      </c>
      <c r="H22" s="965">
        <v>0.19800000000000001</v>
      </c>
      <c r="I22" s="699" t="s">
        <v>665</v>
      </c>
      <c r="J22" s="701">
        <f t="shared" si="0"/>
        <v>0</v>
      </c>
      <c r="K22" s="409" t="s">
        <v>5077</v>
      </c>
      <c r="L22" s="388"/>
    </row>
    <row r="23" spans="1:12" s="163" customFormat="1" ht="15" customHeight="1" x14ac:dyDescent="0.2">
      <c r="A23" s="536"/>
      <c r="B23" s="1556"/>
      <c r="C23" s="1557"/>
      <c r="D23" s="406" t="s">
        <v>530</v>
      </c>
      <c r="E23" s="407" t="s">
        <v>142</v>
      </c>
      <c r="F23" s="638" t="b">
        <f>IF(総括表!$B$4=総括表!$Q$5,基礎データ貼付用シート!E2000+基礎データ貼付用シート!E2001)</f>
        <v>0</v>
      </c>
      <c r="G23" s="699" t="s">
        <v>117</v>
      </c>
      <c r="H23" s="1110">
        <v>0.16400000000000001</v>
      </c>
      <c r="I23" s="972" t="s">
        <v>665</v>
      </c>
      <c r="J23" s="966">
        <f t="shared" si="0"/>
        <v>0</v>
      </c>
      <c r="K23" s="409" t="s">
        <v>5078</v>
      </c>
      <c r="L23" s="388"/>
    </row>
    <row r="24" spans="1:12" s="163" customFormat="1" ht="15" customHeight="1" x14ac:dyDescent="0.2">
      <c r="A24" s="536"/>
      <c r="B24" s="404">
        <v>11</v>
      </c>
      <c r="C24" s="405" t="s">
        <v>620</v>
      </c>
      <c r="D24" s="406" t="s">
        <v>534</v>
      </c>
      <c r="E24" s="407" t="s">
        <v>143</v>
      </c>
      <c r="F24" s="638" t="b">
        <f>IF(総括表!$B$4=総括表!$Q$4,基礎データ貼付用シート!E2002+基礎データ貼付用シート!E2003)</f>
        <v>0</v>
      </c>
      <c r="G24" s="699" t="s">
        <v>117</v>
      </c>
      <c r="H24" s="965">
        <v>0.21199999999999999</v>
      </c>
      <c r="I24" s="699" t="s">
        <v>665</v>
      </c>
      <c r="J24" s="701">
        <f t="shared" si="0"/>
        <v>0</v>
      </c>
      <c r="K24" s="409" t="s">
        <v>5079</v>
      </c>
      <c r="L24" s="388"/>
    </row>
    <row r="25" spans="1:12" s="163" customFormat="1" ht="15" customHeight="1" x14ac:dyDescent="0.2">
      <c r="A25" s="536"/>
      <c r="B25" s="1556"/>
      <c r="C25" s="1557"/>
      <c r="D25" s="406" t="s">
        <v>530</v>
      </c>
      <c r="E25" s="407" t="s">
        <v>142</v>
      </c>
      <c r="F25" s="638" t="b">
        <f>IF(総括表!$B$4=総括表!$Q$5,基礎データ貼付用シート!E2002+基礎データ貼付用シート!E2003)</f>
        <v>0</v>
      </c>
      <c r="G25" s="699" t="s">
        <v>117</v>
      </c>
      <c r="H25" s="1110">
        <v>0.182</v>
      </c>
      <c r="I25" s="972" t="s">
        <v>665</v>
      </c>
      <c r="J25" s="966">
        <f t="shared" si="0"/>
        <v>0</v>
      </c>
      <c r="K25" s="409" t="s">
        <v>5080</v>
      </c>
      <c r="L25" s="388"/>
    </row>
    <row r="26" spans="1:12" s="163" customFormat="1" ht="15" customHeight="1" x14ac:dyDescent="0.2">
      <c r="A26" s="536"/>
      <c r="B26" s="404">
        <v>12</v>
      </c>
      <c r="C26" s="405" t="s">
        <v>716</v>
      </c>
      <c r="D26" s="406" t="s">
        <v>534</v>
      </c>
      <c r="E26" s="407" t="s">
        <v>143</v>
      </c>
      <c r="F26" s="638" t="b">
        <f>IF(総括表!$B$4=総括表!$Q$4,基礎データ貼付用シート!E2004+基礎データ貼付用シート!E2005)</f>
        <v>0</v>
      </c>
      <c r="G26" s="699" t="s">
        <v>117</v>
      </c>
      <c r="H26" s="965">
        <v>0.22500000000000001</v>
      </c>
      <c r="I26" s="699" t="s">
        <v>665</v>
      </c>
      <c r="J26" s="701">
        <f>ROUND(F26*H26,0)</f>
        <v>0</v>
      </c>
      <c r="K26" s="409" t="s">
        <v>564</v>
      </c>
      <c r="L26" s="388"/>
    </row>
    <row r="27" spans="1:12" s="163" customFormat="1" ht="15" customHeight="1" x14ac:dyDescent="0.2">
      <c r="A27" s="536"/>
      <c r="B27" s="1556"/>
      <c r="C27" s="1557"/>
      <c r="D27" s="406" t="s">
        <v>530</v>
      </c>
      <c r="E27" s="407" t="s">
        <v>142</v>
      </c>
      <c r="F27" s="638" t="b">
        <f>IF(総括表!$B$4=総括表!$Q$5,基礎データ貼付用シート!E2004+基礎データ貼付用シート!E2005)</f>
        <v>0</v>
      </c>
      <c r="G27" s="699" t="s">
        <v>117</v>
      </c>
      <c r="H27" s="1110">
        <v>0.19900000000000001</v>
      </c>
      <c r="I27" s="972" t="s">
        <v>665</v>
      </c>
      <c r="J27" s="966">
        <f>ROUND(F27*H27,0)</f>
        <v>0</v>
      </c>
      <c r="K27" s="409" t="s">
        <v>563</v>
      </c>
      <c r="L27" s="388"/>
    </row>
    <row r="28" spans="1:12" s="163" customFormat="1" ht="15" customHeight="1" x14ac:dyDescent="0.2">
      <c r="A28" s="536"/>
      <c r="B28" s="404">
        <v>13</v>
      </c>
      <c r="C28" s="405" t="s">
        <v>747</v>
      </c>
      <c r="D28" s="406" t="s">
        <v>534</v>
      </c>
      <c r="E28" s="407" t="s">
        <v>143</v>
      </c>
      <c r="F28" s="638" t="b">
        <f>IF(総括表!$B$4=総括表!$Q$4,基礎データ貼付用シート!E2006+基礎データ貼付用シート!E2007)</f>
        <v>0</v>
      </c>
      <c r="G28" s="699" t="s">
        <v>117</v>
      </c>
      <c r="H28" s="965">
        <v>0.187</v>
      </c>
      <c r="I28" s="699" t="s">
        <v>665</v>
      </c>
      <c r="J28" s="701">
        <f>ROUND(F28*H28,0)</f>
        <v>0</v>
      </c>
      <c r="K28" s="409" t="s">
        <v>562</v>
      </c>
      <c r="L28" s="388"/>
    </row>
    <row r="29" spans="1:12" s="163" customFormat="1" ht="15" customHeight="1" x14ac:dyDescent="0.2">
      <c r="A29" s="536"/>
      <c r="B29" s="1556"/>
      <c r="C29" s="1557"/>
      <c r="D29" s="406" t="s">
        <v>530</v>
      </c>
      <c r="E29" s="407" t="s">
        <v>142</v>
      </c>
      <c r="F29" s="638" t="b">
        <f>IF(総括表!$B$4=総括表!$Q$5,基礎データ貼付用シート!E2006+基礎データ貼付用シート!E2007)</f>
        <v>0</v>
      </c>
      <c r="G29" s="699" t="s">
        <v>117</v>
      </c>
      <c r="H29" s="1110">
        <v>0.218</v>
      </c>
      <c r="I29" s="972" t="s">
        <v>665</v>
      </c>
      <c r="J29" s="966">
        <f>ROUND(F29*H29,0)</f>
        <v>0</v>
      </c>
      <c r="K29" s="409" t="s">
        <v>561</v>
      </c>
      <c r="L29" s="388"/>
    </row>
    <row r="30" spans="1:12" s="163" customFormat="1" ht="15" customHeight="1" x14ac:dyDescent="0.2">
      <c r="A30" s="536"/>
      <c r="B30" s="404">
        <v>14</v>
      </c>
      <c r="C30" s="405" t="s">
        <v>818</v>
      </c>
      <c r="D30" s="406" t="s">
        <v>534</v>
      </c>
      <c r="E30" s="407" t="s">
        <v>143</v>
      </c>
      <c r="F30" s="638" t="b">
        <f>IF(総括表!$B$4=総括表!$Q$4,基礎データ貼付用シート!E2008+基礎データ貼付用シート!E2009)</f>
        <v>0</v>
      </c>
      <c r="G30" s="699" t="s">
        <v>117</v>
      </c>
      <c r="H30" s="965">
        <v>0.253</v>
      </c>
      <c r="I30" s="699" t="s">
        <v>665</v>
      </c>
      <c r="J30" s="701">
        <f t="shared" si="0"/>
        <v>0</v>
      </c>
      <c r="K30" s="409" t="s">
        <v>560</v>
      </c>
      <c r="L30" s="388"/>
    </row>
    <row r="31" spans="1:12" s="163" customFormat="1" ht="15" customHeight="1" x14ac:dyDescent="0.2">
      <c r="A31" s="536"/>
      <c r="B31" s="1556"/>
      <c r="C31" s="1557"/>
      <c r="D31" s="406" t="s">
        <v>530</v>
      </c>
      <c r="E31" s="407" t="s">
        <v>142</v>
      </c>
      <c r="F31" s="638" t="b">
        <f>IF(総括表!$B$4=総括表!$Q$5,基礎データ貼付用シート!E2008+基礎データ貼付用シート!E2009)</f>
        <v>0</v>
      </c>
      <c r="G31" s="699" t="s">
        <v>117</v>
      </c>
      <c r="H31" s="1110">
        <v>0.23599999999999999</v>
      </c>
      <c r="I31" s="972" t="s">
        <v>665</v>
      </c>
      <c r="J31" s="966">
        <f t="shared" si="0"/>
        <v>0</v>
      </c>
      <c r="K31" s="409" t="s">
        <v>581</v>
      </c>
      <c r="L31" s="388"/>
    </row>
    <row r="32" spans="1:12" s="163" customFormat="1" ht="15" customHeight="1" x14ac:dyDescent="0.2">
      <c r="A32" s="536"/>
      <c r="B32" s="404">
        <v>15</v>
      </c>
      <c r="C32" s="405" t="s">
        <v>894</v>
      </c>
      <c r="D32" s="406" t="s">
        <v>534</v>
      </c>
      <c r="E32" s="407" t="s">
        <v>143</v>
      </c>
      <c r="F32" s="638" t="b">
        <f>IF(総括表!$B$4=総括表!$Q$4,基礎データ貼付用シート!E2010+基礎データ貼付用シート!E2011)</f>
        <v>0</v>
      </c>
      <c r="G32" s="699" t="s">
        <v>117</v>
      </c>
      <c r="H32" s="965">
        <v>0.26600000000000001</v>
      </c>
      <c r="I32" s="699" t="s">
        <v>665</v>
      </c>
      <c r="J32" s="701">
        <f t="shared" si="0"/>
        <v>0</v>
      </c>
      <c r="K32" s="409" t="s">
        <v>580</v>
      </c>
      <c r="L32" s="388"/>
    </row>
    <row r="33" spans="1:12" s="163" customFormat="1" ht="15" customHeight="1" x14ac:dyDescent="0.2">
      <c r="A33" s="536"/>
      <c r="B33" s="1556"/>
      <c r="C33" s="1557"/>
      <c r="D33" s="406" t="s">
        <v>530</v>
      </c>
      <c r="E33" s="407" t="s">
        <v>142</v>
      </c>
      <c r="F33" s="638" t="b">
        <f>IF(総括表!$B$4=総括表!$Q$5,基礎データ貼付用シート!E2010+基礎データ貼付用シート!E2011)</f>
        <v>0</v>
      </c>
      <c r="G33" s="699" t="s">
        <v>117</v>
      </c>
      <c r="H33" s="1110">
        <v>0.253</v>
      </c>
      <c r="I33" s="972" t="s">
        <v>665</v>
      </c>
      <c r="J33" s="966">
        <f t="shared" si="0"/>
        <v>0</v>
      </c>
      <c r="K33" s="409" t="s">
        <v>579</v>
      </c>
      <c r="L33" s="388"/>
    </row>
    <row r="34" spans="1:12" s="163" customFormat="1" ht="15" customHeight="1" x14ac:dyDescent="0.2">
      <c r="A34" s="536"/>
      <c r="B34" s="404">
        <v>16</v>
      </c>
      <c r="C34" s="405" t="s">
        <v>926</v>
      </c>
      <c r="D34" s="406" t="s">
        <v>534</v>
      </c>
      <c r="E34" s="407" t="s">
        <v>143</v>
      </c>
      <c r="F34" s="638" t="b">
        <f>IF(総括表!$B$4=総括表!$Q$4,基礎データ貼付用シート!E2012+基礎データ貼付用シート!E2013)</f>
        <v>0</v>
      </c>
      <c r="G34" s="699" t="s">
        <v>117</v>
      </c>
      <c r="H34" s="965">
        <v>0.27900000000000003</v>
      </c>
      <c r="I34" s="699" t="s">
        <v>665</v>
      </c>
      <c r="J34" s="701">
        <f t="shared" si="0"/>
        <v>0</v>
      </c>
      <c r="K34" s="409" t="s">
        <v>578</v>
      </c>
      <c r="L34" s="388"/>
    </row>
    <row r="35" spans="1:12" s="163" customFormat="1" ht="15" customHeight="1" x14ac:dyDescent="0.2">
      <c r="A35" s="536"/>
      <c r="B35" s="1556"/>
      <c r="C35" s="1557"/>
      <c r="D35" s="406" t="s">
        <v>530</v>
      </c>
      <c r="E35" s="407" t="s">
        <v>142</v>
      </c>
      <c r="F35" s="638" t="b">
        <f>IF(総括表!$B$4=総括表!$Q$5,基礎データ貼付用シート!E2012+基礎データ貼付用シート!E2013)</f>
        <v>0</v>
      </c>
      <c r="G35" s="699" t="s">
        <v>117</v>
      </c>
      <c r="H35" s="1110">
        <v>0.27100000000000002</v>
      </c>
      <c r="I35" s="972" t="s">
        <v>665</v>
      </c>
      <c r="J35" s="966">
        <f t="shared" si="0"/>
        <v>0</v>
      </c>
      <c r="K35" s="409" t="s">
        <v>577</v>
      </c>
      <c r="L35" s="388"/>
    </row>
    <row r="36" spans="1:12" s="163" customFormat="1" ht="15" customHeight="1" x14ac:dyDescent="0.2">
      <c r="A36" s="536"/>
      <c r="B36" s="404">
        <f>B34+1</f>
        <v>17</v>
      </c>
      <c r="C36" s="405" t="s">
        <v>1082</v>
      </c>
      <c r="D36" s="406" t="s">
        <v>5060</v>
      </c>
      <c r="E36" s="407" t="s">
        <v>143</v>
      </c>
      <c r="F36" s="638" t="b">
        <f>IF(総括表!$B$4=総括表!$Q$4,基礎データ貼付用シート!E2014+基礎データ貼付用シート!E2015)</f>
        <v>0</v>
      </c>
      <c r="G36" s="699" t="s">
        <v>117</v>
      </c>
      <c r="H36" s="965">
        <v>0.28999999999999998</v>
      </c>
      <c r="I36" s="699" t="s">
        <v>665</v>
      </c>
      <c r="J36" s="701">
        <f t="shared" si="0"/>
        <v>0</v>
      </c>
      <c r="K36" s="409" t="s">
        <v>576</v>
      </c>
      <c r="L36" s="388"/>
    </row>
    <row r="37" spans="1:12" s="163" customFormat="1" ht="15" customHeight="1" x14ac:dyDescent="0.2">
      <c r="A37" s="536"/>
      <c r="B37" s="1556"/>
      <c r="C37" s="1557"/>
      <c r="D37" s="406" t="s">
        <v>5061</v>
      </c>
      <c r="E37" s="407" t="s">
        <v>142</v>
      </c>
      <c r="F37" s="638" t="b">
        <f>IF(総括表!$B$4=総括表!$Q$5,基礎データ貼付用シート!E2014+基礎データ貼付用シート!E2015)</f>
        <v>0</v>
      </c>
      <c r="G37" s="699" t="s">
        <v>117</v>
      </c>
      <c r="H37" s="1110">
        <v>0.28599999999999998</v>
      </c>
      <c r="I37" s="972" t="s">
        <v>665</v>
      </c>
      <c r="J37" s="966">
        <f t="shared" si="0"/>
        <v>0</v>
      </c>
      <c r="K37" s="409" t="s">
        <v>575</v>
      </c>
      <c r="L37" s="388"/>
    </row>
    <row r="38" spans="1:12" s="163" customFormat="1" ht="15" customHeight="1" x14ac:dyDescent="0.2">
      <c r="A38" s="536"/>
      <c r="B38" s="404">
        <f>B36+1</f>
        <v>18</v>
      </c>
      <c r="C38" s="405" t="s">
        <v>1284</v>
      </c>
      <c r="D38" s="406" t="s">
        <v>5060</v>
      </c>
      <c r="E38" s="407" t="s">
        <v>143</v>
      </c>
      <c r="F38" s="638" t="b">
        <f>IF(総括表!$B$4=総括表!$Q$4,基礎データ貼付用シート!E2016+基礎データ貼付用シート!E2017)</f>
        <v>0</v>
      </c>
      <c r="G38" s="423" t="s">
        <v>5056</v>
      </c>
      <c r="H38" s="614">
        <v>0.3</v>
      </c>
      <c r="I38" s="423" t="s">
        <v>5057</v>
      </c>
      <c r="J38" s="424">
        <f t="shared" si="0"/>
        <v>0</v>
      </c>
      <c r="K38" s="409" t="s">
        <v>574</v>
      </c>
      <c r="L38" s="388"/>
    </row>
    <row r="39" spans="1:12" s="163" customFormat="1" ht="15" customHeight="1" x14ac:dyDescent="0.2">
      <c r="A39" s="536"/>
      <c r="B39" s="1556"/>
      <c r="C39" s="1557"/>
      <c r="D39" s="406" t="s">
        <v>5061</v>
      </c>
      <c r="E39" s="407" t="s">
        <v>142</v>
      </c>
      <c r="F39" s="638" t="b">
        <f>IF(総括表!$B$4=総括表!$Q$5,基礎データ貼付用シート!E2016+基礎データ貼付用シート!E2017)</f>
        <v>0</v>
      </c>
      <c r="G39" s="423" t="s">
        <v>5056</v>
      </c>
      <c r="H39" s="796">
        <v>0.3</v>
      </c>
      <c r="I39" s="425" t="s">
        <v>5057</v>
      </c>
      <c r="J39" s="789">
        <f t="shared" ref="J39:J45" si="1">ROUND(F39*H39,0)</f>
        <v>0</v>
      </c>
      <c r="K39" s="409" t="s">
        <v>589</v>
      </c>
      <c r="L39" s="388"/>
    </row>
    <row r="40" spans="1:12" s="163" customFormat="1" ht="15" customHeight="1" x14ac:dyDescent="0.2">
      <c r="A40" s="536"/>
      <c r="B40" s="404">
        <f>B38+1</f>
        <v>19</v>
      </c>
      <c r="C40" s="405" t="s">
        <v>5388</v>
      </c>
      <c r="D40" s="406" t="s">
        <v>534</v>
      </c>
      <c r="E40" s="407" t="s">
        <v>143</v>
      </c>
      <c r="F40" s="638" t="b">
        <f>IF(総括表!$B$4=総括表!$Q$4,基礎データ貼付用シート!E2018+基礎データ貼付用シート!E2019)</f>
        <v>0</v>
      </c>
      <c r="G40" s="423" t="s">
        <v>533</v>
      </c>
      <c r="H40" s="614">
        <v>0.3</v>
      </c>
      <c r="I40" s="423" t="s">
        <v>532</v>
      </c>
      <c r="J40" s="424">
        <f t="shared" si="1"/>
        <v>0</v>
      </c>
      <c r="K40" s="409" t="s">
        <v>5424</v>
      </c>
      <c r="L40" s="388"/>
    </row>
    <row r="41" spans="1:12" s="163" customFormat="1" ht="15" customHeight="1" x14ac:dyDescent="0.2">
      <c r="A41" s="536"/>
      <c r="B41" s="566"/>
      <c r="C41" s="411"/>
      <c r="D41" s="406" t="s">
        <v>530</v>
      </c>
      <c r="E41" s="407" t="s">
        <v>142</v>
      </c>
      <c r="F41" s="638" t="b">
        <f>IF(総括表!$B$4=総括表!$Q$5,基礎データ貼付用シート!E2018+基礎データ貼付用シート!E2019)</f>
        <v>0</v>
      </c>
      <c r="G41" s="423" t="s">
        <v>533</v>
      </c>
      <c r="H41" s="796">
        <v>0.3</v>
      </c>
      <c r="I41" s="425" t="s">
        <v>532</v>
      </c>
      <c r="J41" s="789">
        <f t="shared" si="1"/>
        <v>0</v>
      </c>
      <c r="K41" s="409" t="s">
        <v>5425</v>
      </c>
      <c r="L41" s="388"/>
    </row>
    <row r="42" spans="1:12" s="163" customFormat="1" ht="15" customHeight="1" x14ac:dyDescent="0.2">
      <c r="A42" s="536"/>
      <c r="B42" s="404">
        <f>B40+1</f>
        <v>20</v>
      </c>
      <c r="C42" s="405" t="s">
        <v>5796</v>
      </c>
      <c r="D42" s="406" t="s">
        <v>534</v>
      </c>
      <c r="E42" s="407" t="s">
        <v>143</v>
      </c>
      <c r="F42" s="638" t="b">
        <f>IF(総括表!$B$4=総括表!$Q$4,基礎データ貼付用シート!E2020+基礎データ貼付用シート!E2021)</f>
        <v>0</v>
      </c>
      <c r="G42" s="423" t="s">
        <v>117</v>
      </c>
      <c r="H42" s="614">
        <v>0.3</v>
      </c>
      <c r="I42" s="423" t="s">
        <v>119</v>
      </c>
      <c r="J42" s="424">
        <f t="shared" si="1"/>
        <v>0</v>
      </c>
      <c r="K42" s="409" t="s">
        <v>613</v>
      </c>
      <c r="L42" s="388"/>
    </row>
    <row r="43" spans="1:12" s="163" customFormat="1" ht="15" customHeight="1" x14ac:dyDescent="0.2">
      <c r="A43" s="536"/>
      <c r="B43" s="566"/>
      <c r="C43" s="411"/>
      <c r="D43" s="406" t="s">
        <v>530</v>
      </c>
      <c r="E43" s="407" t="s">
        <v>142</v>
      </c>
      <c r="F43" s="638" t="b">
        <f>IF(総括表!$B$4=総括表!$Q$5,基礎データ貼付用シート!E2020+基礎データ貼付用シート!E2021)</f>
        <v>0</v>
      </c>
      <c r="G43" s="423" t="s">
        <v>117</v>
      </c>
      <c r="H43" s="796">
        <v>0.3</v>
      </c>
      <c r="I43" s="425" t="s">
        <v>119</v>
      </c>
      <c r="J43" s="789">
        <f t="shared" si="1"/>
        <v>0</v>
      </c>
      <c r="K43" s="409" t="s">
        <v>632</v>
      </c>
      <c r="L43" s="388"/>
    </row>
    <row r="44" spans="1:12" s="258" customFormat="1" ht="15" customHeight="1" x14ac:dyDescent="0.2">
      <c r="A44" s="536"/>
      <c r="B44" s="404">
        <f>B42+1</f>
        <v>21</v>
      </c>
      <c r="C44" s="405" t="s">
        <v>6351</v>
      </c>
      <c r="D44" s="406" t="s">
        <v>534</v>
      </c>
      <c r="E44" s="407" t="s">
        <v>143</v>
      </c>
      <c r="F44" s="702" t="b">
        <f>IF(総括表!$B$4=総括表!$Q$4,基礎データ貼付用シート!E2022+基礎データ貼付用シート!E2023)</f>
        <v>0</v>
      </c>
      <c r="G44" s="423" t="s">
        <v>117</v>
      </c>
      <c r="H44" s="614">
        <v>0.3</v>
      </c>
      <c r="I44" s="423" t="s">
        <v>119</v>
      </c>
      <c r="J44" s="424">
        <f t="shared" si="1"/>
        <v>0</v>
      </c>
      <c r="K44" s="409" t="s">
        <v>631</v>
      </c>
      <c r="L44" s="1099"/>
    </row>
    <row r="45" spans="1:12" s="258" customFormat="1" ht="15" customHeight="1" thickBot="1" x14ac:dyDescent="0.25">
      <c r="A45" s="536"/>
      <c r="B45" s="566"/>
      <c r="C45" s="411"/>
      <c r="D45" s="406" t="s">
        <v>530</v>
      </c>
      <c r="E45" s="407" t="s">
        <v>142</v>
      </c>
      <c r="F45" s="702" t="b">
        <f>IF(総括表!$B$4=総括表!$Q$5,基礎データ貼付用シート!E2022+基礎データ貼付用シート!E2023)</f>
        <v>0</v>
      </c>
      <c r="G45" s="423" t="s">
        <v>117</v>
      </c>
      <c r="H45" s="796">
        <v>0.3</v>
      </c>
      <c r="I45" s="425" t="s">
        <v>119</v>
      </c>
      <c r="J45" s="789">
        <f t="shared" si="1"/>
        <v>0</v>
      </c>
      <c r="K45" s="409" t="s">
        <v>605</v>
      </c>
      <c r="L45" s="1099"/>
    </row>
    <row r="46" spans="1:12" s="163" customFormat="1" ht="15" customHeight="1" x14ac:dyDescent="0.2">
      <c r="A46" s="536"/>
      <c r="B46" s="413"/>
      <c r="C46" s="414"/>
      <c r="D46" s="413"/>
      <c r="E46" s="413"/>
      <c r="F46" s="58"/>
      <c r="G46" s="591"/>
      <c r="H46" s="1504" t="s">
        <v>6678</v>
      </c>
      <c r="I46" s="1505"/>
      <c r="J46" s="415"/>
      <c r="K46" s="409"/>
      <c r="L46" s="388"/>
    </row>
    <row r="47" spans="1:12" s="163" customFormat="1" ht="15" customHeight="1" thickBot="1" x14ac:dyDescent="0.25">
      <c r="A47" s="536"/>
      <c r="B47" s="409"/>
      <c r="C47" s="409"/>
      <c r="D47" s="409"/>
      <c r="E47" s="409"/>
      <c r="F47" s="657"/>
      <c r="G47" s="409"/>
      <c r="H47" s="1545" t="s">
        <v>118</v>
      </c>
      <c r="I47" s="1546"/>
      <c r="J47" s="642">
        <f>SUM(J7:J45)</f>
        <v>0</v>
      </c>
      <c r="K47" s="409" t="s">
        <v>5058</v>
      </c>
      <c r="L47" s="446" t="s">
        <v>5059</v>
      </c>
    </row>
    <row r="48" spans="1:12" s="163" customFormat="1" ht="18.75" customHeight="1" x14ac:dyDescent="0.2">
      <c r="A48" s="536"/>
      <c r="B48" s="536"/>
      <c r="C48" s="536"/>
      <c r="D48" s="536"/>
      <c r="E48" s="536"/>
      <c r="F48" s="621"/>
      <c r="G48" s="536"/>
      <c r="H48" s="536"/>
      <c r="I48" s="536"/>
      <c r="J48" s="621"/>
      <c r="K48" s="536"/>
      <c r="L48" s="388"/>
    </row>
    <row r="49" spans="1:12" ht="18.75" customHeight="1" x14ac:dyDescent="0.2">
      <c r="A49" s="551" t="s">
        <v>1256</v>
      </c>
      <c r="B49" s="536" t="s">
        <v>373</v>
      </c>
      <c r="C49" s="550"/>
      <c r="D49" s="550"/>
      <c r="E49" s="550"/>
      <c r="F49" s="620"/>
      <c r="G49" s="550"/>
      <c r="H49" s="550"/>
      <c r="I49" s="550"/>
      <c r="J49" s="620"/>
      <c r="K49" s="550"/>
      <c r="L49" s="384"/>
    </row>
    <row r="50" spans="1:12" ht="11.25" customHeight="1" x14ac:dyDescent="0.2">
      <c r="A50" s="553"/>
      <c r="B50" s="550"/>
      <c r="C50" s="550"/>
      <c r="D50" s="550"/>
      <c r="E50" s="550"/>
      <c r="F50" s="620"/>
      <c r="G50" s="550"/>
      <c r="H50" s="550"/>
      <c r="I50" s="550"/>
      <c r="J50" s="620"/>
      <c r="K50" s="550"/>
      <c r="L50" s="384"/>
    </row>
    <row r="51" spans="1:12" ht="18.75" customHeight="1" x14ac:dyDescent="0.2">
      <c r="A51" s="553"/>
      <c r="B51" s="1656" t="s">
        <v>140</v>
      </c>
      <c r="C51" s="1657"/>
      <c r="D51" s="1656" t="s">
        <v>139</v>
      </c>
      <c r="E51" s="1657"/>
      <c r="F51" s="904" t="s">
        <v>138</v>
      </c>
      <c r="G51" s="905"/>
      <c r="H51" s="905" t="s">
        <v>137</v>
      </c>
      <c r="I51" s="905"/>
      <c r="J51" s="904" t="s">
        <v>89</v>
      </c>
      <c r="K51" s="409"/>
      <c r="L51" s="384"/>
    </row>
    <row r="52" spans="1:12" ht="15" customHeight="1" x14ac:dyDescent="0.2">
      <c r="A52" s="553"/>
      <c r="B52" s="626"/>
      <c r="C52" s="565"/>
      <c r="D52" s="566"/>
      <c r="E52" s="411"/>
      <c r="F52" s="627"/>
      <c r="G52" s="568"/>
      <c r="H52" s="568"/>
      <c r="I52" s="568"/>
      <c r="J52" s="628" t="s">
        <v>1205</v>
      </c>
      <c r="K52" s="409"/>
      <c r="L52" s="384"/>
    </row>
    <row r="53" spans="1:12" s="163" customFormat="1" ht="15" customHeight="1" x14ac:dyDescent="0.2">
      <c r="A53" s="536"/>
      <c r="B53" s="908">
        <v>1</v>
      </c>
      <c r="C53" s="909" t="s">
        <v>125</v>
      </c>
      <c r="D53" s="1532"/>
      <c r="E53" s="1533"/>
      <c r="F53" s="698">
        <f>+基礎データ貼付用シート!E2024</f>
        <v>0</v>
      </c>
      <c r="G53" s="699" t="s">
        <v>1202</v>
      </c>
      <c r="H53" s="965">
        <v>1.9E-2</v>
      </c>
      <c r="I53" s="699" t="s">
        <v>1204</v>
      </c>
      <c r="J53" s="701">
        <f t="shared" ref="J53:J82" si="2">ROUND(F53*H53,0)</f>
        <v>0</v>
      </c>
      <c r="K53" s="409" t="s">
        <v>1209</v>
      </c>
      <c r="L53" s="388"/>
    </row>
    <row r="54" spans="1:12" s="163" customFormat="1" ht="15" customHeight="1" x14ac:dyDescent="0.2">
      <c r="A54" s="536"/>
      <c r="B54" s="908">
        <v>2</v>
      </c>
      <c r="C54" s="909" t="s">
        <v>124</v>
      </c>
      <c r="D54" s="1532"/>
      <c r="E54" s="1533"/>
      <c r="F54" s="698">
        <f>+基礎データ貼付用シート!E2025</f>
        <v>0</v>
      </c>
      <c r="G54" s="699" t="s">
        <v>1202</v>
      </c>
      <c r="H54" s="965">
        <v>1.4999999999999999E-2</v>
      </c>
      <c r="I54" s="699" t="s">
        <v>1204</v>
      </c>
      <c r="J54" s="701">
        <f t="shared" si="2"/>
        <v>0</v>
      </c>
      <c r="K54" s="409" t="s">
        <v>1210</v>
      </c>
      <c r="L54" s="388"/>
    </row>
    <row r="55" spans="1:12" s="163" customFormat="1" ht="15" customHeight="1" x14ac:dyDescent="0.2">
      <c r="A55" s="536"/>
      <c r="B55" s="908">
        <v>3</v>
      </c>
      <c r="C55" s="909" t="s">
        <v>123</v>
      </c>
      <c r="D55" s="655" t="s">
        <v>1206</v>
      </c>
      <c r="E55" s="656" t="s">
        <v>143</v>
      </c>
      <c r="F55" s="638" t="b">
        <f>IF(総括表!$B$4=総括表!$Q$4,基礎データ貼付用シート!E2026)</f>
        <v>0</v>
      </c>
      <c r="G55" s="699" t="s">
        <v>1202</v>
      </c>
      <c r="H55" s="965">
        <v>0.26</v>
      </c>
      <c r="I55" s="699" t="s">
        <v>1204</v>
      </c>
      <c r="J55" s="701">
        <f t="shared" si="2"/>
        <v>0</v>
      </c>
      <c r="K55" s="409" t="s">
        <v>1212</v>
      </c>
      <c r="L55" s="388"/>
    </row>
    <row r="56" spans="1:12" s="163" customFormat="1" ht="15" customHeight="1" x14ac:dyDescent="0.2">
      <c r="A56" s="536"/>
      <c r="B56" s="410"/>
      <c r="C56" s="411"/>
      <c r="D56" s="655" t="s">
        <v>1211</v>
      </c>
      <c r="E56" s="656" t="s">
        <v>142</v>
      </c>
      <c r="F56" s="638" t="b">
        <f>IF(総括表!$B$4=総括表!$Q$5,基礎データ貼付用シート!E2026)</f>
        <v>0</v>
      </c>
      <c r="G56" s="699" t="s">
        <v>1202</v>
      </c>
      <c r="H56" s="1110">
        <v>0</v>
      </c>
      <c r="I56" s="972" t="s">
        <v>1204</v>
      </c>
      <c r="J56" s="966">
        <f t="shared" si="2"/>
        <v>0</v>
      </c>
      <c r="K56" s="409" t="s">
        <v>1213</v>
      </c>
      <c r="L56" s="388"/>
    </row>
    <row r="57" spans="1:12" s="163" customFormat="1" ht="15" customHeight="1" x14ac:dyDescent="0.2">
      <c r="A57" s="536"/>
      <c r="B57" s="908">
        <v>4</v>
      </c>
      <c r="C57" s="909" t="s">
        <v>122</v>
      </c>
      <c r="D57" s="655" t="s">
        <v>1206</v>
      </c>
      <c r="E57" s="656" t="s">
        <v>143</v>
      </c>
      <c r="F57" s="638" t="b">
        <f>IF(総括表!$B$4=総括表!$Q$4,基礎データ貼付用シート!E2027)</f>
        <v>0</v>
      </c>
      <c r="G57" s="699" t="s">
        <v>1202</v>
      </c>
      <c r="H57" s="965">
        <v>0.27800000000000002</v>
      </c>
      <c r="I57" s="699" t="s">
        <v>1204</v>
      </c>
      <c r="J57" s="701">
        <f t="shared" si="2"/>
        <v>0</v>
      </c>
      <c r="K57" s="409" t="s">
        <v>1214</v>
      </c>
      <c r="L57" s="388"/>
    </row>
    <row r="58" spans="1:12" s="163" customFormat="1" ht="15" customHeight="1" x14ac:dyDescent="0.2">
      <c r="A58" s="536"/>
      <c r="B58" s="410"/>
      <c r="C58" s="411"/>
      <c r="D58" s="655" t="s">
        <v>1211</v>
      </c>
      <c r="E58" s="656" t="s">
        <v>142</v>
      </c>
      <c r="F58" s="638" t="b">
        <f>IF(総括表!$B$4=総括表!$Q$5,基礎データ貼付用シート!E2027)</f>
        <v>0</v>
      </c>
      <c r="G58" s="699" t="s">
        <v>1202</v>
      </c>
      <c r="H58" s="1110">
        <v>0</v>
      </c>
      <c r="I58" s="972" t="s">
        <v>1204</v>
      </c>
      <c r="J58" s="966">
        <f t="shared" si="2"/>
        <v>0</v>
      </c>
      <c r="K58" s="409" t="s">
        <v>1220</v>
      </c>
      <c r="L58" s="388"/>
    </row>
    <row r="59" spans="1:12" s="163" customFormat="1" ht="15" customHeight="1" x14ac:dyDescent="0.2">
      <c r="A59" s="536"/>
      <c r="B59" s="908">
        <v>5</v>
      </c>
      <c r="C59" s="909" t="s">
        <v>121</v>
      </c>
      <c r="D59" s="655" t="s">
        <v>1206</v>
      </c>
      <c r="E59" s="656" t="s">
        <v>143</v>
      </c>
      <c r="F59" s="638" t="b">
        <f>IF(総括表!$B$4=総括表!$Q$4,基礎データ貼付用シート!E2028)</f>
        <v>0</v>
      </c>
      <c r="G59" s="699" t="s">
        <v>1202</v>
      </c>
      <c r="H59" s="965">
        <v>0.29699999999999999</v>
      </c>
      <c r="I59" s="699" t="s">
        <v>1204</v>
      </c>
      <c r="J59" s="701">
        <f t="shared" si="2"/>
        <v>0</v>
      </c>
      <c r="K59" s="409" t="s">
        <v>1217</v>
      </c>
      <c r="L59" s="388"/>
    </row>
    <row r="60" spans="1:12" s="163" customFormat="1" ht="15" customHeight="1" x14ac:dyDescent="0.2">
      <c r="A60" s="536"/>
      <c r="B60" s="410"/>
      <c r="C60" s="411"/>
      <c r="D60" s="655" t="s">
        <v>1211</v>
      </c>
      <c r="E60" s="656" t="s">
        <v>142</v>
      </c>
      <c r="F60" s="638" t="b">
        <f>IF(総括表!$B$4=総括表!$Q$5,基礎データ貼付用シート!E2028)</f>
        <v>0</v>
      </c>
      <c r="G60" s="699" t="s">
        <v>1202</v>
      </c>
      <c r="H60" s="1110">
        <v>4.2000000000000003E-2</v>
      </c>
      <c r="I60" s="972" t="s">
        <v>1204</v>
      </c>
      <c r="J60" s="966">
        <f t="shared" si="2"/>
        <v>0</v>
      </c>
      <c r="K60" s="409" t="s">
        <v>1221</v>
      </c>
      <c r="L60" s="388"/>
    </row>
    <row r="61" spans="1:12" s="163" customFormat="1" ht="15" customHeight="1" x14ac:dyDescent="0.2">
      <c r="A61" s="536"/>
      <c r="B61" s="908">
        <v>6</v>
      </c>
      <c r="C61" s="909" t="s">
        <v>120</v>
      </c>
      <c r="D61" s="655" t="s">
        <v>1206</v>
      </c>
      <c r="E61" s="656" t="s">
        <v>143</v>
      </c>
      <c r="F61" s="638" t="b">
        <f>IF(総括表!$B$4=総括表!$Q$4,基礎データ貼付用シート!E2029)</f>
        <v>0</v>
      </c>
      <c r="G61" s="699" t="s">
        <v>1202</v>
      </c>
      <c r="H61" s="965">
        <v>0.29299999999999998</v>
      </c>
      <c r="I61" s="699" t="s">
        <v>1204</v>
      </c>
      <c r="J61" s="701">
        <f>ROUND(F61*H61,0)</f>
        <v>0</v>
      </c>
      <c r="K61" s="409" t="s">
        <v>1222</v>
      </c>
      <c r="L61" s="388"/>
    </row>
    <row r="62" spans="1:12" s="163" customFormat="1" ht="15" customHeight="1" x14ac:dyDescent="0.2">
      <c r="A62" s="536"/>
      <c r="B62" s="410"/>
      <c r="C62" s="411"/>
      <c r="D62" s="655" t="s">
        <v>1211</v>
      </c>
      <c r="E62" s="656" t="s">
        <v>142</v>
      </c>
      <c r="F62" s="638" t="b">
        <f>IF(総括表!$B$4=総括表!$Q$5,基礎データ貼付用シート!E2029)</f>
        <v>0</v>
      </c>
      <c r="G62" s="699" t="s">
        <v>1202</v>
      </c>
      <c r="H62" s="1110">
        <v>0.20599999999999999</v>
      </c>
      <c r="I62" s="972" t="s">
        <v>1204</v>
      </c>
      <c r="J62" s="966">
        <f>ROUND(F62*H62,0)</f>
        <v>0</v>
      </c>
      <c r="K62" s="409" t="s">
        <v>1223</v>
      </c>
      <c r="L62" s="388"/>
    </row>
    <row r="63" spans="1:12" s="163" customFormat="1" ht="15" customHeight="1" x14ac:dyDescent="0.2">
      <c r="A63" s="536"/>
      <c r="B63" s="908">
        <v>7</v>
      </c>
      <c r="C63" s="909" t="s">
        <v>476</v>
      </c>
      <c r="D63" s="655" t="s">
        <v>1206</v>
      </c>
      <c r="E63" s="656" t="s">
        <v>143</v>
      </c>
      <c r="F63" s="638" t="b">
        <f>IF(総括表!$B$4=総括表!$Q$4,基礎データ貼付用シート!E2030)</f>
        <v>0</v>
      </c>
      <c r="G63" s="699" t="s">
        <v>1202</v>
      </c>
      <c r="H63" s="965">
        <v>0.308</v>
      </c>
      <c r="I63" s="699" t="s">
        <v>1204</v>
      </c>
      <c r="J63" s="701">
        <f>ROUND(F63*H63,0)</f>
        <v>0</v>
      </c>
      <c r="K63" s="409" t="s">
        <v>1224</v>
      </c>
      <c r="L63" s="388"/>
    </row>
    <row r="64" spans="1:12" s="163" customFormat="1" ht="15" customHeight="1" x14ac:dyDescent="0.2">
      <c r="A64" s="536"/>
      <c r="B64" s="410"/>
      <c r="C64" s="411"/>
      <c r="D64" s="655" t="s">
        <v>1211</v>
      </c>
      <c r="E64" s="656" t="s">
        <v>142</v>
      </c>
      <c r="F64" s="638" t="b">
        <f>IF(総括表!$B$4=総括表!$Q$5,基礎データ貼付用シート!E2030)</f>
        <v>0</v>
      </c>
      <c r="G64" s="699" t="s">
        <v>1202</v>
      </c>
      <c r="H64" s="1110">
        <v>0.24399999999999999</v>
      </c>
      <c r="I64" s="972" t="s">
        <v>1204</v>
      </c>
      <c r="J64" s="966">
        <f>ROUND(F64*H64,0)</f>
        <v>0</v>
      </c>
      <c r="K64" s="409" t="s">
        <v>1225</v>
      </c>
      <c r="L64" s="388"/>
    </row>
    <row r="65" spans="1:12" s="163" customFormat="1" ht="15" customHeight="1" x14ac:dyDescent="0.2">
      <c r="A65" s="536"/>
      <c r="B65" s="908">
        <v>8</v>
      </c>
      <c r="C65" s="909" t="s">
        <v>513</v>
      </c>
      <c r="D65" s="655" t="s">
        <v>1206</v>
      </c>
      <c r="E65" s="656" t="s">
        <v>143</v>
      </c>
      <c r="F65" s="638" t="b">
        <f>IF(総括表!$B$4=総括表!$Q$4,基礎データ貼付用シート!E2031)</f>
        <v>0</v>
      </c>
      <c r="G65" s="699" t="s">
        <v>1202</v>
      </c>
      <c r="H65" s="965">
        <v>0.33100000000000002</v>
      </c>
      <c r="I65" s="699" t="s">
        <v>1204</v>
      </c>
      <c r="J65" s="701">
        <f t="shared" si="2"/>
        <v>0</v>
      </c>
      <c r="K65" s="409" t="s">
        <v>1226</v>
      </c>
      <c r="L65" s="388"/>
    </row>
    <row r="66" spans="1:12" s="163" customFormat="1" ht="15" customHeight="1" x14ac:dyDescent="0.2">
      <c r="A66" s="536"/>
      <c r="B66" s="410"/>
      <c r="C66" s="411"/>
      <c r="D66" s="655" t="s">
        <v>1211</v>
      </c>
      <c r="E66" s="656" t="s">
        <v>142</v>
      </c>
      <c r="F66" s="638" t="b">
        <f>IF(総括表!$B$4=総括表!$Q$5,基礎データ貼付用シート!E2031)</f>
        <v>0</v>
      </c>
      <c r="G66" s="699" t="s">
        <v>1202</v>
      </c>
      <c r="H66" s="1110">
        <v>0.27400000000000002</v>
      </c>
      <c r="I66" s="972" t="s">
        <v>1204</v>
      </c>
      <c r="J66" s="966">
        <f t="shared" si="2"/>
        <v>0</v>
      </c>
      <c r="K66" s="409" t="s">
        <v>1227</v>
      </c>
      <c r="L66" s="388"/>
    </row>
    <row r="67" spans="1:12" s="163" customFormat="1" ht="15" customHeight="1" x14ac:dyDescent="0.2">
      <c r="A67" s="536"/>
      <c r="B67" s="908">
        <v>9</v>
      </c>
      <c r="C67" s="909" t="s">
        <v>620</v>
      </c>
      <c r="D67" s="655" t="s">
        <v>1206</v>
      </c>
      <c r="E67" s="656" t="s">
        <v>143</v>
      </c>
      <c r="F67" s="638" t="b">
        <f>IF(総括表!$B$4=総括表!$Q$4,基礎データ貼付用シート!E2032)</f>
        <v>0</v>
      </c>
      <c r="G67" s="699" t="s">
        <v>1202</v>
      </c>
      <c r="H67" s="965">
        <v>0.35299999999999998</v>
      </c>
      <c r="I67" s="699" t="s">
        <v>1204</v>
      </c>
      <c r="J67" s="701">
        <f t="shared" si="2"/>
        <v>0</v>
      </c>
      <c r="K67" s="409" t="s">
        <v>1228</v>
      </c>
      <c r="L67" s="388"/>
    </row>
    <row r="68" spans="1:12" s="163" customFormat="1" ht="15" customHeight="1" x14ac:dyDescent="0.2">
      <c r="A68" s="536"/>
      <c r="B68" s="1556"/>
      <c r="C68" s="1557"/>
      <c r="D68" s="655" t="s">
        <v>1211</v>
      </c>
      <c r="E68" s="656" t="s">
        <v>142</v>
      </c>
      <c r="F68" s="638" t="b">
        <f>IF(総括表!$B$4=総括表!$Q$5,基礎データ貼付用シート!E2032)</f>
        <v>0</v>
      </c>
      <c r="G68" s="699" t="s">
        <v>1202</v>
      </c>
      <c r="H68" s="1110">
        <v>0.30399999999999999</v>
      </c>
      <c r="I68" s="972" t="s">
        <v>1204</v>
      </c>
      <c r="J68" s="966">
        <f t="shared" si="2"/>
        <v>0</v>
      </c>
      <c r="K68" s="409" t="s">
        <v>1229</v>
      </c>
      <c r="L68" s="388"/>
    </row>
    <row r="69" spans="1:12" s="163" customFormat="1" ht="15" customHeight="1" x14ac:dyDescent="0.2">
      <c r="A69" s="536"/>
      <c r="B69" s="908">
        <v>10</v>
      </c>
      <c r="C69" s="909" t="s">
        <v>716</v>
      </c>
      <c r="D69" s="655" t="s">
        <v>1206</v>
      </c>
      <c r="E69" s="656" t="s">
        <v>143</v>
      </c>
      <c r="F69" s="638" t="b">
        <f>IF(総括表!$B$4=総括表!$Q$4,基礎データ貼付用シート!E2033)</f>
        <v>0</v>
      </c>
      <c r="G69" s="699" t="s">
        <v>1202</v>
      </c>
      <c r="H69" s="965">
        <v>0.376</v>
      </c>
      <c r="I69" s="699" t="s">
        <v>1204</v>
      </c>
      <c r="J69" s="701">
        <f t="shared" si="2"/>
        <v>0</v>
      </c>
      <c r="K69" s="409" t="s">
        <v>1230</v>
      </c>
      <c r="L69" s="388"/>
    </row>
    <row r="70" spans="1:12" s="163" customFormat="1" ht="15" customHeight="1" x14ac:dyDescent="0.2">
      <c r="A70" s="536"/>
      <c r="B70" s="1556"/>
      <c r="C70" s="1557"/>
      <c r="D70" s="655" t="s">
        <v>1211</v>
      </c>
      <c r="E70" s="656" t="s">
        <v>142</v>
      </c>
      <c r="F70" s="638" t="b">
        <f>IF(総括表!$B$4=総括表!$Q$5,基礎データ貼付用シート!E2033)</f>
        <v>0</v>
      </c>
      <c r="G70" s="699" t="s">
        <v>1202</v>
      </c>
      <c r="H70" s="1110">
        <v>0.33200000000000002</v>
      </c>
      <c r="I70" s="972" t="s">
        <v>1204</v>
      </c>
      <c r="J70" s="966">
        <f t="shared" si="2"/>
        <v>0</v>
      </c>
      <c r="K70" s="409" t="s">
        <v>1231</v>
      </c>
      <c r="L70" s="388"/>
    </row>
    <row r="71" spans="1:12" s="163" customFormat="1" ht="15" customHeight="1" x14ac:dyDescent="0.2">
      <c r="A71" s="536"/>
      <c r="B71" s="908">
        <v>11</v>
      </c>
      <c r="C71" s="909" t="s">
        <v>747</v>
      </c>
      <c r="D71" s="655" t="s">
        <v>1206</v>
      </c>
      <c r="E71" s="656" t="s">
        <v>143</v>
      </c>
      <c r="F71" s="638" t="b">
        <f>IF(総括表!$B$4=総括表!$Q$4,基礎データ貼付用シート!E2034)</f>
        <v>0</v>
      </c>
      <c r="G71" s="699" t="s">
        <v>1202</v>
      </c>
      <c r="H71" s="965">
        <v>0.39800000000000002</v>
      </c>
      <c r="I71" s="699" t="s">
        <v>1204</v>
      </c>
      <c r="J71" s="701">
        <f>ROUND(F71*H71,0)</f>
        <v>0</v>
      </c>
      <c r="K71" s="409" t="s">
        <v>1232</v>
      </c>
      <c r="L71" s="388"/>
    </row>
    <row r="72" spans="1:12" s="163" customFormat="1" ht="15" customHeight="1" x14ac:dyDescent="0.2">
      <c r="A72" s="536"/>
      <c r="B72" s="1556"/>
      <c r="C72" s="1557"/>
      <c r="D72" s="655" t="s">
        <v>1211</v>
      </c>
      <c r="E72" s="656" t="s">
        <v>142</v>
      </c>
      <c r="F72" s="638" t="b">
        <f>IF(総括表!$B$4=総括表!$Q$5,基礎データ貼付用シート!E2034)</f>
        <v>0</v>
      </c>
      <c r="G72" s="699" t="s">
        <v>1202</v>
      </c>
      <c r="H72" s="1110">
        <v>0.36299999999999999</v>
      </c>
      <c r="I72" s="972" t="s">
        <v>1204</v>
      </c>
      <c r="J72" s="966">
        <f>ROUND(F72*H72,0)</f>
        <v>0</v>
      </c>
      <c r="K72" s="409" t="s">
        <v>1233</v>
      </c>
      <c r="L72" s="388"/>
    </row>
    <row r="73" spans="1:12" s="163" customFormat="1" ht="15" customHeight="1" x14ac:dyDescent="0.2">
      <c r="A73" s="536"/>
      <c r="B73" s="908">
        <v>12</v>
      </c>
      <c r="C73" s="909" t="s">
        <v>818</v>
      </c>
      <c r="D73" s="655" t="s">
        <v>1206</v>
      </c>
      <c r="E73" s="656" t="s">
        <v>143</v>
      </c>
      <c r="F73" s="638" t="b">
        <f>IF(総括表!$B$4=総括表!$Q$4,基礎データ貼付用シート!E2035)</f>
        <v>0</v>
      </c>
      <c r="G73" s="699" t="s">
        <v>1202</v>
      </c>
      <c r="H73" s="965">
        <v>0.42099999999999999</v>
      </c>
      <c r="I73" s="699" t="s">
        <v>1204</v>
      </c>
      <c r="J73" s="701">
        <f t="shared" si="2"/>
        <v>0</v>
      </c>
      <c r="K73" s="409" t="s">
        <v>1234</v>
      </c>
      <c r="L73" s="388"/>
    </row>
    <row r="74" spans="1:12" s="163" customFormat="1" ht="15" customHeight="1" x14ac:dyDescent="0.2">
      <c r="A74" s="536"/>
      <c r="B74" s="1556"/>
      <c r="C74" s="1557"/>
      <c r="D74" s="655" t="s">
        <v>1211</v>
      </c>
      <c r="E74" s="656" t="s">
        <v>142</v>
      </c>
      <c r="F74" s="638" t="b">
        <f>IF(総括表!$B$4=総括表!$Q$5,基礎データ貼付用シート!E2035)</f>
        <v>0</v>
      </c>
      <c r="G74" s="699" t="s">
        <v>1202</v>
      </c>
      <c r="H74" s="1110">
        <v>0.39300000000000002</v>
      </c>
      <c r="I74" s="972" t="s">
        <v>1204</v>
      </c>
      <c r="J74" s="966">
        <f t="shared" si="2"/>
        <v>0</v>
      </c>
      <c r="K74" s="409" t="s">
        <v>1235</v>
      </c>
      <c r="L74" s="388"/>
    </row>
    <row r="75" spans="1:12" s="163" customFormat="1" ht="15" customHeight="1" x14ac:dyDescent="0.2">
      <c r="A75" s="536"/>
      <c r="B75" s="908">
        <v>13</v>
      </c>
      <c r="C75" s="909" t="s">
        <v>894</v>
      </c>
      <c r="D75" s="655" t="s">
        <v>1206</v>
      </c>
      <c r="E75" s="656" t="s">
        <v>143</v>
      </c>
      <c r="F75" s="638" t="b">
        <f>IF(総括表!$B$4=総括表!$Q$4,基礎データ貼付用シート!E2036)</f>
        <v>0</v>
      </c>
      <c r="G75" s="699" t="s">
        <v>1202</v>
      </c>
      <c r="H75" s="965">
        <v>0.443</v>
      </c>
      <c r="I75" s="699" t="s">
        <v>1204</v>
      </c>
      <c r="J75" s="701">
        <f t="shared" si="2"/>
        <v>0</v>
      </c>
      <c r="K75" s="409" t="s">
        <v>1236</v>
      </c>
      <c r="L75" s="388"/>
    </row>
    <row r="76" spans="1:12" s="163" customFormat="1" ht="15" customHeight="1" x14ac:dyDescent="0.2">
      <c r="A76" s="536"/>
      <c r="B76" s="1556"/>
      <c r="C76" s="1557"/>
      <c r="D76" s="655" t="s">
        <v>1211</v>
      </c>
      <c r="E76" s="656" t="s">
        <v>142</v>
      </c>
      <c r="F76" s="638" t="b">
        <f>IF(総括表!$B$4=総括表!$Q$5,基礎データ貼付用シート!E2036)</f>
        <v>0</v>
      </c>
      <c r="G76" s="699" t="s">
        <v>1202</v>
      </c>
      <c r="H76" s="1110">
        <v>0.42199999999999999</v>
      </c>
      <c r="I76" s="972" t="s">
        <v>1204</v>
      </c>
      <c r="J76" s="966">
        <f t="shared" si="2"/>
        <v>0</v>
      </c>
      <c r="K76" s="409" t="s">
        <v>1237</v>
      </c>
      <c r="L76" s="388"/>
    </row>
    <row r="77" spans="1:12" s="163" customFormat="1" ht="15" customHeight="1" x14ac:dyDescent="0.2">
      <c r="A77" s="536"/>
      <c r="B77" s="908">
        <v>14</v>
      </c>
      <c r="C77" s="909" t="s">
        <v>926</v>
      </c>
      <c r="D77" s="655" t="s">
        <v>1206</v>
      </c>
      <c r="E77" s="656" t="s">
        <v>143</v>
      </c>
      <c r="F77" s="638" t="b">
        <f>IF(総括表!$B$4=総括表!$Q$4,基礎データ貼付用シート!E2037)</f>
        <v>0</v>
      </c>
      <c r="G77" s="699" t="s">
        <v>1202</v>
      </c>
      <c r="H77" s="965">
        <v>0.46600000000000003</v>
      </c>
      <c r="I77" s="699" t="s">
        <v>1204</v>
      </c>
      <c r="J77" s="701">
        <f t="shared" si="2"/>
        <v>0</v>
      </c>
      <c r="K77" s="409" t="s">
        <v>1238</v>
      </c>
      <c r="L77" s="388"/>
    </row>
    <row r="78" spans="1:12" s="163" customFormat="1" ht="15" customHeight="1" x14ac:dyDescent="0.2">
      <c r="A78" s="536"/>
      <c r="B78" s="1556"/>
      <c r="C78" s="1557"/>
      <c r="D78" s="655" t="s">
        <v>1211</v>
      </c>
      <c r="E78" s="656" t="s">
        <v>142</v>
      </c>
      <c r="F78" s="638" t="b">
        <f>IF(総括表!$B$4=総括表!$Q$5,基礎データ貼付用シート!E2037)</f>
        <v>0</v>
      </c>
      <c r="G78" s="699" t="s">
        <v>1202</v>
      </c>
      <c r="H78" s="1110">
        <v>0.45100000000000001</v>
      </c>
      <c r="I78" s="972" t="s">
        <v>1204</v>
      </c>
      <c r="J78" s="966">
        <f t="shared" si="2"/>
        <v>0</v>
      </c>
      <c r="K78" s="409" t="s">
        <v>1239</v>
      </c>
      <c r="L78" s="388"/>
    </row>
    <row r="79" spans="1:12" s="163" customFormat="1" ht="15" customHeight="1" x14ac:dyDescent="0.2">
      <c r="A79" s="536"/>
      <c r="B79" s="908">
        <f>B77+1</f>
        <v>15</v>
      </c>
      <c r="C79" s="909" t="s">
        <v>1082</v>
      </c>
      <c r="D79" s="655" t="s">
        <v>1206</v>
      </c>
      <c r="E79" s="656" t="s">
        <v>143</v>
      </c>
      <c r="F79" s="638" t="b">
        <f>IF(総括表!$B$4=総括表!$Q$4,基礎データ貼付用シート!E2038)</f>
        <v>0</v>
      </c>
      <c r="G79" s="699" t="s">
        <v>1202</v>
      </c>
      <c r="H79" s="965">
        <v>0.48299999999999998</v>
      </c>
      <c r="I79" s="699" t="s">
        <v>1204</v>
      </c>
      <c r="J79" s="701">
        <f t="shared" si="2"/>
        <v>0</v>
      </c>
      <c r="K79" s="409" t="s">
        <v>1240</v>
      </c>
      <c r="L79" s="388"/>
    </row>
    <row r="80" spans="1:12" s="163" customFormat="1" ht="15" customHeight="1" x14ac:dyDescent="0.2">
      <c r="A80" s="536"/>
      <c r="B80" s="1556"/>
      <c r="C80" s="1557"/>
      <c r="D80" s="655" t="s">
        <v>1211</v>
      </c>
      <c r="E80" s="656" t="s">
        <v>142</v>
      </c>
      <c r="F80" s="638" t="b">
        <f>IF(総括表!$B$4=総括表!$Q$5,基礎データ貼付用シート!E2038)</f>
        <v>0</v>
      </c>
      <c r="G80" s="699" t="s">
        <v>1202</v>
      </c>
      <c r="H80" s="1110">
        <v>0.47599999999999998</v>
      </c>
      <c r="I80" s="972" t="s">
        <v>1204</v>
      </c>
      <c r="J80" s="966">
        <f t="shared" si="2"/>
        <v>0</v>
      </c>
      <c r="K80" s="409" t="s">
        <v>1241</v>
      </c>
      <c r="L80" s="388"/>
    </row>
    <row r="81" spans="1:12" s="163" customFormat="1" ht="15" customHeight="1" x14ac:dyDescent="0.2">
      <c r="A81" s="536"/>
      <c r="B81" s="404">
        <f>B79+1</f>
        <v>16</v>
      </c>
      <c r="C81" s="405" t="s">
        <v>1284</v>
      </c>
      <c r="D81" s="406" t="s">
        <v>5060</v>
      </c>
      <c r="E81" s="407" t="s">
        <v>143</v>
      </c>
      <c r="F81" s="638" t="b">
        <f>IF(総括表!$B$4=総括表!$Q$4,基礎データ貼付用シート!E2039)</f>
        <v>0</v>
      </c>
      <c r="G81" s="423" t="s">
        <v>5081</v>
      </c>
      <c r="H81" s="614">
        <v>0.5</v>
      </c>
      <c r="I81" s="423" t="s">
        <v>5082</v>
      </c>
      <c r="J81" s="424">
        <f t="shared" si="2"/>
        <v>0</v>
      </c>
      <c r="K81" s="409" t="s">
        <v>5083</v>
      </c>
      <c r="L81" s="388"/>
    </row>
    <row r="82" spans="1:12" s="163" customFormat="1" ht="15" customHeight="1" x14ac:dyDescent="0.2">
      <c r="A82" s="536"/>
      <c r="B82" s="1556"/>
      <c r="C82" s="1557"/>
      <c r="D82" s="406" t="s">
        <v>5061</v>
      </c>
      <c r="E82" s="407" t="s">
        <v>142</v>
      </c>
      <c r="F82" s="638" t="b">
        <f>IF(総括表!$B$4=総括表!$Q$5,基礎データ貼付用シート!E2039)</f>
        <v>0</v>
      </c>
      <c r="G82" s="423" t="s">
        <v>5081</v>
      </c>
      <c r="H82" s="796">
        <v>0.5</v>
      </c>
      <c r="I82" s="425" t="s">
        <v>5082</v>
      </c>
      <c r="J82" s="789">
        <f t="shared" si="2"/>
        <v>0</v>
      </c>
      <c r="K82" s="409" t="s">
        <v>5084</v>
      </c>
      <c r="L82" s="388"/>
    </row>
    <row r="83" spans="1:12" s="163" customFormat="1" ht="15" customHeight="1" x14ac:dyDescent="0.2">
      <c r="A83" s="536"/>
      <c r="B83" s="404">
        <f>B81+1</f>
        <v>17</v>
      </c>
      <c r="C83" s="405" t="s">
        <v>5388</v>
      </c>
      <c r="D83" s="406" t="s">
        <v>534</v>
      </c>
      <c r="E83" s="407" t="s">
        <v>143</v>
      </c>
      <c r="F83" s="638" t="b">
        <f>IF(総括表!$B$4=総括表!$Q$4,基礎データ貼付用シート!E2040)</f>
        <v>0</v>
      </c>
      <c r="G83" s="423" t="s">
        <v>533</v>
      </c>
      <c r="H83" s="614">
        <v>0.5</v>
      </c>
      <c r="I83" s="423" t="s">
        <v>532</v>
      </c>
      <c r="J83" s="424">
        <f t="shared" ref="J83:J84" si="3">ROUND(F83*H83,0)</f>
        <v>0</v>
      </c>
      <c r="K83" s="409" t="s">
        <v>5430</v>
      </c>
      <c r="L83" s="388"/>
    </row>
    <row r="84" spans="1:12" s="163" customFormat="1" ht="15" customHeight="1" x14ac:dyDescent="0.2">
      <c r="A84" s="536"/>
      <c r="B84" s="566"/>
      <c r="C84" s="411"/>
      <c r="D84" s="406" t="s">
        <v>530</v>
      </c>
      <c r="E84" s="407" t="s">
        <v>142</v>
      </c>
      <c r="F84" s="638" t="b">
        <f>IF(総括表!$B$4=総括表!$Q$5,基礎データ貼付用シート!E2040)</f>
        <v>0</v>
      </c>
      <c r="G84" s="423" t="s">
        <v>533</v>
      </c>
      <c r="H84" s="796">
        <v>0.5</v>
      </c>
      <c r="I84" s="425" t="s">
        <v>532</v>
      </c>
      <c r="J84" s="789">
        <f t="shared" si="3"/>
        <v>0</v>
      </c>
      <c r="K84" s="409" t="s">
        <v>574</v>
      </c>
      <c r="L84" s="388"/>
    </row>
    <row r="85" spans="1:12" s="163" customFormat="1" ht="15" customHeight="1" x14ac:dyDescent="0.2">
      <c r="A85" s="536"/>
      <c r="B85" s="404">
        <f>B83+1</f>
        <v>18</v>
      </c>
      <c r="C85" s="405" t="s">
        <v>5796</v>
      </c>
      <c r="D85" s="406" t="s">
        <v>534</v>
      </c>
      <c r="E85" s="407" t="s">
        <v>143</v>
      </c>
      <c r="F85" s="638" t="b">
        <f>IF(総括表!$B$4=総括表!$Q$4,基礎データ貼付用シート!E2041)</f>
        <v>0</v>
      </c>
      <c r="G85" s="423" t="s">
        <v>117</v>
      </c>
      <c r="H85" s="614">
        <v>0.5</v>
      </c>
      <c r="I85" s="423" t="s">
        <v>119</v>
      </c>
      <c r="J85" s="424">
        <f t="shared" ref="J85:J86" si="4">ROUND(F85*H85,0)</f>
        <v>0</v>
      </c>
      <c r="K85" s="409" t="s">
        <v>589</v>
      </c>
      <c r="L85" s="388"/>
    </row>
    <row r="86" spans="1:12" s="163" customFormat="1" ht="15" customHeight="1" x14ac:dyDescent="0.2">
      <c r="A86" s="536"/>
      <c r="B86" s="566"/>
      <c r="C86" s="411"/>
      <c r="D86" s="406" t="s">
        <v>530</v>
      </c>
      <c r="E86" s="407" t="s">
        <v>142</v>
      </c>
      <c r="F86" s="638" t="b">
        <f>IF(総括表!$B$4=総括表!$Q$5,基礎データ貼付用シート!E2041)</f>
        <v>0</v>
      </c>
      <c r="G86" s="423" t="s">
        <v>117</v>
      </c>
      <c r="H86" s="796">
        <v>0.5</v>
      </c>
      <c r="I86" s="425" t="s">
        <v>119</v>
      </c>
      <c r="J86" s="789">
        <f t="shared" si="4"/>
        <v>0</v>
      </c>
      <c r="K86" s="409" t="s">
        <v>588</v>
      </c>
      <c r="L86" s="388"/>
    </row>
    <row r="87" spans="1:12" s="258" customFormat="1" ht="15" customHeight="1" x14ac:dyDescent="0.2">
      <c r="A87" s="536"/>
      <c r="B87" s="404">
        <f>B85+1</f>
        <v>19</v>
      </c>
      <c r="C87" s="405" t="s">
        <v>6351</v>
      </c>
      <c r="D87" s="406" t="s">
        <v>534</v>
      </c>
      <c r="E87" s="407" t="s">
        <v>143</v>
      </c>
      <c r="F87" s="638" t="b">
        <f>IF(総括表!$B$4=総括表!$Q$4,基礎データ貼付用シート!E2042)</f>
        <v>0</v>
      </c>
      <c r="G87" s="423" t="s">
        <v>117</v>
      </c>
      <c r="H87" s="614">
        <v>0.5</v>
      </c>
      <c r="I87" s="423" t="s">
        <v>119</v>
      </c>
      <c r="J87" s="424">
        <f t="shared" ref="J87:J88" si="5">ROUND(F87*H87,0)</f>
        <v>0</v>
      </c>
      <c r="K87" s="409" t="s">
        <v>614</v>
      </c>
      <c r="L87" s="1099"/>
    </row>
    <row r="88" spans="1:12" s="258" customFormat="1" ht="15" customHeight="1" thickBot="1" x14ac:dyDescent="0.25">
      <c r="A88" s="536"/>
      <c r="B88" s="566"/>
      <c r="C88" s="411"/>
      <c r="D88" s="406" t="s">
        <v>530</v>
      </c>
      <c r="E88" s="407" t="s">
        <v>142</v>
      </c>
      <c r="F88" s="638" t="b">
        <f>IF(総括表!$B$4=総括表!$Q$5,基礎データ貼付用シート!E2042)</f>
        <v>0</v>
      </c>
      <c r="G88" s="423" t="s">
        <v>117</v>
      </c>
      <c r="H88" s="796">
        <v>0.5</v>
      </c>
      <c r="I88" s="425" t="s">
        <v>119</v>
      </c>
      <c r="J88" s="789">
        <f t="shared" si="5"/>
        <v>0</v>
      </c>
      <c r="K88" s="409" t="s">
        <v>613</v>
      </c>
      <c r="L88" s="1099"/>
    </row>
    <row r="89" spans="1:12" s="163" customFormat="1" ht="15" customHeight="1" x14ac:dyDescent="0.2">
      <c r="A89" s="536"/>
      <c r="B89" s="413"/>
      <c r="C89" s="414"/>
      <c r="D89" s="413"/>
      <c r="E89" s="413"/>
      <c r="F89" s="58"/>
      <c r="G89" s="591"/>
      <c r="H89" s="1504" t="s">
        <v>6679</v>
      </c>
      <c r="I89" s="1505"/>
      <c r="J89" s="415"/>
      <c r="K89" s="409"/>
      <c r="L89" s="388"/>
    </row>
    <row r="90" spans="1:12" s="163" customFormat="1" ht="15" customHeight="1" thickBot="1" x14ac:dyDescent="0.25">
      <c r="A90" s="536"/>
      <c r="B90" s="409"/>
      <c r="C90" s="409"/>
      <c r="D90" s="409"/>
      <c r="E90" s="409"/>
      <c r="F90" s="657"/>
      <c r="G90" s="409"/>
      <c r="H90" s="1545" t="s">
        <v>118</v>
      </c>
      <c r="I90" s="1546"/>
      <c r="J90" s="642">
        <f>SUM(J53:J88)</f>
        <v>0</v>
      </c>
      <c r="K90" s="409" t="s">
        <v>5085</v>
      </c>
      <c r="L90" s="446" t="s">
        <v>5059</v>
      </c>
    </row>
    <row r="91" spans="1:12" s="163" customFormat="1" ht="18.75" customHeight="1" x14ac:dyDescent="0.2">
      <c r="A91" s="536"/>
      <c r="B91" s="536"/>
      <c r="C91" s="536"/>
      <c r="D91" s="536"/>
      <c r="E91" s="536"/>
      <c r="F91" s="621"/>
      <c r="G91" s="536"/>
      <c r="H91" s="536"/>
      <c r="I91" s="536"/>
      <c r="J91" s="621"/>
      <c r="K91" s="536"/>
      <c r="L91" s="388"/>
    </row>
    <row r="92" spans="1:12" ht="18.75" customHeight="1" x14ac:dyDescent="0.2">
      <c r="A92" s="551" t="s">
        <v>1203</v>
      </c>
      <c r="B92" s="536" t="s">
        <v>372</v>
      </c>
      <c r="C92" s="550"/>
      <c r="D92" s="550"/>
      <c r="E92" s="550"/>
      <c r="F92" s="620"/>
      <c r="G92" s="550"/>
      <c r="H92" s="550"/>
      <c r="I92" s="550"/>
      <c r="J92" s="620"/>
      <c r="K92" s="550"/>
      <c r="L92" s="384"/>
    </row>
    <row r="93" spans="1:12" ht="11.25" customHeight="1" x14ac:dyDescent="0.2">
      <c r="A93" s="553"/>
      <c r="B93" s="550"/>
      <c r="C93" s="550"/>
      <c r="D93" s="550"/>
      <c r="E93" s="550"/>
      <c r="F93" s="620"/>
      <c r="G93" s="550"/>
      <c r="H93" s="550"/>
      <c r="I93" s="550"/>
      <c r="J93" s="620"/>
      <c r="K93" s="550"/>
      <c r="L93" s="384"/>
    </row>
    <row r="94" spans="1:12" ht="18.75" customHeight="1" x14ac:dyDescent="0.2">
      <c r="A94" s="553"/>
      <c r="B94" s="1656" t="s">
        <v>140</v>
      </c>
      <c r="C94" s="1657"/>
      <c r="D94" s="1656" t="s">
        <v>139</v>
      </c>
      <c r="E94" s="1657"/>
      <c r="F94" s="904" t="s">
        <v>138</v>
      </c>
      <c r="G94" s="905"/>
      <c r="H94" s="905" t="s">
        <v>137</v>
      </c>
      <c r="I94" s="905"/>
      <c r="J94" s="904" t="s">
        <v>89</v>
      </c>
      <c r="K94" s="409"/>
      <c r="L94" s="384"/>
    </row>
    <row r="95" spans="1:12" ht="15" customHeight="1" x14ac:dyDescent="0.2">
      <c r="A95" s="553"/>
      <c r="B95" s="626"/>
      <c r="C95" s="565"/>
      <c r="D95" s="566"/>
      <c r="E95" s="411"/>
      <c r="F95" s="627"/>
      <c r="G95" s="568"/>
      <c r="H95" s="568"/>
      <c r="I95" s="568"/>
      <c r="J95" s="628" t="s">
        <v>1205</v>
      </c>
      <c r="K95" s="409"/>
      <c r="L95" s="384"/>
    </row>
    <row r="96" spans="1:12" s="163" customFormat="1" ht="15" customHeight="1" x14ac:dyDescent="0.2">
      <c r="A96" s="536"/>
      <c r="B96" s="908">
        <v>1</v>
      </c>
      <c r="C96" s="909" t="s">
        <v>126</v>
      </c>
      <c r="D96" s="1532"/>
      <c r="E96" s="1533"/>
      <c r="F96" s="698">
        <f>+基礎データ貼付用シート!E1980</f>
        <v>0</v>
      </c>
      <c r="G96" s="699" t="s">
        <v>1202</v>
      </c>
      <c r="H96" s="614">
        <v>2E-3</v>
      </c>
      <c r="I96" s="699" t="s">
        <v>1204</v>
      </c>
      <c r="J96" s="701">
        <f t="shared" ref="J96:J104" si="6">ROUND(F96*H96,0)</f>
        <v>0</v>
      </c>
      <c r="K96" s="409" t="s">
        <v>274</v>
      </c>
      <c r="L96" s="388"/>
    </row>
    <row r="97" spans="1:14" s="163" customFormat="1" ht="15" customHeight="1" x14ac:dyDescent="0.2">
      <c r="A97" s="536"/>
      <c r="B97" s="908">
        <v>2</v>
      </c>
      <c r="C97" s="909" t="s">
        <v>125</v>
      </c>
      <c r="D97" s="1532"/>
      <c r="E97" s="1533"/>
      <c r="F97" s="698">
        <f>+基礎データ貼付用シート!E1981</f>
        <v>0</v>
      </c>
      <c r="G97" s="699" t="s">
        <v>1202</v>
      </c>
      <c r="H97" s="796">
        <v>1.0999999999999999E-2</v>
      </c>
      <c r="I97" s="972" t="s">
        <v>1204</v>
      </c>
      <c r="J97" s="966">
        <f t="shared" si="6"/>
        <v>0</v>
      </c>
      <c r="K97" s="409" t="s">
        <v>273</v>
      </c>
      <c r="L97" s="388"/>
    </row>
    <row r="98" spans="1:14" s="163" customFormat="1" ht="15" customHeight="1" x14ac:dyDescent="0.2">
      <c r="A98" s="536"/>
      <c r="B98" s="908">
        <v>3</v>
      </c>
      <c r="C98" s="656" t="s">
        <v>124</v>
      </c>
      <c r="D98" s="1532"/>
      <c r="E98" s="1533"/>
      <c r="F98" s="698">
        <f>+基礎データ貼付用シート!E1982</f>
        <v>0</v>
      </c>
      <c r="G98" s="699" t="s">
        <v>1202</v>
      </c>
      <c r="H98" s="614">
        <v>8.9999999999999993E-3</v>
      </c>
      <c r="I98" s="699" t="s">
        <v>1204</v>
      </c>
      <c r="J98" s="701">
        <f t="shared" si="6"/>
        <v>0</v>
      </c>
      <c r="K98" s="409" t="s">
        <v>272</v>
      </c>
      <c r="L98" s="388"/>
    </row>
    <row r="99" spans="1:14" s="163" customFormat="1" ht="15" customHeight="1" x14ac:dyDescent="0.2">
      <c r="A99" s="536"/>
      <c r="B99" s="908">
        <v>4</v>
      </c>
      <c r="C99" s="909" t="s">
        <v>123</v>
      </c>
      <c r="D99" s="655" t="s">
        <v>1206</v>
      </c>
      <c r="E99" s="656" t="s">
        <v>143</v>
      </c>
      <c r="F99" s="638" t="b">
        <f>IF(総括表!$B$4=総括表!$Q$4,基礎データ貼付用シート!E1983)</f>
        <v>0</v>
      </c>
      <c r="G99" s="699" t="s">
        <v>1202</v>
      </c>
      <c r="H99" s="614">
        <v>0.156</v>
      </c>
      <c r="I99" s="699" t="s">
        <v>1204</v>
      </c>
      <c r="J99" s="701">
        <f t="shared" si="6"/>
        <v>0</v>
      </c>
      <c r="K99" s="409" t="s">
        <v>271</v>
      </c>
      <c r="L99" s="388"/>
    </row>
    <row r="100" spans="1:14" s="163" customFormat="1" ht="15" customHeight="1" x14ac:dyDescent="0.2">
      <c r="A100" s="536"/>
      <c r="B100" s="410"/>
      <c r="C100" s="411"/>
      <c r="D100" s="655" t="s">
        <v>1211</v>
      </c>
      <c r="E100" s="656" t="s">
        <v>142</v>
      </c>
      <c r="F100" s="638" t="b">
        <f>IF(総括表!$B$4=総括表!$Q$5,基礎データ貼付用シート!E1983)</f>
        <v>0</v>
      </c>
      <c r="G100" s="699" t="s">
        <v>1202</v>
      </c>
      <c r="H100" s="796">
        <v>0</v>
      </c>
      <c r="I100" s="972" t="s">
        <v>1204</v>
      </c>
      <c r="J100" s="966">
        <f t="shared" si="6"/>
        <v>0</v>
      </c>
      <c r="K100" s="409" t="s">
        <v>269</v>
      </c>
      <c r="L100" s="388"/>
    </row>
    <row r="101" spans="1:14" s="163" customFormat="1" ht="15" customHeight="1" x14ac:dyDescent="0.2">
      <c r="A101" s="536"/>
      <c r="B101" s="908">
        <v>5</v>
      </c>
      <c r="C101" s="909" t="s">
        <v>122</v>
      </c>
      <c r="D101" s="655" t="s">
        <v>1206</v>
      </c>
      <c r="E101" s="656" t="s">
        <v>143</v>
      </c>
      <c r="F101" s="638" t="b">
        <f>IF(総括表!$B$4=総括表!$Q$4,基礎データ貼付用シート!E1984)</f>
        <v>0</v>
      </c>
      <c r="G101" s="699" t="s">
        <v>1202</v>
      </c>
      <c r="H101" s="614">
        <v>0.16700000000000001</v>
      </c>
      <c r="I101" s="699" t="s">
        <v>1204</v>
      </c>
      <c r="J101" s="701">
        <f t="shared" si="6"/>
        <v>0</v>
      </c>
      <c r="K101" s="409" t="s">
        <v>268</v>
      </c>
      <c r="L101" s="388"/>
    </row>
    <row r="102" spans="1:14" s="163" customFormat="1" ht="15" customHeight="1" x14ac:dyDescent="0.2">
      <c r="A102" s="536"/>
      <c r="B102" s="410"/>
      <c r="C102" s="411"/>
      <c r="D102" s="655" t="s">
        <v>1211</v>
      </c>
      <c r="E102" s="656" t="s">
        <v>142</v>
      </c>
      <c r="F102" s="638" t="b">
        <f>IF(総括表!$B$4=総括表!$Q$5,基礎データ貼付用シート!E1984)</f>
        <v>0</v>
      </c>
      <c r="G102" s="699" t="s">
        <v>1202</v>
      </c>
      <c r="H102" s="796">
        <v>0</v>
      </c>
      <c r="I102" s="972" t="s">
        <v>1204</v>
      </c>
      <c r="J102" s="966">
        <f t="shared" si="6"/>
        <v>0</v>
      </c>
      <c r="K102" s="409" t="s">
        <v>270</v>
      </c>
      <c r="L102" s="388"/>
    </row>
    <row r="103" spans="1:14" s="163" customFormat="1" ht="15" customHeight="1" x14ac:dyDescent="0.2">
      <c r="A103" s="536"/>
      <c r="B103" s="908">
        <v>6</v>
      </c>
      <c r="C103" s="909" t="s">
        <v>121</v>
      </c>
      <c r="D103" s="655" t="s">
        <v>1206</v>
      </c>
      <c r="E103" s="656" t="s">
        <v>143</v>
      </c>
      <c r="F103" s="638" t="b">
        <f>IF(総括表!$B$4=総括表!$Q$4,基礎データ貼付用シート!E1985)</f>
        <v>0</v>
      </c>
      <c r="G103" s="699" t="s">
        <v>1202</v>
      </c>
      <c r="H103" s="614">
        <v>0.17799999999999999</v>
      </c>
      <c r="I103" s="699" t="s">
        <v>1204</v>
      </c>
      <c r="J103" s="701">
        <f t="shared" si="6"/>
        <v>0</v>
      </c>
      <c r="K103" s="409" t="s">
        <v>267</v>
      </c>
      <c r="L103" s="388"/>
    </row>
    <row r="104" spans="1:14" s="163" customFormat="1" ht="15" customHeight="1" x14ac:dyDescent="0.2">
      <c r="A104" s="536"/>
      <c r="B104" s="410"/>
      <c r="C104" s="411"/>
      <c r="D104" s="655" t="s">
        <v>1211</v>
      </c>
      <c r="E104" s="656" t="s">
        <v>142</v>
      </c>
      <c r="F104" s="638" t="b">
        <f>IF(総括表!$B$4=総括表!$Q$5,基礎データ貼付用シート!E1985)</f>
        <v>0</v>
      </c>
      <c r="G104" s="699" t="s">
        <v>1202</v>
      </c>
      <c r="H104" s="796">
        <v>2.5000000000000001E-2</v>
      </c>
      <c r="I104" s="972" t="s">
        <v>1204</v>
      </c>
      <c r="J104" s="966">
        <f t="shared" si="6"/>
        <v>0</v>
      </c>
      <c r="K104" s="409" t="s">
        <v>266</v>
      </c>
      <c r="L104" s="388"/>
    </row>
    <row r="105" spans="1:14" s="163" customFormat="1" ht="15" customHeight="1" thickBot="1" x14ac:dyDescent="0.25">
      <c r="A105" s="536"/>
      <c r="B105" s="1588" t="s">
        <v>146</v>
      </c>
      <c r="C105" s="1589"/>
      <c r="D105" s="1532"/>
      <c r="E105" s="1533"/>
      <c r="F105" s="1087"/>
      <c r="G105" s="1111"/>
      <c r="H105" s="1112"/>
      <c r="I105" s="1111"/>
      <c r="J105" s="966">
        <f>SUM(J96:J104)</f>
        <v>0</v>
      </c>
      <c r="K105" s="409" t="s">
        <v>1257</v>
      </c>
      <c r="L105" s="388"/>
      <c r="N105" s="164"/>
    </row>
    <row r="106" spans="1:14" s="163" customFormat="1" ht="13.2" x14ac:dyDescent="0.2">
      <c r="A106" s="536"/>
      <c r="B106" s="1567"/>
      <c r="C106" s="1569"/>
      <c r="D106" s="1567"/>
      <c r="E106" s="1569"/>
      <c r="F106" s="1100" t="s">
        <v>1077</v>
      </c>
      <c r="G106" s="905"/>
      <c r="H106" s="1101" t="s">
        <v>6693</v>
      </c>
      <c r="I106" s="1102"/>
      <c r="J106" s="634"/>
      <c r="K106" s="409"/>
      <c r="L106" s="388"/>
      <c r="N106" s="164"/>
    </row>
    <row r="107" spans="1:14" s="163" customFormat="1" ht="15" customHeight="1" x14ac:dyDescent="0.2">
      <c r="A107" s="536"/>
      <c r="B107" s="1754"/>
      <c r="C107" s="1755"/>
      <c r="D107" s="1754"/>
      <c r="E107" s="1755"/>
      <c r="F107" s="1113">
        <f>J105</f>
        <v>0</v>
      </c>
      <c r="G107" s="1103" t="s">
        <v>117</v>
      </c>
      <c r="H107" s="1114" t="e">
        <f>〇財政力附表!S28</f>
        <v>#DIV/0!</v>
      </c>
      <c r="I107" s="626" t="s">
        <v>665</v>
      </c>
      <c r="J107" s="1115">
        <f>IFERROR(ROUND(F107*H107,0),0)</f>
        <v>0</v>
      </c>
      <c r="K107" s="409" t="s">
        <v>592</v>
      </c>
      <c r="L107" s="446" t="s">
        <v>117</v>
      </c>
      <c r="N107" s="164"/>
    </row>
    <row r="108" spans="1:14" s="163" customFormat="1" ht="13.8" thickBot="1" x14ac:dyDescent="0.25">
      <c r="A108" s="536"/>
      <c r="B108" s="1570"/>
      <c r="C108" s="1572"/>
      <c r="D108" s="1570"/>
      <c r="E108" s="1572"/>
      <c r="F108" s="1104"/>
      <c r="G108" s="782"/>
      <c r="H108" s="1105" t="s">
        <v>147</v>
      </c>
      <c r="I108" s="1106"/>
      <c r="J108" s="1107"/>
      <c r="K108" s="409"/>
      <c r="L108" s="388"/>
    </row>
    <row r="109" spans="1:14" s="163" customFormat="1" ht="15" customHeight="1" x14ac:dyDescent="0.2">
      <c r="A109" s="536"/>
      <c r="B109" s="409"/>
      <c r="C109" s="409"/>
      <c r="D109" s="409"/>
      <c r="E109" s="409"/>
      <c r="F109" s="657"/>
      <c r="G109" s="409"/>
      <c r="H109" s="591"/>
      <c r="I109" s="591"/>
      <c r="J109" s="58"/>
      <c r="K109" s="409"/>
      <c r="L109" s="388"/>
    </row>
    <row r="110" spans="1:14" ht="18.75" customHeight="1" x14ac:dyDescent="0.2">
      <c r="A110" s="551" t="s">
        <v>56</v>
      </c>
      <c r="B110" s="536" t="s">
        <v>371</v>
      </c>
      <c r="C110" s="550"/>
      <c r="D110" s="550"/>
      <c r="E110" s="550"/>
      <c r="F110" s="620"/>
      <c r="G110" s="550"/>
      <c r="H110" s="550"/>
      <c r="I110" s="550"/>
      <c r="J110" s="620"/>
      <c r="K110" s="550"/>
      <c r="L110" s="384"/>
    </row>
    <row r="111" spans="1:14" ht="11.25" customHeight="1" x14ac:dyDescent="0.2">
      <c r="A111" s="553"/>
      <c r="B111" s="550"/>
      <c r="C111" s="550"/>
      <c r="D111" s="550"/>
      <c r="E111" s="550"/>
      <c r="F111" s="620"/>
      <c r="G111" s="550"/>
      <c r="H111" s="550"/>
      <c r="I111" s="550"/>
      <c r="J111" s="620"/>
      <c r="K111" s="550"/>
      <c r="L111" s="384"/>
    </row>
    <row r="112" spans="1:14" ht="18.75" customHeight="1" x14ac:dyDescent="0.2">
      <c r="A112" s="553"/>
      <c r="B112" s="1656" t="s">
        <v>140</v>
      </c>
      <c r="C112" s="1657"/>
      <c r="D112" s="1656" t="s">
        <v>139</v>
      </c>
      <c r="E112" s="1657"/>
      <c r="F112" s="904" t="s">
        <v>138</v>
      </c>
      <c r="G112" s="905"/>
      <c r="H112" s="905" t="s">
        <v>137</v>
      </c>
      <c r="I112" s="905"/>
      <c r="J112" s="904" t="s">
        <v>89</v>
      </c>
      <c r="K112" s="409"/>
      <c r="L112" s="384"/>
    </row>
    <row r="113" spans="1:19" ht="15" customHeight="1" x14ac:dyDescent="0.2">
      <c r="A113" s="553"/>
      <c r="B113" s="626"/>
      <c r="C113" s="565"/>
      <c r="D113" s="566"/>
      <c r="E113" s="411"/>
      <c r="F113" s="627"/>
      <c r="G113" s="568"/>
      <c r="H113" s="568"/>
      <c r="I113" s="568"/>
      <c r="J113" s="628" t="s">
        <v>668</v>
      </c>
      <c r="K113" s="409"/>
      <c r="L113" s="384"/>
    </row>
    <row r="114" spans="1:19" s="163" customFormat="1" ht="15" customHeight="1" x14ac:dyDescent="0.2">
      <c r="A114" s="536"/>
      <c r="B114" s="908">
        <v>1</v>
      </c>
      <c r="C114" s="909" t="s">
        <v>125</v>
      </c>
      <c r="D114" s="1532"/>
      <c r="E114" s="1533"/>
      <c r="F114" s="698">
        <f>+基礎データ貼付用シート!E1986</f>
        <v>0</v>
      </c>
      <c r="G114" s="699" t="s">
        <v>117</v>
      </c>
      <c r="H114" s="1110">
        <v>3.6999999999999998E-2</v>
      </c>
      <c r="I114" s="972" t="s">
        <v>665</v>
      </c>
      <c r="J114" s="966">
        <f t="shared" ref="J114:J121" si="7">ROUND(F114*H114,0)</f>
        <v>0</v>
      </c>
      <c r="K114" s="409" t="s">
        <v>274</v>
      </c>
      <c r="L114" s="388"/>
    </row>
    <row r="115" spans="1:19" s="163" customFormat="1" ht="15" customHeight="1" x14ac:dyDescent="0.2">
      <c r="A115" s="536"/>
      <c r="B115" s="908">
        <v>2</v>
      </c>
      <c r="C115" s="656" t="s">
        <v>124</v>
      </c>
      <c r="D115" s="1532"/>
      <c r="E115" s="1533"/>
      <c r="F115" s="698">
        <f>+基礎データ貼付用シート!E1987</f>
        <v>0</v>
      </c>
      <c r="G115" s="699" t="s">
        <v>117</v>
      </c>
      <c r="H115" s="965">
        <v>2.9000000000000001E-2</v>
      </c>
      <c r="I115" s="699" t="s">
        <v>665</v>
      </c>
      <c r="J115" s="701">
        <f t="shared" si="7"/>
        <v>0</v>
      </c>
      <c r="K115" s="409" t="s">
        <v>273</v>
      </c>
      <c r="L115" s="388"/>
    </row>
    <row r="116" spans="1:19" s="163" customFormat="1" ht="15" customHeight="1" x14ac:dyDescent="0.2">
      <c r="A116" s="536"/>
      <c r="B116" s="908">
        <v>3</v>
      </c>
      <c r="C116" s="909" t="s">
        <v>123</v>
      </c>
      <c r="D116" s="655" t="s">
        <v>534</v>
      </c>
      <c r="E116" s="656" t="s">
        <v>143</v>
      </c>
      <c r="F116" s="638" t="b">
        <f>IF(総括表!$B$4=総括表!$Q$4,基礎データ貼付用シート!E1988)</f>
        <v>0</v>
      </c>
      <c r="G116" s="699" t="s">
        <v>117</v>
      </c>
      <c r="H116" s="965">
        <v>0.51900000000000002</v>
      </c>
      <c r="I116" s="699" t="s">
        <v>665</v>
      </c>
      <c r="J116" s="701">
        <f t="shared" si="7"/>
        <v>0</v>
      </c>
      <c r="K116" s="409" t="s">
        <v>272</v>
      </c>
      <c r="L116" s="388"/>
    </row>
    <row r="117" spans="1:19" s="163" customFormat="1" ht="15" customHeight="1" x14ac:dyDescent="0.2">
      <c r="A117" s="536"/>
      <c r="B117" s="410"/>
      <c r="C117" s="411"/>
      <c r="D117" s="655" t="s">
        <v>669</v>
      </c>
      <c r="E117" s="656" t="s">
        <v>142</v>
      </c>
      <c r="F117" s="638" t="b">
        <f>IF(総括表!$B$4=総括表!$Q$5,基礎データ貼付用シート!E1988)</f>
        <v>0</v>
      </c>
      <c r="G117" s="699" t="s">
        <v>117</v>
      </c>
      <c r="H117" s="1110">
        <v>0</v>
      </c>
      <c r="I117" s="972" t="s">
        <v>665</v>
      </c>
      <c r="J117" s="966">
        <f t="shared" si="7"/>
        <v>0</v>
      </c>
      <c r="K117" s="409" t="s">
        <v>271</v>
      </c>
      <c r="L117" s="388"/>
    </row>
    <row r="118" spans="1:19" s="163" customFormat="1" ht="15" customHeight="1" x14ac:dyDescent="0.2">
      <c r="A118" s="536"/>
      <c r="B118" s="908">
        <v>4</v>
      </c>
      <c r="C118" s="909" t="s">
        <v>122</v>
      </c>
      <c r="D118" s="655" t="s">
        <v>534</v>
      </c>
      <c r="E118" s="656" t="s">
        <v>143</v>
      </c>
      <c r="F118" s="638" t="b">
        <f>IF(総括表!$B$4=総括表!$Q$4,基礎データ貼付用シート!E1989)</f>
        <v>0</v>
      </c>
      <c r="G118" s="699" t="s">
        <v>117</v>
      </c>
      <c r="H118" s="965">
        <v>0.55600000000000005</v>
      </c>
      <c r="I118" s="699" t="s">
        <v>665</v>
      </c>
      <c r="J118" s="701">
        <f t="shared" si="7"/>
        <v>0</v>
      </c>
      <c r="K118" s="409" t="s">
        <v>269</v>
      </c>
      <c r="L118" s="388"/>
    </row>
    <row r="119" spans="1:19" s="163" customFormat="1" ht="15" customHeight="1" x14ac:dyDescent="0.2">
      <c r="A119" s="536"/>
      <c r="B119" s="410"/>
      <c r="C119" s="411"/>
      <c r="D119" s="655" t="s">
        <v>669</v>
      </c>
      <c r="E119" s="656" t="s">
        <v>142</v>
      </c>
      <c r="F119" s="638" t="b">
        <f>IF(総括表!$B$4=総括表!$Q$5,基礎データ貼付用シート!E1989)</f>
        <v>0</v>
      </c>
      <c r="G119" s="699" t="s">
        <v>117</v>
      </c>
      <c r="H119" s="1110">
        <v>0</v>
      </c>
      <c r="I119" s="972" t="s">
        <v>665</v>
      </c>
      <c r="J119" s="966">
        <f t="shared" si="7"/>
        <v>0</v>
      </c>
      <c r="K119" s="409" t="s">
        <v>268</v>
      </c>
      <c r="L119" s="388"/>
    </row>
    <row r="120" spans="1:19" s="163" customFormat="1" ht="15" customHeight="1" x14ac:dyDescent="0.2">
      <c r="A120" s="536"/>
      <c r="B120" s="908">
        <v>5</v>
      </c>
      <c r="C120" s="909" t="s">
        <v>121</v>
      </c>
      <c r="D120" s="655" t="s">
        <v>534</v>
      </c>
      <c r="E120" s="656" t="s">
        <v>143</v>
      </c>
      <c r="F120" s="638" t="b">
        <f>IF(総括表!$B$4=総括表!$Q$4,基礎データ貼付用シート!E1990)</f>
        <v>0</v>
      </c>
      <c r="G120" s="699" t="s">
        <v>117</v>
      </c>
      <c r="H120" s="965">
        <v>0.59299999999999997</v>
      </c>
      <c r="I120" s="699" t="s">
        <v>665</v>
      </c>
      <c r="J120" s="701">
        <f t="shared" si="7"/>
        <v>0</v>
      </c>
      <c r="K120" s="409" t="s">
        <v>270</v>
      </c>
      <c r="L120" s="388"/>
    </row>
    <row r="121" spans="1:19" s="163" customFormat="1" ht="15" customHeight="1" thickBot="1" x14ac:dyDescent="0.25">
      <c r="A121" s="536"/>
      <c r="B121" s="410"/>
      <c r="C121" s="411"/>
      <c r="D121" s="655" t="s">
        <v>669</v>
      </c>
      <c r="E121" s="656" t="s">
        <v>142</v>
      </c>
      <c r="F121" s="638" t="b">
        <f>IF(総括表!$B$4=総括表!$Q$5,基礎データ貼付用シート!E1990)</f>
        <v>0</v>
      </c>
      <c r="G121" s="699" t="s">
        <v>117</v>
      </c>
      <c r="H121" s="1110">
        <v>8.3000000000000004E-2</v>
      </c>
      <c r="I121" s="972" t="s">
        <v>665</v>
      </c>
      <c r="J121" s="966">
        <f t="shared" si="7"/>
        <v>0</v>
      </c>
      <c r="K121" s="409" t="s">
        <v>267</v>
      </c>
      <c r="L121" s="388"/>
    </row>
    <row r="122" spans="1:19" s="163" customFormat="1" ht="15" customHeight="1" x14ac:dyDescent="0.2">
      <c r="A122" s="536"/>
      <c r="B122" s="413"/>
      <c r="C122" s="414"/>
      <c r="D122" s="413"/>
      <c r="E122" s="413"/>
      <c r="F122" s="58"/>
      <c r="G122" s="591"/>
      <c r="H122" s="1541" t="s">
        <v>1342</v>
      </c>
      <c r="I122" s="1542"/>
      <c r="J122" s="634"/>
      <c r="K122" s="409"/>
      <c r="L122" s="388"/>
    </row>
    <row r="123" spans="1:19" s="163" customFormat="1" ht="15" customHeight="1" thickBot="1" x14ac:dyDescent="0.25">
      <c r="A123" s="536"/>
      <c r="B123" s="409"/>
      <c r="C123" s="409"/>
      <c r="D123" s="409"/>
      <c r="E123" s="409"/>
      <c r="F123" s="657"/>
      <c r="G123" s="409"/>
      <c r="H123" s="1545" t="s">
        <v>118</v>
      </c>
      <c r="I123" s="1546"/>
      <c r="J123" s="642">
        <f>SUM(J114:J121)</f>
        <v>0</v>
      </c>
      <c r="K123" s="409" t="s">
        <v>1207</v>
      </c>
      <c r="L123" s="446" t="s">
        <v>1202</v>
      </c>
    </row>
    <row r="124" spans="1:19" s="163" customFormat="1" ht="18.75" customHeight="1" x14ac:dyDescent="0.2">
      <c r="A124" s="536"/>
      <c r="B124" s="536"/>
      <c r="C124" s="536"/>
      <c r="D124" s="536"/>
      <c r="E124" s="536"/>
      <c r="F124" s="621"/>
      <c r="G124" s="536"/>
      <c r="H124" s="536"/>
      <c r="I124" s="536"/>
      <c r="J124" s="621"/>
      <c r="K124" s="536"/>
      <c r="L124" s="388"/>
      <c r="N124" s="164"/>
      <c r="O124" s="164"/>
      <c r="P124" s="164"/>
      <c r="Q124" s="164"/>
      <c r="R124" s="174"/>
      <c r="S124" s="164"/>
    </row>
    <row r="125" spans="1:19" ht="18.75" customHeight="1" x14ac:dyDescent="0.2">
      <c r="A125" s="551" t="s">
        <v>1208</v>
      </c>
      <c r="B125" s="536" t="s">
        <v>370</v>
      </c>
      <c r="C125" s="550"/>
      <c r="D125" s="550"/>
      <c r="E125" s="550"/>
      <c r="F125" s="620"/>
      <c r="G125" s="550"/>
      <c r="H125" s="550"/>
      <c r="I125" s="550"/>
      <c r="J125" s="620"/>
      <c r="K125" s="550"/>
      <c r="L125" s="384"/>
      <c r="M125" s="163"/>
      <c r="N125" s="163"/>
      <c r="O125" s="163"/>
      <c r="P125" s="163"/>
      <c r="Q125" s="163"/>
      <c r="R125" s="163"/>
      <c r="S125" s="163"/>
    </row>
    <row r="126" spans="1:19" ht="11.25" customHeight="1" x14ac:dyDescent="0.2">
      <c r="A126" s="553"/>
      <c r="B126" s="550"/>
      <c r="C126" s="550"/>
      <c r="D126" s="550"/>
      <c r="E126" s="550"/>
      <c r="F126" s="620"/>
      <c r="G126" s="550"/>
      <c r="H126" s="550"/>
      <c r="I126" s="550"/>
      <c r="J126" s="620"/>
      <c r="K126" s="550"/>
      <c r="L126" s="384"/>
    </row>
    <row r="127" spans="1:19" ht="18.75" customHeight="1" x14ac:dyDescent="0.2">
      <c r="A127" s="553"/>
      <c r="B127" s="1656" t="s">
        <v>140</v>
      </c>
      <c r="C127" s="1657"/>
      <c r="D127" s="1656" t="s">
        <v>139</v>
      </c>
      <c r="E127" s="1657"/>
      <c r="F127" s="904" t="s">
        <v>138</v>
      </c>
      <c r="G127" s="905"/>
      <c r="H127" s="905" t="s">
        <v>137</v>
      </c>
      <c r="I127" s="905"/>
      <c r="J127" s="904" t="s">
        <v>89</v>
      </c>
      <c r="K127" s="409"/>
      <c r="L127" s="384"/>
    </row>
    <row r="128" spans="1:19" ht="15" customHeight="1" x14ac:dyDescent="0.2">
      <c r="A128" s="553"/>
      <c r="B128" s="626"/>
      <c r="C128" s="565"/>
      <c r="D128" s="566"/>
      <c r="E128" s="411"/>
      <c r="F128" s="627"/>
      <c r="G128" s="568"/>
      <c r="H128" s="568"/>
      <c r="I128" s="568"/>
      <c r="J128" s="628" t="s">
        <v>1205</v>
      </c>
      <c r="K128" s="409"/>
      <c r="L128" s="384"/>
    </row>
    <row r="129" spans="1:23" s="163" customFormat="1" ht="15" customHeight="1" x14ac:dyDescent="0.2">
      <c r="A129" s="536"/>
      <c r="B129" s="404">
        <v>1</v>
      </c>
      <c r="C129" s="405" t="s">
        <v>125</v>
      </c>
      <c r="D129" s="1532"/>
      <c r="E129" s="1533"/>
      <c r="F129" s="698">
        <f>+基礎データ貼付用シート!E2043</f>
        <v>0</v>
      </c>
      <c r="G129" s="699" t="s">
        <v>1202</v>
      </c>
      <c r="H129" s="1110">
        <v>1.0999999999999999E-2</v>
      </c>
      <c r="I129" s="972" t="s">
        <v>1204</v>
      </c>
      <c r="J129" s="966">
        <f t="shared" ref="J129:J158" si="8">ROUND(F129*H129,0)</f>
        <v>0</v>
      </c>
      <c r="K129" s="409" t="s">
        <v>1209</v>
      </c>
      <c r="L129" s="388"/>
      <c r="M129" s="155"/>
      <c r="N129" s="155"/>
      <c r="O129" s="155"/>
      <c r="P129" s="155"/>
      <c r="Q129" s="155"/>
      <c r="R129" s="155"/>
      <c r="S129" s="155"/>
      <c r="T129" s="155"/>
      <c r="U129" s="155"/>
      <c r="V129" s="155"/>
      <c r="W129" s="155"/>
    </row>
    <row r="130" spans="1:23" s="163" customFormat="1" ht="15" customHeight="1" x14ac:dyDescent="0.2">
      <c r="A130" s="536"/>
      <c r="B130" s="404">
        <v>2</v>
      </c>
      <c r="C130" s="407" t="s">
        <v>124</v>
      </c>
      <c r="D130" s="1532"/>
      <c r="E130" s="1533"/>
      <c r="F130" s="698">
        <f>+基礎データ貼付用シート!E2044</f>
        <v>0</v>
      </c>
      <c r="G130" s="699" t="s">
        <v>117</v>
      </c>
      <c r="H130" s="965">
        <v>8.9999999999999993E-3</v>
      </c>
      <c r="I130" s="699" t="s">
        <v>665</v>
      </c>
      <c r="J130" s="701">
        <f t="shared" si="8"/>
        <v>0</v>
      </c>
      <c r="K130" s="409" t="s">
        <v>541</v>
      </c>
      <c r="L130" s="388"/>
    </row>
    <row r="131" spans="1:23" ht="15" customHeight="1" x14ac:dyDescent="0.2">
      <c r="A131" s="536"/>
      <c r="B131" s="404">
        <v>3</v>
      </c>
      <c r="C131" s="405" t="s">
        <v>123</v>
      </c>
      <c r="D131" s="406" t="s">
        <v>534</v>
      </c>
      <c r="E131" s="407" t="s">
        <v>143</v>
      </c>
      <c r="F131" s="638" t="b">
        <f>IF(総括表!$B$4=総括表!$Q$4,基礎データ貼付用シート!E2045)</f>
        <v>0</v>
      </c>
      <c r="G131" s="699" t="s">
        <v>117</v>
      </c>
      <c r="H131" s="965">
        <v>0.156</v>
      </c>
      <c r="I131" s="699" t="s">
        <v>665</v>
      </c>
      <c r="J131" s="701">
        <f t="shared" si="8"/>
        <v>0</v>
      </c>
      <c r="K131" s="409" t="s">
        <v>130</v>
      </c>
      <c r="L131" s="388"/>
      <c r="M131" s="163"/>
      <c r="N131" s="163"/>
      <c r="O131" s="163"/>
      <c r="P131" s="163"/>
      <c r="Q131" s="163"/>
      <c r="R131" s="163"/>
      <c r="S131" s="163"/>
      <c r="T131" s="163"/>
      <c r="U131" s="163"/>
      <c r="V131" s="163"/>
      <c r="W131" s="163"/>
    </row>
    <row r="132" spans="1:23" ht="15" customHeight="1" x14ac:dyDescent="0.2">
      <c r="A132" s="536"/>
      <c r="B132" s="410"/>
      <c r="C132" s="411"/>
      <c r="D132" s="406" t="s">
        <v>530</v>
      </c>
      <c r="E132" s="407" t="s">
        <v>142</v>
      </c>
      <c r="F132" s="638" t="b">
        <f>IF(総括表!$B$4=総括表!$Q$5,基礎データ貼付用シート!E2045)</f>
        <v>0</v>
      </c>
      <c r="G132" s="699" t="s">
        <v>117</v>
      </c>
      <c r="H132" s="1110">
        <v>0</v>
      </c>
      <c r="I132" s="972" t="s">
        <v>665</v>
      </c>
      <c r="J132" s="966">
        <f t="shared" si="8"/>
        <v>0</v>
      </c>
      <c r="K132" s="409" t="s">
        <v>670</v>
      </c>
      <c r="L132" s="388"/>
      <c r="M132" s="163"/>
      <c r="N132" s="163"/>
      <c r="O132" s="163"/>
      <c r="P132" s="163"/>
      <c r="Q132" s="163"/>
      <c r="R132" s="163"/>
      <c r="S132" s="163"/>
      <c r="T132" s="163"/>
      <c r="U132" s="163"/>
      <c r="V132" s="163"/>
      <c r="W132" s="163"/>
    </row>
    <row r="133" spans="1:23" ht="15" customHeight="1" x14ac:dyDescent="0.2">
      <c r="A133" s="536"/>
      <c r="B133" s="404">
        <v>4</v>
      </c>
      <c r="C133" s="405" t="s">
        <v>122</v>
      </c>
      <c r="D133" s="406" t="s">
        <v>534</v>
      </c>
      <c r="E133" s="407" t="s">
        <v>143</v>
      </c>
      <c r="F133" s="638" t="b">
        <f>IF(総括表!$B$4=総括表!$Q$4,基礎データ貼付用シート!E2046)</f>
        <v>0</v>
      </c>
      <c r="G133" s="699" t="s">
        <v>117</v>
      </c>
      <c r="H133" s="965">
        <v>0.16700000000000001</v>
      </c>
      <c r="I133" s="699" t="s">
        <v>665</v>
      </c>
      <c r="J133" s="701">
        <f t="shared" si="8"/>
        <v>0</v>
      </c>
      <c r="K133" s="409" t="s">
        <v>558</v>
      </c>
      <c r="L133" s="388"/>
      <c r="M133" s="163"/>
      <c r="N133" s="163"/>
      <c r="O133" s="163"/>
      <c r="P133" s="163"/>
      <c r="Q133" s="163"/>
      <c r="R133" s="163"/>
      <c r="S133" s="163"/>
      <c r="T133" s="163"/>
      <c r="U133" s="163"/>
      <c r="V133" s="163"/>
      <c r="W133" s="163"/>
    </row>
    <row r="134" spans="1:23" ht="15" customHeight="1" x14ac:dyDescent="0.2">
      <c r="A134" s="536"/>
      <c r="B134" s="410"/>
      <c r="C134" s="411"/>
      <c r="D134" s="406" t="s">
        <v>530</v>
      </c>
      <c r="E134" s="407" t="s">
        <v>142</v>
      </c>
      <c r="F134" s="638" t="b">
        <f>IF(総括表!$B$4=総括表!$Q$5,基礎データ貼付用シート!E2046)</f>
        <v>0</v>
      </c>
      <c r="G134" s="699" t="s">
        <v>117</v>
      </c>
      <c r="H134" s="1110">
        <v>0</v>
      </c>
      <c r="I134" s="972" t="s">
        <v>665</v>
      </c>
      <c r="J134" s="966">
        <f t="shared" si="8"/>
        <v>0</v>
      </c>
      <c r="K134" s="409" t="s">
        <v>671</v>
      </c>
      <c r="L134" s="388"/>
      <c r="M134" s="163"/>
      <c r="N134" s="163"/>
      <c r="O134" s="163"/>
      <c r="P134" s="163"/>
      <c r="Q134" s="163"/>
      <c r="R134" s="163"/>
      <c r="S134" s="163"/>
      <c r="T134" s="163"/>
      <c r="U134" s="163"/>
      <c r="V134" s="163"/>
      <c r="W134" s="163"/>
    </row>
    <row r="135" spans="1:23" s="163" customFormat="1" ht="15" customHeight="1" x14ac:dyDescent="0.2">
      <c r="A135" s="536"/>
      <c r="B135" s="404">
        <v>5</v>
      </c>
      <c r="C135" s="405" t="s">
        <v>121</v>
      </c>
      <c r="D135" s="406" t="s">
        <v>534</v>
      </c>
      <c r="E135" s="407" t="s">
        <v>143</v>
      </c>
      <c r="F135" s="638" t="b">
        <f>IF(総括表!$B$4=総括表!$Q$4,基礎データ貼付用シート!E2047)</f>
        <v>0</v>
      </c>
      <c r="G135" s="699" t="s">
        <v>117</v>
      </c>
      <c r="H135" s="965">
        <v>0.17799999999999999</v>
      </c>
      <c r="I135" s="699" t="s">
        <v>665</v>
      </c>
      <c r="J135" s="701">
        <f t="shared" si="8"/>
        <v>0</v>
      </c>
      <c r="K135" s="409" t="s">
        <v>557</v>
      </c>
      <c r="L135" s="388"/>
    </row>
    <row r="136" spans="1:23" s="163" customFormat="1" ht="15" customHeight="1" x14ac:dyDescent="0.2">
      <c r="A136" s="536"/>
      <c r="B136" s="410"/>
      <c r="C136" s="411"/>
      <c r="D136" s="406" t="s">
        <v>530</v>
      </c>
      <c r="E136" s="407" t="s">
        <v>142</v>
      </c>
      <c r="F136" s="638" t="b">
        <f>IF(総括表!$B$4=総括表!$Q$5,基礎データ貼付用シート!E2047)</f>
        <v>0</v>
      </c>
      <c r="G136" s="699" t="s">
        <v>117</v>
      </c>
      <c r="H136" s="1110">
        <v>2.5000000000000001E-2</v>
      </c>
      <c r="I136" s="972" t="s">
        <v>665</v>
      </c>
      <c r="J136" s="966">
        <f t="shared" si="8"/>
        <v>0</v>
      </c>
      <c r="K136" s="409" t="s">
        <v>535</v>
      </c>
      <c r="L136" s="388"/>
    </row>
    <row r="137" spans="1:23" s="163" customFormat="1" ht="15" customHeight="1" x14ac:dyDescent="0.2">
      <c r="A137" s="536"/>
      <c r="B137" s="404">
        <v>6</v>
      </c>
      <c r="C137" s="405" t="s">
        <v>120</v>
      </c>
      <c r="D137" s="406" t="s">
        <v>534</v>
      </c>
      <c r="E137" s="407" t="s">
        <v>143</v>
      </c>
      <c r="F137" s="638" t="b">
        <f>IF(総括表!$B$4=総括表!$Q$4,基礎データ貼付用シート!E2048)</f>
        <v>0</v>
      </c>
      <c r="G137" s="699" t="s">
        <v>117</v>
      </c>
      <c r="H137" s="965">
        <v>0.17599999999999999</v>
      </c>
      <c r="I137" s="699" t="s">
        <v>665</v>
      </c>
      <c r="J137" s="701">
        <f>ROUND(F137*H137,0)</f>
        <v>0</v>
      </c>
      <c r="K137" s="409" t="s">
        <v>556</v>
      </c>
      <c r="L137" s="388"/>
    </row>
    <row r="138" spans="1:23" s="163" customFormat="1" ht="15" customHeight="1" x14ac:dyDescent="0.2">
      <c r="A138" s="536"/>
      <c r="B138" s="410"/>
      <c r="C138" s="411"/>
      <c r="D138" s="406" t="s">
        <v>530</v>
      </c>
      <c r="E138" s="407" t="s">
        <v>142</v>
      </c>
      <c r="F138" s="638" t="b">
        <f>IF(総括表!$B$4=総括表!$Q$5,基礎データ貼付用シート!E2048)</f>
        <v>0</v>
      </c>
      <c r="G138" s="699" t="s">
        <v>117</v>
      </c>
      <c r="H138" s="1110">
        <v>0.124</v>
      </c>
      <c r="I138" s="972" t="s">
        <v>665</v>
      </c>
      <c r="J138" s="966">
        <f>ROUND(F138*H138,0)</f>
        <v>0</v>
      </c>
      <c r="K138" s="409" t="s">
        <v>265</v>
      </c>
      <c r="L138" s="388"/>
    </row>
    <row r="139" spans="1:23" s="163" customFormat="1" ht="15" customHeight="1" x14ac:dyDescent="0.2">
      <c r="A139" s="536"/>
      <c r="B139" s="404">
        <v>7</v>
      </c>
      <c r="C139" s="405" t="s">
        <v>476</v>
      </c>
      <c r="D139" s="406" t="s">
        <v>534</v>
      </c>
      <c r="E139" s="407" t="s">
        <v>143</v>
      </c>
      <c r="F139" s="638" t="b">
        <f>IF(総括表!$B$4=総括表!$Q$4,基礎データ貼付用シート!E2049)</f>
        <v>0</v>
      </c>
      <c r="G139" s="699" t="s">
        <v>117</v>
      </c>
      <c r="H139" s="965">
        <v>0.185</v>
      </c>
      <c r="I139" s="699" t="s">
        <v>665</v>
      </c>
      <c r="J139" s="701">
        <f t="shared" si="8"/>
        <v>0</v>
      </c>
      <c r="K139" s="409" t="s">
        <v>555</v>
      </c>
      <c r="L139" s="388"/>
    </row>
    <row r="140" spans="1:23" s="163" customFormat="1" ht="15" customHeight="1" x14ac:dyDescent="0.2">
      <c r="A140" s="536"/>
      <c r="B140" s="410"/>
      <c r="C140" s="411"/>
      <c r="D140" s="406" t="s">
        <v>530</v>
      </c>
      <c r="E140" s="407" t="s">
        <v>142</v>
      </c>
      <c r="F140" s="638" t="b">
        <f>IF(総括表!$B$4=総括表!$Q$5,基礎データ貼付用シート!E2049)</f>
        <v>0</v>
      </c>
      <c r="G140" s="699" t="s">
        <v>117</v>
      </c>
      <c r="H140" s="1110">
        <v>0.14599999999999999</v>
      </c>
      <c r="I140" s="972" t="s">
        <v>665</v>
      </c>
      <c r="J140" s="966">
        <f t="shared" si="8"/>
        <v>0</v>
      </c>
      <c r="K140" s="409" t="s">
        <v>263</v>
      </c>
      <c r="L140" s="388"/>
    </row>
    <row r="141" spans="1:23" s="163" customFormat="1" ht="15" customHeight="1" x14ac:dyDescent="0.2">
      <c r="A141" s="536"/>
      <c r="B141" s="404">
        <v>8</v>
      </c>
      <c r="C141" s="405" t="s">
        <v>513</v>
      </c>
      <c r="D141" s="406" t="s">
        <v>534</v>
      </c>
      <c r="E141" s="407" t="s">
        <v>143</v>
      </c>
      <c r="F141" s="638" t="b">
        <f>IF(総括表!$B$4=総括表!$Q$4,基礎データ貼付用シート!E2050)</f>
        <v>0</v>
      </c>
      <c r="G141" s="699" t="s">
        <v>117</v>
      </c>
      <c r="H141" s="965">
        <v>0.19800000000000001</v>
      </c>
      <c r="I141" s="699" t="s">
        <v>665</v>
      </c>
      <c r="J141" s="701">
        <f t="shared" si="8"/>
        <v>0</v>
      </c>
      <c r="K141" s="409" t="s">
        <v>674</v>
      </c>
      <c r="L141" s="388"/>
    </row>
    <row r="142" spans="1:23" s="163" customFormat="1" ht="15" customHeight="1" x14ac:dyDescent="0.2">
      <c r="A142" s="536"/>
      <c r="B142" s="410"/>
      <c r="C142" s="411"/>
      <c r="D142" s="406" t="s">
        <v>530</v>
      </c>
      <c r="E142" s="407" t="s">
        <v>142</v>
      </c>
      <c r="F142" s="638" t="b">
        <f>IF(総括表!$B$4=総括表!$Q$5,基礎データ貼付用シート!E2050)</f>
        <v>0</v>
      </c>
      <c r="G142" s="699" t="s">
        <v>117</v>
      </c>
      <c r="H142" s="1110">
        <v>0.16400000000000001</v>
      </c>
      <c r="I142" s="972" t="s">
        <v>665</v>
      </c>
      <c r="J142" s="966">
        <f t="shared" si="8"/>
        <v>0</v>
      </c>
      <c r="K142" s="409" t="s">
        <v>570</v>
      </c>
      <c r="L142" s="388"/>
    </row>
    <row r="143" spans="1:23" s="163" customFormat="1" ht="15" customHeight="1" x14ac:dyDescent="0.2">
      <c r="A143" s="536"/>
      <c r="B143" s="404">
        <v>9</v>
      </c>
      <c r="C143" s="405" t="s">
        <v>620</v>
      </c>
      <c r="D143" s="406" t="s">
        <v>534</v>
      </c>
      <c r="E143" s="407" t="s">
        <v>143</v>
      </c>
      <c r="F143" s="638" t="b">
        <f>IF(総括表!$B$4=総括表!$Q$4,基礎データ貼付用シート!E2051)</f>
        <v>0</v>
      </c>
      <c r="G143" s="699" t="s">
        <v>117</v>
      </c>
      <c r="H143" s="965">
        <v>0.21199999999999999</v>
      </c>
      <c r="I143" s="699" t="s">
        <v>665</v>
      </c>
      <c r="J143" s="701">
        <f t="shared" si="8"/>
        <v>0</v>
      </c>
      <c r="K143" s="409" t="s">
        <v>675</v>
      </c>
      <c r="L143" s="388"/>
    </row>
    <row r="144" spans="1:23" s="163" customFormat="1" ht="15" customHeight="1" x14ac:dyDescent="0.2">
      <c r="A144" s="536"/>
      <c r="B144" s="410"/>
      <c r="C144" s="1108"/>
      <c r="D144" s="406" t="s">
        <v>530</v>
      </c>
      <c r="E144" s="407" t="s">
        <v>142</v>
      </c>
      <c r="F144" s="638" t="b">
        <f>IF(総括表!$B$4=総括表!$Q$5,基礎データ貼付用シート!E2051)</f>
        <v>0</v>
      </c>
      <c r="G144" s="699" t="s">
        <v>117</v>
      </c>
      <c r="H144" s="1110">
        <v>0.182</v>
      </c>
      <c r="I144" s="972" t="s">
        <v>665</v>
      </c>
      <c r="J144" s="966">
        <f t="shared" si="8"/>
        <v>0</v>
      </c>
      <c r="K144" s="409" t="s">
        <v>676</v>
      </c>
      <c r="L144" s="388"/>
    </row>
    <row r="145" spans="1:12" s="163" customFormat="1" ht="15" customHeight="1" x14ac:dyDescent="0.2">
      <c r="A145" s="536"/>
      <c r="B145" s="404">
        <v>10</v>
      </c>
      <c r="C145" s="405" t="s">
        <v>716</v>
      </c>
      <c r="D145" s="406" t="s">
        <v>534</v>
      </c>
      <c r="E145" s="407" t="s">
        <v>143</v>
      </c>
      <c r="F145" s="638" t="b">
        <f>IF(総括表!$B$4=総括表!$Q$4,基礎データ貼付用シート!E2052)</f>
        <v>0</v>
      </c>
      <c r="G145" s="699" t="s">
        <v>117</v>
      </c>
      <c r="H145" s="965">
        <v>0.22500000000000001</v>
      </c>
      <c r="I145" s="699" t="s">
        <v>665</v>
      </c>
      <c r="J145" s="701">
        <f t="shared" si="8"/>
        <v>0</v>
      </c>
      <c r="K145" s="409" t="s">
        <v>567</v>
      </c>
      <c r="L145" s="388"/>
    </row>
    <row r="146" spans="1:12" s="163" customFormat="1" ht="15" customHeight="1" x14ac:dyDescent="0.2">
      <c r="A146" s="536"/>
      <c r="B146" s="883"/>
      <c r="C146" s="1108"/>
      <c r="D146" s="406" t="s">
        <v>530</v>
      </c>
      <c r="E146" s="407" t="s">
        <v>142</v>
      </c>
      <c r="F146" s="638" t="b">
        <f>IF(総括表!$B$4=総括表!$Q$5,基礎データ貼付用シート!E2052)</f>
        <v>0</v>
      </c>
      <c r="G146" s="699" t="s">
        <v>117</v>
      </c>
      <c r="H146" s="1110">
        <v>0.19900000000000001</v>
      </c>
      <c r="I146" s="972" t="s">
        <v>665</v>
      </c>
      <c r="J146" s="966">
        <f t="shared" si="8"/>
        <v>0</v>
      </c>
      <c r="K146" s="409" t="s">
        <v>976</v>
      </c>
      <c r="L146" s="388"/>
    </row>
    <row r="147" spans="1:12" s="163" customFormat="1" ht="15" customHeight="1" x14ac:dyDescent="0.2">
      <c r="A147" s="536"/>
      <c r="B147" s="404">
        <v>11</v>
      </c>
      <c r="C147" s="405" t="s">
        <v>747</v>
      </c>
      <c r="D147" s="406" t="s">
        <v>534</v>
      </c>
      <c r="E147" s="407" t="s">
        <v>143</v>
      </c>
      <c r="F147" s="638" t="b">
        <f>IF(総括表!$B$4=総括表!$Q$4,基礎データ貼付用シート!E2053)</f>
        <v>0</v>
      </c>
      <c r="G147" s="699" t="s">
        <v>117</v>
      </c>
      <c r="H147" s="965">
        <v>0.187</v>
      </c>
      <c r="I147" s="699" t="s">
        <v>665</v>
      </c>
      <c r="J147" s="701">
        <f>ROUND(F147*H147,0)</f>
        <v>0</v>
      </c>
      <c r="K147" s="409" t="s">
        <v>565</v>
      </c>
      <c r="L147" s="388"/>
    </row>
    <row r="148" spans="1:12" s="163" customFormat="1" ht="15" customHeight="1" x14ac:dyDescent="0.2">
      <c r="A148" s="536"/>
      <c r="B148" s="883"/>
      <c r="C148" s="1108"/>
      <c r="D148" s="406" t="s">
        <v>530</v>
      </c>
      <c r="E148" s="407" t="s">
        <v>142</v>
      </c>
      <c r="F148" s="638" t="b">
        <f>IF(総括表!$B$4=総括表!$Q$5,基礎データ貼付用シート!E2053)</f>
        <v>0</v>
      </c>
      <c r="G148" s="699" t="s">
        <v>117</v>
      </c>
      <c r="H148" s="1110">
        <v>0.218</v>
      </c>
      <c r="I148" s="972" t="s">
        <v>665</v>
      </c>
      <c r="J148" s="966">
        <f>ROUND(F148*H148,0)</f>
        <v>0</v>
      </c>
      <c r="K148" s="409" t="s">
        <v>889</v>
      </c>
      <c r="L148" s="388"/>
    </row>
    <row r="149" spans="1:12" s="163" customFormat="1" ht="15" customHeight="1" x14ac:dyDescent="0.2">
      <c r="A149" s="536"/>
      <c r="B149" s="404">
        <v>12</v>
      </c>
      <c r="C149" s="405" t="s">
        <v>818</v>
      </c>
      <c r="D149" s="406" t="s">
        <v>534</v>
      </c>
      <c r="E149" s="407" t="s">
        <v>143</v>
      </c>
      <c r="F149" s="638" t="b">
        <f>IF(総括表!$B$4=総括表!$Q$4,基礎データ貼付用シート!E2054)</f>
        <v>0</v>
      </c>
      <c r="G149" s="699" t="s">
        <v>117</v>
      </c>
      <c r="H149" s="965">
        <v>0.253</v>
      </c>
      <c r="I149" s="699" t="s">
        <v>665</v>
      </c>
      <c r="J149" s="701">
        <f t="shared" si="8"/>
        <v>0</v>
      </c>
      <c r="K149" s="409" t="s">
        <v>563</v>
      </c>
      <c r="L149" s="388"/>
    </row>
    <row r="150" spans="1:12" s="163" customFormat="1" ht="15" customHeight="1" x14ac:dyDescent="0.2">
      <c r="A150" s="536"/>
      <c r="B150" s="883"/>
      <c r="C150" s="1108"/>
      <c r="D150" s="406" t="s">
        <v>530</v>
      </c>
      <c r="E150" s="407" t="s">
        <v>142</v>
      </c>
      <c r="F150" s="638" t="b">
        <f>IF(総括表!$B$4=総括表!$Q$5,基礎データ貼付用シート!E2054)</f>
        <v>0</v>
      </c>
      <c r="G150" s="699" t="s">
        <v>117</v>
      </c>
      <c r="H150" s="1110">
        <v>0.23599999999999999</v>
      </c>
      <c r="I150" s="972" t="s">
        <v>665</v>
      </c>
      <c r="J150" s="966">
        <f t="shared" si="8"/>
        <v>0</v>
      </c>
      <c r="K150" s="409" t="s">
        <v>991</v>
      </c>
      <c r="L150" s="388"/>
    </row>
    <row r="151" spans="1:12" s="163" customFormat="1" ht="15" customHeight="1" x14ac:dyDescent="0.2">
      <c r="A151" s="536"/>
      <c r="B151" s="404">
        <v>13</v>
      </c>
      <c r="C151" s="405" t="s">
        <v>894</v>
      </c>
      <c r="D151" s="406" t="s">
        <v>534</v>
      </c>
      <c r="E151" s="407" t="s">
        <v>143</v>
      </c>
      <c r="F151" s="638" t="b">
        <f>IF(総括表!$B$4=総括表!$Q$4,基礎データ貼付用シート!E2055)</f>
        <v>0</v>
      </c>
      <c r="G151" s="699" t="s">
        <v>117</v>
      </c>
      <c r="H151" s="965">
        <v>0.26600000000000001</v>
      </c>
      <c r="I151" s="699" t="s">
        <v>665</v>
      </c>
      <c r="J151" s="701">
        <f t="shared" si="8"/>
        <v>0</v>
      </c>
      <c r="K151" s="409" t="s">
        <v>677</v>
      </c>
      <c r="L151" s="388"/>
    </row>
    <row r="152" spans="1:12" s="163" customFormat="1" ht="15" customHeight="1" x14ac:dyDescent="0.2">
      <c r="A152" s="536"/>
      <c r="B152" s="883"/>
      <c r="C152" s="1108"/>
      <c r="D152" s="406" t="s">
        <v>530</v>
      </c>
      <c r="E152" s="407" t="s">
        <v>142</v>
      </c>
      <c r="F152" s="638" t="b">
        <f>IF(総括表!$B$4=総括表!$Q$5,基礎データ貼付用シート!E2055)</f>
        <v>0</v>
      </c>
      <c r="G152" s="699" t="s">
        <v>117</v>
      </c>
      <c r="H152" s="1110">
        <v>0.253</v>
      </c>
      <c r="I152" s="972" t="s">
        <v>665</v>
      </c>
      <c r="J152" s="966">
        <f t="shared" si="8"/>
        <v>0</v>
      </c>
      <c r="K152" s="409" t="s">
        <v>746</v>
      </c>
      <c r="L152" s="388"/>
    </row>
    <row r="153" spans="1:12" s="163" customFormat="1" ht="15" customHeight="1" x14ac:dyDescent="0.2">
      <c r="A153" s="536"/>
      <c r="B153" s="404">
        <v>14</v>
      </c>
      <c r="C153" s="405" t="s">
        <v>926</v>
      </c>
      <c r="D153" s="406" t="s">
        <v>534</v>
      </c>
      <c r="E153" s="407" t="s">
        <v>143</v>
      </c>
      <c r="F153" s="638" t="b">
        <f>IF(総括表!$B$4=総括表!$Q$4,基礎データ貼付用シート!E2056)</f>
        <v>0</v>
      </c>
      <c r="G153" s="699" t="s">
        <v>117</v>
      </c>
      <c r="H153" s="965">
        <v>0.27900000000000003</v>
      </c>
      <c r="I153" s="699" t="s">
        <v>665</v>
      </c>
      <c r="J153" s="701">
        <f t="shared" si="8"/>
        <v>0</v>
      </c>
      <c r="K153" s="409" t="s">
        <v>581</v>
      </c>
      <c r="L153" s="388"/>
    </row>
    <row r="154" spans="1:12" s="163" customFormat="1" ht="15" customHeight="1" x14ac:dyDescent="0.2">
      <c r="A154" s="536"/>
      <c r="B154" s="883"/>
      <c r="C154" s="1108"/>
      <c r="D154" s="406" t="s">
        <v>530</v>
      </c>
      <c r="E154" s="407" t="s">
        <v>142</v>
      </c>
      <c r="F154" s="638" t="b">
        <f>IF(総括表!$B$4=総括表!$Q$5,基礎データ貼付用シート!E2056)</f>
        <v>0</v>
      </c>
      <c r="G154" s="699" t="s">
        <v>117</v>
      </c>
      <c r="H154" s="1110">
        <v>0.27100000000000002</v>
      </c>
      <c r="I154" s="972" t="s">
        <v>665</v>
      </c>
      <c r="J154" s="966">
        <f t="shared" si="8"/>
        <v>0</v>
      </c>
      <c r="K154" s="409" t="s">
        <v>1112</v>
      </c>
      <c r="L154" s="388"/>
    </row>
    <row r="155" spans="1:12" s="163" customFormat="1" ht="15" customHeight="1" x14ac:dyDescent="0.2">
      <c r="A155" s="536"/>
      <c r="B155" s="404">
        <f>B153+1</f>
        <v>15</v>
      </c>
      <c r="C155" s="405" t="s">
        <v>1082</v>
      </c>
      <c r="D155" s="406" t="s">
        <v>5060</v>
      </c>
      <c r="E155" s="407" t="s">
        <v>143</v>
      </c>
      <c r="F155" s="638" t="b">
        <f>IF(総括表!$B$4=総括表!$Q$4,基礎データ貼付用シート!E2057)</f>
        <v>0</v>
      </c>
      <c r="G155" s="699" t="s">
        <v>117</v>
      </c>
      <c r="H155" s="965">
        <v>0.28999999999999998</v>
      </c>
      <c r="I155" s="699" t="s">
        <v>665</v>
      </c>
      <c r="J155" s="701">
        <f t="shared" si="8"/>
        <v>0</v>
      </c>
      <c r="K155" s="409" t="s">
        <v>890</v>
      </c>
      <c r="L155" s="388"/>
    </row>
    <row r="156" spans="1:12" s="163" customFormat="1" ht="15" customHeight="1" x14ac:dyDescent="0.2">
      <c r="A156" s="536"/>
      <c r="B156" s="883"/>
      <c r="C156" s="1108"/>
      <c r="D156" s="406" t="s">
        <v>530</v>
      </c>
      <c r="E156" s="407" t="s">
        <v>142</v>
      </c>
      <c r="F156" s="638" t="b">
        <f>IF(総括表!$B$4=総括表!$Q$5,基礎データ貼付用シート!E2057)</f>
        <v>0</v>
      </c>
      <c r="G156" s="699" t="s">
        <v>117</v>
      </c>
      <c r="H156" s="1110">
        <v>0.28599999999999998</v>
      </c>
      <c r="I156" s="972" t="s">
        <v>665</v>
      </c>
      <c r="J156" s="966">
        <f t="shared" si="8"/>
        <v>0</v>
      </c>
      <c r="K156" s="409" t="s">
        <v>578</v>
      </c>
      <c r="L156" s="388"/>
    </row>
    <row r="157" spans="1:12" s="163" customFormat="1" ht="15" customHeight="1" x14ac:dyDescent="0.2">
      <c r="A157" s="536"/>
      <c r="B157" s="404">
        <f>B155+1</f>
        <v>16</v>
      </c>
      <c r="C157" s="405" t="s">
        <v>1284</v>
      </c>
      <c r="D157" s="406" t="s">
        <v>534</v>
      </c>
      <c r="E157" s="407" t="s">
        <v>143</v>
      </c>
      <c r="F157" s="638" t="b">
        <f>IF(総括表!$B$4=総括表!$Q$4,基礎データ貼付用シート!E2058)</f>
        <v>0</v>
      </c>
      <c r="G157" s="423" t="s">
        <v>5081</v>
      </c>
      <c r="H157" s="614">
        <v>0.3</v>
      </c>
      <c r="I157" s="423" t="s">
        <v>5082</v>
      </c>
      <c r="J157" s="424">
        <f t="shared" si="8"/>
        <v>0</v>
      </c>
      <c r="K157" s="409" t="s">
        <v>577</v>
      </c>
      <c r="L157" s="388"/>
    </row>
    <row r="158" spans="1:12" s="163" customFormat="1" ht="15" customHeight="1" x14ac:dyDescent="0.2">
      <c r="A158" s="536"/>
      <c r="B158" s="883"/>
      <c r="C158" s="1108"/>
      <c r="D158" s="406" t="s">
        <v>530</v>
      </c>
      <c r="E158" s="407" t="s">
        <v>142</v>
      </c>
      <c r="F158" s="638" t="b">
        <f>IF(総括表!$B$4=総括表!$Q$5,基礎データ貼付用シート!E2058)</f>
        <v>0</v>
      </c>
      <c r="G158" s="423" t="s">
        <v>117</v>
      </c>
      <c r="H158" s="796">
        <v>0.3</v>
      </c>
      <c r="I158" s="425" t="s">
        <v>119</v>
      </c>
      <c r="J158" s="789">
        <f t="shared" si="8"/>
        <v>0</v>
      </c>
      <c r="K158" s="409" t="s">
        <v>576</v>
      </c>
      <c r="L158" s="388"/>
    </row>
    <row r="159" spans="1:12" s="163" customFormat="1" ht="15" customHeight="1" x14ac:dyDescent="0.2">
      <c r="A159" s="536"/>
      <c r="B159" s="404">
        <f>B157+1</f>
        <v>17</v>
      </c>
      <c r="C159" s="405" t="s">
        <v>5388</v>
      </c>
      <c r="D159" s="406" t="s">
        <v>534</v>
      </c>
      <c r="E159" s="407" t="s">
        <v>143</v>
      </c>
      <c r="F159" s="638" t="b">
        <f>IF(総括表!$B$4=総括表!$Q$4,基礎データ貼付用シート!E2059)</f>
        <v>0</v>
      </c>
      <c r="G159" s="423" t="s">
        <v>533</v>
      </c>
      <c r="H159" s="614">
        <v>0.3</v>
      </c>
      <c r="I159" s="423" t="s">
        <v>532</v>
      </c>
      <c r="J159" s="424">
        <f t="shared" ref="J159:J160" si="9">ROUND(F159*H159,0)</f>
        <v>0</v>
      </c>
      <c r="K159" s="409" t="s">
        <v>5433</v>
      </c>
      <c r="L159" s="388"/>
    </row>
    <row r="160" spans="1:12" s="163" customFormat="1" ht="15" customHeight="1" x14ac:dyDescent="0.2">
      <c r="A160" s="536"/>
      <c r="B160" s="883"/>
      <c r="C160" s="1108"/>
      <c r="D160" s="406" t="s">
        <v>530</v>
      </c>
      <c r="E160" s="407" t="s">
        <v>142</v>
      </c>
      <c r="F160" s="638" t="b">
        <f>IF(総括表!$B$4=総括表!$Q$5,基礎データ貼付用シート!E2059)</f>
        <v>0</v>
      </c>
      <c r="G160" s="423" t="s">
        <v>117</v>
      </c>
      <c r="H160" s="796">
        <v>0.3</v>
      </c>
      <c r="I160" s="425" t="s">
        <v>119</v>
      </c>
      <c r="J160" s="789">
        <f t="shared" si="9"/>
        <v>0</v>
      </c>
      <c r="K160" s="409" t="s">
        <v>574</v>
      </c>
      <c r="L160" s="388"/>
    </row>
    <row r="161" spans="1:23" s="163" customFormat="1" ht="15" customHeight="1" x14ac:dyDescent="0.2">
      <c r="A161" s="536"/>
      <c r="B161" s="404">
        <f>B159+1</f>
        <v>18</v>
      </c>
      <c r="C161" s="405" t="s">
        <v>5796</v>
      </c>
      <c r="D161" s="406" t="s">
        <v>534</v>
      </c>
      <c r="E161" s="407" t="s">
        <v>143</v>
      </c>
      <c r="F161" s="638" t="b">
        <f>IF(総括表!$B$4=総括表!$Q$4,基礎データ貼付用シート!E2060)</f>
        <v>0</v>
      </c>
      <c r="G161" s="423" t="s">
        <v>117</v>
      </c>
      <c r="H161" s="614">
        <v>0.3</v>
      </c>
      <c r="I161" s="423" t="s">
        <v>119</v>
      </c>
      <c r="J161" s="424">
        <f t="shared" ref="J161:J162" si="10">ROUND(F161*H161,0)</f>
        <v>0</v>
      </c>
      <c r="K161" s="409" t="s">
        <v>589</v>
      </c>
      <c r="L161" s="388"/>
    </row>
    <row r="162" spans="1:23" s="163" customFormat="1" ht="15" customHeight="1" x14ac:dyDescent="0.2">
      <c r="A162" s="536"/>
      <c r="B162" s="883"/>
      <c r="C162" s="1108"/>
      <c r="D162" s="406" t="s">
        <v>530</v>
      </c>
      <c r="E162" s="407" t="s">
        <v>142</v>
      </c>
      <c r="F162" s="638" t="b">
        <f>IF(総括表!$B$4=総括表!$Q$5,基礎データ貼付用シート!E2060)</f>
        <v>0</v>
      </c>
      <c r="G162" s="423" t="s">
        <v>117</v>
      </c>
      <c r="H162" s="796">
        <v>0.3</v>
      </c>
      <c r="I162" s="425" t="s">
        <v>119</v>
      </c>
      <c r="J162" s="789">
        <f t="shared" si="10"/>
        <v>0</v>
      </c>
      <c r="K162" s="409" t="s">
        <v>588</v>
      </c>
      <c r="L162" s="388"/>
    </row>
    <row r="163" spans="1:23" s="258" customFormat="1" ht="15" customHeight="1" x14ac:dyDescent="0.2">
      <c r="A163" s="536"/>
      <c r="B163" s="404">
        <f>B161+1</f>
        <v>19</v>
      </c>
      <c r="C163" s="405" t="s">
        <v>6351</v>
      </c>
      <c r="D163" s="406" t="s">
        <v>534</v>
      </c>
      <c r="E163" s="407" t="s">
        <v>143</v>
      </c>
      <c r="F163" s="638" t="b">
        <f>IF(総括表!$B$4=総括表!$Q$4,基礎データ貼付用シート!E2061)</f>
        <v>0</v>
      </c>
      <c r="G163" s="423" t="s">
        <v>117</v>
      </c>
      <c r="H163" s="614">
        <v>0.3</v>
      </c>
      <c r="I163" s="423" t="s">
        <v>119</v>
      </c>
      <c r="J163" s="424">
        <f t="shared" ref="J163:J164" si="11">ROUND(F163*H163,0)</f>
        <v>0</v>
      </c>
      <c r="K163" s="409" t="s">
        <v>614</v>
      </c>
      <c r="L163" s="1099"/>
    </row>
    <row r="164" spans="1:23" s="258" customFormat="1" ht="15" customHeight="1" thickBot="1" x14ac:dyDescent="0.25">
      <c r="A164" s="536"/>
      <c r="B164" s="883"/>
      <c r="C164" s="1108"/>
      <c r="D164" s="406" t="s">
        <v>530</v>
      </c>
      <c r="E164" s="407" t="s">
        <v>142</v>
      </c>
      <c r="F164" s="638" t="b">
        <f>IF(総括表!$B$4=総括表!$Q$5,基礎データ貼付用シート!E2061)</f>
        <v>0</v>
      </c>
      <c r="G164" s="423" t="s">
        <v>117</v>
      </c>
      <c r="H164" s="796">
        <v>0.3</v>
      </c>
      <c r="I164" s="425" t="s">
        <v>119</v>
      </c>
      <c r="J164" s="789">
        <f t="shared" si="11"/>
        <v>0</v>
      </c>
      <c r="K164" s="409" t="s">
        <v>613</v>
      </c>
      <c r="L164" s="1099"/>
    </row>
    <row r="165" spans="1:23" s="163" customFormat="1" ht="15" customHeight="1" x14ac:dyDescent="0.2">
      <c r="A165" s="536"/>
      <c r="B165" s="413"/>
      <c r="C165" s="414"/>
      <c r="D165" s="413"/>
      <c r="E165" s="413"/>
      <c r="F165" s="58"/>
      <c r="G165" s="591"/>
      <c r="H165" s="1504" t="s">
        <v>6679</v>
      </c>
      <c r="I165" s="1505"/>
      <c r="J165" s="415"/>
      <c r="K165" s="409"/>
      <c r="L165" s="388"/>
    </row>
    <row r="166" spans="1:23" s="163" customFormat="1" ht="15" customHeight="1" thickBot="1" x14ac:dyDescent="0.25">
      <c r="A166" s="536"/>
      <c r="B166" s="409"/>
      <c r="C166" s="409"/>
      <c r="D166" s="409"/>
      <c r="E166" s="409"/>
      <c r="F166" s="657"/>
      <c r="G166" s="409"/>
      <c r="H166" s="1545" t="s">
        <v>118</v>
      </c>
      <c r="I166" s="1546"/>
      <c r="J166" s="642">
        <f>SUM(J129:J164)</f>
        <v>0</v>
      </c>
      <c r="K166" s="409" t="s">
        <v>572</v>
      </c>
      <c r="L166" s="446" t="s">
        <v>117</v>
      </c>
    </row>
    <row r="167" spans="1:23" s="163" customFormat="1" ht="15" customHeight="1" x14ac:dyDescent="0.2">
      <c r="A167" s="536"/>
      <c r="B167" s="536"/>
      <c r="C167" s="536"/>
      <c r="D167" s="536"/>
      <c r="E167" s="536"/>
      <c r="F167" s="621"/>
      <c r="G167" s="536"/>
      <c r="H167" s="536"/>
      <c r="I167" s="536"/>
      <c r="J167" s="621"/>
      <c r="K167" s="536"/>
      <c r="L167" s="388"/>
    </row>
    <row r="168" spans="1:23" s="163" customFormat="1" ht="15" customHeight="1" x14ac:dyDescent="0.2">
      <c r="A168" s="551" t="s">
        <v>1216</v>
      </c>
      <c r="B168" s="536" t="s">
        <v>369</v>
      </c>
      <c r="C168" s="550"/>
      <c r="D168" s="550"/>
      <c r="E168" s="550"/>
      <c r="F168" s="620"/>
      <c r="G168" s="550"/>
      <c r="H168" s="550"/>
      <c r="I168" s="550"/>
      <c r="J168" s="620"/>
      <c r="K168" s="550"/>
      <c r="L168" s="384"/>
    </row>
    <row r="169" spans="1:23" s="163" customFormat="1" ht="15" customHeight="1" x14ac:dyDescent="0.2">
      <c r="A169" s="553"/>
      <c r="B169" s="550"/>
      <c r="C169" s="550"/>
      <c r="D169" s="550"/>
      <c r="E169" s="550"/>
      <c r="F169" s="620"/>
      <c r="G169" s="550"/>
      <c r="H169" s="550"/>
      <c r="I169" s="550"/>
      <c r="J169" s="620"/>
      <c r="K169" s="550"/>
      <c r="L169" s="384"/>
      <c r="M169" s="155"/>
      <c r="N169" s="155"/>
      <c r="O169" s="155"/>
      <c r="P169" s="155"/>
      <c r="Q169" s="155"/>
      <c r="R169" s="155"/>
      <c r="S169" s="155"/>
      <c r="T169" s="155"/>
      <c r="U169" s="155"/>
      <c r="V169" s="155"/>
      <c r="W169" s="155"/>
    </row>
    <row r="170" spans="1:23" s="163" customFormat="1" ht="15" customHeight="1" x14ac:dyDescent="0.2">
      <c r="A170" s="553"/>
      <c r="B170" s="1656" t="s">
        <v>182</v>
      </c>
      <c r="C170" s="1657"/>
      <c r="D170" s="1656" t="s">
        <v>139</v>
      </c>
      <c r="E170" s="1657"/>
      <c r="F170" s="904" t="s">
        <v>181</v>
      </c>
      <c r="G170" s="905"/>
      <c r="H170" s="905" t="s">
        <v>137</v>
      </c>
      <c r="I170" s="905"/>
      <c r="J170" s="904" t="s">
        <v>89</v>
      </c>
      <c r="K170" s="409"/>
      <c r="L170" s="384"/>
      <c r="M170" s="155"/>
      <c r="N170" s="155"/>
      <c r="O170" s="155"/>
      <c r="P170" s="155"/>
      <c r="Q170" s="155"/>
      <c r="R170" s="155"/>
      <c r="S170" s="155"/>
      <c r="T170" s="155"/>
      <c r="U170" s="155"/>
      <c r="V170" s="155"/>
      <c r="W170" s="155"/>
    </row>
    <row r="171" spans="1:23" s="163" customFormat="1" ht="15" customHeight="1" x14ac:dyDescent="0.2">
      <c r="A171" s="553"/>
      <c r="B171" s="626"/>
      <c r="C171" s="565"/>
      <c r="D171" s="566"/>
      <c r="E171" s="411"/>
      <c r="F171" s="627"/>
      <c r="G171" s="568"/>
      <c r="H171" s="568"/>
      <c r="I171" s="568"/>
      <c r="J171" s="628" t="s">
        <v>1205</v>
      </c>
      <c r="K171" s="409"/>
      <c r="L171" s="384"/>
      <c r="M171" s="155"/>
      <c r="N171" s="155"/>
      <c r="O171" s="155"/>
      <c r="P171" s="155"/>
      <c r="Q171" s="155"/>
      <c r="R171" s="155"/>
      <c r="S171" s="155"/>
      <c r="T171" s="155"/>
      <c r="U171" s="155"/>
      <c r="V171" s="155"/>
      <c r="W171" s="155"/>
    </row>
    <row r="172" spans="1:23" s="163" customFormat="1" ht="15" customHeight="1" x14ac:dyDescent="0.2">
      <c r="A172" s="536"/>
      <c r="B172" s="908">
        <v>1</v>
      </c>
      <c r="C172" s="909" t="s">
        <v>125</v>
      </c>
      <c r="D172" s="1532"/>
      <c r="E172" s="1533"/>
      <c r="F172" s="698">
        <f>+基礎データ貼付用シート!E2062</f>
        <v>0</v>
      </c>
      <c r="G172" s="699" t="s">
        <v>1202</v>
      </c>
      <c r="H172" s="796">
        <v>1.7000000000000001E-2</v>
      </c>
      <c r="I172" s="972" t="s">
        <v>1204</v>
      </c>
      <c r="J172" s="966">
        <f>ROUND(F172*H172,0)</f>
        <v>0</v>
      </c>
      <c r="K172" s="409" t="s">
        <v>1209</v>
      </c>
      <c r="L172" s="388"/>
      <c r="M172" s="155"/>
      <c r="N172" s="155"/>
      <c r="O172" s="155"/>
      <c r="P172" s="155"/>
      <c r="Q172" s="155"/>
      <c r="R172" s="155"/>
      <c r="S172" s="155"/>
      <c r="T172" s="155"/>
      <c r="U172" s="155"/>
      <c r="V172" s="155"/>
      <c r="W172" s="155"/>
    </row>
    <row r="173" spans="1:23" s="163" customFormat="1" ht="15" customHeight="1" thickBot="1" x14ac:dyDescent="0.25">
      <c r="A173" s="536"/>
      <c r="B173" s="688">
        <v>2</v>
      </c>
      <c r="C173" s="656" t="s">
        <v>124</v>
      </c>
      <c r="D173" s="1532"/>
      <c r="E173" s="1533"/>
      <c r="F173" s="698">
        <f>+基礎データ貼付用シート!E2063</f>
        <v>0</v>
      </c>
      <c r="G173" s="699" t="s">
        <v>1202</v>
      </c>
      <c r="H173" s="614">
        <v>1.2E-2</v>
      </c>
      <c r="I173" s="699" t="s">
        <v>1204</v>
      </c>
      <c r="J173" s="701">
        <f>ROUND(F173*H173,0)</f>
        <v>0</v>
      </c>
      <c r="K173" s="409" t="s">
        <v>1210</v>
      </c>
      <c r="L173" s="388"/>
    </row>
    <row r="174" spans="1:23" ht="18.75" customHeight="1" x14ac:dyDescent="0.2">
      <c r="A174" s="536"/>
      <c r="B174" s="413"/>
      <c r="C174" s="414"/>
      <c r="D174" s="413"/>
      <c r="E174" s="413"/>
      <c r="F174" s="58"/>
      <c r="G174" s="591"/>
      <c r="H174" s="1541" t="s">
        <v>1121</v>
      </c>
      <c r="I174" s="1542"/>
      <c r="J174" s="634"/>
      <c r="K174" s="409"/>
      <c r="L174" s="388"/>
      <c r="M174" s="163"/>
      <c r="N174" s="163"/>
      <c r="O174" s="163"/>
      <c r="P174" s="163"/>
      <c r="Q174" s="163"/>
      <c r="R174" s="163"/>
      <c r="S174" s="163"/>
      <c r="T174" s="163"/>
      <c r="U174" s="163"/>
      <c r="V174" s="163"/>
      <c r="W174" s="163"/>
    </row>
    <row r="175" spans="1:23" ht="11.25" customHeight="1" thickBot="1" x14ac:dyDescent="0.25">
      <c r="A175" s="536"/>
      <c r="B175" s="409"/>
      <c r="C175" s="409"/>
      <c r="D175" s="409"/>
      <c r="E175" s="409"/>
      <c r="F175" s="657"/>
      <c r="G175" s="409"/>
      <c r="H175" s="1545" t="s">
        <v>118</v>
      </c>
      <c r="I175" s="1546"/>
      <c r="J175" s="642">
        <f>SUM(J172:J173)</f>
        <v>0</v>
      </c>
      <c r="K175" s="409" t="s">
        <v>1218</v>
      </c>
      <c r="L175" s="446" t="s">
        <v>1202</v>
      </c>
      <c r="M175" s="163"/>
      <c r="N175" s="163"/>
      <c r="O175" s="163"/>
      <c r="P175" s="163"/>
      <c r="Q175" s="163"/>
      <c r="R175" s="163"/>
      <c r="S175" s="163"/>
      <c r="T175" s="163"/>
      <c r="U175" s="163"/>
      <c r="V175" s="163"/>
      <c r="W175" s="163"/>
    </row>
    <row r="176" spans="1:23" ht="18.75" customHeight="1" x14ac:dyDescent="0.2">
      <c r="A176" s="536"/>
      <c r="B176" s="536"/>
      <c r="C176" s="536"/>
      <c r="D176" s="536"/>
      <c r="E176" s="536"/>
      <c r="F176" s="621"/>
      <c r="G176" s="536"/>
      <c r="H176" s="536"/>
      <c r="I176" s="536"/>
      <c r="J176" s="621"/>
      <c r="K176" s="536"/>
      <c r="L176" s="388"/>
      <c r="M176" s="163"/>
      <c r="N176" s="163"/>
      <c r="O176" s="163"/>
      <c r="P176" s="163"/>
      <c r="Q176" s="163"/>
      <c r="R176" s="163"/>
      <c r="S176" s="163"/>
      <c r="T176" s="163"/>
      <c r="U176" s="163"/>
      <c r="V176" s="163"/>
      <c r="W176" s="163"/>
    </row>
    <row r="177" spans="1:23" ht="15" customHeight="1" x14ac:dyDescent="0.2">
      <c r="A177" s="551" t="s">
        <v>1219</v>
      </c>
      <c r="B177" s="536" t="s">
        <v>368</v>
      </c>
      <c r="C177" s="550"/>
      <c r="D177" s="550"/>
      <c r="E177" s="550"/>
      <c r="F177" s="620"/>
      <c r="G177" s="550"/>
      <c r="H177" s="550"/>
      <c r="I177" s="550"/>
      <c r="J177" s="620"/>
      <c r="K177" s="550"/>
      <c r="L177" s="384"/>
      <c r="M177" s="163"/>
      <c r="N177" s="163"/>
      <c r="O177" s="163"/>
      <c r="P177" s="163"/>
      <c r="Q177" s="163"/>
      <c r="R177" s="163"/>
      <c r="S177" s="163"/>
      <c r="T177" s="163"/>
      <c r="U177" s="163"/>
      <c r="V177" s="163"/>
      <c r="W177" s="163"/>
    </row>
    <row r="178" spans="1:23" s="163" customFormat="1" ht="15" customHeight="1" x14ac:dyDescent="0.2">
      <c r="A178" s="553"/>
      <c r="B178" s="550"/>
      <c r="C178" s="550"/>
      <c r="D178" s="550"/>
      <c r="E178" s="550"/>
      <c r="F178" s="620"/>
      <c r="G178" s="550"/>
      <c r="H178" s="550"/>
      <c r="I178" s="550"/>
      <c r="J178" s="620"/>
      <c r="K178" s="550"/>
      <c r="L178" s="384"/>
      <c r="M178" s="155"/>
      <c r="N178" s="155"/>
      <c r="O178" s="155"/>
      <c r="P178" s="155"/>
      <c r="Q178" s="155"/>
      <c r="R178" s="155"/>
      <c r="S178" s="155"/>
      <c r="T178" s="155"/>
      <c r="U178" s="155"/>
      <c r="V178" s="155"/>
      <c r="W178" s="155"/>
    </row>
    <row r="179" spans="1:23" s="163" customFormat="1" ht="15" customHeight="1" x14ac:dyDescent="0.2">
      <c r="A179" s="553"/>
      <c r="B179" s="1656" t="s">
        <v>140</v>
      </c>
      <c r="C179" s="1657"/>
      <c r="D179" s="1656" t="s">
        <v>139</v>
      </c>
      <c r="E179" s="1657"/>
      <c r="F179" s="904" t="s">
        <v>138</v>
      </c>
      <c r="G179" s="905"/>
      <c r="H179" s="905" t="s">
        <v>137</v>
      </c>
      <c r="I179" s="905"/>
      <c r="J179" s="904" t="s">
        <v>89</v>
      </c>
      <c r="K179" s="409"/>
      <c r="L179" s="384"/>
      <c r="M179" s="155"/>
      <c r="N179" s="155"/>
      <c r="O179" s="155"/>
      <c r="P179" s="155"/>
      <c r="Q179" s="155"/>
      <c r="R179" s="155"/>
      <c r="S179" s="155"/>
      <c r="T179" s="155"/>
      <c r="U179" s="155"/>
      <c r="V179" s="155"/>
      <c r="W179" s="155"/>
    </row>
    <row r="180" spans="1:23" s="163" customFormat="1" ht="15" customHeight="1" x14ac:dyDescent="0.2">
      <c r="A180" s="553"/>
      <c r="B180" s="626"/>
      <c r="C180" s="565"/>
      <c r="D180" s="566"/>
      <c r="E180" s="411"/>
      <c r="F180" s="627"/>
      <c r="G180" s="568"/>
      <c r="H180" s="568"/>
      <c r="I180" s="568"/>
      <c r="J180" s="628" t="s">
        <v>1205</v>
      </c>
      <c r="K180" s="409"/>
      <c r="L180" s="384"/>
      <c r="M180" s="155"/>
      <c r="N180" s="155"/>
      <c r="O180" s="155"/>
      <c r="P180" s="155"/>
      <c r="Q180" s="155"/>
      <c r="R180" s="155"/>
      <c r="S180" s="155"/>
      <c r="T180" s="155"/>
      <c r="U180" s="155"/>
      <c r="V180" s="155"/>
      <c r="W180" s="155"/>
    </row>
    <row r="181" spans="1:23" s="163" customFormat="1" ht="15" customHeight="1" x14ac:dyDescent="0.2">
      <c r="A181" s="536"/>
      <c r="B181" s="908">
        <v>1</v>
      </c>
      <c r="C181" s="909" t="s">
        <v>125</v>
      </c>
      <c r="D181" s="1532"/>
      <c r="E181" s="1533"/>
      <c r="F181" s="698">
        <f>+基礎データ貼付用シート!E2064</f>
        <v>0</v>
      </c>
      <c r="G181" s="699" t="s">
        <v>1202</v>
      </c>
      <c r="H181" s="796">
        <v>1.0999999999999999E-2</v>
      </c>
      <c r="I181" s="972" t="s">
        <v>1204</v>
      </c>
      <c r="J181" s="966">
        <f t="shared" ref="J181:J194" si="12">ROUND(F181*H181,0)</f>
        <v>0</v>
      </c>
      <c r="K181" s="409" t="s">
        <v>1209</v>
      </c>
      <c r="L181" s="388"/>
      <c r="M181" s="155"/>
      <c r="N181" s="155"/>
      <c r="O181" s="155"/>
      <c r="P181" s="155"/>
      <c r="Q181" s="155"/>
      <c r="R181" s="155"/>
      <c r="S181" s="155"/>
      <c r="T181" s="155"/>
      <c r="U181" s="155"/>
      <c r="V181" s="155"/>
      <c r="W181" s="155"/>
    </row>
    <row r="182" spans="1:23" s="163" customFormat="1" ht="15" customHeight="1" x14ac:dyDescent="0.2">
      <c r="A182" s="536"/>
      <c r="B182" s="688">
        <v>2</v>
      </c>
      <c r="C182" s="656" t="s">
        <v>124</v>
      </c>
      <c r="D182" s="1532"/>
      <c r="E182" s="1533"/>
      <c r="F182" s="698">
        <f>+基礎データ貼付用シート!E2065</f>
        <v>0</v>
      </c>
      <c r="G182" s="699" t="s">
        <v>1202</v>
      </c>
      <c r="H182" s="614">
        <v>8.9999999999999993E-3</v>
      </c>
      <c r="I182" s="699" t="s">
        <v>1204</v>
      </c>
      <c r="J182" s="701">
        <f t="shared" si="12"/>
        <v>0</v>
      </c>
      <c r="K182" s="409" t="s">
        <v>1210</v>
      </c>
      <c r="L182" s="388"/>
    </row>
    <row r="183" spans="1:23" ht="15" customHeight="1" x14ac:dyDescent="0.2">
      <c r="A183" s="536"/>
      <c r="B183" s="908">
        <v>3</v>
      </c>
      <c r="C183" s="909" t="s">
        <v>123</v>
      </c>
      <c r="D183" s="655" t="s">
        <v>1206</v>
      </c>
      <c r="E183" s="656" t="s">
        <v>143</v>
      </c>
      <c r="F183" s="638" t="b">
        <f>IF(総括表!$B$4=総括表!$Q$4,基礎データ貼付用シート!E2066)</f>
        <v>0</v>
      </c>
      <c r="G183" s="699" t="s">
        <v>1202</v>
      </c>
      <c r="H183" s="614">
        <v>0.156</v>
      </c>
      <c r="I183" s="699" t="s">
        <v>1204</v>
      </c>
      <c r="J183" s="701">
        <f t="shared" si="12"/>
        <v>0</v>
      </c>
      <c r="K183" s="409" t="s">
        <v>1212</v>
      </c>
      <c r="L183" s="388"/>
      <c r="M183" s="163"/>
      <c r="N183" s="163"/>
      <c r="O183" s="163"/>
      <c r="P183" s="163"/>
      <c r="Q183" s="163"/>
      <c r="R183" s="163"/>
      <c r="S183" s="163"/>
      <c r="T183" s="163"/>
      <c r="U183" s="163"/>
      <c r="V183" s="163"/>
      <c r="W183" s="163"/>
    </row>
    <row r="184" spans="1:23" ht="15" customHeight="1" x14ac:dyDescent="0.2">
      <c r="A184" s="536"/>
      <c r="B184" s="410"/>
      <c r="C184" s="411"/>
      <c r="D184" s="655" t="s">
        <v>1211</v>
      </c>
      <c r="E184" s="656" t="s">
        <v>142</v>
      </c>
      <c r="F184" s="638" t="b">
        <f>IF(総括表!$B$4=総括表!$Q$5,基礎データ貼付用シート!E2066)</f>
        <v>0</v>
      </c>
      <c r="G184" s="699" t="s">
        <v>1202</v>
      </c>
      <c r="H184" s="796">
        <v>0</v>
      </c>
      <c r="I184" s="972" t="s">
        <v>1204</v>
      </c>
      <c r="J184" s="966">
        <f t="shared" si="12"/>
        <v>0</v>
      </c>
      <c r="K184" s="409" t="s">
        <v>1213</v>
      </c>
      <c r="L184" s="388"/>
      <c r="M184" s="163"/>
      <c r="N184" s="163"/>
      <c r="O184" s="163"/>
      <c r="P184" s="163"/>
      <c r="Q184" s="163"/>
      <c r="R184" s="163"/>
      <c r="S184" s="163"/>
      <c r="T184" s="163"/>
      <c r="U184" s="163"/>
      <c r="V184" s="163"/>
      <c r="W184" s="163"/>
    </row>
    <row r="185" spans="1:23" ht="15" customHeight="1" x14ac:dyDescent="0.2">
      <c r="A185" s="536"/>
      <c r="B185" s="908">
        <v>4</v>
      </c>
      <c r="C185" s="909" t="s">
        <v>122</v>
      </c>
      <c r="D185" s="655" t="s">
        <v>1206</v>
      </c>
      <c r="E185" s="656" t="s">
        <v>143</v>
      </c>
      <c r="F185" s="638" t="b">
        <f>IF(総括表!$B$4=総括表!$Q$4,基礎データ貼付用シート!E2067)</f>
        <v>0</v>
      </c>
      <c r="G185" s="699" t="s">
        <v>1202</v>
      </c>
      <c r="H185" s="614">
        <v>0.16700000000000001</v>
      </c>
      <c r="I185" s="699" t="s">
        <v>1204</v>
      </c>
      <c r="J185" s="701">
        <f t="shared" si="12"/>
        <v>0</v>
      </c>
      <c r="K185" s="409" t="s">
        <v>1214</v>
      </c>
      <c r="L185" s="388"/>
      <c r="M185" s="163"/>
      <c r="N185" s="163"/>
      <c r="O185" s="163"/>
      <c r="P185" s="163"/>
      <c r="Q185" s="163"/>
      <c r="R185" s="163"/>
      <c r="S185" s="163"/>
      <c r="T185" s="163"/>
      <c r="U185" s="163"/>
      <c r="V185" s="163"/>
      <c r="W185" s="163"/>
    </row>
    <row r="186" spans="1:23" ht="15" customHeight="1" x14ac:dyDescent="0.2">
      <c r="A186" s="536"/>
      <c r="B186" s="410"/>
      <c r="C186" s="411"/>
      <c r="D186" s="655" t="s">
        <v>1211</v>
      </c>
      <c r="E186" s="656" t="s">
        <v>142</v>
      </c>
      <c r="F186" s="638" t="b">
        <f>IF(総括表!$B$4=総括表!$Q$5,基礎データ貼付用シート!E2067)</f>
        <v>0</v>
      </c>
      <c r="G186" s="699" t="s">
        <v>1202</v>
      </c>
      <c r="H186" s="796">
        <v>0</v>
      </c>
      <c r="I186" s="972" t="s">
        <v>1204</v>
      </c>
      <c r="J186" s="966">
        <f t="shared" si="12"/>
        <v>0</v>
      </c>
      <c r="K186" s="409" t="s">
        <v>1220</v>
      </c>
      <c r="L186" s="388"/>
      <c r="M186" s="163"/>
      <c r="N186" s="163"/>
      <c r="O186" s="163"/>
      <c r="P186" s="163"/>
      <c r="Q186" s="163"/>
      <c r="R186" s="163"/>
      <c r="S186" s="163"/>
      <c r="T186" s="163"/>
      <c r="U186" s="163"/>
      <c r="V186" s="163"/>
      <c r="W186" s="163"/>
    </row>
    <row r="187" spans="1:23" s="163" customFormat="1" ht="15" customHeight="1" x14ac:dyDescent="0.2">
      <c r="A187" s="536"/>
      <c r="B187" s="908">
        <v>5</v>
      </c>
      <c r="C187" s="909" t="s">
        <v>121</v>
      </c>
      <c r="D187" s="655" t="s">
        <v>1206</v>
      </c>
      <c r="E187" s="656" t="s">
        <v>143</v>
      </c>
      <c r="F187" s="638" t="b">
        <f>IF(総括表!$B$4=総括表!$Q$4,基礎データ貼付用シート!E2068)</f>
        <v>0</v>
      </c>
      <c r="G187" s="699" t="s">
        <v>1202</v>
      </c>
      <c r="H187" s="614">
        <v>0.17799999999999999</v>
      </c>
      <c r="I187" s="699" t="s">
        <v>1204</v>
      </c>
      <c r="J187" s="701">
        <f t="shared" si="12"/>
        <v>0</v>
      </c>
      <c r="K187" s="409" t="s">
        <v>1217</v>
      </c>
      <c r="L187" s="388"/>
    </row>
    <row r="188" spans="1:23" s="163" customFormat="1" ht="15" customHeight="1" x14ac:dyDescent="0.2">
      <c r="A188" s="536"/>
      <c r="B188" s="410"/>
      <c r="C188" s="411"/>
      <c r="D188" s="655" t="s">
        <v>1211</v>
      </c>
      <c r="E188" s="656" t="s">
        <v>142</v>
      </c>
      <c r="F188" s="638" t="b">
        <f>IF(総括表!$B$4=総括表!$Q$5,基礎データ貼付用シート!E2068)</f>
        <v>0</v>
      </c>
      <c r="G188" s="699" t="s">
        <v>1202</v>
      </c>
      <c r="H188" s="796">
        <v>2.5000000000000001E-2</v>
      </c>
      <c r="I188" s="972" t="s">
        <v>1204</v>
      </c>
      <c r="J188" s="966">
        <f t="shared" si="12"/>
        <v>0</v>
      </c>
      <c r="K188" s="409" t="s">
        <v>1221</v>
      </c>
      <c r="L188" s="388"/>
    </row>
    <row r="189" spans="1:23" s="163" customFormat="1" ht="15" customHeight="1" x14ac:dyDescent="0.2">
      <c r="A189" s="536"/>
      <c r="B189" s="908">
        <v>6</v>
      </c>
      <c r="C189" s="909" t="s">
        <v>120</v>
      </c>
      <c r="D189" s="655" t="s">
        <v>1206</v>
      </c>
      <c r="E189" s="656" t="s">
        <v>143</v>
      </c>
      <c r="F189" s="638" t="b">
        <f>IF(総括表!$B$4=総括表!$Q$4,基礎データ貼付用シート!E2069)</f>
        <v>0</v>
      </c>
      <c r="G189" s="699" t="s">
        <v>1202</v>
      </c>
      <c r="H189" s="614">
        <v>0.17599999999999999</v>
      </c>
      <c r="I189" s="699" t="s">
        <v>1204</v>
      </c>
      <c r="J189" s="701">
        <f>ROUND(F189*H189,0)</f>
        <v>0</v>
      </c>
      <c r="K189" s="409" t="s">
        <v>1222</v>
      </c>
      <c r="L189" s="388"/>
    </row>
    <row r="190" spans="1:23" s="163" customFormat="1" ht="15" customHeight="1" x14ac:dyDescent="0.2">
      <c r="A190" s="536"/>
      <c r="B190" s="410"/>
      <c r="C190" s="411"/>
      <c r="D190" s="655" t="s">
        <v>1211</v>
      </c>
      <c r="E190" s="656" t="s">
        <v>142</v>
      </c>
      <c r="F190" s="638" t="b">
        <f>IF(総括表!$B$4=総括表!$Q$5,基礎データ貼付用シート!E2069)</f>
        <v>0</v>
      </c>
      <c r="G190" s="699" t="s">
        <v>1202</v>
      </c>
      <c r="H190" s="796">
        <v>0.124</v>
      </c>
      <c r="I190" s="972" t="s">
        <v>1204</v>
      </c>
      <c r="J190" s="966">
        <f>ROUND(F190*H190,0)</f>
        <v>0</v>
      </c>
      <c r="K190" s="409" t="s">
        <v>265</v>
      </c>
      <c r="L190" s="388"/>
    </row>
    <row r="191" spans="1:23" s="163" customFormat="1" ht="15" customHeight="1" x14ac:dyDescent="0.2">
      <c r="A191" s="536"/>
      <c r="B191" s="908">
        <v>7</v>
      </c>
      <c r="C191" s="909" t="s">
        <v>476</v>
      </c>
      <c r="D191" s="655" t="s">
        <v>1206</v>
      </c>
      <c r="E191" s="656" t="s">
        <v>143</v>
      </c>
      <c r="F191" s="638" t="b">
        <f>IF(総括表!$B$4=総括表!$Q$4,基礎データ貼付用シート!E2070)</f>
        <v>0</v>
      </c>
      <c r="G191" s="699" t="s">
        <v>1202</v>
      </c>
      <c r="H191" s="614">
        <v>0.185</v>
      </c>
      <c r="I191" s="699" t="s">
        <v>1204</v>
      </c>
      <c r="J191" s="701">
        <f t="shared" si="12"/>
        <v>0</v>
      </c>
      <c r="K191" s="409" t="s">
        <v>1224</v>
      </c>
      <c r="L191" s="388"/>
    </row>
    <row r="192" spans="1:23" s="163" customFormat="1" ht="15" customHeight="1" x14ac:dyDescent="0.2">
      <c r="A192" s="536"/>
      <c r="B192" s="410"/>
      <c r="C192" s="411"/>
      <c r="D192" s="655" t="s">
        <v>1211</v>
      </c>
      <c r="E192" s="656" t="s">
        <v>142</v>
      </c>
      <c r="F192" s="638" t="b">
        <f>IF(総括表!$B$4=総括表!$Q$5,基礎データ貼付用シート!E2070)</f>
        <v>0</v>
      </c>
      <c r="G192" s="699" t="s">
        <v>1202</v>
      </c>
      <c r="H192" s="796">
        <v>0.14599999999999999</v>
      </c>
      <c r="I192" s="972" t="s">
        <v>1204</v>
      </c>
      <c r="J192" s="966">
        <f t="shared" si="12"/>
        <v>0</v>
      </c>
      <c r="K192" s="409" t="s">
        <v>263</v>
      </c>
      <c r="L192" s="388"/>
    </row>
    <row r="193" spans="1:23" s="163" customFormat="1" ht="15" customHeight="1" x14ac:dyDescent="0.2">
      <c r="A193" s="536"/>
      <c r="B193" s="908">
        <v>8</v>
      </c>
      <c r="C193" s="909" t="s">
        <v>513</v>
      </c>
      <c r="D193" s="655" t="s">
        <v>1206</v>
      </c>
      <c r="E193" s="656" t="s">
        <v>143</v>
      </c>
      <c r="F193" s="638" t="b">
        <f>IF(総括表!$B$4=総括表!$Q$4,基礎データ貼付用シート!E2071)</f>
        <v>0</v>
      </c>
      <c r="G193" s="699" t="s">
        <v>1202</v>
      </c>
      <c r="H193" s="614">
        <v>0.19800000000000001</v>
      </c>
      <c r="I193" s="699" t="s">
        <v>1204</v>
      </c>
      <c r="J193" s="701">
        <f t="shared" si="12"/>
        <v>0</v>
      </c>
      <c r="K193" s="409" t="s">
        <v>1226</v>
      </c>
      <c r="L193" s="388"/>
    </row>
    <row r="194" spans="1:23" s="163" customFormat="1" ht="15" customHeight="1" thickBot="1" x14ac:dyDescent="0.25">
      <c r="A194" s="536"/>
      <c r="B194" s="410"/>
      <c r="C194" s="411"/>
      <c r="D194" s="655" t="s">
        <v>1211</v>
      </c>
      <c r="E194" s="656" t="s">
        <v>142</v>
      </c>
      <c r="F194" s="638" t="b">
        <f>IF(総括表!$B$4=総括表!$Q$5,基礎データ貼付用シート!E2071)</f>
        <v>0</v>
      </c>
      <c r="G194" s="699" t="s">
        <v>1202</v>
      </c>
      <c r="H194" s="796">
        <v>0.16400000000000001</v>
      </c>
      <c r="I194" s="972" t="s">
        <v>1204</v>
      </c>
      <c r="J194" s="966">
        <f t="shared" si="12"/>
        <v>0</v>
      </c>
      <c r="K194" s="409" t="s">
        <v>1227</v>
      </c>
      <c r="L194" s="388"/>
    </row>
    <row r="195" spans="1:23" s="163" customFormat="1" ht="15" customHeight="1" x14ac:dyDescent="0.2">
      <c r="A195" s="536"/>
      <c r="B195" s="413"/>
      <c r="C195" s="414"/>
      <c r="D195" s="413"/>
      <c r="E195" s="413"/>
      <c r="F195" s="58"/>
      <c r="G195" s="591"/>
      <c r="H195" s="1541" t="s">
        <v>5050</v>
      </c>
      <c r="I195" s="1542"/>
      <c r="J195" s="634"/>
      <c r="K195" s="409"/>
      <c r="L195" s="388"/>
    </row>
    <row r="196" spans="1:23" s="163" customFormat="1" ht="15" customHeight="1" thickBot="1" x14ac:dyDescent="0.25">
      <c r="A196" s="536"/>
      <c r="B196" s="409"/>
      <c r="C196" s="409"/>
      <c r="D196" s="409"/>
      <c r="E196" s="409"/>
      <c r="F196" s="657"/>
      <c r="G196" s="409"/>
      <c r="H196" s="1545" t="s">
        <v>118</v>
      </c>
      <c r="I196" s="1546"/>
      <c r="J196" s="642">
        <f>SUM(J181:J194)</f>
        <v>0</v>
      </c>
      <c r="K196" s="409" t="s">
        <v>789</v>
      </c>
      <c r="L196" s="446" t="s">
        <v>117</v>
      </c>
    </row>
    <row r="197" spans="1:23" s="163" customFormat="1" ht="15" customHeight="1" x14ac:dyDescent="0.2">
      <c r="A197" s="536"/>
      <c r="B197" s="536"/>
      <c r="C197" s="536"/>
      <c r="D197" s="536"/>
      <c r="E197" s="536"/>
      <c r="F197" s="621"/>
      <c r="G197" s="536"/>
      <c r="H197" s="536"/>
      <c r="I197" s="536"/>
      <c r="J197" s="621"/>
      <c r="K197" s="536"/>
      <c r="L197" s="388"/>
    </row>
    <row r="198" spans="1:23" s="163" customFormat="1" ht="15" customHeight="1" x14ac:dyDescent="0.2">
      <c r="A198" s="551" t="s">
        <v>1078</v>
      </c>
      <c r="B198" s="536" t="s">
        <v>367</v>
      </c>
      <c r="C198" s="550"/>
      <c r="D198" s="550"/>
      <c r="E198" s="550"/>
      <c r="F198" s="620"/>
      <c r="G198" s="550"/>
      <c r="H198" s="550"/>
      <c r="I198" s="550"/>
      <c r="J198" s="620"/>
      <c r="K198" s="550"/>
      <c r="L198" s="384"/>
    </row>
    <row r="199" spans="1:23" s="163" customFormat="1" ht="15" customHeight="1" x14ac:dyDescent="0.2">
      <c r="A199" s="553"/>
      <c r="B199" s="550"/>
      <c r="C199" s="550"/>
      <c r="D199" s="550"/>
      <c r="E199" s="550"/>
      <c r="F199" s="620"/>
      <c r="G199" s="550"/>
      <c r="H199" s="550"/>
      <c r="I199" s="550"/>
      <c r="J199" s="620"/>
      <c r="K199" s="550"/>
      <c r="L199" s="384"/>
      <c r="M199" s="155"/>
      <c r="N199" s="155"/>
      <c r="O199" s="155"/>
      <c r="P199" s="155"/>
      <c r="Q199" s="155"/>
      <c r="R199" s="155"/>
      <c r="S199" s="155"/>
      <c r="T199" s="155"/>
      <c r="U199" s="155"/>
      <c r="V199" s="155"/>
      <c r="W199" s="155"/>
    </row>
    <row r="200" spans="1:23" s="163" customFormat="1" ht="15" customHeight="1" x14ac:dyDescent="0.2">
      <c r="A200" s="553"/>
      <c r="B200" s="1656" t="s">
        <v>140</v>
      </c>
      <c r="C200" s="1657"/>
      <c r="D200" s="1656" t="s">
        <v>139</v>
      </c>
      <c r="E200" s="1657"/>
      <c r="F200" s="904" t="s">
        <v>138</v>
      </c>
      <c r="G200" s="905"/>
      <c r="H200" s="905" t="s">
        <v>137</v>
      </c>
      <c r="I200" s="905"/>
      <c r="J200" s="904" t="s">
        <v>89</v>
      </c>
      <c r="K200" s="409"/>
      <c r="L200" s="384"/>
      <c r="M200" s="155"/>
      <c r="N200" s="155"/>
      <c r="O200" s="155"/>
      <c r="P200" s="155"/>
      <c r="Q200" s="155"/>
      <c r="R200" s="155"/>
      <c r="S200" s="155"/>
      <c r="T200" s="155"/>
      <c r="U200" s="155"/>
      <c r="V200" s="155"/>
      <c r="W200" s="155"/>
    </row>
    <row r="201" spans="1:23" s="163" customFormat="1" ht="15" customHeight="1" x14ac:dyDescent="0.2">
      <c r="A201" s="553"/>
      <c r="B201" s="626"/>
      <c r="C201" s="565"/>
      <c r="D201" s="566"/>
      <c r="E201" s="411"/>
      <c r="F201" s="627"/>
      <c r="G201" s="568"/>
      <c r="H201" s="568"/>
      <c r="I201" s="568"/>
      <c r="J201" s="628" t="s">
        <v>668</v>
      </c>
      <c r="K201" s="409"/>
      <c r="L201" s="384"/>
      <c r="M201" s="155"/>
      <c r="N201" s="155"/>
      <c r="O201" s="155"/>
      <c r="P201" s="155"/>
      <c r="Q201" s="155"/>
      <c r="R201" s="155"/>
      <c r="S201" s="155"/>
      <c r="T201" s="155"/>
      <c r="U201" s="155"/>
      <c r="V201" s="155"/>
      <c r="W201" s="155"/>
    </row>
    <row r="202" spans="1:23" s="163" customFormat="1" ht="15" customHeight="1" x14ac:dyDescent="0.2">
      <c r="A202" s="536"/>
      <c r="B202" s="908">
        <v>1</v>
      </c>
      <c r="C202" s="909" t="s">
        <v>125</v>
      </c>
      <c r="D202" s="1532"/>
      <c r="E202" s="1533"/>
      <c r="F202" s="698">
        <f>+基礎データ貼付用シート!E2082</f>
        <v>0</v>
      </c>
      <c r="G202" s="699" t="s">
        <v>117</v>
      </c>
      <c r="H202" s="1110">
        <v>1.9E-2</v>
      </c>
      <c r="I202" s="972" t="s">
        <v>665</v>
      </c>
      <c r="J202" s="966">
        <f t="shared" ref="J202:J231" si="13">ROUND(F202*H202,0)</f>
        <v>0</v>
      </c>
      <c r="K202" s="409" t="s">
        <v>134</v>
      </c>
      <c r="L202" s="388"/>
      <c r="M202" s="155"/>
      <c r="N202" s="155"/>
      <c r="O202" s="155"/>
      <c r="P202" s="155"/>
      <c r="Q202" s="155"/>
      <c r="R202" s="155"/>
      <c r="S202" s="155"/>
      <c r="T202" s="155"/>
      <c r="U202" s="155"/>
      <c r="V202" s="155"/>
      <c r="W202" s="155"/>
    </row>
    <row r="203" spans="1:23" s="163" customFormat="1" ht="15" customHeight="1" x14ac:dyDescent="0.2">
      <c r="A203" s="536"/>
      <c r="B203" s="688">
        <v>2</v>
      </c>
      <c r="C203" s="656" t="s">
        <v>124</v>
      </c>
      <c r="D203" s="1532"/>
      <c r="E203" s="1533"/>
      <c r="F203" s="698">
        <f>+基礎データ貼付用シート!E2083</f>
        <v>0</v>
      </c>
      <c r="G203" s="699" t="s">
        <v>117</v>
      </c>
      <c r="H203" s="965">
        <v>1.4999999999999999E-2</v>
      </c>
      <c r="I203" s="699" t="s">
        <v>665</v>
      </c>
      <c r="J203" s="701">
        <f t="shared" si="13"/>
        <v>0</v>
      </c>
      <c r="K203" s="409" t="s">
        <v>541</v>
      </c>
      <c r="L203" s="388"/>
    </row>
    <row r="204" spans="1:23" ht="15" customHeight="1" x14ac:dyDescent="0.2">
      <c r="A204" s="536"/>
      <c r="B204" s="908">
        <v>3</v>
      </c>
      <c r="C204" s="909" t="s">
        <v>123</v>
      </c>
      <c r="D204" s="655" t="s">
        <v>534</v>
      </c>
      <c r="E204" s="656" t="s">
        <v>143</v>
      </c>
      <c r="F204" s="638" t="b">
        <f>IF(総括表!$B$4=総括表!$Q$4,基礎データ貼付用シート!E2084)</f>
        <v>0</v>
      </c>
      <c r="G204" s="699" t="s">
        <v>117</v>
      </c>
      <c r="H204" s="965">
        <v>0.26</v>
      </c>
      <c r="I204" s="699" t="s">
        <v>665</v>
      </c>
      <c r="J204" s="701">
        <f t="shared" si="13"/>
        <v>0</v>
      </c>
      <c r="K204" s="409" t="s">
        <v>130</v>
      </c>
      <c r="L204" s="388"/>
      <c r="M204" s="163"/>
      <c r="N204" s="163"/>
      <c r="O204" s="163"/>
      <c r="P204" s="163"/>
      <c r="Q204" s="163"/>
      <c r="R204" s="163"/>
      <c r="S204" s="163"/>
      <c r="T204" s="163"/>
      <c r="U204" s="163"/>
      <c r="V204" s="163"/>
      <c r="W204" s="163"/>
    </row>
    <row r="205" spans="1:23" ht="15" customHeight="1" x14ac:dyDescent="0.2">
      <c r="A205" s="536"/>
      <c r="B205" s="410"/>
      <c r="C205" s="411"/>
      <c r="D205" s="655" t="s">
        <v>669</v>
      </c>
      <c r="E205" s="656" t="s">
        <v>142</v>
      </c>
      <c r="F205" s="638" t="b">
        <f>IF(総括表!$B$4=総括表!$Q$5,基礎データ貼付用シート!E2084)</f>
        <v>0</v>
      </c>
      <c r="G205" s="699" t="s">
        <v>117</v>
      </c>
      <c r="H205" s="1110">
        <v>0</v>
      </c>
      <c r="I205" s="972" t="s">
        <v>665</v>
      </c>
      <c r="J205" s="966">
        <f t="shared" si="13"/>
        <v>0</v>
      </c>
      <c r="K205" s="409" t="s">
        <v>670</v>
      </c>
      <c r="L205" s="388"/>
      <c r="M205" s="163"/>
      <c r="N205" s="163"/>
      <c r="O205" s="163"/>
      <c r="P205" s="163"/>
      <c r="Q205" s="163"/>
      <c r="R205" s="163"/>
      <c r="S205" s="163"/>
      <c r="T205" s="163"/>
      <c r="U205" s="163"/>
      <c r="V205" s="163"/>
      <c r="W205" s="163"/>
    </row>
    <row r="206" spans="1:23" ht="15" customHeight="1" x14ac:dyDescent="0.2">
      <c r="A206" s="536"/>
      <c r="B206" s="908">
        <v>4</v>
      </c>
      <c r="C206" s="909" t="s">
        <v>122</v>
      </c>
      <c r="D206" s="655" t="s">
        <v>534</v>
      </c>
      <c r="E206" s="656" t="s">
        <v>143</v>
      </c>
      <c r="F206" s="638" t="b">
        <f>IF(総括表!$B$4=総括表!$Q$4,基礎データ貼付用シート!E2085)</f>
        <v>0</v>
      </c>
      <c r="G206" s="699" t="s">
        <v>117</v>
      </c>
      <c r="H206" s="965">
        <v>0.27800000000000002</v>
      </c>
      <c r="I206" s="699" t="s">
        <v>665</v>
      </c>
      <c r="J206" s="701">
        <f t="shared" si="13"/>
        <v>0</v>
      </c>
      <c r="K206" s="409" t="s">
        <v>558</v>
      </c>
      <c r="L206" s="388"/>
      <c r="M206" s="163"/>
      <c r="N206" s="163"/>
      <c r="O206" s="163"/>
      <c r="P206" s="163"/>
      <c r="Q206" s="163"/>
      <c r="R206" s="163"/>
      <c r="S206" s="163"/>
      <c r="T206" s="163"/>
      <c r="U206" s="163"/>
      <c r="V206" s="163"/>
      <c r="W206" s="163"/>
    </row>
    <row r="207" spans="1:23" ht="15" customHeight="1" x14ac:dyDescent="0.2">
      <c r="A207" s="536"/>
      <c r="B207" s="410"/>
      <c r="C207" s="411"/>
      <c r="D207" s="655" t="s">
        <v>669</v>
      </c>
      <c r="E207" s="656" t="s">
        <v>142</v>
      </c>
      <c r="F207" s="638" t="b">
        <f>IF(総括表!$B$4=総括表!$Q$5,基礎データ貼付用シート!E2085)</f>
        <v>0</v>
      </c>
      <c r="G207" s="699" t="s">
        <v>117</v>
      </c>
      <c r="H207" s="1110">
        <v>0</v>
      </c>
      <c r="I207" s="972" t="s">
        <v>665</v>
      </c>
      <c r="J207" s="966">
        <f t="shared" si="13"/>
        <v>0</v>
      </c>
      <c r="K207" s="409" t="s">
        <v>671</v>
      </c>
      <c r="L207" s="388"/>
      <c r="M207" s="163"/>
      <c r="N207" s="163"/>
      <c r="O207" s="163"/>
      <c r="P207" s="163"/>
      <c r="Q207" s="163"/>
      <c r="R207" s="163"/>
      <c r="S207" s="163"/>
      <c r="T207" s="163"/>
      <c r="U207" s="163"/>
      <c r="V207" s="163"/>
      <c r="W207" s="163"/>
    </row>
    <row r="208" spans="1:23" s="163" customFormat="1" ht="15" customHeight="1" x14ac:dyDescent="0.2">
      <c r="A208" s="536"/>
      <c r="B208" s="908">
        <v>5</v>
      </c>
      <c r="C208" s="909" t="s">
        <v>121</v>
      </c>
      <c r="D208" s="655" t="s">
        <v>534</v>
      </c>
      <c r="E208" s="656" t="s">
        <v>143</v>
      </c>
      <c r="F208" s="638" t="b">
        <f>IF(総括表!$B$4=総括表!$Q$4,基礎データ貼付用シート!E2088)</f>
        <v>0</v>
      </c>
      <c r="G208" s="699" t="s">
        <v>117</v>
      </c>
      <c r="H208" s="965">
        <v>0.29699999999999999</v>
      </c>
      <c r="I208" s="699" t="s">
        <v>665</v>
      </c>
      <c r="J208" s="701">
        <f t="shared" si="13"/>
        <v>0</v>
      </c>
      <c r="K208" s="409" t="s">
        <v>557</v>
      </c>
      <c r="L208" s="388"/>
    </row>
    <row r="209" spans="1:12" s="163" customFormat="1" ht="15" customHeight="1" x14ac:dyDescent="0.2">
      <c r="A209" s="536"/>
      <c r="B209" s="410"/>
      <c r="C209" s="411"/>
      <c r="D209" s="655" t="s">
        <v>669</v>
      </c>
      <c r="E209" s="656" t="s">
        <v>142</v>
      </c>
      <c r="F209" s="638" t="b">
        <f>IF(総括表!$B$4=総括表!$Q$5,基礎データ貼付用シート!E2088)</f>
        <v>0</v>
      </c>
      <c r="G209" s="699" t="s">
        <v>117</v>
      </c>
      <c r="H209" s="1110">
        <v>4.2000000000000003E-2</v>
      </c>
      <c r="I209" s="972" t="s">
        <v>665</v>
      </c>
      <c r="J209" s="966">
        <f t="shared" si="13"/>
        <v>0</v>
      </c>
      <c r="K209" s="409" t="s">
        <v>535</v>
      </c>
      <c r="L209" s="388"/>
    </row>
    <row r="210" spans="1:12" s="163" customFormat="1" ht="15" customHeight="1" x14ac:dyDescent="0.2">
      <c r="A210" s="536"/>
      <c r="B210" s="908">
        <v>6</v>
      </c>
      <c r="C210" s="909" t="s">
        <v>120</v>
      </c>
      <c r="D210" s="655" t="s">
        <v>534</v>
      </c>
      <c r="E210" s="656" t="s">
        <v>143</v>
      </c>
      <c r="F210" s="638" t="b">
        <f>IF(総括表!$B$4=総括表!$Q$4,基礎データ貼付用シート!E2091)</f>
        <v>0</v>
      </c>
      <c r="G210" s="699" t="s">
        <v>117</v>
      </c>
      <c r="H210" s="965">
        <v>0.29299999999999998</v>
      </c>
      <c r="I210" s="699" t="s">
        <v>665</v>
      </c>
      <c r="J210" s="701">
        <f>ROUND(F210*H210,0)</f>
        <v>0</v>
      </c>
      <c r="K210" s="409" t="s">
        <v>556</v>
      </c>
      <c r="L210" s="388"/>
    </row>
    <row r="211" spans="1:12" s="163" customFormat="1" ht="15" customHeight="1" x14ac:dyDescent="0.2">
      <c r="A211" s="536"/>
      <c r="B211" s="410"/>
      <c r="C211" s="411"/>
      <c r="D211" s="655" t="s">
        <v>669</v>
      </c>
      <c r="E211" s="656" t="s">
        <v>142</v>
      </c>
      <c r="F211" s="638" t="b">
        <f>IF(総括表!$B$4=総括表!$Q$5,基礎データ貼付用シート!E2091)</f>
        <v>0</v>
      </c>
      <c r="G211" s="699" t="s">
        <v>117</v>
      </c>
      <c r="H211" s="1110">
        <v>0.20599999999999999</v>
      </c>
      <c r="I211" s="972" t="s">
        <v>665</v>
      </c>
      <c r="J211" s="966">
        <f>ROUND(F211*H211,0)</f>
        <v>0</v>
      </c>
      <c r="K211" s="409" t="s">
        <v>265</v>
      </c>
      <c r="L211" s="388"/>
    </row>
    <row r="212" spans="1:12" s="163" customFormat="1" ht="15" customHeight="1" x14ac:dyDescent="0.2">
      <c r="A212" s="536"/>
      <c r="B212" s="908">
        <v>7</v>
      </c>
      <c r="C212" s="909" t="s">
        <v>476</v>
      </c>
      <c r="D212" s="655" t="s">
        <v>534</v>
      </c>
      <c r="E212" s="656" t="s">
        <v>143</v>
      </c>
      <c r="F212" s="638" t="b">
        <f>IF(総括表!$B$4=総括表!$Q$4,基礎データ貼付用シート!E2094)</f>
        <v>0</v>
      </c>
      <c r="G212" s="699" t="s">
        <v>117</v>
      </c>
      <c r="H212" s="965">
        <v>0.308</v>
      </c>
      <c r="I212" s="699" t="s">
        <v>665</v>
      </c>
      <c r="J212" s="701">
        <f t="shared" si="13"/>
        <v>0</v>
      </c>
      <c r="K212" s="409" t="s">
        <v>555</v>
      </c>
      <c r="L212" s="388"/>
    </row>
    <row r="213" spans="1:12" s="163" customFormat="1" ht="15" customHeight="1" x14ac:dyDescent="0.2">
      <c r="A213" s="536"/>
      <c r="B213" s="410"/>
      <c r="C213" s="411"/>
      <c r="D213" s="655" t="s">
        <v>669</v>
      </c>
      <c r="E213" s="656" t="s">
        <v>142</v>
      </c>
      <c r="F213" s="638" t="b">
        <f>IF(総括表!$B$4=総括表!$Q$5,基礎データ貼付用シート!E2094)</f>
        <v>0</v>
      </c>
      <c r="G213" s="699" t="s">
        <v>117</v>
      </c>
      <c r="H213" s="1110">
        <v>0.24399999999999999</v>
      </c>
      <c r="I213" s="972" t="s">
        <v>665</v>
      </c>
      <c r="J213" s="966">
        <f t="shared" si="13"/>
        <v>0</v>
      </c>
      <c r="K213" s="409" t="s">
        <v>263</v>
      </c>
      <c r="L213" s="388"/>
    </row>
    <row r="214" spans="1:12" s="163" customFormat="1" ht="15" customHeight="1" x14ac:dyDescent="0.2">
      <c r="A214" s="536"/>
      <c r="B214" s="908">
        <v>8</v>
      </c>
      <c r="C214" s="909" t="s">
        <v>513</v>
      </c>
      <c r="D214" s="655" t="s">
        <v>534</v>
      </c>
      <c r="E214" s="656" t="s">
        <v>143</v>
      </c>
      <c r="F214" s="638" t="b">
        <f>IF(総括表!$B$4=総括表!$Q$4,基礎データ貼付用シート!E2097)</f>
        <v>0</v>
      </c>
      <c r="G214" s="699" t="s">
        <v>117</v>
      </c>
      <c r="H214" s="965">
        <v>0.33100000000000002</v>
      </c>
      <c r="I214" s="699" t="s">
        <v>665</v>
      </c>
      <c r="J214" s="701">
        <f t="shared" si="13"/>
        <v>0</v>
      </c>
      <c r="K214" s="409" t="s">
        <v>674</v>
      </c>
      <c r="L214" s="388"/>
    </row>
    <row r="215" spans="1:12" s="163" customFormat="1" ht="15" customHeight="1" x14ac:dyDescent="0.2">
      <c r="A215" s="536"/>
      <c r="B215" s="410"/>
      <c r="C215" s="411"/>
      <c r="D215" s="655" t="s">
        <v>669</v>
      </c>
      <c r="E215" s="656" t="s">
        <v>142</v>
      </c>
      <c r="F215" s="638" t="b">
        <f>IF(総括表!$B$4=総括表!$Q$5,基礎データ貼付用シート!E2097)</f>
        <v>0</v>
      </c>
      <c r="G215" s="699" t="s">
        <v>117</v>
      </c>
      <c r="H215" s="1110">
        <v>0.27400000000000002</v>
      </c>
      <c r="I215" s="972" t="s">
        <v>665</v>
      </c>
      <c r="J215" s="966">
        <f t="shared" si="13"/>
        <v>0</v>
      </c>
      <c r="K215" s="409" t="s">
        <v>570</v>
      </c>
      <c r="L215" s="388"/>
    </row>
    <row r="216" spans="1:12" s="163" customFormat="1" ht="15" customHeight="1" x14ac:dyDescent="0.2">
      <c r="A216" s="536"/>
      <c r="B216" s="908">
        <v>9</v>
      </c>
      <c r="C216" s="909" t="s">
        <v>620</v>
      </c>
      <c r="D216" s="655" t="s">
        <v>534</v>
      </c>
      <c r="E216" s="656" t="s">
        <v>143</v>
      </c>
      <c r="F216" s="638" t="b">
        <f>IF(総括表!$B$4=総括表!$Q$4,基礎データ貼付用シート!E2100)</f>
        <v>0</v>
      </c>
      <c r="G216" s="699" t="s">
        <v>117</v>
      </c>
      <c r="H216" s="965">
        <v>0.35299999999999998</v>
      </c>
      <c r="I216" s="699" t="s">
        <v>665</v>
      </c>
      <c r="J216" s="701">
        <f t="shared" si="13"/>
        <v>0</v>
      </c>
      <c r="K216" s="409" t="s">
        <v>675</v>
      </c>
      <c r="L216" s="388"/>
    </row>
    <row r="217" spans="1:12" s="163" customFormat="1" ht="15" customHeight="1" x14ac:dyDescent="0.2">
      <c r="A217" s="536"/>
      <c r="B217" s="1556"/>
      <c r="C217" s="1557"/>
      <c r="D217" s="655" t="s">
        <v>669</v>
      </c>
      <c r="E217" s="656" t="s">
        <v>142</v>
      </c>
      <c r="F217" s="638" t="b">
        <f>IF(総括表!$B$4=総括表!$Q$5,基礎データ貼付用シート!E2100)</f>
        <v>0</v>
      </c>
      <c r="G217" s="699" t="s">
        <v>117</v>
      </c>
      <c r="H217" s="1110">
        <v>0.30399999999999999</v>
      </c>
      <c r="I217" s="972" t="s">
        <v>665</v>
      </c>
      <c r="J217" s="966">
        <f t="shared" si="13"/>
        <v>0</v>
      </c>
      <c r="K217" s="409" t="s">
        <v>676</v>
      </c>
      <c r="L217" s="388"/>
    </row>
    <row r="218" spans="1:12" s="163" customFormat="1" ht="15" customHeight="1" x14ac:dyDescent="0.2">
      <c r="A218" s="536"/>
      <c r="B218" s="908">
        <v>10</v>
      </c>
      <c r="C218" s="909" t="s">
        <v>716</v>
      </c>
      <c r="D218" s="655" t="s">
        <v>534</v>
      </c>
      <c r="E218" s="656" t="s">
        <v>143</v>
      </c>
      <c r="F218" s="638" t="b">
        <f>IF(総括表!$B$4=総括表!$Q$4,基礎データ貼付用シート!E2103)</f>
        <v>0</v>
      </c>
      <c r="G218" s="699" t="s">
        <v>117</v>
      </c>
      <c r="H218" s="965">
        <v>0.376</v>
      </c>
      <c r="I218" s="699" t="s">
        <v>665</v>
      </c>
      <c r="J218" s="701">
        <f t="shared" si="13"/>
        <v>0</v>
      </c>
      <c r="K218" s="409" t="s">
        <v>567</v>
      </c>
      <c r="L218" s="388"/>
    </row>
    <row r="219" spans="1:12" s="163" customFormat="1" ht="15" customHeight="1" x14ac:dyDescent="0.2">
      <c r="A219" s="536"/>
      <c r="B219" s="1556"/>
      <c r="C219" s="1557"/>
      <c r="D219" s="655" t="s">
        <v>669</v>
      </c>
      <c r="E219" s="656" t="s">
        <v>142</v>
      </c>
      <c r="F219" s="638" t="b">
        <f>IF(総括表!$B$4=総括表!$Q$5,基礎データ貼付用シート!E2103)</f>
        <v>0</v>
      </c>
      <c r="G219" s="699" t="s">
        <v>117</v>
      </c>
      <c r="H219" s="1110">
        <v>0.33200000000000002</v>
      </c>
      <c r="I219" s="972" t="s">
        <v>665</v>
      </c>
      <c r="J219" s="966">
        <f t="shared" si="13"/>
        <v>0</v>
      </c>
      <c r="K219" s="409" t="s">
        <v>976</v>
      </c>
      <c r="L219" s="388"/>
    </row>
    <row r="220" spans="1:12" s="163" customFormat="1" ht="15" customHeight="1" x14ac:dyDescent="0.2">
      <c r="A220" s="536"/>
      <c r="B220" s="908">
        <v>11</v>
      </c>
      <c r="C220" s="909" t="s">
        <v>747</v>
      </c>
      <c r="D220" s="655" t="s">
        <v>534</v>
      </c>
      <c r="E220" s="656" t="s">
        <v>143</v>
      </c>
      <c r="F220" s="638" t="b">
        <f>IF(総括表!$B$4=総括表!$Q$4,基礎データ貼付用シート!E2106)</f>
        <v>0</v>
      </c>
      <c r="G220" s="699" t="s">
        <v>117</v>
      </c>
      <c r="H220" s="965">
        <v>0.39800000000000002</v>
      </c>
      <c r="I220" s="699" t="s">
        <v>665</v>
      </c>
      <c r="J220" s="701">
        <f>ROUND(F220*H220,0)</f>
        <v>0</v>
      </c>
      <c r="K220" s="409" t="s">
        <v>565</v>
      </c>
      <c r="L220" s="388"/>
    </row>
    <row r="221" spans="1:12" s="163" customFormat="1" ht="15" customHeight="1" x14ac:dyDescent="0.2">
      <c r="A221" s="536"/>
      <c r="B221" s="1556"/>
      <c r="C221" s="1557"/>
      <c r="D221" s="655" t="s">
        <v>669</v>
      </c>
      <c r="E221" s="656" t="s">
        <v>142</v>
      </c>
      <c r="F221" s="638" t="b">
        <f>IF(総括表!$B$4=総括表!$Q$5,基礎データ貼付用シート!E2106)</f>
        <v>0</v>
      </c>
      <c r="G221" s="699" t="s">
        <v>117</v>
      </c>
      <c r="H221" s="1110">
        <v>0.36299999999999999</v>
      </c>
      <c r="I221" s="972" t="s">
        <v>665</v>
      </c>
      <c r="J221" s="966">
        <f>ROUND(F221*H221,0)</f>
        <v>0</v>
      </c>
      <c r="K221" s="409" t="s">
        <v>889</v>
      </c>
      <c r="L221" s="388"/>
    </row>
    <row r="222" spans="1:12" s="163" customFormat="1" ht="15" customHeight="1" x14ac:dyDescent="0.2">
      <c r="A222" s="536"/>
      <c r="B222" s="908">
        <v>12</v>
      </c>
      <c r="C222" s="909" t="s">
        <v>818</v>
      </c>
      <c r="D222" s="655" t="s">
        <v>534</v>
      </c>
      <c r="E222" s="656" t="s">
        <v>143</v>
      </c>
      <c r="F222" s="638" t="b">
        <f>IF(総括表!$B$4=総括表!$Q$4,基礎データ貼付用シート!E2109)</f>
        <v>0</v>
      </c>
      <c r="G222" s="699" t="s">
        <v>117</v>
      </c>
      <c r="H222" s="965">
        <v>0.42099999999999999</v>
      </c>
      <c r="I222" s="699" t="s">
        <v>665</v>
      </c>
      <c r="J222" s="701">
        <f t="shared" si="13"/>
        <v>0</v>
      </c>
      <c r="K222" s="409" t="s">
        <v>563</v>
      </c>
      <c r="L222" s="388"/>
    </row>
    <row r="223" spans="1:12" s="163" customFormat="1" ht="15" customHeight="1" x14ac:dyDescent="0.2">
      <c r="A223" s="536"/>
      <c r="B223" s="1556"/>
      <c r="C223" s="1557"/>
      <c r="D223" s="655" t="s">
        <v>669</v>
      </c>
      <c r="E223" s="656" t="s">
        <v>142</v>
      </c>
      <c r="F223" s="638" t="b">
        <f>IF(総括表!$B$4=総括表!$Q$5,基礎データ貼付用シート!E2109)</f>
        <v>0</v>
      </c>
      <c r="G223" s="699" t="s">
        <v>117</v>
      </c>
      <c r="H223" s="1110">
        <v>0.39300000000000002</v>
      </c>
      <c r="I223" s="972" t="s">
        <v>665</v>
      </c>
      <c r="J223" s="966">
        <f t="shared" si="13"/>
        <v>0</v>
      </c>
      <c r="K223" s="409" t="s">
        <v>991</v>
      </c>
      <c r="L223" s="388"/>
    </row>
    <row r="224" spans="1:12" s="163" customFormat="1" ht="15" customHeight="1" x14ac:dyDescent="0.2">
      <c r="A224" s="536"/>
      <c r="B224" s="908">
        <v>13</v>
      </c>
      <c r="C224" s="909" t="s">
        <v>894</v>
      </c>
      <c r="D224" s="655" t="s">
        <v>534</v>
      </c>
      <c r="E224" s="656" t="s">
        <v>143</v>
      </c>
      <c r="F224" s="638" t="b">
        <f>IF(総括表!$B$4=総括表!$Q$4,基礎データ貼付用シート!E2112)</f>
        <v>0</v>
      </c>
      <c r="G224" s="699" t="s">
        <v>117</v>
      </c>
      <c r="H224" s="965">
        <v>0.443</v>
      </c>
      <c r="I224" s="699" t="s">
        <v>665</v>
      </c>
      <c r="J224" s="701">
        <f t="shared" si="13"/>
        <v>0</v>
      </c>
      <c r="K224" s="409" t="s">
        <v>677</v>
      </c>
      <c r="L224" s="388"/>
    </row>
    <row r="225" spans="1:12" s="163" customFormat="1" ht="15" customHeight="1" x14ac:dyDescent="0.2">
      <c r="A225" s="536"/>
      <c r="B225" s="1556"/>
      <c r="C225" s="1557"/>
      <c r="D225" s="655" t="s">
        <v>669</v>
      </c>
      <c r="E225" s="656" t="s">
        <v>142</v>
      </c>
      <c r="F225" s="638" t="b">
        <f>IF(総括表!$B$4=総括表!$Q$5,基礎データ貼付用シート!E2112)</f>
        <v>0</v>
      </c>
      <c r="G225" s="699" t="s">
        <v>117</v>
      </c>
      <c r="H225" s="1110">
        <v>0.42199999999999999</v>
      </c>
      <c r="I225" s="972" t="s">
        <v>665</v>
      </c>
      <c r="J225" s="966">
        <f t="shared" si="13"/>
        <v>0</v>
      </c>
      <c r="K225" s="409" t="s">
        <v>746</v>
      </c>
      <c r="L225" s="388"/>
    </row>
    <row r="226" spans="1:12" s="163" customFormat="1" ht="15" customHeight="1" x14ac:dyDescent="0.2">
      <c r="A226" s="536"/>
      <c r="B226" s="908">
        <v>14</v>
      </c>
      <c r="C226" s="909" t="s">
        <v>926</v>
      </c>
      <c r="D226" s="655" t="s">
        <v>534</v>
      </c>
      <c r="E226" s="656" t="s">
        <v>143</v>
      </c>
      <c r="F226" s="638" t="b">
        <f>IF(総括表!$B$4=総括表!$Q$4,基礎データ貼付用シート!E2115)</f>
        <v>0</v>
      </c>
      <c r="G226" s="699" t="s">
        <v>117</v>
      </c>
      <c r="H226" s="965">
        <v>0.46600000000000003</v>
      </c>
      <c r="I226" s="699" t="s">
        <v>665</v>
      </c>
      <c r="J226" s="701">
        <f t="shared" si="13"/>
        <v>0</v>
      </c>
      <c r="K226" s="409" t="s">
        <v>581</v>
      </c>
      <c r="L226" s="388"/>
    </row>
    <row r="227" spans="1:12" s="163" customFormat="1" ht="15" customHeight="1" x14ac:dyDescent="0.2">
      <c r="A227" s="536"/>
      <c r="B227" s="1556"/>
      <c r="C227" s="1557"/>
      <c r="D227" s="655" t="s">
        <v>669</v>
      </c>
      <c r="E227" s="656" t="s">
        <v>142</v>
      </c>
      <c r="F227" s="638" t="b">
        <f>IF(総括表!$B$4=総括表!$Q$5,基礎データ貼付用シート!E2115)</f>
        <v>0</v>
      </c>
      <c r="G227" s="699" t="s">
        <v>117</v>
      </c>
      <c r="H227" s="1110">
        <v>0.45100000000000001</v>
      </c>
      <c r="I227" s="972" t="s">
        <v>665</v>
      </c>
      <c r="J227" s="966">
        <f t="shared" si="13"/>
        <v>0</v>
      </c>
      <c r="K227" s="409" t="s">
        <v>1112</v>
      </c>
      <c r="L227" s="388"/>
    </row>
    <row r="228" spans="1:12" s="163" customFormat="1" ht="15" customHeight="1" x14ac:dyDescent="0.2">
      <c r="A228" s="536"/>
      <c r="B228" s="908">
        <f>B226+1</f>
        <v>15</v>
      </c>
      <c r="C228" s="909" t="s">
        <v>1082</v>
      </c>
      <c r="D228" s="655" t="s">
        <v>534</v>
      </c>
      <c r="E228" s="656" t="s">
        <v>143</v>
      </c>
      <c r="F228" s="638" t="b">
        <f>IF(総括表!$B$4=総括表!$Q$4,基礎データ貼付用シート!E2118)</f>
        <v>0</v>
      </c>
      <c r="G228" s="699" t="s">
        <v>117</v>
      </c>
      <c r="H228" s="965">
        <v>0.48299999999999998</v>
      </c>
      <c r="I228" s="699" t="s">
        <v>665</v>
      </c>
      <c r="J228" s="701">
        <f t="shared" si="13"/>
        <v>0</v>
      </c>
      <c r="K228" s="409" t="s">
        <v>890</v>
      </c>
      <c r="L228" s="388"/>
    </row>
    <row r="229" spans="1:12" s="163" customFormat="1" ht="15" customHeight="1" x14ac:dyDescent="0.2">
      <c r="A229" s="536"/>
      <c r="B229" s="883"/>
      <c r="C229" s="1108"/>
      <c r="D229" s="655" t="s">
        <v>669</v>
      </c>
      <c r="E229" s="656" t="s">
        <v>142</v>
      </c>
      <c r="F229" s="638" t="b">
        <f>IF(総括表!$B$4=総括表!$Q$5,基礎データ貼付用シート!E2118)</f>
        <v>0</v>
      </c>
      <c r="G229" s="699" t="s">
        <v>117</v>
      </c>
      <c r="H229" s="1110">
        <v>0.47599999999999998</v>
      </c>
      <c r="I229" s="972" t="s">
        <v>665</v>
      </c>
      <c r="J229" s="966">
        <f t="shared" si="13"/>
        <v>0</v>
      </c>
      <c r="K229" s="409" t="s">
        <v>578</v>
      </c>
      <c r="L229" s="388"/>
    </row>
    <row r="230" spans="1:12" s="163" customFormat="1" ht="15" customHeight="1" x14ac:dyDescent="0.2">
      <c r="A230" s="536"/>
      <c r="B230" s="404">
        <f>B228+1</f>
        <v>16</v>
      </c>
      <c r="C230" s="405" t="s">
        <v>1284</v>
      </c>
      <c r="D230" s="406" t="s">
        <v>5060</v>
      </c>
      <c r="E230" s="407" t="s">
        <v>143</v>
      </c>
      <c r="F230" s="638" t="b">
        <f>IF(総括表!$B$4=総括表!$Q$4,基礎データ貼付用シート!E2121)</f>
        <v>0</v>
      </c>
      <c r="G230" s="423" t="s">
        <v>5081</v>
      </c>
      <c r="H230" s="614">
        <v>0.5</v>
      </c>
      <c r="I230" s="423" t="s">
        <v>5082</v>
      </c>
      <c r="J230" s="424">
        <f t="shared" si="13"/>
        <v>0</v>
      </c>
      <c r="K230" s="409" t="s">
        <v>5083</v>
      </c>
      <c r="L230" s="388"/>
    </row>
    <row r="231" spans="1:12" s="163" customFormat="1" ht="15" customHeight="1" x14ac:dyDescent="0.2">
      <c r="A231" s="536"/>
      <c r="B231" s="883"/>
      <c r="C231" s="1108"/>
      <c r="D231" s="406" t="s">
        <v>5061</v>
      </c>
      <c r="E231" s="407" t="s">
        <v>142</v>
      </c>
      <c r="F231" s="638" t="b">
        <f>IF(総括表!$B$4=総括表!$Q$5,基礎データ貼付用シート!E2121)</f>
        <v>0</v>
      </c>
      <c r="G231" s="423" t="s">
        <v>5081</v>
      </c>
      <c r="H231" s="796">
        <v>0.5</v>
      </c>
      <c r="I231" s="425" t="s">
        <v>5082</v>
      </c>
      <c r="J231" s="789">
        <f t="shared" si="13"/>
        <v>0</v>
      </c>
      <c r="K231" s="409" t="s">
        <v>5084</v>
      </c>
      <c r="L231" s="388"/>
    </row>
    <row r="232" spans="1:12" s="163" customFormat="1" ht="15" customHeight="1" x14ac:dyDescent="0.2">
      <c r="A232" s="536"/>
      <c r="B232" s="404">
        <f>B230+1</f>
        <v>17</v>
      </c>
      <c r="C232" s="405" t="s">
        <v>5388</v>
      </c>
      <c r="D232" s="406" t="s">
        <v>534</v>
      </c>
      <c r="E232" s="407" t="s">
        <v>143</v>
      </c>
      <c r="F232" s="638" t="b">
        <f>IF(総括表!$B$4=総括表!$Q$4,基礎データ貼付用シート!E2124)</f>
        <v>0</v>
      </c>
      <c r="G232" s="423" t="s">
        <v>533</v>
      </c>
      <c r="H232" s="614">
        <v>0.5</v>
      </c>
      <c r="I232" s="423" t="s">
        <v>532</v>
      </c>
      <c r="J232" s="424">
        <f t="shared" ref="J232:J233" si="14">ROUND(F232*H232,0)</f>
        <v>0</v>
      </c>
      <c r="K232" s="409" t="s">
        <v>575</v>
      </c>
      <c r="L232" s="388"/>
    </row>
    <row r="233" spans="1:12" s="163" customFormat="1" ht="15" customHeight="1" x14ac:dyDescent="0.2">
      <c r="A233" s="536"/>
      <c r="B233" s="883"/>
      <c r="C233" s="1108"/>
      <c r="D233" s="406" t="s">
        <v>530</v>
      </c>
      <c r="E233" s="407" t="s">
        <v>142</v>
      </c>
      <c r="F233" s="638" t="b">
        <f>IF(総括表!$B$4=総括表!$Q$5,基礎データ貼付用シート!E2124)</f>
        <v>0</v>
      </c>
      <c r="G233" s="423" t="s">
        <v>533</v>
      </c>
      <c r="H233" s="796">
        <v>0.5</v>
      </c>
      <c r="I233" s="425" t="s">
        <v>532</v>
      </c>
      <c r="J233" s="789">
        <f t="shared" si="14"/>
        <v>0</v>
      </c>
      <c r="K233" s="409" t="s">
        <v>5436</v>
      </c>
      <c r="L233" s="388"/>
    </row>
    <row r="234" spans="1:12" s="163" customFormat="1" ht="15" customHeight="1" x14ac:dyDescent="0.2">
      <c r="A234" s="536"/>
      <c r="B234" s="404">
        <f>B232+1</f>
        <v>18</v>
      </c>
      <c r="C234" s="405" t="s">
        <v>5796</v>
      </c>
      <c r="D234" s="406" t="s">
        <v>534</v>
      </c>
      <c r="E234" s="407" t="s">
        <v>143</v>
      </c>
      <c r="F234" s="638" t="b">
        <f>IF(総括表!$B$4=総括表!$Q$4,基礎データ貼付用シート!E2127)</f>
        <v>0</v>
      </c>
      <c r="G234" s="423" t="s">
        <v>117</v>
      </c>
      <c r="H234" s="614">
        <v>0.5</v>
      </c>
      <c r="I234" s="423" t="s">
        <v>119</v>
      </c>
      <c r="J234" s="424">
        <f t="shared" ref="J234:J235" si="15">ROUND(F234*H234,0)</f>
        <v>0</v>
      </c>
      <c r="K234" s="409" t="s">
        <v>589</v>
      </c>
      <c r="L234" s="388"/>
    </row>
    <row r="235" spans="1:12" s="163" customFormat="1" ht="15" customHeight="1" x14ac:dyDescent="0.2">
      <c r="A235" s="536"/>
      <c r="B235" s="883"/>
      <c r="C235" s="1108"/>
      <c r="D235" s="406" t="s">
        <v>530</v>
      </c>
      <c r="E235" s="407" t="s">
        <v>142</v>
      </c>
      <c r="F235" s="638" t="b">
        <f>IF(総括表!$B$4=総括表!$Q$5,基礎データ貼付用シート!E2127)</f>
        <v>0</v>
      </c>
      <c r="G235" s="423" t="s">
        <v>117</v>
      </c>
      <c r="H235" s="796">
        <v>0.5</v>
      </c>
      <c r="I235" s="425" t="s">
        <v>119</v>
      </c>
      <c r="J235" s="789">
        <f t="shared" si="15"/>
        <v>0</v>
      </c>
      <c r="K235" s="409" t="s">
        <v>588</v>
      </c>
      <c r="L235" s="388"/>
    </row>
    <row r="236" spans="1:12" s="258" customFormat="1" ht="15" customHeight="1" x14ac:dyDescent="0.2">
      <c r="A236" s="536"/>
      <c r="B236" s="404">
        <f>B234+1</f>
        <v>19</v>
      </c>
      <c r="C236" s="405" t="s">
        <v>6351</v>
      </c>
      <c r="D236" s="406" t="s">
        <v>534</v>
      </c>
      <c r="E236" s="407" t="s">
        <v>143</v>
      </c>
      <c r="F236" s="702" t="b">
        <f>IF(総括表!$B$4=総括表!$Q$4,基礎データ貼付用シート!E2130)</f>
        <v>0</v>
      </c>
      <c r="G236" s="423" t="s">
        <v>117</v>
      </c>
      <c r="H236" s="614">
        <v>0.5</v>
      </c>
      <c r="I236" s="423" t="s">
        <v>119</v>
      </c>
      <c r="J236" s="424">
        <f t="shared" ref="J236:J237" si="16">ROUND(F236*H236,0)</f>
        <v>0</v>
      </c>
      <c r="K236" s="409" t="s">
        <v>614</v>
      </c>
      <c r="L236" s="1099"/>
    </row>
    <row r="237" spans="1:12" s="258" customFormat="1" ht="15" customHeight="1" thickBot="1" x14ac:dyDescent="0.25">
      <c r="A237" s="536"/>
      <c r="B237" s="883"/>
      <c r="C237" s="1108"/>
      <c r="D237" s="406" t="s">
        <v>530</v>
      </c>
      <c r="E237" s="407" t="s">
        <v>142</v>
      </c>
      <c r="F237" s="702" t="b">
        <f>IF(総括表!$B$4=総括表!$Q$5,基礎データ貼付用シート!E2130)</f>
        <v>0</v>
      </c>
      <c r="G237" s="423" t="s">
        <v>117</v>
      </c>
      <c r="H237" s="796">
        <v>0.5</v>
      </c>
      <c r="I237" s="425" t="s">
        <v>119</v>
      </c>
      <c r="J237" s="789">
        <f t="shared" si="16"/>
        <v>0</v>
      </c>
      <c r="K237" s="409" t="s">
        <v>613</v>
      </c>
      <c r="L237" s="1099"/>
    </row>
    <row r="238" spans="1:12" s="163" customFormat="1" ht="15" customHeight="1" x14ac:dyDescent="0.2">
      <c r="A238" s="536"/>
      <c r="B238" s="413"/>
      <c r="C238" s="414"/>
      <c r="D238" s="413"/>
      <c r="E238" s="413"/>
      <c r="F238" s="58"/>
      <c r="G238" s="591"/>
      <c r="H238" s="1504" t="s">
        <v>6679</v>
      </c>
      <c r="I238" s="1505"/>
      <c r="J238" s="415"/>
      <c r="K238" s="409"/>
      <c r="L238" s="388"/>
    </row>
    <row r="239" spans="1:12" s="163" customFormat="1" ht="15" customHeight="1" thickBot="1" x14ac:dyDescent="0.25">
      <c r="A239" s="536"/>
      <c r="B239" s="409"/>
      <c r="C239" s="409"/>
      <c r="D239" s="409"/>
      <c r="E239" s="409"/>
      <c r="F239" s="657"/>
      <c r="G239" s="409"/>
      <c r="H239" s="1545" t="s">
        <v>118</v>
      </c>
      <c r="I239" s="1546"/>
      <c r="J239" s="642">
        <f>SUM(J202:J237)</f>
        <v>0</v>
      </c>
      <c r="K239" s="409" t="s">
        <v>5086</v>
      </c>
      <c r="L239" s="446" t="s">
        <v>5059</v>
      </c>
    </row>
    <row r="240" spans="1:12" s="163" customFormat="1" ht="15" customHeight="1" x14ac:dyDescent="0.2">
      <c r="A240" s="536"/>
      <c r="B240" s="536"/>
      <c r="C240" s="536"/>
      <c r="D240" s="536"/>
      <c r="E240" s="536"/>
      <c r="F240" s="621"/>
      <c r="G240" s="536"/>
      <c r="H240" s="536"/>
      <c r="I240" s="536"/>
      <c r="J240" s="621"/>
      <c r="K240" s="536"/>
      <c r="L240" s="388"/>
    </row>
    <row r="241" spans="1:23" s="163" customFormat="1" ht="15" customHeight="1" x14ac:dyDescent="0.2">
      <c r="A241" s="551" t="s">
        <v>1258</v>
      </c>
      <c r="B241" s="536" t="s">
        <v>365</v>
      </c>
      <c r="C241" s="550"/>
      <c r="D241" s="550"/>
      <c r="E241" s="550"/>
      <c r="F241" s="620"/>
      <c r="G241" s="550"/>
      <c r="H241" s="550"/>
      <c r="I241" s="550"/>
      <c r="J241" s="620"/>
      <c r="K241" s="550"/>
      <c r="L241" s="384"/>
    </row>
    <row r="242" spans="1:23" s="163" customFormat="1" ht="15" customHeight="1" x14ac:dyDescent="0.2">
      <c r="A242" s="553"/>
      <c r="B242" s="550" t="s">
        <v>366</v>
      </c>
      <c r="C242" s="550"/>
      <c r="D242" s="550"/>
      <c r="E242" s="550"/>
      <c r="F242" s="620"/>
      <c r="G242" s="550"/>
      <c r="H242" s="550"/>
      <c r="I242" s="550"/>
      <c r="J242" s="620"/>
      <c r="K242" s="550"/>
      <c r="L242" s="384"/>
    </row>
    <row r="243" spans="1:23" s="163" customFormat="1" ht="15" customHeight="1" x14ac:dyDescent="0.2">
      <c r="A243" s="553"/>
      <c r="B243" s="1656" t="s">
        <v>182</v>
      </c>
      <c r="C243" s="1657"/>
      <c r="D243" s="1656" t="s">
        <v>139</v>
      </c>
      <c r="E243" s="1657"/>
      <c r="F243" s="904" t="s">
        <v>181</v>
      </c>
      <c r="G243" s="905"/>
      <c r="H243" s="905" t="s">
        <v>137</v>
      </c>
      <c r="I243" s="905"/>
      <c r="J243" s="904" t="s">
        <v>89</v>
      </c>
      <c r="K243" s="409"/>
      <c r="L243" s="384"/>
      <c r="M243" s="155"/>
      <c r="N243" s="155"/>
      <c r="O243" s="155"/>
      <c r="P243" s="155"/>
      <c r="Q243" s="155"/>
      <c r="R243" s="155"/>
      <c r="S243" s="155"/>
      <c r="T243" s="155"/>
      <c r="U243" s="155"/>
      <c r="V243" s="155"/>
      <c r="W243" s="155"/>
    </row>
    <row r="244" spans="1:23" s="163" customFormat="1" ht="15" customHeight="1" x14ac:dyDescent="0.2">
      <c r="A244" s="553"/>
      <c r="B244" s="626"/>
      <c r="C244" s="565"/>
      <c r="D244" s="566"/>
      <c r="E244" s="411"/>
      <c r="F244" s="627"/>
      <c r="G244" s="568"/>
      <c r="H244" s="568"/>
      <c r="I244" s="568"/>
      <c r="J244" s="628" t="s">
        <v>1205</v>
      </c>
      <c r="K244" s="409"/>
      <c r="L244" s="384"/>
      <c r="M244" s="155"/>
      <c r="N244" s="155"/>
      <c r="O244" s="155"/>
      <c r="P244" s="155"/>
      <c r="Q244" s="155"/>
      <c r="R244" s="155"/>
      <c r="S244" s="155"/>
      <c r="T244" s="155"/>
      <c r="U244" s="155"/>
      <c r="V244" s="155"/>
      <c r="W244" s="155"/>
    </row>
    <row r="245" spans="1:23" s="163" customFormat="1" ht="15" customHeight="1" x14ac:dyDescent="0.2">
      <c r="A245" s="536"/>
      <c r="B245" s="908">
        <v>1</v>
      </c>
      <c r="C245" s="909" t="s">
        <v>122</v>
      </c>
      <c r="D245" s="655" t="s">
        <v>1206</v>
      </c>
      <c r="E245" s="656" t="s">
        <v>143</v>
      </c>
      <c r="F245" s="638" t="b">
        <f>IF(総括表!$B$4=総括表!$Q$4,基礎データ貼付用シート!E2087)</f>
        <v>0</v>
      </c>
      <c r="G245" s="699" t="s">
        <v>1202</v>
      </c>
      <c r="H245" s="965">
        <v>0.27800000000000002</v>
      </c>
      <c r="I245" s="699" t="s">
        <v>1204</v>
      </c>
      <c r="J245" s="701">
        <f t="shared" ref="J245:J270" si="17">ROUND(F245*H245,0)</f>
        <v>0</v>
      </c>
      <c r="K245" s="409" t="s">
        <v>1209</v>
      </c>
      <c r="L245" s="388"/>
      <c r="M245" s="155"/>
      <c r="N245" s="155"/>
      <c r="O245" s="155"/>
      <c r="P245" s="155"/>
      <c r="Q245" s="155"/>
      <c r="R245" s="155"/>
      <c r="S245" s="155"/>
      <c r="T245" s="155"/>
      <c r="U245" s="155"/>
      <c r="V245" s="155"/>
      <c r="W245" s="155"/>
    </row>
    <row r="246" spans="1:23" s="163" customFormat="1" ht="15" customHeight="1" x14ac:dyDescent="0.2">
      <c r="A246" s="536"/>
      <c r="B246" s="410"/>
      <c r="C246" s="411"/>
      <c r="D246" s="655" t="s">
        <v>1211</v>
      </c>
      <c r="E246" s="656" t="s">
        <v>142</v>
      </c>
      <c r="F246" s="638" t="b">
        <f>IF(総括表!$B$4=総括表!$Q$5,基礎データ貼付用シート!E2087)</f>
        <v>0</v>
      </c>
      <c r="G246" s="699" t="s">
        <v>1202</v>
      </c>
      <c r="H246" s="1110">
        <v>0</v>
      </c>
      <c r="I246" s="972" t="s">
        <v>1204</v>
      </c>
      <c r="J246" s="966">
        <f t="shared" si="17"/>
        <v>0</v>
      </c>
      <c r="K246" s="409" t="s">
        <v>1210</v>
      </c>
      <c r="L246" s="388"/>
      <c r="M246" s="155"/>
      <c r="N246" s="155"/>
      <c r="O246" s="155"/>
      <c r="P246" s="155"/>
      <c r="Q246" s="155"/>
      <c r="R246" s="155"/>
      <c r="S246" s="155"/>
      <c r="T246" s="155"/>
      <c r="U246" s="155"/>
      <c r="V246" s="155"/>
      <c r="W246" s="155"/>
    </row>
    <row r="247" spans="1:23" s="163" customFormat="1" ht="15" customHeight="1" x14ac:dyDescent="0.2">
      <c r="A247" s="536"/>
      <c r="B247" s="908">
        <v>2</v>
      </c>
      <c r="C247" s="909" t="s">
        <v>121</v>
      </c>
      <c r="D247" s="655" t="s">
        <v>1206</v>
      </c>
      <c r="E247" s="656" t="s">
        <v>143</v>
      </c>
      <c r="F247" s="638" t="b">
        <f>IF(総括表!$B$4=総括表!$Q$4,基礎データ貼付用シート!E2090)</f>
        <v>0</v>
      </c>
      <c r="G247" s="699" t="s">
        <v>1202</v>
      </c>
      <c r="H247" s="965">
        <v>0.29699999999999999</v>
      </c>
      <c r="I247" s="699" t="s">
        <v>1204</v>
      </c>
      <c r="J247" s="701">
        <f t="shared" si="17"/>
        <v>0</v>
      </c>
      <c r="K247" s="409" t="s">
        <v>1212</v>
      </c>
      <c r="L247" s="388"/>
    </row>
    <row r="248" spans="1:23" ht="15" customHeight="1" x14ac:dyDescent="0.2">
      <c r="A248" s="536"/>
      <c r="B248" s="410"/>
      <c r="C248" s="411"/>
      <c r="D248" s="655" t="s">
        <v>1211</v>
      </c>
      <c r="E248" s="656" t="s">
        <v>142</v>
      </c>
      <c r="F248" s="638" t="b">
        <f>IF(総括表!$B$4=総括表!$Q$5,基礎データ貼付用シート!E2090)</f>
        <v>0</v>
      </c>
      <c r="G248" s="699" t="s">
        <v>1202</v>
      </c>
      <c r="H248" s="1110">
        <v>4.2000000000000003E-2</v>
      </c>
      <c r="I248" s="972" t="s">
        <v>1204</v>
      </c>
      <c r="J248" s="966">
        <f t="shared" si="17"/>
        <v>0</v>
      </c>
      <c r="K248" s="409" t="s">
        <v>1213</v>
      </c>
      <c r="L248" s="388"/>
      <c r="M248" s="163"/>
      <c r="N248" s="163"/>
      <c r="O248" s="163"/>
      <c r="P248" s="163"/>
      <c r="Q248" s="163"/>
      <c r="R248" s="163"/>
      <c r="S248" s="163"/>
      <c r="T248" s="163"/>
      <c r="U248" s="163"/>
      <c r="V248" s="163"/>
      <c r="W248" s="163"/>
    </row>
    <row r="249" spans="1:23" ht="15" customHeight="1" x14ac:dyDescent="0.2">
      <c r="A249" s="536"/>
      <c r="B249" s="908">
        <v>3</v>
      </c>
      <c r="C249" s="909" t="s">
        <v>120</v>
      </c>
      <c r="D249" s="655" t="s">
        <v>1206</v>
      </c>
      <c r="E249" s="656" t="s">
        <v>143</v>
      </c>
      <c r="F249" s="638" t="b">
        <f>IF(総括表!$B$4=総括表!$Q$4,基礎データ貼付用シート!E2093)</f>
        <v>0</v>
      </c>
      <c r="G249" s="699" t="s">
        <v>1202</v>
      </c>
      <c r="H249" s="965">
        <v>0.29299999999999998</v>
      </c>
      <c r="I249" s="699" t="s">
        <v>1204</v>
      </c>
      <c r="J249" s="701">
        <f>ROUND(F249*H249,0)</f>
        <v>0</v>
      </c>
      <c r="K249" s="409" t="s">
        <v>1214</v>
      </c>
      <c r="L249" s="388"/>
      <c r="M249" s="163"/>
      <c r="N249" s="163"/>
      <c r="O249" s="163"/>
      <c r="P249" s="163"/>
      <c r="Q249" s="163"/>
      <c r="R249" s="163"/>
      <c r="S249" s="163"/>
      <c r="T249" s="163"/>
      <c r="U249" s="163"/>
      <c r="V249" s="163"/>
      <c r="W249" s="163"/>
    </row>
    <row r="250" spans="1:23" ht="15" customHeight="1" x14ac:dyDescent="0.2">
      <c r="A250" s="536"/>
      <c r="B250" s="410"/>
      <c r="C250" s="411"/>
      <c r="D250" s="655" t="s">
        <v>1211</v>
      </c>
      <c r="E250" s="656" t="s">
        <v>142</v>
      </c>
      <c r="F250" s="638" t="b">
        <f>IF(総括表!$B$4=総括表!$Q$5,基礎データ貼付用シート!E2093)</f>
        <v>0</v>
      </c>
      <c r="G250" s="699" t="s">
        <v>1202</v>
      </c>
      <c r="H250" s="1110">
        <v>0.20599999999999999</v>
      </c>
      <c r="I250" s="972" t="s">
        <v>1204</v>
      </c>
      <c r="J250" s="966">
        <f>ROUND(F250*H250,0)</f>
        <v>0</v>
      </c>
      <c r="K250" s="409" t="s">
        <v>1220</v>
      </c>
      <c r="L250" s="388"/>
      <c r="M250" s="163"/>
      <c r="N250" s="163"/>
      <c r="O250" s="163"/>
      <c r="P250" s="163"/>
      <c r="Q250" s="163"/>
      <c r="R250" s="163"/>
      <c r="S250" s="163"/>
      <c r="T250" s="163"/>
      <c r="U250" s="163"/>
      <c r="V250" s="163"/>
      <c r="W250" s="163"/>
    </row>
    <row r="251" spans="1:23" ht="15" customHeight="1" x14ac:dyDescent="0.2">
      <c r="A251" s="536"/>
      <c r="B251" s="908">
        <v>4</v>
      </c>
      <c r="C251" s="909" t="s">
        <v>476</v>
      </c>
      <c r="D251" s="655" t="s">
        <v>1206</v>
      </c>
      <c r="E251" s="656" t="s">
        <v>143</v>
      </c>
      <c r="F251" s="638" t="b">
        <f>IF(総括表!$B$4=総括表!$Q$4,基礎データ貼付用シート!E2096)</f>
        <v>0</v>
      </c>
      <c r="G251" s="699" t="s">
        <v>1202</v>
      </c>
      <c r="H251" s="965">
        <v>0.308</v>
      </c>
      <c r="I251" s="699" t="s">
        <v>1204</v>
      </c>
      <c r="J251" s="701">
        <f t="shared" si="17"/>
        <v>0</v>
      </c>
      <c r="K251" s="409" t="s">
        <v>1217</v>
      </c>
      <c r="L251" s="388"/>
      <c r="M251" s="163"/>
      <c r="N251" s="163"/>
      <c r="O251" s="163"/>
      <c r="P251" s="163"/>
      <c r="Q251" s="163"/>
      <c r="R251" s="163"/>
      <c r="S251" s="163"/>
      <c r="T251" s="163"/>
      <c r="U251" s="163"/>
      <c r="V251" s="163"/>
      <c r="W251" s="163"/>
    </row>
    <row r="252" spans="1:23" s="163" customFormat="1" ht="15" customHeight="1" x14ac:dyDescent="0.2">
      <c r="A252" s="536"/>
      <c r="B252" s="410"/>
      <c r="C252" s="411"/>
      <c r="D252" s="655" t="s">
        <v>1211</v>
      </c>
      <c r="E252" s="656" t="s">
        <v>142</v>
      </c>
      <c r="F252" s="638" t="b">
        <f>IF(総括表!$B$4=総括表!$Q$5,基礎データ貼付用シート!E2096)</f>
        <v>0</v>
      </c>
      <c r="G252" s="699" t="s">
        <v>1202</v>
      </c>
      <c r="H252" s="1110">
        <v>0.24399999999999999</v>
      </c>
      <c r="I252" s="972" t="s">
        <v>1204</v>
      </c>
      <c r="J252" s="966">
        <f t="shared" si="17"/>
        <v>0</v>
      </c>
      <c r="K252" s="409" t="s">
        <v>1221</v>
      </c>
      <c r="L252" s="388"/>
    </row>
    <row r="253" spans="1:23" s="163" customFormat="1" ht="15" customHeight="1" x14ac:dyDescent="0.2">
      <c r="A253" s="536"/>
      <c r="B253" s="908">
        <v>5</v>
      </c>
      <c r="C253" s="909" t="s">
        <v>513</v>
      </c>
      <c r="D253" s="655" t="s">
        <v>1206</v>
      </c>
      <c r="E253" s="656" t="s">
        <v>143</v>
      </c>
      <c r="F253" s="638" t="b">
        <f>IF(総括表!$B$4=総括表!$Q$4,基礎データ貼付用シート!E2099)</f>
        <v>0</v>
      </c>
      <c r="G253" s="699" t="s">
        <v>1202</v>
      </c>
      <c r="H253" s="965">
        <v>0.33100000000000002</v>
      </c>
      <c r="I253" s="699" t="s">
        <v>1204</v>
      </c>
      <c r="J253" s="701">
        <f t="shared" si="17"/>
        <v>0</v>
      </c>
      <c r="K253" s="409" t="s">
        <v>1222</v>
      </c>
      <c r="L253" s="388"/>
    </row>
    <row r="254" spans="1:23" s="163" customFormat="1" ht="15" customHeight="1" x14ac:dyDescent="0.2">
      <c r="A254" s="536"/>
      <c r="B254" s="410"/>
      <c r="C254" s="411"/>
      <c r="D254" s="655" t="s">
        <v>1211</v>
      </c>
      <c r="E254" s="656" t="s">
        <v>142</v>
      </c>
      <c r="F254" s="638" t="b">
        <f>IF(総括表!$B$4=総括表!$Q$5,基礎データ貼付用シート!E2099)</f>
        <v>0</v>
      </c>
      <c r="G254" s="699" t="s">
        <v>1202</v>
      </c>
      <c r="H254" s="1110">
        <v>0.27400000000000002</v>
      </c>
      <c r="I254" s="972" t="s">
        <v>1204</v>
      </c>
      <c r="J254" s="966">
        <f t="shared" si="17"/>
        <v>0</v>
      </c>
      <c r="K254" s="409" t="s">
        <v>1223</v>
      </c>
      <c r="L254" s="388"/>
    </row>
    <row r="255" spans="1:23" s="163" customFormat="1" ht="15" customHeight="1" x14ac:dyDescent="0.2">
      <c r="A255" s="536"/>
      <c r="B255" s="908">
        <v>6</v>
      </c>
      <c r="C255" s="909" t="s">
        <v>620</v>
      </c>
      <c r="D255" s="655" t="s">
        <v>1206</v>
      </c>
      <c r="E255" s="656" t="s">
        <v>143</v>
      </c>
      <c r="F255" s="638" t="b">
        <f>IF(総括表!$B$4=総括表!$Q$4,基礎データ貼付用シート!E2102)</f>
        <v>0</v>
      </c>
      <c r="G255" s="699" t="s">
        <v>1202</v>
      </c>
      <c r="H255" s="965">
        <v>0.35299999999999998</v>
      </c>
      <c r="I255" s="699" t="s">
        <v>1204</v>
      </c>
      <c r="J255" s="701">
        <f t="shared" si="17"/>
        <v>0</v>
      </c>
      <c r="K255" s="409" t="s">
        <v>1224</v>
      </c>
      <c r="L255" s="388"/>
    </row>
    <row r="256" spans="1:23" s="163" customFormat="1" ht="15" customHeight="1" x14ac:dyDescent="0.2">
      <c r="A256" s="536"/>
      <c r="B256" s="1556"/>
      <c r="C256" s="1557"/>
      <c r="D256" s="655" t="s">
        <v>1211</v>
      </c>
      <c r="E256" s="656" t="s">
        <v>142</v>
      </c>
      <c r="F256" s="638" t="b">
        <f>IF(総括表!$B$4=総括表!$Q$5,基礎データ貼付用シート!E2102)</f>
        <v>0</v>
      </c>
      <c r="G256" s="699" t="s">
        <v>1202</v>
      </c>
      <c r="H256" s="1110">
        <v>0.30399999999999999</v>
      </c>
      <c r="I256" s="972" t="s">
        <v>1204</v>
      </c>
      <c r="J256" s="966">
        <f t="shared" si="17"/>
        <v>0</v>
      </c>
      <c r="K256" s="409" t="s">
        <v>263</v>
      </c>
      <c r="L256" s="388"/>
    </row>
    <row r="257" spans="1:12" s="163" customFormat="1" ht="15" customHeight="1" x14ac:dyDescent="0.2">
      <c r="A257" s="536"/>
      <c r="B257" s="908">
        <v>7</v>
      </c>
      <c r="C257" s="909" t="s">
        <v>716</v>
      </c>
      <c r="D257" s="655" t="s">
        <v>1206</v>
      </c>
      <c r="E257" s="656" t="s">
        <v>143</v>
      </c>
      <c r="F257" s="638" t="b">
        <f>IF(総括表!$B$4=総括表!$Q$4,基礎データ貼付用シート!E2105)</f>
        <v>0</v>
      </c>
      <c r="G257" s="699" t="s">
        <v>1202</v>
      </c>
      <c r="H257" s="965">
        <v>0.376</v>
      </c>
      <c r="I257" s="699" t="s">
        <v>1204</v>
      </c>
      <c r="J257" s="701">
        <f t="shared" si="17"/>
        <v>0</v>
      </c>
      <c r="K257" s="409" t="s">
        <v>1226</v>
      </c>
      <c r="L257" s="388"/>
    </row>
    <row r="258" spans="1:12" s="163" customFormat="1" ht="15" customHeight="1" x14ac:dyDescent="0.2">
      <c r="A258" s="536"/>
      <c r="B258" s="1556"/>
      <c r="C258" s="1557"/>
      <c r="D258" s="655" t="s">
        <v>1211</v>
      </c>
      <c r="E258" s="656" t="s">
        <v>142</v>
      </c>
      <c r="F258" s="638" t="b">
        <f>IF(総括表!$B$4=総括表!$Q$5,基礎データ貼付用シート!E2105)</f>
        <v>0</v>
      </c>
      <c r="G258" s="699" t="s">
        <v>1202</v>
      </c>
      <c r="H258" s="1110">
        <v>0.33200000000000002</v>
      </c>
      <c r="I258" s="972" t="s">
        <v>1204</v>
      </c>
      <c r="J258" s="966">
        <f t="shared" si="17"/>
        <v>0</v>
      </c>
      <c r="K258" s="409" t="s">
        <v>1259</v>
      </c>
      <c r="L258" s="388"/>
    </row>
    <row r="259" spans="1:12" s="163" customFormat="1" ht="15" customHeight="1" x14ac:dyDescent="0.2">
      <c r="A259" s="536"/>
      <c r="B259" s="908">
        <v>8</v>
      </c>
      <c r="C259" s="909" t="s">
        <v>747</v>
      </c>
      <c r="D259" s="655" t="s">
        <v>1206</v>
      </c>
      <c r="E259" s="656" t="s">
        <v>143</v>
      </c>
      <c r="F259" s="638" t="b">
        <f>IF(総括表!$B$4=総括表!$Q$4,基礎データ貼付用シート!E2108)</f>
        <v>0</v>
      </c>
      <c r="G259" s="699" t="s">
        <v>1202</v>
      </c>
      <c r="H259" s="965">
        <v>0.39800000000000002</v>
      </c>
      <c r="I259" s="699" t="s">
        <v>1204</v>
      </c>
      <c r="J259" s="701">
        <f>ROUND(F259*H259,0)</f>
        <v>0</v>
      </c>
      <c r="K259" s="409" t="s">
        <v>1228</v>
      </c>
      <c r="L259" s="388"/>
    </row>
    <row r="260" spans="1:12" s="163" customFormat="1" ht="15" customHeight="1" x14ac:dyDescent="0.2">
      <c r="A260" s="536"/>
      <c r="B260" s="1556"/>
      <c r="C260" s="1557"/>
      <c r="D260" s="655" t="s">
        <v>1211</v>
      </c>
      <c r="E260" s="656" t="s">
        <v>142</v>
      </c>
      <c r="F260" s="638" t="b">
        <f>IF(総括表!$B$4=総括表!$Q$5,基礎データ貼付用シート!E2108)</f>
        <v>0</v>
      </c>
      <c r="G260" s="699" t="s">
        <v>1202</v>
      </c>
      <c r="H260" s="1110">
        <v>0.36299999999999999</v>
      </c>
      <c r="I260" s="972" t="s">
        <v>1204</v>
      </c>
      <c r="J260" s="966">
        <f>ROUND(F260*H260,0)</f>
        <v>0</v>
      </c>
      <c r="K260" s="409" t="s">
        <v>1260</v>
      </c>
      <c r="L260" s="388"/>
    </row>
    <row r="261" spans="1:12" s="163" customFormat="1" ht="15" customHeight="1" x14ac:dyDescent="0.2">
      <c r="A261" s="536"/>
      <c r="B261" s="908">
        <v>9</v>
      </c>
      <c r="C261" s="909" t="s">
        <v>818</v>
      </c>
      <c r="D261" s="655" t="s">
        <v>1206</v>
      </c>
      <c r="E261" s="656" t="s">
        <v>143</v>
      </c>
      <c r="F261" s="638" t="b">
        <f>IF(総括表!$B$4=総括表!$Q$4,基礎データ貼付用シート!E2111)</f>
        <v>0</v>
      </c>
      <c r="G261" s="699" t="s">
        <v>1202</v>
      </c>
      <c r="H261" s="965">
        <v>0.42099999999999999</v>
      </c>
      <c r="I261" s="699" t="s">
        <v>1204</v>
      </c>
      <c r="J261" s="701">
        <f t="shared" si="17"/>
        <v>0</v>
      </c>
      <c r="K261" s="409" t="s">
        <v>1230</v>
      </c>
      <c r="L261" s="388"/>
    </row>
    <row r="262" spans="1:12" s="163" customFormat="1" ht="15" customHeight="1" x14ac:dyDescent="0.2">
      <c r="A262" s="536"/>
      <c r="B262" s="1556"/>
      <c r="C262" s="1557"/>
      <c r="D262" s="655" t="s">
        <v>1211</v>
      </c>
      <c r="E262" s="656" t="s">
        <v>142</v>
      </c>
      <c r="F262" s="638" t="b">
        <f>IF(総括表!$B$4=総括表!$Q$5,基礎データ貼付用シート!E2111)</f>
        <v>0</v>
      </c>
      <c r="G262" s="699" t="s">
        <v>1202</v>
      </c>
      <c r="H262" s="1110">
        <v>0.39300000000000002</v>
      </c>
      <c r="I262" s="972" t="s">
        <v>1204</v>
      </c>
      <c r="J262" s="966">
        <f t="shared" si="17"/>
        <v>0</v>
      </c>
      <c r="K262" s="409" t="s">
        <v>1245</v>
      </c>
      <c r="L262" s="388"/>
    </row>
    <row r="263" spans="1:12" s="163" customFormat="1" ht="15" customHeight="1" x14ac:dyDescent="0.2">
      <c r="A263" s="536"/>
      <c r="B263" s="908">
        <v>10</v>
      </c>
      <c r="C263" s="909" t="s">
        <v>894</v>
      </c>
      <c r="D263" s="655" t="s">
        <v>1206</v>
      </c>
      <c r="E263" s="656" t="s">
        <v>143</v>
      </c>
      <c r="F263" s="638" t="b">
        <f>IF(総括表!$B$4=総括表!$Q$4,基礎データ貼付用シート!E2114)</f>
        <v>0</v>
      </c>
      <c r="G263" s="699" t="s">
        <v>1202</v>
      </c>
      <c r="H263" s="965">
        <v>0.443</v>
      </c>
      <c r="I263" s="699" t="s">
        <v>1204</v>
      </c>
      <c r="J263" s="701">
        <f t="shared" si="17"/>
        <v>0</v>
      </c>
      <c r="K263" s="409" t="s">
        <v>1232</v>
      </c>
      <c r="L263" s="388"/>
    </row>
    <row r="264" spans="1:12" s="163" customFormat="1" ht="15" customHeight="1" x14ac:dyDescent="0.2">
      <c r="A264" s="536"/>
      <c r="B264" s="1556"/>
      <c r="C264" s="1557"/>
      <c r="D264" s="655" t="s">
        <v>1211</v>
      </c>
      <c r="E264" s="656" t="s">
        <v>142</v>
      </c>
      <c r="F264" s="638" t="b">
        <f>IF(総括表!$B$4=総括表!$Q$5,基礎データ貼付用シート!E2114)</f>
        <v>0</v>
      </c>
      <c r="G264" s="699" t="s">
        <v>1202</v>
      </c>
      <c r="H264" s="1110">
        <v>0.42199999999999999</v>
      </c>
      <c r="I264" s="972" t="s">
        <v>1204</v>
      </c>
      <c r="J264" s="966">
        <f t="shared" si="17"/>
        <v>0</v>
      </c>
      <c r="K264" s="409" t="s">
        <v>1233</v>
      </c>
      <c r="L264" s="388"/>
    </row>
    <row r="265" spans="1:12" s="163" customFormat="1" ht="15" customHeight="1" x14ac:dyDescent="0.2">
      <c r="A265" s="536"/>
      <c r="B265" s="908">
        <v>11</v>
      </c>
      <c r="C265" s="909" t="s">
        <v>926</v>
      </c>
      <c r="D265" s="655" t="s">
        <v>1206</v>
      </c>
      <c r="E265" s="656" t="s">
        <v>143</v>
      </c>
      <c r="F265" s="638" t="b">
        <f>IF(総括表!$B$4=総括表!$Q$4,基礎データ貼付用シート!E2117)</f>
        <v>0</v>
      </c>
      <c r="G265" s="699" t="s">
        <v>1202</v>
      </c>
      <c r="H265" s="965">
        <v>0.46600000000000003</v>
      </c>
      <c r="I265" s="699" t="s">
        <v>1204</v>
      </c>
      <c r="J265" s="701">
        <f t="shared" si="17"/>
        <v>0</v>
      </c>
      <c r="K265" s="409" t="s">
        <v>1234</v>
      </c>
      <c r="L265" s="388"/>
    </row>
    <row r="266" spans="1:12" s="163" customFormat="1" ht="15" customHeight="1" x14ac:dyDescent="0.2">
      <c r="A266" s="536"/>
      <c r="B266" s="1556"/>
      <c r="C266" s="1557"/>
      <c r="D266" s="655" t="s">
        <v>1211</v>
      </c>
      <c r="E266" s="656" t="s">
        <v>142</v>
      </c>
      <c r="F266" s="638" t="b">
        <f>IF(総括表!$B$4=総括表!$Q$5,基礎データ貼付用シート!E2117)</f>
        <v>0</v>
      </c>
      <c r="G266" s="699" t="s">
        <v>1202</v>
      </c>
      <c r="H266" s="1110">
        <v>0.45100000000000001</v>
      </c>
      <c r="I266" s="972" t="s">
        <v>1204</v>
      </c>
      <c r="J266" s="966">
        <f t="shared" si="17"/>
        <v>0</v>
      </c>
      <c r="K266" s="409" t="s">
        <v>1261</v>
      </c>
      <c r="L266" s="388"/>
    </row>
    <row r="267" spans="1:12" s="163" customFormat="1" ht="15" customHeight="1" x14ac:dyDescent="0.2">
      <c r="A267" s="536"/>
      <c r="B267" s="908">
        <f>B265+1</f>
        <v>12</v>
      </c>
      <c r="C267" s="909" t="s">
        <v>1082</v>
      </c>
      <c r="D267" s="655" t="s">
        <v>534</v>
      </c>
      <c r="E267" s="656" t="s">
        <v>143</v>
      </c>
      <c r="F267" s="638" t="b">
        <f>IF(総括表!$B$4=総括表!$Q$4,基礎データ貼付用シート!E2120)</f>
        <v>0</v>
      </c>
      <c r="G267" s="699" t="s">
        <v>117</v>
      </c>
      <c r="H267" s="965">
        <v>0.48299999999999998</v>
      </c>
      <c r="I267" s="699" t="s">
        <v>665</v>
      </c>
      <c r="J267" s="701">
        <f t="shared" si="17"/>
        <v>0</v>
      </c>
      <c r="K267" s="409" t="s">
        <v>677</v>
      </c>
      <c r="L267" s="388"/>
    </row>
    <row r="268" spans="1:12" s="163" customFormat="1" ht="15" customHeight="1" x14ac:dyDescent="0.2">
      <c r="A268" s="536"/>
      <c r="B268" s="883"/>
      <c r="C268" s="1108"/>
      <c r="D268" s="655" t="s">
        <v>669</v>
      </c>
      <c r="E268" s="656" t="s">
        <v>142</v>
      </c>
      <c r="F268" s="638" t="b">
        <f>IF(総括表!$B$4=総括表!$Q$5,基礎データ貼付用シート!E2120)</f>
        <v>0</v>
      </c>
      <c r="G268" s="699" t="s">
        <v>117</v>
      </c>
      <c r="H268" s="1110">
        <v>0.47599999999999998</v>
      </c>
      <c r="I268" s="972" t="s">
        <v>665</v>
      </c>
      <c r="J268" s="966">
        <f t="shared" si="17"/>
        <v>0</v>
      </c>
      <c r="K268" s="409" t="s">
        <v>746</v>
      </c>
      <c r="L268" s="388"/>
    </row>
    <row r="269" spans="1:12" s="163" customFormat="1" ht="15" customHeight="1" x14ac:dyDescent="0.2">
      <c r="A269" s="536"/>
      <c r="B269" s="404">
        <f>B267+1</f>
        <v>13</v>
      </c>
      <c r="C269" s="405" t="s">
        <v>1284</v>
      </c>
      <c r="D269" s="406" t="s">
        <v>5060</v>
      </c>
      <c r="E269" s="407" t="s">
        <v>143</v>
      </c>
      <c r="F269" s="638" t="b">
        <f>IF(総括表!$B$4=総括表!$Q$4,基礎データ貼付用シート!E2123)</f>
        <v>0</v>
      </c>
      <c r="G269" s="423" t="s">
        <v>5081</v>
      </c>
      <c r="H269" s="614">
        <v>0.5</v>
      </c>
      <c r="I269" s="423" t="s">
        <v>5082</v>
      </c>
      <c r="J269" s="424">
        <f t="shared" si="17"/>
        <v>0</v>
      </c>
      <c r="K269" s="409" t="s">
        <v>5087</v>
      </c>
      <c r="L269" s="388"/>
    </row>
    <row r="270" spans="1:12" s="163" customFormat="1" ht="15" customHeight="1" x14ac:dyDescent="0.2">
      <c r="A270" s="536"/>
      <c r="B270" s="883"/>
      <c r="C270" s="1108"/>
      <c r="D270" s="406" t="s">
        <v>5061</v>
      </c>
      <c r="E270" s="407" t="s">
        <v>142</v>
      </c>
      <c r="F270" s="638" t="b">
        <f>IF(総括表!$B$4=総括表!$Q$5,基礎データ貼付用シート!E2123)</f>
        <v>0</v>
      </c>
      <c r="G270" s="423" t="s">
        <v>5081</v>
      </c>
      <c r="H270" s="796">
        <v>0.5</v>
      </c>
      <c r="I270" s="425" t="s">
        <v>5082</v>
      </c>
      <c r="J270" s="789">
        <f t="shared" si="17"/>
        <v>0</v>
      </c>
      <c r="K270" s="409" t="s">
        <v>5088</v>
      </c>
      <c r="L270" s="388"/>
    </row>
    <row r="271" spans="1:12" s="163" customFormat="1" ht="15" customHeight="1" x14ac:dyDescent="0.2">
      <c r="A271" s="536"/>
      <c r="B271" s="404">
        <f>B269+1</f>
        <v>14</v>
      </c>
      <c r="C271" s="405" t="s">
        <v>5388</v>
      </c>
      <c r="D271" s="406" t="s">
        <v>534</v>
      </c>
      <c r="E271" s="407" t="s">
        <v>143</v>
      </c>
      <c r="F271" s="638" t="b">
        <f>IF(総括表!$B$4=総括表!$Q$4,基礎データ貼付用シート!E2126)</f>
        <v>0</v>
      </c>
      <c r="G271" s="423" t="s">
        <v>533</v>
      </c>
      <c r="H271" s="614">
        <v>0.5</v>
      </c>
      <c r="I271" s="423" t="s">
        <v>532</v>
      </c>
      <c r="J271" s="424">
        <f t="shared" ref="J271:J272" si="18">ROUND(F271*H271,0)</f>
        <v>0</v>
      </c>
      <c r="K271" s="409" t="s">
        <v>579</v>
      </c>
      <c r="L271" s="388"/>
    </row>
    <row r="272" spans="1:12" s="163" customFormat="1" ht="15" customHeight="1" x14ac:dyDescent="0.2">
      <c r="A272" s="536"/>
      <c r="B272" s="883"/>
      <c r="C272" s="1108"/>
      <c r="D272" s="406" t="s">
        <v>530</v>
      </c>
      <c r="E272" s="407" t="s">
        <v>142</v>
      </c>
      <c r="F272" s="638" t="b">
        <f>IF(総括表!$B$4=総括表!$Q$5,基礎データ貼付用シート!E2126)</f>
        <v>0</v>
      </c>
      <c r="G272" s="423" t="s">
        <v>533</v>
      </c>
      <c r="H272" s="796">
        <v>0.5</v>
      </c>
      <c r="I272" s="425" t="s">
        <v>532</v>
      </c>
      <c r="J272" s="789">
        <f t="shared" si="18"/>
        <v>0</v>
      </c>
      <c r="K272" s="409" t="s">
        <v>5443</v>
      </c>
      <c r="L272" s="388"/>
    </row>
    <row r="273" spans="1:23" s="163" customFormat="1" ht="15" customHeight="1" x14ac:dyDescent="0.2">
      <c r="A273" s="536"/>
      <c r="B273" s="404">
        <f>B271+1</f>
        <v>15</v>
      </c>
      <c r="C273" s="405" t="s">
        <v>5796</v>
      </c>
      <c r="D273" s="406" t="s">
        <v>534</v>
      </c>
      <c r="E273" s="407" t="s">
        <v>143</v>
      </c>
      <c r="F273" s="638" t="b">
        <f>IF(総括表!$B$4=総括表!$Q$4,基礎データ貼付用シート!E2129)</f>
        <v>0</v>
      </c>
      <c r="G273" s="423" t="s">
        <v>117</v>
      </c>
      <c r="H273" s="614">
        <v>0.5</v>
      </c>
      <c r="I273" s="423" t="s">
        <v>119</v>
      </c>
      <c r="J273" s="424">
        <f t="shared" ref="J273:J274" si="19">ROUND(F273*H273,0)</f>
        <v>0</v>
      </c>
      <c r="K273" s="409" t="s">
        <v>577</v>
      </c>
      <c r="L273" s="388"/>
    </row>
    <row r="274" spans="1:23" s="163" customFormat="1" ht="15" customHeight="1" x14ac:dyDescent="0.2">
      <c r="A274" s="536"/>
      <c r="B274" s="883"/>
      <c r="C274" s="1108"/>
      <c r="D274" s="406" t="s">
        <v>530</v>
      </c>
      <c r="E274" s="407" t="s">
        <v>142</v>
      </c>
      <c r="F274" s="638" t="b">
        <f>IF(総括表!$B$4=総括表!$Q$5,基礎データ貼付用シート!E2129)</f>
        <v>0</v>
      </c>
      <c r="G274" s="423" t="s">
        <v>117</v>
      </c>
      <c r="H274" s="796">
        <v>0.5</v>
      </c>
      <c r="I274" s="425" t="s">
        <v>119</v>
      </c>
      <c r="J274" s="789">
        <f t="shared" si="19"/>
        <v>0</v>
      </c>
      <c r="K274" s="409" t="s">
        <v>576</v>
      </c>
      <c r="L274" s="388"/>
    </row>
    <row r="275" spans="1:23" s="258" customFormat="1" ht="15" customHeight="1" x14ac:dyDescent="0.2">
      <c r="A275" s="536"/>
      <c r="B275" s="404">
        <f>B273+1</f>
        <v>16</v>
      </c>
      <c r="C275" s="405" t="s">
        <v>6351</v>
      </c>
      <c r="D275" s="406" t="s">
        <v>534</v>
      </c>
      <c r="E275" s="407" t="s">
        <v>143</v>
      </c>
      <c r="F275" s="638" t="b">
        <f>IF(総括表!$B$4=総括表!$Q$4,基礎データ貼付用シート!E2132)</f>
        <v>0</v>
      </c>
      <c r="G275" s="423" t="s">
        <v>117</v>
      </c>
      <c r="H275" s="614">
        <v>0.5</v>
      </c>
      <c r="I275" s="423" t="s">
        <v>119</v>
      </c>
      <c r="J275" s="424">
        <f t="shared" ref="J275:J276" si="20">ROUND(F275*H275,0)</f>
        <v>0</v>
      </c>
      <c r="K275" s="409" t="s">
        <v>575</v>
      </c>
      <c r="L275" s="1099"/>
    </row>
    <row r="276" spans="1:23" s="258" customFormat="1" ht="15" customHeight="1" thickBot="1" x14ac:dyDescent="0.25">
      <c r="A276" s="536"/>
      <c r="B276" s="883"/>
      <c r="C276" s="1108"/>
      <c r="D276" s="406" t="s">
        <v>530</v>
      </c>
      <c r="E276" s="407" t="s">
        <v>142</v>
      </c>
      <c r="F276" s="638" t="b">
        <f>IF(総括表!$B$4=総括表!$Q$5,基礎データ貼付用シート!E2132)</f>
        <v>0</v>
      </c>
      <c r="G276" s="423" t="s">
        <v>117</v>
      </c>
      <c r="H276" s="796">
        <v>0.5</v>
      </c>
      <c r="I276" s="425" t="s">
        <v>119</v>
      </c>
      <c r="J276" s="789">
        <f t="shared" si="20"/>
        <v>0</v>
      </c>
      <c r="K276" s="409" t="s">
        <v>574</v>
      </c>
      <c r="L276" s="1099"/>
    </row>
    <row r="277" spans="1:23" s="163" customFormat="1" ht="15" customHeight="1" x14ac:dyDescent="0.2">
      <c r="A277" s="536"/>
      <c r="B277" s="413"/>
      <c r="C277" s="414"/>
      <c r="D277" s="413"/>
      <c r="E277" s="413"/>
      <c r="F277" s="58"/>
      <c r="G277" s="591"/>
      <c r="H277" s="1504" t="s">
        <v>1122</v>
      </c>
      <c r="I277" s="1505"/>
      <c r="J277" s="415"/>
      <c r="K277" s="409"/>
      <c r="L277" s="388"/>
    </row>
    <row r="278" spans="1:23" s="163" customFormat="1" ht="15" customHeight="1" thickBot="1" x14ac:dyDescent="0.25">
      <c r="A278" s="536"/>
      <c r="B278" s="409"/>
      <c r="C278" s="409"/>
      <c r="D278" s="409"/>
      <c r="E278" s="409"/>
      <c r="F278" s="657"/>
      <c r="G278" s="409"/>
      <c r="H278" s="1758" t="s">
        <v>118</v>
      </c>
      <c r="I278" s="1759"/>
      <c r="J278" s="1098">
        <f>SUM(J245:J276)</f>
        <v>0</v>
      </c>
      <c r="K278" s="409" t="s">
        <v>5089</v>
      </c>
      <c r="L278" s="446" t="s">
        <v>5059</v>
      </c>
    </row>
    <row r="279" spans="1:23" s="163" customFormat="1" ht="15" customHeight="1" x14ac:dyDescent="0.2">
      <c r="A279" s="536"/>
      <c r="B279" s="536"/>
      <c r="C279" s="536"/>
      <c r="D279" s="536"/>
      <c r="E279" s="536"/>
      <c r="F279" s="621"/>
      <c r="G279" s="536"/>
      <c r="H279" s="536"/>
      <c r="I279" s="536"/>
      <c r="J279" s="621"/>
      <c r="K279" s="536"/>
      <c r="L279" s="388"/>
    </row>
    <row r="280" spans="1:23" s="163" customFormat="1" ht="15" customHeight="1" x14ac:dyDescent="0.2">
      <c r="A280" s="551">
        <v>10</v>
      </c>
      <c r="B280" s="536" t="s">
        <v>365</v>
      </c>
      <c r="C280" s="550"/>
      <c r="D280" s="550"/>
      <c r="E280" s="550"/>
      <c r="F280" s="620"/>
      <c r="G280" s="550"/>
      <c r="H280" s="550"/>
      <c r="I280" s="550"/>
      <c r="J280" s="620"/>
      <c r="K280" s="550"/>
      <c r="L280" s="384"/>
    </row>
    <row r="281" spans="1:23" s="163" customFormat="1" ht="15" customHeight="1" x14ac:dyDescent="0.2">
      <c r="A281" s="553"/>
      <c r="B281" s="550" t="s">
        <v>364</v>
      </c>
      <c r="C281" s="550"/>
      <c r="D281" s="550"/>
      <c r="E281" s="550"/>
      <c r="F281" s="620"/>
      <c r="G281" s="550"/>
      <c r="H281" s="550"/>
      <c r="I281" s="550"/>
      <c r="J281" s="620"/>
      <c r="K281" s="550"/>
      <c r="L281" s="384"/>
    </row>
    <row r="282" spans="1:23" s="163" customFormat="1" ht="15" customHeight="1" x14ac:dyDescent="0.2">
      <c r="A282" s="553"/>
      <c r="B282" s="1656" t="s">
        <v>182</v>
      </c>
      <c r="C282" s="1657"/>
      <c r="D282" s="1656" t="s">
        <v>139</v>
      </c>
      <c r="E282" s="1657"/>
      <c r="F282" s="904" t="s">
        <v>181</v>
      </c>
      <c r="G282" s="905"/>
      <c r="H282" s="905" t="s">
        <v>137</v>
      </c>
      <c r="I282" s="905"/>
      <c r="J282" s="904" t="s">
        <v>89</v>
      </c>
      <c r="K282" s="409"/>
      <c r="L282" s="384"/>
      <c r="M282" s="155"/>
      <c r="N282" s="155"/>
      <c r="O282" s="155"/>
      <c r="P282" s="155"/>
      <c r="Q282" s="155"/>
      <c r="R282" s="155"/>
      <c r="S282" s="155"/>
      <c r="T282" s="155"/>
      <c r="U282" s="155"/>
      <c r="V282" s="155"/>
      <c r="W282" s="155"/>
    </row>
    <row r="283" spans="1:23" s="163" customFormat="1" ht="15" customHeight="1" x14ac:dyDescent="0.2">
      <c r="A283" s="553"/>
      <c r="B283" s="626"/>
      <c r="C283" s="565"/>
      <c r="D283" s="566"/>
      <c r="E283" s="411"/>
      <c r="F283" s="627"/>
      <c r="G283" s="568"/>
      <c r="H283" s="568"/>
      <c r="I283" s="568"/>
      <c r="J283" s="628" t="s">
        <v>1205</v>
      </c>
      <c r="K283" s="409"/>
      <c r="L283" s="384"/>
      <c r="M283" s="155"/>
      <c r="N283" s="155"/>
      <c r="O283" s="155"/>
      <c r="P283" s="155"/>
      <c r="Q283" s="155"/>
      <c r="R283" s="155"/>
      <c r="S283" s="155"/>
      <c r="T283" s="155"/>
      <c r="U283" s="155"/>
      <c r="V283" s="155"/>
      <c r="W283" s="155"/>
    </row>
    <row r="284" spans="1:23" s="163" customFormat="1" ht="15" customHeight="1" x14ac:dyDescent="0.2">
      <c r="A284" s="536"/>
      <c r="B284" s="908">
        <v>1</v>
      </c>
      <c r="C284" s="909" t="s">
        <v>122</v>
      </c>
      <c r="D284" s="655" t="s">
        <v>1206</v>
      </c>
      <c r="E284" s="656" t="s">
        <v>143</v>
      </c>
      <c r="F284" s="638" t="b">
        <f>IF(総括表!$B$4=総括表!$Q$4,基礎データ貼付用シート!E2086)</f>
        <v>0</v>
      </c>
      <c r="G284" s="699" t="s">
        <v>1202</v>
      </c>
      <c r="H284" s="965">
        <v>0.222</v>
      </c>
      <c r="I284" s="699" t="s">
        <v>1204</v>
      </c>
      <c r="J284" s="701">
        <f t="shared" ref="J284:J309" si="21">ROUND(F284*H284,0)</f>
        <v>0</v>
      </c>
      <c r="K284" s="409" t="s">
        <v>1209</v>
      </c>
      <c r="L284" s="388"/>
      <c r="M284" s="155"/>
      <c r="N284" s="155"/>
      <c r="O284" s="155"/>
      <c r="P284" s="155"/>
      <c r="Q284" s="155"/>
      <c r="R284" s="155"/>
      <c r="S284" s="155"/>
      <c r="T284" s="155"/>
      <c r="U284" s="155"/>
      <c r="V284" s="155"/>
      <c r="W284" s="155"/>
    </row>
    <row r="285" spans="1:23" s="163" customFormat="1" ht="15" customHeight="1" x14ac:dyDescent="0.2">
      <c r="A285" s="536"/>
      <c r="B285" s="410"/>
      <c r="C285" s="411"/>
      <c r="D285" s="655" t="s">
        <v>1211</v>
      </c>
      <c r="E285" s="656" t="s">
        <v>142</v>
      </c>
      <c r="F285" s="638" t="b">
        <f>IF(総括表!$B$4=総括表!$Q$5,基礎データ貼付用シート!E2086)</f>
        <v>0</v>
      </c>
      <c r="G285" s="699" t="s">
        <v>1202</v>
      </c>
      <c r="H285" s="1110">
        <v>0</v>
      </c>
      <c r="I285" s="972" t="s">
        <v>1204</v>
      </c>
      <c r="J285" s="966">
        <f t="shared" si="21"/>
        <v>0</v>
      </c>
      <c r="K285" s="409" t="s">
        <v>1210</v>
      </c>
      <c r="L285" s="388"/>
      <c r="M285" s="155"/>
      <c r="N285" s="155"/>
      <c r="O285" s="155"/>
      <c r="P285" s="155"/>
      <c r="Q285" s="155"/>
      <c r="R285" s="155"/>
      <c r="S285" s="155"/>
      <c r="T285" s="155"/>
      <c r="U285" s="155"/>
      <c r="V285" s="155"/>
      <c r="W285" s="155"/>
    </row>
    <row r="286" spans="1:23" s="163" customFormat="1" ht="15" customHeight="1" x14ac:dyDescent="0.2">
      <c r="A286" s="536"/>
      <c r="B286" s="908">
        <v>2</v>
      </c>
      <c r="C286" s="909" t="s">
        <v>121</v>
      </c>
      <c r="D286" s="655" t="s">
        <v>1206</v>
      </c>
      <c r="E286" s="656" t="s">
        <v>143</v>
      </c>
      <c r="F286" s="638" t="b">
        <f>IF(総括表!$B$4=総括表!$Q$4,基礎データ貼付用シート!E2089)</f>
        <v>0</v>
      </c>
      <c r="G286" s="699" t="s">
        <v>1202</v>
      </c>
      <c r="H286" s="965">
        <v>0.23699999999999999</v>
      </c>
      <c r="I286" s="699" t="s">
        <v>1204</v>
      </c>
      <c r="J286" s="701">
        <f t="shared" si="21"/>
        <v>0</v>
      </c>
      <c r="K286" s="409" t="s">
        <v>1212</v>
      </c>
      <c r="L286" s="388"/>
    </row>
    <row r="287" spans="1:23" ht="15" customHeight="1" x14ac:dyDescent="0.2">
      <c r="A287" s="536"/>
      <c r="B287" s="410"/>
      <c r="C287" s="411"/>
      <c r="D287" s="655" t="s">
        <v>1211</v>
      </c>
      <c r="E287" s="656" t="s">
        <v>142</v>
      </c>
      <c r="F287" s="638" t="b">
        <f>IF(総括表!$B$4=総括表!$Q$5,基礎データ貼付用シート!E2089)</f>
        <v>0</v>
      </c>
      <c r="G287" s="699" t="s">
        <v>1202</v>
      </c>
      <c r="H287" s="1110">
        <v>3.3000000000000002E-2</v>
      </c>
      <c r="I287" s="972" t="s">
        <v>1204</v>
      </c>
      <c r="J287" s="966">
        <f t="shared" si="21"/>
        <v>0</v>
      </c>
      <c r="K287" s="409" t="s">
        <v>1213</v>
      </c>
      <c r="L287" s="388"/>
      <c r="M287" s="163"/>
      <c r="N287" s="163"/>
      <c r="O287" s="163"/>
      <c r="P287" s="163"/>
      <c r="Q287" s="163"/>
      <c r="R287" s="163"/>
      <c r="S287" s="163"/>
      <c r="T287" s="163"/>
      <c r="U287" s="163"/>
      <c r="V287" s="163"/>
      <c r="W287" s="163"/>
    </row>
    <row r="288" spans="1:23" ht="15" customHeight="1" x14ac:dyDescent="0.2">
      <c r="A288" s="536"/>
      <c r="B288" s="908">
        <v>3</v>
      </c>
      <c r="C288" s="909" t="s">
        <v>120</v>
      </c>
      <c r="D288" s="655" t="s">
        <v>1206</v>
      </c>
      <c r="E288" s="656" t="s">
        <v>143</v>
      </c>
      <c r="F288" s="638" t="b">
        <f>IF(総括表!$B$4=総括表!$Q$4,基礎データ貼付用シート!E2092)</f>
        <v>0</v>
      </c>
      <c r="G288" s="699" t="s">
        <v>1202</v>
      </c>
      <c r="H288" s="965">
        <v>0.23499999999999999</v>
      </c>
      <c r="I288" s="699" t="s">
        <v>1204</v>
      </c>
      <c r="J288" s="701">
        <f>ROUND(F288*H288,0)</f>
        <v>0</v>
      </c>
      <c r="K288" s="409" t="s">
        <v>1214</v>
      </c>
      <c r="L288" s="388"/>
      <c r="M288" s="163"/>
      <c r="N288" s="163"/>
      <c r="O288" s="163"/>
      <c r="P288" s="163"/>
      <c r="Q288" s="163"/>
      <c r="R288" s="163"/>
      <c r="S288" s="163"/>
      <c r="T288" s="163"/>
      <c r="U288" s="163"/>
      <c r="V288" s="163"/>
      <c r="W288" s="163"/>
    </row>
    <row r="289" spans="1:23" ht="15" customHeight="1" x14ac:dyDescent="0.2">
      <c r="A289" s="536"/>
      <c r="B289" s="410"/>
      <c r="C289" s="411"/>
      <c r="D289" s="655" t="s">
        <v>1211</v>
      </c>
      <c r="E289" s="656" t="s">
        <v>142</v>
      </c>
      <c r="F289" s="638" t="b">
        <f>IF(総括表!$B$4=総括表!$Q$5,基礎データ貼付用シート!E2092)</f>
        <v>0</v>
      </c>
      <c r="G289" s="699" t="s">
        <v>1202</v>
      </c>
      <c r="H289" s="1110">
        <v>0.16500000000000001</v>
      </c>
      <c r="I289" s="972" t="s">
        <v>1204</v>
      </c>
      <c r="J289" s="966">
        <f>ROUND(F289*H289,0)</f>
        <v>0</v>
      </c>
      <c r="K289" s="409" t="s">
        <v>1220</v>
      </c>
      <c r="L289" s="388"/>
      <c r="M289" s="163"/>
      <c r="N289" s="163"/>
      <c r="O289" s="163"/>
      <c r="P289" s="163"/>
      <c r="Q289" s="163"/>
      <c r="R289" s="163"/>
      <c r="S289" s="163"/>
      <c r="T289" s="163"/>
      <c r="U289" s="163"/>
      <c r="V289" s="163"/>
      <c r="W289" s="163"/>
    </row>
    <row r="290" spans="1:23" ht="15" customHeight="1" x14ac:dyDescent="0.2">
      <c r="A290" s="536"/>
      <c r="B290" s="908">
        <v>4</v>
      </c>
      <c r="C290" s="909" t="s">
        <v>476</v>
      </c>
      <c r="D290" s="655" t="s">
        <v>1206</v>
      </c>
      <c r="E290" s="656" t="s">
        <v>143</v>
      </c>
      <c r="F290" s="638" t="b">
        <f>IF(総括表!$B$4=総括表!$Q$4,基礎データ貼付用シート!E2095)</f>
        <v>0</v>
      </c>
      <c r="G290" s="699" t="s">
        <v>1202</v>
      </c>
      <c r="H290" s="965">
        <v>0.247</v>
      </c>
      <c r="I290" s="699" t="s">
        <v>1204</v>
      </c>
      <c r="J290" s="701">
        <f t="shared" si="21"/>
        <v>0</v>
      </c>
      <c r="K290" s="409" t="s">
        <v>1217</v>
      </c>
      <c r="L290" s="388"/>
      <c r="M290" s="163"/>
      <c r="N290" s="163"/>
      <c r="O290" s="163"/>
      <c r="P290" s="163"/>
      <c r="Q290" s="163"/>
      <c r="R290" s="163"/>
      <c r="S290" s="163"/>
      <c r="T290" s="163"/>
      <c r="U290" s="163"/>
      <c r="V290" s="163"/>
      <c r="W290" s="163"/>
    </row>
    <row r="291" spans="1:23" s="163" customFormat="1" ht="15" customHeight="1" x14ac:dyDescent="0.2">
      <c r="A291" s="536"/>
      <c r="B291" s="410"/>
      <c r="C291" s="411"/>
      <c r="D291" s="655" t="s">
        <v>1211</v>
      </c>
      <c r="E291" s="656" t="s">
        <v>142</v>
      </c>
      <c r="F291" s="638" t="b">
        <f>IF(総括表!$B$4=総括表!$Q$5,基礎データ貼付用シート!E2095)</f>
        <v>0</v>
      </c>
      <c r="G291" s="699" t="s">
        <v>1202</v>
      </c>
      <c r="H291" s="1110">
        <v>0.19500000000000001</v>
      </c>
      <c r="I291" s="972" t="s">
        <v>1204</v>
      </c>
      <c r="J291" s="966">
        <f t="shared" si="21"/>
        <v>0</v>
      </c>
      <c r="K291" s="409" t="s">
        <v>1221</v>
      </c>
      <c r="L291" s="388"/>
    </row>
    <row r="292" spans="1:23" s="163" customFormat="1" ht="15" customHeight="1" x14ac:dyDescent="0.2">
      <c r="A292" s="536"/>
      <c r="B292" s="908">
        <v>5</v>
      </c>
      <c r="C292" s="909" t="s">
        <v>513</v>
      </c>
      <c r="D292" s="655" t="s">
        <v>1206</v>
      </c>
      <c r="E292" s="656" t="s">
        <v>143</v>
      </c>
      <c r="F292" s="638" t="b">
        <f>IF(総括表!$B$4=総括表!$Q$4,基礎データ貼付用シート!E2098)</f>
        <v>0</v>
      </c>
      <c r="G292" s="699" t="s">
        <v>1202</v>
      </c>
      <c r="H292" s="965">
        <v>0.26500000000000001</v>
      </c>
      <c r="I292" s="699" t="s">
        <v>1204</v>
      </c>
      <c r="J292" s="701">
        <f t="shared" si="21"/>
        <v>0</v>
      </c>
      <c r="K292" s="409" t="s">
        <v>1222</v>
      </c>
      <c r="L292" s="388"/>
    </row>
    <row r="293" spans="1:23" s="163" customFormat="1" ht="15" customHeight="1" x14ac:dyDescent="0.2">
      <c r="A293" s="536"/>
      <c r="B293" s="410"/>
      <c r="C293" s="411"/>
      <c r="D293" s="655" t="s">
        <v>1211</v>
      </c>
      <c r="E293" s="656" t="s">
        <v>142</v>
      </c>
      <c r="F293" s="638" t="b">
        <f>IF(総括表!$B$4=総括表!$Q$5,基礎データ貼付用シート!E2098)</f>
        <v>0</v>
      </c>
      <c r="G293" s="699" t="s">
        <v>1202</v>
      </c>
      <c r="H293" s="1110">
        <v>0.219</v>
      </c>
      <c r="I293" s="972" t="s">
        <v>1204</v>
      </c>
      <c r="J293" s="966">
        <f t="shared" si="21"/>
        <v>0</v>
      </c>
      <c r="K293" s="409" t="s">
        <v>1223</v>
      </c>
      <c r="L293" s="388"/>
    </row>
    <row r="294" spans="1:23" s="163" customFormat="1" ht="15" customHeight="1" x14ac:dyDescent="0.2">
      <c r="A294" s="536"/>
      <c r="B294" s="908">
        <v>6</v>
      </c>
      <c r="C294" s="909" t="s">
        <v>620</v>
      </c>
      <c r="D294" s="655" t="s">
        <v>1206</v>
      </c>
      <c r="E294" s="656" t="s">
        <v>143</v>
      </c>
      <c r="F294" s="638" t="b">
        <f>IF(総括表!$B$4=総括表!$Q$4,基礎データ貼付用シート!E2101)</f>
        <v>0</v>
      </c>
      <c r="G294" s="699" t="s">
        <v>1202</v>
      </c>
      <c r="H294" s="965">
        <v>0.28299999999999997</v>
      </c>
      <c r="I294" s="699" t="s">
        <v>1204</v>
      </c>
      <c r="J294" s="701">
        <f t="shared" si="21"/>
        <v>0</v>
      </c>
      <c r="K294" s="409" t="s">
        <v>1224</v>
      </c>
      <c r="L294" s="388"/>
    </row>
    <row r="295" spans="1:23" s="163" customFormat="1" ht="15" customHeight="1" x14ac:dyDescent="0.2">
      <c r="A295" s="536"/>
      <c r="B295" s="1556"/>
      <c r="C295" s="1557"/>
      <c r="D295" s="655" t="s">
        <v>1211</v>
      </c>
      <c r="E295" s="656" t="s">
        <v>142</v>
      </c>
      <c r="F295" s="638" t="b">
        <f>IF(総括表!$B$4=総括表!$Q$5,基礎データ貼付用シート!E2101)</f>
        <v>0</v>
      </c>
      <c r="G295" s="699" t="s">
        <v>1202</v>
      </c>
      <c r="H295" s="1110">
        <v>0.24299999999999999</v>
      </c>
      <c r="I295" s="972" t="s">
        <v>1204</v>
      </c>
      <c r="J295" s="966">
        <f t="shared" si="21"/>
        <v>0</v>
      </c>
      <c r="K295" s="409" t="s">
        <v>263</v>
      </c>
      <c r="L295" s="388"/>
    </row>
    <row r="296" spans="1:23" s="163" customFormat="1" ht="15" customHeight="1" x14ac:dyDescent="0.2">
      <c r="A296" s="536"/>
      <c r="B296" s="908">
        <v>7</v>
      </c>
      <c r="C296" s="909" t="s">
        <v>716</v>
      </c>
      <c r="D296" s="655" t="s">
        <v>1206</v>
      </c>
      <c r="E296" s="656" t="s">
        <v>143</v>
      </c>
      <c r="F296" s="638" t="b">
        <f>IF(総括表!$B$4=総括表!$Q$4,基礎データ貼付用シート!E2104)</f>
        <v>0</v>
      </c>
      <c r="G296" s="699" t="s">
        <v>1202</v>
      </c>
      <c r="H296" s="965">
        <v>0.30099999999999999</v>
      </c>
      <c r="I296" s="699" t="s">
        <v>1204</v>
      </c>
      <c r="J296" s="701">
        <f t="shared" si="21"/>
        <v>0</v>
      </c>
      <c r="K296" s="409" t="s">
        <v>1226</v>
      </c>
      <c r="L296" s="388"/>
    </row>
    <row r="297" spans="1:23" s="163" customFormat="1" ht="15" customHeight="1" x14ac:dyDescent="0.2">
      <c r="A297" s="536"/>
      <c r="B297" s="1556"/>
      <c r="C297" s="1557"/>
      <c r="D297" s="655" t="s">
        <v>1211</v>
      </c>
      <c r="E297" s="656" t="s">
        <v>142</v>
      </c>
      <c r="F297" s="638" t="b">
        <f>IF(総括表!$B$4=総括表!$Q$5,基礎データ貼付用シート!E2104)</f>
        <v>0</v>
      </c>
      <c r="G297" s="699" t="s">
        <v>1202</v>
      </c>
      <c r="H297" s="1110">
        <v>0.26600000000000001</v>
      </c>
      <c r="I297" s="972" t="s">
        <v>1204</v>
      </c>
      <c r="J297" s="966">
        <f t="shared" si="21"/>
        <v>0</v>
      </c>
      <c r="K297" s="409" t="s">
        <v>1259</v>
      </c>
      <c r="L297" s="388"/>
    </row>
    <row r="298" spans="1:23" s="163" customFormat="1" ht="15" customHeight="1" x14ac:dyDescent="0.2">
      <c r="A298" s="536"/>
      <c r="B298" s="908">
        <v>8</v>
      </c>
      <c r="C298" s="909" t="s">
        <v>747</v>
      </c>
      <c r="D298" s="655" t="s">
        <v>1206</v>
      </c>
      <c r="E298" s="656" t="s">
        <v>143</v>
      </c>
      <c r="F298" s="638" t="b">
        <f>IF(総括表!$B$4=総括表!$Q$4,基礎データ貼付用シート!E2107)</f>
        <v>0</v>
      </c>
      <c r="G298" s="699" t="s">
        <v>1202</v>
      </c>
      <c r="H298" s="965">
        <v>0.31900000000000001</v>
      </c>
      <c r="I298" s="699" t="s">
        <v>1204</v>
      </c>
      <c r="J298" s="701">
        <f>ROUND(F298*H298,0)</f>
        <v>0</v>
      </c>
      <c r="K298" s="409" t="s">
        <v>1228</v>
      </c>
      <c r="L298" s="388"/>
    </row>
    <row r="299" spans="1:23" s="163" customFormat="1" ht="15" customHeight="1" x14ac:dyDescent="0.2">
      <c r="A299" s="536"/>
      <c r="B299" s="1556"/>
      <c r="C299" s="1557"/>
      <c r="D299" s="655" t="s">
        <v>1211</v>
      </c>
      <c r="E299" s="656" t="s">
        <v>142</v>
      </c>
      <c r="F299" s="638" t="b">
        <f>IF(総括表!$B$4=総括表!$Q$5,基礎データ貼付用シート!E2107)</f>
        <v>0</v>
      </c>
      <c r="G299" s="699" t="s">
        <v>1202</v>
      </c>
      <c r="H299" s="1110">
        <v>0.28999999999999998</v>
      </c>
      <c r="I299" s="972" t="s">
        <v>1204</v>
      </c>
      <c r="J299" s="966">
        <f>ROUND(F299*H299,0)</f>
        <v>0</v>
      </c>
      <c r="K299" s="409" t="s">
        <v>1260</v>
      </c>
      <c r="L299" s="388"/>
    </row>
    <row r="300" spans="1:23" s="163" customFormat="1" ht="15" customHeight="1" x14ac:dyDescent="0.2">
      <c r="A300" s="536"/>
      <c r="B300" s="908">
        <v>9</v>
      </c>
      <c r="C300" s="909" t="s">
        <v>818</v>
      </c>
      <c r="D300" s="655" t="s">
        <v>1206</v>
      </c>
      <c r="E300" s="656" t="s">
        <v>143</v>
      </c>
      <c r="F300" s="638" t="b">
        <f>IF(総括表!$B$4=総括表!$Q$4,基礎データ貼付用シート!E2110)</f>
        <v>0</v>
      </c>
      <c r="G300" s="699" t="s">
        <v>1202</v>
      </c>
      <c r="H300" s="965">
        <v>0.33700000000000002</v>
      </c>
      <c r="I300" s="699" t="s">
        <v>1204</v>
      </c>
      <c r="J300" s="701">
        <f t="shared" si="21"/>
        <v>0</v>
      </c>
      <c r="K300" s="409" t="s">
        <v>1230</v>
      </c>
      <c r="L300" s="388"/>
    </row>
    <row r="301" spans="1:23" s="163" customFormat="1" ht="15" customHeight="1" x14ac:dyDescent="0.2">
      <c r="A301" s="536"/>
      <c r="B301" s="1556"/>
      <c r="C301" s="1557"/>
      <c r="D301" s="655" t="s">
        <v>1211</v>
      </c>
      <c r="E301" s="656" t="s">
        <v>142</v>
      </c>
      <c r="F301" s="638" t="b">
        <f>IF(総括表!$B$4=総括表!$Q$5,基礎データ貼付用シート!E2110)</f>
        <v>0</v>
      </c>
      <c r="G301" s="699" t="s">
        <v>1202</v>
      </c>
      <c r="H301" s="1110">
        <v>0.314</v>
      </c>
      <c r="I301" s="972" t="s">
        <v>1204</v>
      </c>
      <c r="J301" s="966">
        <f t="shared" si="21"/>
        <v>0</v>
      </c>
      <c r="K301" s="409" t="s">
        <v>1245</v>
      </c>
      <c r="L301" s="388"/>
    </row>
    <row r="302" spans="1:23" s="163" customFormat="1" ht="15" customHeight="1" x14ac:dyDescent="0.2">
      <c r="A302" s="536"/>
      <c r="B302" s="908">
        <v>10</v>
      </c>
      <c r="C302" s="909" t="s">
        <v>894</v>
      </c>
      <c r="D302" s="655" t="s">
        <v>1206</v>
      </c>
      <c r="E302" s="656" t="s">
        <v>143</v>
      </c>
      <c r="F302" s="638" t="b">
        <f>IF(総括表!$B$4=総括表!$Q$4,基礎データ貼付用シート!E2113)</f>
        <v>0</v>
      </c>
      <c r="G302" s="699" t="s">
        <v>1202</v>
      </c>
      <c r="H302" s="965">
        <v>0.35499999999999998</v>
      </c>
      <c r="I302" s="699" t="s">
        <v>1204</v>
      </c>
      <c r="J302" s="701">
        <f t="shared" si="21"/>
        <v>0</v>
      </c>
      <c r="K302" s="409" t="s">
        <v>1232</v>
      </c>
      <c r="L302" s="388"/>
    </row>
    <row r="303" spans="1:23" s="163" customFormat="1" ht="15" customHeight="1" x14ac:dyDescent="0.2">
      <c r="A303" s="536"/>
      <c r="B303" s="1556"/>
      <c r="C303" s="1557"/>
      <c r="D303" s="655" t="s">
        <v>1211</v>
      </c>
      <c r="E303" s="656" t="s">
        <v>142</v>
      </c>
      <c r="F303" s="638" t="b">
        <f>IF(総括表!$B$4=総括表!$Q$5,基礎データ貼付用シート!E2113)</f>
        <v>0</v>
      </c>
      <c r="G303" s="699" t="s">
        <v>1202</v>
      </c>
      <c r="H303" s="1110">
        <v>0.33700000000000002</v>
      </c>
      <c r="I303" s="972" t="s">
        <v>1204</v>
      </c>
      <c r="J303" s="966">
        <f t="shared" si="21"/>
        <v>0</v>
      </c>
      <c r="K303" s="409" t="s">
        <v>1262</v>
      </c>
      <c r="L303" s="388"/>
    </row>
    <row r="304" spans="1:23" s="163" customFormat="1" ht="15" customHeight="1" x14ac:dyDescent="0.2">
      <c r="A304" s="536"/>
      <c r="B304" s="908">
        <v>11</v>
      </c>
      <c r="C304" s="909" t="s">
        <v>926</v>
      </c>
      <c r="D304" s="655" t="s">
        <v>1206</v>
      </c>
      <c r="E304" s="656" t="s">
        <v>143</v>
      </c>
      <c r="F304" s="638" t="b">
        <f>IF(総括表!$B$4=総括表!$Q$4,基礎データ貼付用シート!E2116)</f>
        <v>0</v>
      </c>
      <c r="G304" s="699" t="s">
        <v>1202</v>
      </c>
      <c r="H304" s="965">
        <v>0.372</v>
      </c>
      <c r="I304" s="699" t="s">
        <v>1204</v>
      </c>
      <c r="J304" s="701">
        <f t="shared" si="21"/>
        <v>0</v>
      </c>
      <c r="K304" s="409" t="s">
        <v>1234</v>
      </c>
      <c r="L304" s="388"/>
    </row>
    <row r="305" spans="1:12" s="163" customFormat="1" ht="15" customHeight="1" x14ac:dyDescent="0.2">
      <c r="A305" s="536"/>
      <c r="B305" s="1556"/>
      <c r="C305" s="1557"/>
      <c r="D305" s="655" t="s">
        <v>1211</v>
      </c>
      <c r="E305" s="656" t="s">
        <v>142</v>
      </c>
      <c r="F305" s="638" t="b">
        <f>IF(総括表!$B$4=総括表!$Q$5,基礎データ貼付用シート!E2116)</f>
        <v>0</v>
      </c>
      <c r="G305" s="699" t="s">
        <v>1202</v>
      </c>
      <c r="H305" s="1110">
        <v>0.36099999999999999</v>
      </c>
      <c r="I305" s="972" t="s">
        <v>1204</v>
      </c>
      <c r="J305" s="966">
        <f t="shared" si="21"/>
        <v>0</v>
      </c>
      <c r="K305" s="409" t="s">
        <v>1261</v>
      </c>
      <c r="L305" s="388"/>
    </row>
    <row r="306" spans="1:12" s="163" customFormat="1" ht="15" customHeight="1" x14ac:dyDescent="0.2">
      <c r="A306" s="536"/>
      <c r="B306" s="908">
        <f>B304+1</f>
        <v>12</v>
      </c>
      <c r="C306" s="909" t="s">
        <v>1082</v>
      </c>
      <c r="D306" s="655" t="s">
        <v>534</v>
      </c>
      <c r="E306" s="656" t="s">
        <v>143</v>
      </c>
      <c r="F306" s="638" t="b">
        <f>IF(総括表!$B$4=総括表!$Q$4,基礎データ貼付用シート!E2119)</f>
        <v>0</v>
      </c>
      <c r="G306" s="699" t="s">
        <v>117</v>
      </c>
      <c r="H306" s="965">
        <v>0.38600000000000001</v>
      </c>
      <c r="I306" s="699" t="s">
        <v>665</v>
      </c>
      <c r="J306" s="701">
        <f t="shared" si="21"/>
        <v>0</v>
      </c>
      <c r="K306" s="409" t="s">
        <v>677</v>
      </c>
      <c r="L306" s="388"/>
    </row>
    <row r="307" spans="1:12" s="163" customFormat="1" ht="15" customHeight="1" x14ac:dyDescent="0.2">
      <c r="A307" s="536"/>
      <c r="B307" s="883"/>
      <c r="C307" s="1108"/>
      <c r="D307" s="655" t="s">
        <v>669</v>
      </c>
      <c r="E307" s="656" t="s">
        <v>142</v>
      </c>
      <c r="F307" s="638" t="b">
        <f>IF(総括表!$B$4=総括表!$Q$5,基礎データ貼付用シート!E2119)</f>
        <v>0</v>
      </c>
      <c r="G307" s="699" t="s">
        <v>117</v>
      </c>
      <c r="H307" s="1110">
        <v>0.36099999999999999</v>
      </c>
      <c r="I307" s="972" t="s">
        <v>665</v>
      </c>
      <c r="J307" s="966">
        <f t="shared" si="21"/>
        <v>0</v>
      </c>
      <c r="K307" s="409" t="s">
        <v>746</v>
      </c>
      <c r="L307" s="388"/>
    </row>
    <row r="308" spans="1:12" s="163" customFormat="1" ht="15" customHeight="1" x14ac:dyDescent="0.2">
      <c r="A308" s="536"/>
      <c r="B308" s="404">
        <f>B306+1</f>
        <v>13</v>
      </c>
      <c r="C308" s="405" t="s">
        <v>1284</v>
      </c>
      <c r="D308" s="406" t="s">
        <v>5060</v>
      </c>
      <c r="E308" s="407" t="s">
        <v>143</v>
      </c>
      <c r="F308" s="638" t="b">
        <f>IF(総括表!$B$4=総括表!$Q$4,基礎データ貼付用シート!E2122)</f>
        <v>0</v>
      </c>
      <c r="G308" s="423" t="s">
        <v>5081</v>
      </c>
      <c r="H308" s="614">
        <v>0.38100000000000001</v>
      </c>
      <c r="I308" s="423" t="s">
        <v>5082</v>
      </c>
      <c r="J308" s="424">
        <f t="shared" si="21"/>
        <v>0</v>
      </c>
      <c r="K308" s="409" t="s">
        <v>5087</v>
      </c>
      <c r="L308" s="388"/>
    </row>
    <row r="309" spans="1:12" s="163" customFormat="1" ht="15" customHeight="1" x14ac:dyDescent="0.2">
      <c r="A309" s="536"/>
      <c r="B309" s="883"/>
      <c r="C309" s="1108"/>
      <c r="D309" s="406" t="s">
        <v>5061</v>
      </c>
      <c r="E309" s="407" t="s">
        <v>142</v>
      </c>
      <c r="F309" s="638" t="b">
        <f>IF(総括表!$B$4=総括表!$Q$5,基礎データ貼付用シート!E2122)</f>
        <v>0</v>
      </c>
      <c r="G309" s="423" t="s">
        <v>5081</v>
      </c>
      <c r="H309" s="796">
        <v>0.4</v>
      </c>
      <c r="I309" s="425" t="s">
        <v>5082</v>
      </c>
      <c r="J309" s="789">
        <f t="shared" si="21"/>
        <v>0</v>
      </c>
      <c r="K309" s="409" t="s">
        <v>5088</v>
      </c>
      <c r="L309" s="388"/>
    </row>
    <row r="310" spans="1:12" s="163" customFormat="1" ht="15" customHeight="1" x14ac:dyDescent="0.2">
      <c r="A310" s="536"/>
      <c r="B310" s="404">
        <f>B308+1</f>
        <v>14</v>
      </c>
      <c r="C310" s="405" t="s">
        <v>5388</v>
      </c>
      <c r="D310" s="406" t="s">
        <v>534</v>
      </c>
      <c r="E310" s="407" t="s">
        <v>143</v>
      </c>
      <c r="F310" s="638" t="b">
        <f>IF(総括表!$B$4=総括表!$Q$4,基礎データ貼付用シート!E2125)</f>
        <v>0</v>
      </c>
      <c r="G310" s="423" t="s">
        <v>533</v>
      </c>
      <c r="H310" s="614">
        <v>0.4</v>
      </c>
      <c r="I310" s="423" t="s">
        <v>532</v>
      </c>
      <c r="J310" s="424">
        <f t="shared" ref="J310:J311" si="22">ROUND(F310*H310,0)</f>
        <v>0</v>
      </c>
      <c r="K310" s="409" t="s">
        <v>579</v>
      </c>
      <c r="L310" s="388"/>
    </row>
    <row r="311" spans="1:12" s="163" customFormat="1" ht="15" customHeight="1" x14ac:dyDescent="0.2">
      <c r="A311" s="536"/>
      <c r="B311" s="883"/>
      <c r="C311" s="1108"/>
      <c r="D311" s="406" t="s">
        <v>530</v>
      </c>
      <c r="E311" s="407" t="s">
        <v>142</v>
      </c>
      <c r="F311" s="638" t="b">
        <f>IF(総括表!$B$4=総括表!$Q$5,基礎データ貼付用シート!E2125)</f>
        <v>0</v>
      </c>
      <c r="G311" s="423" t="s">
        <v>533</v>
      </c>
      <c r="H311" s="796">
        <v>0.4</v>
      </c>
      <c r="I311" s="425" t="s">
        <v>532</v>
      </c>
      <c r="J311" s="789">
        <f t="shared" si="22"/>
        <v>0</v>
      </c>
      <c r="K311" s="409" t="s">
        <v>5443</v>
      </c>
      <c r="L311" s="388"/>
    </row>
    <row r="312" spans="1:12" s="163" customFormat="1" ht="15" customHeight="1" x14ac:dyDescent="0.2">
      <c r="A312" s="536"/>
      <c r="B312" s="404">
        <f>B310+1</f>
        <v>15</v>
      </c>
      <c r="C312" s="405" t="s">
        <v>5796</v>
      </c>
      <c r="D312" s="406" t="s">
        <v>534</v>
      </c>
      <c r="E312" s="407" t="s">
        <v>143</v>
      </c>
      <c r="F312" s="638" t="b">
        <f>IF(総括表!$B$4=総括表!$Q$4,基礎データ貼付用シート!E2128)</f>
        <v>0</v>
      </c>
      <c r="G312" s="423" t="s">
        <v>117</v>
      </c>
      <c r="H312" s="614">
        <v>0.4</v>
      </c>
      <c r="I312" s="423" t="s">
        <v>119</v>
      </c>
      <c r="J312" s="424">
        <f t="shared" ref="J312:J313" si="23">ROUND(F312*H312,0)</f>
        <v>0</v>
      </c>
      <c r="K312" s="409" t="s">
        <v>577</v>
      </c>
      <c r="L312" s="388"/>
    </row>
    <row r="313" spans="1:12" s="163" customFormat="1" ht="15" customHeight="1" x14ac:dyDescent="0.2">
      <c r="A313" s="536"/>
      <c r="B313" s="883"/>
      <c r="C313" s="1108"/>
      <c r="D313" s="406" t="s">
        <v>530</v>
      </c>
      <c r="E313" s="407" t="s">
        <v>142</v>
      </c>
      <c r="F313" s="638" t="b">
        <f>IF(総括表!$B$4=総括表!$Q$5,基礎データ貼付用シート!E2128)</f>
        <v>0</v>
      </c>
      <c r="G313" s="423" t="s">
        <v>117</v>
      </c>
      <c r="H313" s="796">
        <v>0.4</v>
      </c>
      <c r="I313" s="425" t="s">
        <v>119</v>
      </c>
      <c r="J313" s="789">
        <f t="shared" si="23"/>
        <v>0</v>
      </c>
      <c r="K313" s="409" t="s">
        <v>576</v>
      </c>
      <c r="L313" s="388"/>
    </row>
    <row r="314" spans="1:12" s="258" customFormat="1" ht="15" customHeight="1" x14ac:dyDescent="0.2">
      <c r="A314" s="536"/>
      <c r="B314" s="404">
        <f>B312+1</f>
        <v>16</v>
      </c>
      <c r="C314" s="405" t="s">
        <v>6351</v>
      </c>
      <c r="D314" s="406" t="s">
        <v>534</v>
      </c>
      <c r="E314" s="407" t="s">
        <v>143</v>
      </c>
      <c r="F314" s="638" t="b">
        <f>IF(総括表!$B$4=総括表!$Q$4,基礎データ貼付用シート!E2131)</f>
        <v>0</v>
      </c>
      <c r="G314" s="423" t="s">
        <v>117</v>
      </c>
      <c r="H314" s="614">
        <v>0.4</v>
      </c>
      <c r="I314" s="423" t="s">
        <v>119</v>
      </c>
      <c r="J314" s="424">
        <f t="shared" ref="J314:J315" si="24">ROUND(F314*H314,0)</f>
        <v>0</v>
      </c>
      <c r="K314" s="409" t="s">
        <v>575</v>
      </c>
      <c r="L314" s="1099"/>
    </row>
    <row r="315" spans="1:12" s="258" customFormat="1" ht="15" customHeight="1" thickBot="1" x14ac:dyDescent="0.25">
      <c r="A315" s="536"/>
      <c r="B315" s="883"/>
      <c r="C315" s="1108"/>
      <c r="D315" s="406" t="s">
        <v>530</v>
      </c>
      <c r="E315" s="407" t="s">
        <v>142</v>
      </c>
      <c r="F315" s="638" t="b">
        <f>IF(総括表!$B$4=総括表!$Q$5,基礎データ貼付用シート!E2131)</f>
        <v>0</v>
      </c>
      <c r="G315" s="423" t="s">
        <v>117</v>
      </c>
      <c r="H315" s="796">
        <v>0.4</v>
      </c>
      <c r="I315" s="425" t="s">
        <v>119</v>
      </c>
      <c r="J315" s="789">
        <f t="shared" si="24"/>
        <v>0</v>
      </c>
      <c r="K315" s="409" t="s">
        <v>574</v>
      </c>
      <c r="L315" s="1099"/>
    </row>
    <row r="316" spans="1:12" s="163" customFormat="1" ht="15" customHeight="1" x14ac:dyDescent="0.2">
      <c r="A316" s="388"/>
      <c r="B316" s="435"/>
      <c r="C316" s="436"/>
      <c r="D316" s="435"/>
      <c r="E316" s="435"/>
      <c r="F316" s="168"/>
      <c r="G316" s="437"/>
      <c r="H316" s="1496" t="s">
        <v>1122</v>
      </c>
      <c r="I316" s="1497"/>
      <c r="J316" s="417"/>
      <c r="K316" s="391"/>
      <c r="L316" s="388"/>
    </row>
    <row r="317" spans="1:12" s="163" customFormat="1" ht="15" customHeight="1" thickBot="1" x14ac:dyDescent="0.25">
      <c r="A317" s="388"/>
      <c r="B317" s="391"/>
      <c r="C317" s="391"/>
      <c r="D317" s="391"/>
      <c r="E317" s="391"/>
      <c r="F317" s="438"/>
      <c r="G317" s="391"/>
      <c r="H317" s="1756" t="s">
        <v>118</v>
      </c>
      <c r="I317" s="1757"/>
      <c r="J317" s="1116">
        <f>SUM(J284:J315)</f>
        <v>0</v>
      </c>
      <c r="K317" s="391" t="s">
        <v>5090</v>
      </c>
      <c r="L317" s="446" t="s">
        <v>5059</v>
      </c>
    </row>
    <row r="318" spans="1:12" s="163" customFormat="1" ht="15" customHeight="1" x14ac:dyDescent="0.2">
      <c r="A318" s="388"/>
      <c r="B318" s="388"/>
      <c r="C318" s="388"/>
      <c r="D318" s="388"/>
      <c r="E318" s="388"/>
      <c r="F318" s="416"/>
      <c r="G318" s="388"/>
      <c r="H318" s="1099"/>
      <c r="I318" s="388"/>
      <c r="J318" s="416"/>
      <c r="K318" s="388"/>
      <c r="L318" s="388"/>
    </row>
    <row r="319" spans="1:12" s="163" customFormat="1" ht="15" customHeight="1" thickBot="1" x14ac:dyDescent="0.25">
      <c r="A319" s="388"/>
      <c r="B319" s="391"/>
      <c r="C319" s="391"/>
      <c r="D319" s="391"/>
      <c r="E319" s="391"/>
      <c r="F319" s="438"/>
      <c r="G319" s="439"/>
      <c r="H319" s="788"/>
      <c r="I319" s="437"/>
      <c r="J319" s="168"/>
      <c r="K319" s="391"/>
      <c r="L319" s="388"/>
    </row>
    <row r="320" spans="1:12" s="163" customFormat="1" ht="15" customHeight="1" x14ac:dyDescent="0.2">
      <c r="A320" s="388"/>
      <c r="B320" s="391"/>
      <c r="C320" s="391"/>
      <c r="D320" s="391"/>
      <c r="E320" s="391"/>
      <c r="F320" s="438"/>
      <c r="G320" s="439"/>
      <c r="H320" s="1599" t="s">
        <v>1263</v>
      </c>
      <c r="I320" s="1600"/>
      <c r="J320" s="833"/>
      <c r="K320" s="391"/>
      <c r="L320" s="388"/>
    </row>
    <row r="321" spans="1:23" s="163" customFormat="1" ht="15" customHeight="1" thickBot="1" x14ac:dyDescent="0.25">
      <c r="A321" s="384"/>
      <c r="B321" s="384"/>
      <c r="C321" s="384"/>
      <c r="D321" s="384"/>
      <c r="E321" s="384"/>
      <c r="F321" s="427"/>
      <c r="G321" s="384"/>
      <c r="H321" s="1521" t="s">
        <v>363</v>
      </c>
      <c r="I321" s="1522"/>
      <c r="J321" s="426">
        <f>SUMIF(L46:L317,"*",J46:J317)</f>
        <v>0</v>
      </c>
      <c r="K321" s="391" t="s">
        <v>1264</v>
      </c>
      <c r="L321" s="384"/>
    </row>
    <row r="322" spans="1:23" s="163" customFormat="1" ht="15" customHeight="1" x14ac:dyDescent="0.2">
      <c r="A322" s="384"/>
      <c r="B322" s="384"/>
      <c r="C322" s="384"/>
      <c r="D322" s="384"/>
      <c r="E322" s="384"/>
      <c r="F322" s="427"/>
      <c r="G322" s="384"/>
      <c r="H322" s="1109"/>
      <c r="I322" s="384"/>
      <c r="J322" s="427"/>
      <c r="K322" s="384"/>
      <c r="L322" s="384"/>
    </row>
    <row r="323" spans="1:23" s="163" customFormat="1" ht="15" customHeight="1" x14ac:dyDescent="0.2">
      <c r="A323" s="384"/>
      <c r="B323" s="384"/>
      <c r="C323" s="384"/>
      <c r="D323" s="384"/>
      <c r="E323" s="384"/>
      <c r="F323" s="427"/>
      <c r="G323" s="384"/>
      <c r="H323" s="1109"/>
      <c r="I323" s="384"/>
      <c r="J323" s="427"/>
      <c r="K323" s="384"/>
      <c r="L323" s="384"/>
      <c r="M323" s="155"/>
      <c r="N323" s="155"/>
      <c r="O323" s="155"/>
      <c r="P323" s="155"/>
      <c r="Q323" s="155"/>
      <c r="R323" s="155"/>
      <c r="S323" s="155"/>
      <c r="T323" s="155"/>
      <c r="U323" s="155"/>
      <c r="V323" s="155"/>
      <c r="W323" s="155"/>
    </row>
    <row r="324" spans="1:23" s="163" customFormat="1" ht="18.75" customHeight="1" x14ac:dyDescent="0.2">
      <c r="A324" s="155"/>
      <c r="B324" s="155"/>
      <c r="C324" s="155"/>
      <c r="D324" s="155"/>
      <c r="E324" s="155"/>
      <c r="F324" s="170"/>
      <c r="G324" s="155"/>
      <c r="H324" s="255"/>
      <c r="I324" s="155"/>
      <c r="J324" s="170"/>
      <c r="K324" s="155"/>
      <c r="L324" s="155"/>
      <c r="M324" s="155"/>
      <c r="N324" s="155"/>
      <c r="O324" s="155"/>
      <c r="P324" s="155"/>
      <c r="Q324" s="155"/>
      <c r="R324" s="155"/>
      <c r="S324" s="155"/>
      <c r="T324" s="155"/>
      <c r="U324" s="155"/>
      <c r="V324" s="155"/>
      <c r="W324" s="155"/>
    </row>
    <row r="325" spans="1:23" s="163" customFormat="1" ht="18.75" customHeight="1" x14ac:dyDescent="0.2">
      <c r="A325" s="155"/>
      <c r="B325" s="155"/>
      <c r="C325" s="155"/>
      <c r="D325" s="155"/>
      <c r="E325" s="155"/>
      <c r="F325" s="170"/>
      <c r="G325" s="155"/>
      <c r="H325" s="255"/>
      <c r="I325" s="155"/>
      <c r="J325" s="170"/>
      <c r="K325" s="155"/>
      <c r="L325" s="155"/>
      <c r="M325" s="155"/>
      <c r="N325" s="155"/>
      <c r="O325" s="155"/>
      <c r="P325" s="155"/>
      <c r="Q325" s="155"/>
      <c r="R325" s="155"/>
      <c r="S325" s="155"/>
      <c r="T325" s="155"/>
      <c r="U325" s="155"/>
      <c r="V325" s="155"/>
      <c r="W325" s="155"/>
    </row>
    <row r="326" spans="1:23" s="163" customFormat="1" ht="18.75" customHeight="1" x14ac:dyDescent="0.2">
      <c r="A326" s="155"/>
      <c r="B326" s="155"/>
      <c r="C326" s="155"/>
      <c r="D326" s="155"/>
      <c r="E326" s="155"/>
      <c r="F326" s="170"/>
      <c r="G326" s="155"/>
      <c r="H326" s="255"/>
      <c r="I326" s="155"/>
      <c r="J326" s="170"/>
      <c r="K326" s="155"/>
      <c r="L326" s="155"/>
      <c r="M326" s="155"/>
      <c r="N326" s="155"/>
      <c r="O326" s="155"/>
      <c r="P326" s="155"/>
      <c r="Q326" s="155"/>
      <c r="R326" s="155"/>
      <c r="S326" s="155"/>
      <c r="T326" s="155"/>
      <c r="U326" s="155"/>
      <c r="V326" s="155"/>
      <c r="W326" s="155"/>
    </row>
    <row r="327" spans="1:23" s="163" customFormat="1" ht="18.75" customHeight="1" x14ac:dyDescent="0.2">
      <c r="A327" s="155"/>
      <c r="B327" s="155"/>
      <c r="C327" s="155"/>
      <c r="D327" s="155"/>
      <c r="E327" s="155"/>
      <c r="F327" s="170"/>
      <c r="G327" s="155"/>
      <c r="H327" s="255"/>
      <c r="I327" s="155"/>
      <c r="J327" s="170"/>
      <c r="K327" s="155"/>
      <c r="L327" s="155"/>
      <c r="M327" s="155"/>
      <c r="N327" s="155"/>
      <c r="O327" s="155"/>
      <c r="P327" s="155"/>
      <c r="Q327" s="155"/>
      <c r="R327" s="155"/>
      <c r="S327" s="155"/>
      <c r="T327" s="155"/>
      <c r="U327" s="155"/>
      <c r="V327" s="155"/>
      <c r="W327" s="155"/>
    </row>
  </sheetData>
  <sheetProtection autoFilter="0"/>
  <mergeCells count="102">
    <mergeCell ref="H321:I321"/>
    <mergeCell ref="B301:C301"/>
    <mergeCell ref="B303:C303"/>
    <mergeCell ref="B305:C305"/>
    <mergeCell ref="H316:I316"/>
    <mergeCell ref="H317:I317"/>
    <mergeCell ref="H320:I320"/>
    <mergeCell ref="H278:I278"/>
    <mergeCell ref="B282:C282"/>
    <mergeCell ref="D282:E282"/>
    <mergeCell ref="B295:C295"/>
    <mergeCell ref="B297:C297"/>
    <mergeCell ref="B299:C299"/>
    <mergeCell ref="B258:C258"/>
    <mergeCell ref="B260:C260"/>
    <mergeCell ref="B262:C262"/>
    <mergeCell ref="B264:C264"/>
    <mergeCell ref="B266:C266"/>
    <mergeCell ref="H277:I277"/>
    <mergeCell ref="B227:C227"/>
    <mergeCell ref="H238:I238"/>
    <mergeCell ref="H239:I239"/>
    <mergeCell ref="B243:C243"/>
    <mergeCell ref="D243:E243"/>
    <mergeCell ref="B256:C256"/>
    <mergeCell ref="D203:E203"/>
    <mergeCell ref="B217:C217"/>
    <mergeCell ref="B219:C219"/>
    <mergeCell ref="B221:C221"/>
    <mergeCell ref="B223:C223"/>
    <mergeCell ref="B225:C225"/>
    <mergeCell ref="D182:E182"/>
    <mergeCell ref="H195:I195"/>
    <mergeCell ref="H196:I196"/>
    <mergeCell ref="B200:C200"/>
    <mergeCell ref="D200:E200"/>
    <mergeCell ref="D202:E202"/>
    <mergeCell ref="D173:E173"/>
    <mergeCell ref="H174:I174"/>
    <mergeCell ref="H175:I175"/>
    <mergeCell ref="B179:C179"/>
    <mergeCell ref="D179:E179"/>
    <mergeCell ref="D181:E181"/>
    <mergeCell ref="D130:E130"/>
    <mergeCell ref="H165:I165"/>
    <mergeCell ref="H166:I166"/>
    <mergeCell ref="B170:C170"/>
    <mergeCell ref="D170:E170"/>
    <mergeCell ref="D172:E172"/>
    <mergeCell ref="B127:C127"/>
    <mergeCell ref="D127:E127"/>
    <mergeCell ref="D129:E129"/>
    <mergeCell ref="B112:C112"/>
    <mergeCell ref="D112:E112"/>
    <mergeCell ref="D114:E114"/>
    <mergeCell ref="D115:E115"/>
    <mergeCell ref="H122:I122"/>
    <mergeCell ref="H123:I123"/>
    <mergeCell ref="D98:E98"/>
    <mergeCell ref="B105:C105"/>
    <mergeCell ref="D105:E105"/>
    <mergeCell ref="B106:C108"/>
    <mergeCell ref="D106:E108"/>
    <mergeCell ref="B80:C80"/>
    <mergeCell ref="H89:I89"/>
    <mergeCell ref="H90:I90"/>
    <mergeCell ref="B94:C94"/>
    <mergeCell ref="D94:E94"/>
    <mergeCell ref="D96:E96"/>
    <mergeCell ref="B76:C76"/>
    <mergeCell ref="B78:C78"/>
    <mergeCell ref="H46:I46"/>
    <mergeCell ref="H47:I47"/>
    <mergeCell ref="B51:C51"/>
    <mergeCell ref="D51:E51"/>
    <mergeCell ref="D53:E53"/>
    <mergeCell ref="D54:E54"/>
    <mergeCell ref="D97:E97"/>
    <mergeCell ref="B39:C39"/>
    <mergeCell ref="B82:C82"/>
    <mergeCell ref="A1:B1"/>
    <mergeCell ref="C1:E1"/>
    <mergeCell ref="I1:K1"/>
    <mergeCell ref="B5:C5"/>
    <mergeCell ref="D5:E5"/>
    <mergeCell ref="D7:E7"/>
    <mergeCell ref="B27:C27"/>
    <mergeCell ref="B29:C29"/>
    <mergeCell ref="B31:C31"/>
    <mergeCell ref="B33:C33"/>
    <mergeCell ref="B35:C35"/>
    <mergeCell ref="B37:C37"/>
    <mergeCell ref="D8:E8"/>
    <mergeCell ref="D9:E9"/>
    <mergeCell ref="B19:C19"/>
    <mergeCell ref="B21:C21"/>
    <mergeCell ref="B23:C23"/>
    <mergeCell ref="B25:C25"/>
    <mergeCell ref="B68:C68"/>
    <mergeCell ref="B70:C70"/>
    <mergeCell ref="B72:C72"/>
    <mergeCell ref="B74:C74"/>
  </mergeCells>
  <phoneticPr fontId="3"/>
  <pageMargins left="0.78740157480314965" right="0.78740157480314965" top="0.74803149606299213" bottom="0.78740157480314965" header="0" footer="0"/>
  <pageSetup paperSize="9" fitToHeight="0" orientation="portrait" r:id="rId1"/>
  <headerFooter alignWithMargins="0"/>
  <rowBreaks count="7" manualBreakCount="7">
    <brk id="56" max="10" man="1"/>
    <brk id="109" max="10" man="1"/>
    <brk id="123" max="10" man="1"/>
    <brk id="166" max="10" man="1"/>
    <brk id="196" max="10" man="1"/>
    <brk id="239" max="10" man="1"/>
    <brk id="278"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714"/>
  <sheetViews>
    <sheetView view="pageBreakPreview" topLeftCell="A199" zoomScaleNormal="100" zoomScaleSheetLayoutView="100" workbookViewId="0">
      <selection activeCell="O214" sqref="O214"/>
    </sheetView>
  </sheetViews>
  <sheetFormatPr defaultColWidth="9" defaultRowHeight="18.75" customHeight="1" x14ac:dyDescent="0.2"/>
  <cols>
    <col min="1" max="1" width="3.88671875" style="155" customWidth="1"/>
    <col min="2" max="2" width="5" style="155" customWidth="1"/>
    <col min="3" max="3" width="7.44140625" style="155" bestFit="1" customWidth="1"/>
    <col min="4" max="4" width="3.88671875" style="155" bestFit="1" customWidth="1"/>
    <col min="5" max="5" width="13.88671875" style="155" customWidth="1"/>
    <col min="6" max="6" width="11.88671875" style="170" customWidth="1"/>
    <col min="7" max="7" width="2" style="155" bestFit="1" customWidth="1"/>
    <col min="8" max="8" width="11.88671875" style="255" customWidth="1"/>
    <col min="9" max="9" width="2" style="155" bestFit="1" customWidth="1"/>
    <col min="10" max="10" width="11.88671875" style="170" customWidth="1"/>
    <col min="11" max="12" width="3" style="155" customWidth="1"/>
    <col min="13" max="13" width="9" style="155"/>
    <col min="14" max="14" width="9" style="197"/>
    <col min="15" max="16384" width="9" style="155"/>
  </cols>
  <sheetData>
    <row r="1" spans="1:14" ht="18.75" customHeight="1" x14ac:dyDescent="0.2">
      <c r="A1" s="1747" t="s">
        <v>155</v>
      </c>
      <c r="B1" s="1748"/>
      <c r="C1" s="1749" t="s">
        <v>390</v>
      </c>
      <c r="D1" s="1750"/>
      <c r="E1" s="1751"/>
      <c r="F1" s="620"/>
      <c r="G1" s="550"/>
      <c r="H1" s="769" t="s">
        <v>154</v>
      </c>
      <c r="I1" s="1596" t="str">
        <f>IF(総括表!H4=0,"",総括表!H4)</f>
        <v/>
      </c>
      <c r="J1" s="1596"/>
      <c r="K1" s="1596"/>
      <c r="L1" s="550"/>
      <c r="M1" s="550"/>
      <c r="N1" s="56"/>
    </row>
    <row r="2" spans="1:14" ht="18.75" customHeight="1" x14ac:dyDescent="0.2">
      <c r="A2" s="550"/>
      <c r="B2" s="550"/>
      <c r="C2" s="550"/>
      <c r="D2" s="550"/>
      <c r="E2" s="550"/>
      <c r="F2" s="620"/>
      <c r="G2" s="550"/>
      <c r="H2" s="550"/>
      <c r="I2" s="550"/>
      <c r="J2" s="770"/>
      <c r="K2" s="550"/>
      <c r="L2" s="550"/>
      <c r="M2" s="550"/>
      <c r="N2" s="56"/>
    </row>
    <row r="3" spans="1:14" ht="18.75" customHeight="1" x14ac:dyDescent="0.2">
      <c r="A3" s="550"/>
      <c r="B3" s="550"/>
      <c r="C3" s="550"/>
      <c r="D3" s="550"/>
      <c r="E3" s="550"/>
      <c r="F3" s="620"/>
      <c r="G3" s="550"/>
      <c r="H3" s="550"/>
      <c r="I3" s="550"/>
      <c r="J3" s="770"/>
      <c r="K3" s="550"/>
      <c r="L3" s="550"/>
      <c r="M3" s="550"/>
      <c r="N3" s="56"/>
    </row>
    <row r="4" spans="1:14" s="163" customFormat="1" ht="18.75" customHeight="1" x14ac:dyDescent="0.2">
      <c r="A4" s="536"/>
      <c r="B4" s="536"/>
      <c r="C4" s="536"/>
      <c r="D4" s="536"/>
      <c r="E4" s="536"/>
      <c r="F4" s="621"/>
      <c r="G4" s="536"/>
      <c r="H4" s="536"/>
      <c r="I4" s="536"/>
      <c r="J4" s="621"/>
      <c r="K4" s="536"/>
      <c r="L4" s="536"/>
      <c r="M4" s="536"/>
      <c r="N4" s="253"/>
    </row>
    <row r="5" spans="1:14" ht="18.75" customHeight="1" x14ac:dyDescent="0.2">
      <c r="A5" s="551">
        <v>1</v>
      </c>
      <c r="B5" s="877" t="s">
        <v>892</v>
      </c>
      <c r="C5" s="550"/>
      <c r="D5" s="550"/>
      <c r="E5" s="550"/>
      <c r="F5" s="620"/>
      <c r="G5" s="550"/>
      <c r="H5" s="550"/>
      <c r="I5" s="550"/>
      <c r="J5" s="620"/>
      <c r="K5" s="550"/>
      <c r="L5" s="550"/>
      <c r="M5" s="550"/>
      <c r="N5" s="253"/>
    </row>
    <row r="6" spans="1:14" ht="18.75" customHeight="1" x14ac:dyDescent="0.2">
      <c r="A6" s="553"/>
      <c r="B6" s="877" t="s">
        <v>6018</v>
      </c>
      <c r="C6" s="550"/>
      <c r="D6" s="550"/>
      <c r="E6" s="550"/>
      <c r="F6" s="620"/>
      <c r="G6" s="550"/>
      <c r="H6" s="550"/>
      <c r="I6" s="550"/>
      <c r="J6" s="620"/>
      <c r="K6" s="550"/>
      <c r="L6" s="550"/>
      <c r="M6" s="550"/>
      <c r="N6" s="253"/>
    </row>
    <row r="7" spans="1:14" ht="18.75" customHeight="1" x14ac:dyDescent="0.2">
      <c r="A7" s="553"/>
      <c r="B7" s="877" t="s">
        <v>6017</v>
      </c>
      <c r="C7" s="550"/>
      <c r="D7" s="550"/>
      <c r="E7" s="550"/>
      <c r="F7" s="620"/>
      <c r="G7" s="550"/>
      <c r="H7" s="550"/>
      <c r="I7" s="550"/>
      <c r="J7" s="620"/>
      <c r="K7" s="550"/>
      <c r="L7" s="550"/>
      <c r="M7" s="550"/>
      <c r="N7" s="253"/>
    </row>
    <row r="8" spans="1:14" ht="18.75" customHeight="1" x14ac:dyDescent="0.2">
      <c r="A8" s="553"/>
      <c r="B8" s="1656" t="s">
        <v>140</v>
      </c>
      <c r="C8" s="1657"/>
      <c r="D8" s="1656" t="s">
        <v>139</v>
      </c>
      <c r="E8" s="1657"/>
      <c r="F8" s="904" t="s">
        <v>138</v>
      </c>
      <c r="G8" s="905"/>
      <c r="H8" s="905" t="s">
        <v>137</v>
      </c>
      <c r="I8" s="905"/>
      <c r="J8" s="904" t="s">
        <v>89</v>
      </c>
      <c r="K8" s="409"/>
      <c r="L8" s="550"/>
      <c r="M8" s="550"/>
      <c r="N8" s="56"/>
    </row>
    <row r="9" spans="1:14" ht="15" customHeight="1" x14ac:dyDescent="0.2">
      <c r="A9" s="553"/>
      <c r="B9" s="626"/>
      <c r="C9" s="565"/>
      <c r="D9" s="566"/>
      <c r="E9" s="411"/>
      <c r="F9" s="627"/>
      <c r="G9" s="568"/>
      <c r="H9" s="568"/>
      <c r="I9" s="568"/>
      <c r="J9" s="628" t="s">
        <v>1265</v>
      </c>
      <c r="K9" s="409"/>
      <c r="L9" s="550"/>
      <c r="M9" s="550"/>
      <c r="N9" s="56"/>
    </row>
    <row r="10" spans="1:14" s="163" customFormat="1" ht="15" customHeight="1" x14ac:dyDescent="0.2">
      <c r="A10" s="536"/>
      <c r="B10" s="908">
        <v>1</v>
      </c>
      <c r="C10" s="909" t="s">
        <v>125</v>
      </c>
      <c r="D10" s="1532"/>
      <c r="E10" s="1533"/>
      <c r="F10" s="698">
        <f>+基礎データ貼付用シート!E1734</f>
        <v>0</v>
      </c>
      <c r="G10" s="699" t="s">
        <v>1266</v>
      </c>
      <c r="H10" s="614">
        <v>1.0999999999999999E-2</v>
      </c>
      <c r="I10" s="699" t="s">
        <v>1267</v>
      </c>
      <c r="J10" s="701">
        <f t="shared" ref="J10:J39" si="0">ROUND(F10*H10,0)</f>
        <v>0</v>
      </c>
      <c r="K10" s="409" t="s">
        <v>5062</v>
      </c>
      <c r="L10" s="536"/>
      <c r="M10" s="536"/>
      <c r="N10" s="56"/>
    </row>
    <row r="11" spans="1:14" s="163" customFormat="1" ht="15" customHeight="1" x14ac:dyDescent="0.2">
      <c r="A11" s="536"/>
      <c r="B11" s="908">
        <v>2</v>
      </c>
      <c r="C11" s="909" t="s">
        <v>124</v>
      </c>
      <c r="D11" s="1532"/>
      <c r="E11" s="1533"/>
      <c r="F11" s="698">
        <f>+基礎データ貼付用シート!E1737</f>
        <v>0</v>
      </c>
      <c r="G11" s="699" t="s">
        <v>1266</v>
      </c>
      <c r="H11" s="614">
        <v>8.9999999999999993E-3</v>
      </c>
      <c r="I11" s="699" t="s">
        <v>1267</v>
      </c>
      <c r="J11" s="701">
        <f t="shared" si="0"/>
        <v>0</v>
      </c>
      <c r="K11" s="409" t="s">
        <v>5063</v>
      </c>
      <c r="L11" s="536"/>
      <c r="M11" s="536"/>
      <c r="N11" s="47"/>
    </row>
    <row r="12" spans="1:14" s="163" customFormat="1" ht="15" customHeight="1" x14ac:dyDescent="0.2">
      <c r="A12" s="536"/>
      <c r="B12" s="908">
        <v>3</v>
      </c>
      <c r="C12" s="909" t="s">
        <v>123</v>
      </c>
      <c r="D12" s="655" t="s">
        <v>1268</v>
      </c>
      <c r="E12" s="656" t="s">
        <v>143</v>
      </c>
      <c r="F12" s="638" t="b">
        <f>IF(総括表!$B$4=総括表!$Q$4,基礎データ貼付用シート!E1740)</f>
        <v>0</v>
      </c>
      <c r="G12" s="699" t="s">
        <v>1266</v>
      </c>
      <c r="H12" s="614">
        <v>0.156</v>
      </c>
      <c r="I12" s="699" t="s">
        <v>1267</v>
      </c>
      <c r="J12" s="701">
        <f t="shared" si="0"/>
        <v>0</v>
      </c>
      <c r="K12" s="409" t="s">
        <v>5064</v>
      </c>
      <c r="L12" s="536"/>
      <c r="M12" s="536"/>
      <c r="N12" s="47"/>
    </row>
    <row r="13" spans="1:14" s="163" customFormat="1" ht="15" customHeight="1" x14ac:dyDescent="0.2">
      <c r="A13" s="536"/>
      <c r="B13" s="410"/>
      <c r="C13" s="411"/>
      <c r="D13" s="655" t="s">
        <v>1269</v>
      </c>
      <c r="E13" s="656" t="s">
        <v>142</v>
      </c>
      <c r="F13" s="638" t="b">
        <f>IF(総括表!$B$4=総括表!$Q$5,基礎データ貼付用シート!E1740)</f>
        <v>0</v>
      </c>
      <c r="G13" s="699" t="s">
        <v>1266</v>
      </c>
      <c r="H13" s="614">
        <v>0</v>
      </c>
      <c r="I13" s="972" t="s">
        <v>1267</v>
      </c>
      <c r="J13" s="966">
        <f t="shared" si="0"/>
        <v>0</v>
      </c>
      <c r="K13" s="409" t="s">
        <v>5065</v>
      </c>
      <c r="L13" s="536"/>
      <c r="M13" s="536"/>
      <c r="N13" s="47"/>
    </row>
    <row r="14" spans="1:14" s="163" customFormat="1" ht="15" customHeight="1" x14ac:dyDescent="0.2">
      <c r="A14" s="536"/>
      <c r="B14" s="908">
        <v>4</v>
      </c>
      <c r="C14" s="909" t="s">
        <v>122</v>
      </c>
      <c r="D14" s="655" t="s">
        <v>1268</v>
      </c>
      <c r="E14" s="656" t="s">
        <v>143</v>
      </c>
      <c r="F14" s="638" t="b">
        <f>IF(総括表!$B$4=総括表!$Q$4,基礎データ貼付用シート!E1744)</f>
        <v>0</v>
      </c>
      <c r="G14" s="699" t="s">
        <v>1266</v>
      </c>
      <c r="H14" s="614">
        <v>0.16700000000000001</v>
      </c>
      <c r="I14" s="699" t="s">
        <v>1267</v>
      </c>
      <c r="J14" s="701">
        <f t="shared" si="0"/>
        <v>0</v>
      </c>
      <c r="K14" s="409" t="s">
        <v>5066</v>
      </c>
      <c r="L14" s="536"/>
      <c r="M14" s="536"/>
      <c r="N14" s="47"/>
    </row>
    <row r="15" spans="1:14" s="163" customFormat="1" ht="15" customHeight="1" x14ac:dyDescent="0.2">
      <c r="A15" s="536"/>
      <c r="B15" s="410"/>
      <c r="C15" s="411"/>
      <c r="D15" s="655" t="s">
        <v>1269</v>
      </c>
      <c r="E15" s="656" t="s">
        <v>142</v>
      </c>
      <c r="F15" s="638" t="b">
        <f>IF(総括表!$B$4=総括表!$Q$5,基礎データ貼付用シート!E1744)</f>
        <v>0</v>
      </c>
      <c r="G15" s="699" t="s">
        <v>1266</v>
      </c>
      <c r="H15" s="614">
        <v>0</v>
      </c>
      <c r="I15" s="972" t="s">
        <v>1267</v>
      </c>
      <c r="J15" s="966">
        <f t="shared" si="0"/>
        <v>0</v>
      </c>
      <c r="K15" s="409" t="s">
        <v>5067</v>
      </c>
      <c r="L15" s="536"/>
      <c r="M15" s="536"/>
      <c r="N15" s="47"/>
    </row>
    <row r="16" spans="1:14" s="163" customFormat="1" ht="15" customHeight="1" x14ac:dyDescent="0.2">
      <c r="A16" s="536"/>
      <c r="B16" s="908">
        <v>5</v>
      </c>
      <c r="C16" s="909" t="s">
        <v>121</v>
      </c>
      <c r="D16" s="655" t="s">
        <v>1268</v>
      </c>
      <c r="E16" s="656" t="s">
        <v>143</v>
      </c>
      <c r="F16" s="638" t="b">
        <f>IF(総括表!$B$4=総括表!$Q$4,基礎データ貼付用シート!E1747)</f>
        <v>0</v>
      </c>
      <c r="G16" s="699" t="s">
        <v>1266</v>
      </c>
      <c r="H16" s="614">
        <v>0.17799999999999999</v>
      </c>
      <c r="I16" s="699" t="s">
        <v>1267</v>
      </c>
      <c r="J16" s="701">
        <f t="shared" si="0"/>
        <v>0</v>
      </c>
      <c r="K16" s="409" t="s">
        <v>5068</v>
      </c>
      <c r="L16" s="536"/>
      <c r="M16" s="536"/>
      <c r="N16" s="47"/>
    </row>
    <row r="17" spans="1:14" s="163" customFormat="1" ht="15" customHeight="1" x14ac:dyDescent="0.2">
      <c r="A17" s="536"/>
      <c r="B17" s="410"/>
      <c r="C17" s="411"/>
      <c r="D17" s="655" t="s">
        <v>1269</v>
      </c>
      <c r="E17" s="656" t="s">
        <v>142</v>
      </c>
      <c r="F17" s="638" t="b">
        <f>IF(総括表!$B$4=総括表!$Q$5,基礎データ貼付用シート!E1747)</f>
        <v>0</v>
      </c>
      <c r="G17" s="699" t="s">
        <v>1266</v>
      </c>
      <c r="H17" s="614">
        <v>2.5000000000000001E-2</v>
      </c>
      <c r="I17" s="972" t="s">
        <v>1267</v>
      </c>
      <c r="J17" s="966">
        <f t="shared" si="0"/>
        <v>0</v>
      </c>
      <c r="K17" s="409" t="s">
        <v>5069</v>
      </c>
      <c r="L17" s="536"/>
      <c r="M17" s="536"/>
      <c r="N17" s="47"/>
    </row>
    <row r="18" spans="1:14" s="163" customFormat="1" ht="15" customHeight="1" x14ac:dyDescent="0.2">
      <c r="A18" s="536"/>
      <c r="B18" s="908">
        <v>6</v>
      </c>
      <c r="C18" s="909" t="s">
        <v>120</v>
      </c>
      <c r="D18" s="655" t="s">
        <v>1268</v>
      </c>
      <c r="E18" s="656" t="s">
        <v>143</v>
      </c>
      <c r="F18" s="638" t="b">
        <f>IF(総括表!$B$4=総括表!$Q$4,基礎データ貼付用シート!E1750)</f>
        <v>0</v>
      </c>
      <c r="G18" s="699" t="s">
        <v>1266</v>
      </c>
      <c r="H18" s="614">
        <v>0.17599999999999999</v>
      </c>
      <c r="I18" s="699" t="s">
        <v>1267</v>
      </c>
      <c r="J18" s="701">
        <f t="shared" si="0"/>
        <v>0</v>
      </c>
      <c r="K18" s="409" t="s">
        <v>5070</v>
      </c>
      <c r="L18" s="536"/>
      <c r="M18" s="536"/>
      <c r="N18" s="47"/>
    </row>
    <row r="19" spans="1:14" s="163" customFormat="1" ht="15" customHeight="1" x14ac:dyDescent="0.2">
      <c r="A19" s="536"/>
      <c r="B19" s="410"/>
      <c r="C19" s="411"/>
      <c r="D19" s="655" t="s">
        <v>1269</v>
      </c>
      <c r="E19" s="656" t="s">
        <v>142</v>
      </c>
      <c r="F19" s="638" t="b">
        <f>IF(総括表!$B$4=総括表!$Q$5,基礎データ貼付用シート!E1750)</f>
        <v>0</v>
      </c>
      <c r="G19" s="699" t="s">
        <v>1266</v>
      </c>
      <c r="H19" s="614">
        <v>0.124</v>
      </c>
      <c r="I19" s="972" t="s">
        <v>1267</v>
      </c>
      <c r="J19" s="966">
        <f t="shared" si="0"/>
        <v>0</v>
      </c>
      <c r="K19" s="409" t="s">
        <v>5071</v>
      </c>
      <c r="L19" s="536"/>
      <c r="M19" s="536"/>
      <c r="N19" s="47"/>
    </row>
    <row r="20" spans="1:14" s="163" customFormat="1" ht="15" customHeight="1" x14ac:dyDescent="0.2">
      <c r="A20" s="536"/>
      <c r="B20" s="908">
        <v>7</v>
      </c>
      <c r="C20" s="909" t="s">
        <v>476</v>
      </c>
      <c r="D20" s="655" t="s">
        <v>1268</v>
      </c>
      <c r="E20" s="656" t="s">
        <v>143</v>
      </c>
      <c r="F20" s="638" t="b">
        <f>IF(総括表!$B$4=総括表!$Q$4,基礎データ貼付用シート!E1753)</f>
        <v>0</v>
      </c>
      <c r="G20" s="699" t="s">
        <v>1266</v>
      </c>
      <c r="H20" s="614">
        <v>0.185</v>
      </c>
      <c r="I20" s="699" t="s">
        <v>1267</v>
      </c>
      <c r="J20" s="701">
        <f t="shared" si="0"/>
        <v>0</v>
      </c>
      <c r="K20" s="409" t="s">
        <v>5072</v>
      </c>
      <c r="L20" s="536"/>
      <c r="M20" s="536"/>
      <c r="N20" s="47"/>
    </row>
    <row r="21" spans="1:14" s="163" customFormat="1" ht="15" customHeight="1" x14ac:dyDescent="0.2">
      <c r="A21" s="536"/>
      <c r="B21" s="410"/>
      <c r="C21" s="411"/>
      <c r="D21" s="655" t="s">
        <v>1269</v>
      </c>
      <c r="E21" s="656" t="s">
        <v>142</v>
      </c>
      <c r="F21" s="638" t="b">
        <f>IF(総括表!$B$4=総括表!$Q$5,基礎データ貼付用シート!E1753)</f>
        <v>0</v>
      </c>
      <c r="G21" s="699" t="s">
        <v>1266</v>
      </c>
      <c r="H21" s="614">
        <v>0.14599999999999999</v>
      </c>
      <c r="I21" s="972" t="s">
        <v>1267</v>
      </c>
      <c r="J21" s="966">
        <f t="shared" si="0"/>
        <v>0</v>
      </c>
      <c r="K21" s="409" t="s">
        <v>5073</v>
      </c>
      <c r="L21" s="536"/>
      <c r="M21" s="536"/>
      <c r="N21" s="47"/>
    </row>
    <row r="22" spans="1:14" s="163" customFormat="1" ht="15" customHeight="1" x14ac:dyDescent="0.2">
      <c r="A22" s="536"/>
      <c r="B22" s="908">
        <v>8</v>
      </c>
      <c r="C22" s="909" t="s">
        <v>513</v>
      </c>
      <c r="D22" s="655" t="s">
        <v>1268</v>
      </c>
      <c r="E22" s="656" t="s">
        <v>143</v>
      </c>
      <c r="F22" s="638" t="b">
        <f>IF(総括表!$B$4=総括表!$Q$4,基礎データ貼付用シート!E1757)</f>
        <v>0</v>
      </c>
      <c r="G22" s="699" t="s">
        <v>1266</v>
      </c>
      <c r="H22" s="614">
        <v>0.19800000000000001</v>
      </c>
      <c r="I22" s="699" t="s">
        <v>1267</v>
      </c>
      <c r="J22" s="701">
        <f t="shared" si="0"/>
        <v>0</v>
      </c>
      <c r="K22" s="409" t="s">
        <v>5074</v>
      </c>
      <c r="L22" s="536"/>
      <c r="M22" s="536"/>
      <c r="N22" s="47"/>
    </row>
    <row r="23" spans="1:14" s="163" customFormat="1" ht="15" customHeight="1" x14ac:dyDescent="0.2">
      <c r="A23" s="536"/>
      <c r="B23" s="410"/>
      <c r="C23" s="411"/>
      <c r="D23" s="655" t="s">
        <v>1269</v>
      </c>
      <c r="E23" s="656" t="s">
        <v>142</v>
      </c>
      <c r="F23" s="638" t="b">
        <f>IF(総括表!$B$4=総括表!$Q$5,基礎データ貼付用シート!E1757)</f>
        <v>0</v>
      </c>
      <c r="G23" s="699" t="s">
        <v>1266</v>
      </c>
      <c r="H23" s="614">
        <v>0.16400000000000001</v>
      </c>
      <c r="I23" s="972" t="s">
        <v>1267</v>
      </c>
      <c r="J23" s="966">
        <f t="shared" si="0"/>
        <v>0</v>
      </c>
      <c r="K23" s="409" t="s">
        <v>5075</v>
      </c>
      <c r="L23" s="536"/>
      <c r="M23" s="536"/>
      <c r="N23" s="47"/>
    </row>
    <row r="24" spans="1:14" s="163" customFormat="1" ht="15" customHeight="1" x14ac:dyDescent="0.2">
      <c r="A24" s="536"/>
      <c r="B24" s="908">
        <v>9</v>
      </c>
      <c r="C24" s="909" t="s">
        <v>620</v>
      </c>
      <c r="D24" s="655" t="s">
        <v>1268</v>
      </c>
      <c r="E24" s="656" t="s">
        <v>143</v>
      </c>
      <c r="F24" s="638" t="b">
        <f>IF(総括表!$B$4=総括表!$Q$4,基礎データ貼付用シート!E1761)</f>
        <v>0</v>
      </c>
      <c r="G24" s="699" t="s">
        <v>1266</v>
      </c>
      <c r="H24" s="614">
        <v>0.21199999999999999</v>
      </c>
      <c r="I24" s="699" t="s">
        <v>1267</v>
      </c>
      <c r="J24" s="701">
        <f t="shared" si="0"/>
        <v>0</v>
      </c>
      <c r="K24" s="409" t="s">
        <v>5076</v>
      </c>
      <c r="L24" s="536"/>
      <c r="M24" s="536"/>
      <c r="N24" s="47"/>
    </row>
    <row r="25" spans="1:14" s="163" customFormat="1" ht="15" customHeight="1" x14ac:dyDescent="0.2">
      <c r="A25" s="536"/>
      <c r="B25" s="410"/>
      <c r="C25" s="411"/>
      <c r="D25" s="655" t="s">
        <v>1269</v>
      </c>
      <c r="E25" s="656" t="s">
        <v>142</v>
      </c>
      <c r="F25" s="638" t="b">
        <f>IF(総括表!$B$4=総括表!$Q$5,基礎データ貼付用シート!E1761)</f>
        <v>0</v>
      </c>
      <c r="G25" s="699" t="s">
        <v>1266</v>
      </c>
      <c r="H25" s="614">
        <v>0.182</v>
      </c>
      <c r="I25" s="972" t="s">
        <v>1267</v>
      </c>
      <c r="J25" s="966">
        <f t="shared" si="0"/>
        <v>0</v>
      </c>
      <c r="K25" s="409" t="s">
        <v>5077</v>
      </c>
      <c r="L25" s="536"/>
      <c r="M25" s="536"/>
      <c r="N25" s="47"/>
    </row>
    <row r="26" spans="1:14" s="163" customFormat="1" ht="15" customHeight="1" x14ac:dyDescent="0.2">
      <c r="A26" s="536"/>
      <c r="B26" s="908">
        <v>10</v>
      </c>
      <c r="C26" s="909" t="s">
        <v>716</v>
      </c>
      <c r="D26" s="655" t="s">
        <v>1268</v>
      </c>
      <c r="E26" s="656" t="s">
        <v>143</v>
      </c>
      <c r="F26" s="638" t="b">
        <f>IF(総括表!$B$4=総括表!$Q$4,基礎データ貼付用シート!E1765)</f>
        <v>0</v>
      </c>
      <c r="G26" s="699" t="s">
        <v>1266</v>
      </c>
      <c r="H26" s="614">
        <v>0.22500000000000001</v>
      </c>
      <c r="I26" s="699" t="s">
        <v>1267</v>
      </c>
      <c r="J26" s="701">
        <f>ROUND(F26*H26,0)</f>
        <v>0</v>
      </c>
      <c r="K26" s="409" t="s">
        <v>5078</v>
      </c>
      <c r="L26" s="536"/>
      <c r="M26" s="536"/>
      <c r="N26" s="47"/>
    </row>
    <row r="27" spans="1:14" s="163" customFormat="1" ht="15" customHeight="1" x14ac:dyDescent="0.2">
      <c r="A27" s="536"/>
      <c r="B27" s="410"/>
      <c r="C27" s="411"/>
      <c r="D27" s="655" t="s">
        <v>1269</v>
      </c>
      <c r="E27" s="656" t="s">
        <v>142</v>
      </c>
      <c r="F27" s="638" t="b">
        <f>IF(総括表!$B$4=総括表!$Q$5,基礎データ貼付用シート!E1765)</f>
        <v>0</v>
      </c>
      <c r="G27" s="699" t="s">
        <v>1266</v>
      </c>
      <c r="H27" s="614">
        <v>0.19900000000000001</v>
      </c>
      <c r="I27" s="972" t="s">
        <v>1267</v>
      </c>
      <c r="J27" s="966">
        <f>ROUND(F27*H27,0)</f>
        <v>0</v>
      </c>
      <c r="K27" s="409" t="s">
        <v>5079</v>
      </c>
      <c r="L27" s="536"/>
      <c r="M27" s="536"/>
      <c r="N27" s="47"/>
    </row>
    <row r="28" spans="1:14" s="163" customFormat="1" ht="15" customHeight="1" x14ac:dyDescent="0.2">
      <c r="A28" s="536"/>
      <c r="B28" s="908">
        <v>11</v>
      </c>
      <c r="C28" s="909" t="s">
        <v>747</v>
      </c>
      <c r="D28" s="655" t="s">
        <v>1268</v>
      </c>
      <c r="E28" s="656" t="s">
        <v>143</v>
      </c>
      <c r="F28" s="638" t="b">
        <f>IF(総括表!$B$4=総括表!$Q$4,基礎データ貼付用シート!E1769)</f>
        <v>0</v>
      </c>
      <c r="G28" s="699" t="s">
        <v>1266</v>
      </c>
      <c r="H28" s="614">
        <v>0.187</v>
      </c>
      <c r="I28" s="699" t="s">
        <v>1267</v>
      </c>
      <c r="J28" s="701">
        <f>ROUND(F28*H28,0)</f>
        <v>0</v>
      </c>
      <c r="K28" s="409" t="s">
        <v>5080</v>
      </c>
      <c r="L28" s="536"/>
      <c r="M28" s="536"/>
      <c r="N28" s="47"/>
    </row>
    <row r="29" spans="1:14" s="163" customFormat="1" ht="15" customHeight="1" x14ac:dyDescent="0.2">
      <c r="A29" s="536"/>
      <c r="B29" s="410"/>
      <c r="C29" s="411"/>
      <c r="D29" s="655" t="s">
        <v>1269</v>
      </c>
      <c r="E29" s="656" t="s">
        <v>142</v>
      </c>
      <c r="F29" s="638" t="b">
        <f>IF(総括表!$B$4=総括表!$Q$5,基礎データ貼付用シート!E1769)</f>
        <v>0</v>
      </c>
      <c r="G29" s="699" t="s">
        <v>1266</v>
      </c>
      <c r="H29" s="614">
        <v>0.218</v>
      </c>
      <c r="I29" s="972" t="s">
        <v>1267</v>
      </c>
      <c r="J29" s="966">
        <f>ROUND(F29*H29,0)</f>
        <v>0</v>
      </c>
      <c r="K29" s="409" t="s">
        <v>5105</v>
      </c>
      <c r="L29" s="536"/>
      <c r="M29" s="536"/>
      <c r="N29" s="47"/>
    </row>
    <row r="30" spans="1:14" s="163" customFormat="1" ht="15" customHeight="1" x14ac:dyDescent="0.2">
      <c r="A30" s="536"/>
      <c r="B30" s="908">
        <v>12</v>
      </c>
      <c r="C30" s="909" t="s">
        <v>818</v>
      </c>
      <c r="D30" s="655" t="s">
        <v>1268</v>
      </c>
      <c r="E30" s="656" t="s">
        <v>143</v>
      </c>
      <c r="F30" s="638" t="b">
        <f>IF(総括表!$B$4=総括表!$Q$4,基礎データ貼付用シート!E1773)</f>
        <v>0</v>
      </c>
      <c r="G30" s="699" t="s">
        <v>1266</v>
      </c>
      <c r="H30" s="614">
        <v>0.253</v>
      </c>
      <c r="I30" s="699" t="s">
        <v>1267</v>
      </c>
      <c r="J30" s="701">
        <f t="shared" si="0"/>
        <v>0</v>
      </c>
      <c r="K30" s="409" t="s">
        <v>563</v>
      </c>
      <c r="L30" s="536"/>
      <c r="M30" s="536"/>
      <c r="N30" s="47"/>
    </row>
    <row r="31" spans="1:14" s="163" customFormat="1" ht="15" customHeight="1" x14ac:dyDescent="0.2">
      <c r="A31" s="536"/>
      <c r="B31" s="410"/>
      <c r="C31" s="411"/>
      <c r="D31" s="655" t="s">
        <v>1269</v>
      </c>
      <c r="E31" s="656" t="s">
        <v>142</v>
      </c>
      <c r="F31" s="638" t="b">
        <f>IF(総括表!$B$4=総括表!$Q$5,基礎データ貼付用シート!E1773)</f>
        <v>0</v>
      </c>
      <c r="G31" s="699" t="s">
        <v>1266</v>
      </c>
      <c r="H31" s="614">
        <v>0.23599999999999999</v>
      </c>
      <c r="I31" s="972" t="s">
        <v>1267</v>
      </c>
      <c r="J31" s="966">
        <f t="shared" si="0"/>
        <v>0</v>
      </c>
      <c r="K31" s="409" t="s">
        <v>562</v>
      </c>
      <c r="L31" s="536"/>
      <c r="M31" s="536"/>
      <c r="N31" s="47"/>
    </row>
    <row r="32" spans="1:14" s="163" customFormat="1" ht="15" customHeight="1" x14ac:dyDescent="0.2">
      <c r="A32" s="536"/>
      <c r="B32" s="908">
        <v>13</v>
      </c>
      <c r="C32" s="909" t="s">
        <v>894</v>
      </c>
      <c r="D32" s="655" t="s">
        <v>1268</v>
      </c>
      <c r="E32" s="656" t="s">
        <v>143</v>
      </c>
      <c r="F32" s="638" t="b">
        <f>IF(総括表!$B$4=総括表!$Q$4,基礎データ貼付用シート!E1777)</f>
        <v>0</v>
      </c>
      <c r="G32" s="699" t="s">
        <v>1266</v>
      </c>
      <c r="H32" s="614">
        <v>0.26600000000000001</v>
      </c>
      <c r="I32" s="699" t="s">
        <v>1267</v>
      </c>
      <c r="J32" s="701">
        <f t="shared" si="0"/>
        <v>0</v>
      </c>
      <c r="K32" s="409" t="s">
        <v>561</v>
      </c>
      <c r="L32" s="536"/>
      <c r="M32" s="536"/>
      <c r="N32" s="47"/>
    </row>
    <row r="33" spans="1:14" s="163" customFormat="1" ht="15" customHeight="1" x14ac:dyDescent="0.2">
      <c r="A33" s="536"/>
      <c r="B33" s="410"/>
      <c r="C33" s="411"/>
      <c r="D33" s="655" t="s">
        <v>1269</v>
      </c>
      <c r="E33" s="656" t="s">
        <v>142</v>
      </c>
      <c r="F33" s="638" t="b">
        <f>IF(総括表!$B$4=総括表!$Q$5,基礎データ貼付用シート!E1777)</f>
        <v>0</v>
      </c>
      <c r="G33" s="699" t="s">
        <v>1266</v>
      </c>
      <c r="H33" s="614">
        <v>0.253</v>
      </c>
      <c r="I33" s="972" t="s">
        <v>1267</v>
      </c>
      <c r="J33" s="966">
        <f t="shared" si="0"/>
        <v>0</v>
      </c>
      <c r="K33" s="409" t="s">
        <v>560</v>
      </c>
      <c r="L33" s="536"/>
      <c r="M33" s="536"/>
      <c r="N33" s="47"/>
    </row>
    <row r="34" spans="1:14" s="163" customFormat="1" ht="15" customHeight="1" x14ac:dyDescent="0.2">
      <c r="A34" s="536"/>
      <c r="B34" s="908">
        <v>14</v>
      </c>
      <c r="C34" s="909" t="s">
        <v>926</v>
      </c>
      <c r="D34" s="655" t="s">
        <v>1268</v>
      </c>
      <c r="E34" s="656" t="s">
        <v>143</v>
      </c>
      <c r="F34" s="638" t="b">
        <f>IF(総括表!$B$4=総括表!$Q$4,基礎データ貼付用シート!E1781)</f>
        <v>0</v>
      </c>
      <c r="G34" s="699" t="s">
        <v>1266</v>
      </c>
      <c r="H34" s="614">
        <v>0.27900000000000003</v>
      </c>
      <c r="I34" s="699" t="s">
        <v>1267</v>
      </c>
      <c r="J34" s="701">
        <f t="shared" si="0"/>
        <v>0</v>
      </c>
      <c r="K34" s="409" t="s">
        <v>581</v>
      </c>
      <c r="L34" s="536"/>
      <c r="M34" s="536"/>
      <c r="N34" s="47"/>
    </row>
    <row r="35" spans="1:14" s="163" customFormat="1" ht="15" customHeight="1" x14ac:dyDescent="0.2">
      <c r="A35" s="536"/>
      <c r="B35" s="410"/>
      <c r="C35" s="411"/>
      <c r="D35" s="655" t="s">
        <v>1269</v>
      </c>
      <c r="E35" s="656" t="s">
        <v>142</v>
      </c>
      <c r="F35" s="638" t="b">
        <f>IF(総括表!$B$4=総括表!$Q$5,基礎データ貼付用シート!E1781)</f>
        <v>0</v>
      </c>
      <c r="G35" s="699" t="s">
        <v>1266</v>
      </c>
      <c r="H35" s="614">
        <v>0.27100000000000002</v>
      </c>
      <c r="I35" s="972" t="s">
        <v>1267</v>
      </c>
      <c r="J35" s="966">
        <f t="shared" si="0"/>
        <v>0</v>
      </c>
      <c r="K35" s="409" t="s">
        <v>580</v>
      </c>
      <c r="L35" s="536"/>
      <c r="M35" s="536"/>
      <c r="N35" s="47"/>
    </row>
    <row r="36" spans="1:14" s="163" customFormat="1" ht="15" customHeight="1" x14ac:dyDescent="0.2">
      <c r="A36" s="536"/>
      <c r="B36" s="908">
        <f>B34+1</f>
        <v>15</v>
      </c>
      <c r="C36" s="909" t="s">
        <v>1082</v>
      </c>
      <c r="D36" s="655" t="s">
        <v>1268</v>
      </c>
      <c r="E36" s="656" t="s">
        <v>143</v>
      </c>
      <c r="F36" s="638" t="b">
        <f>IF(総括表!$B$4=総括表!$Q$4,基礎データ貼付用シート!E1785)</f>
        <v>0</v>
      </c>
      <c r="G36" s="699" t="s">
        <v>1266</v>
      </c>
      <c r="H36" s="614">
        <v>0.28999999999999998</v>
      </c>
      <c r="I36" s="699" t="s">
        <v>1267</v>
      </c>
      <c r="J36" s="701">
        <f t="shared" si="0"/>
        <v>0</v>
      </c>
      <c r="K36" s="409" t="s">
        <v>579</v>
      </c>
      <c r="L36" s="536"/>
      <c r="M36" s="536"/>
      <c r="N36" s="47"/>
    </row>
    <row r="37" spans="1:14" s="163" customFormat="1" ht="15" customHeight="1" x14ac:dyDescent="0.2">
      <c r="A37" s="536"/>
      <c r="B37" s="410"/>
      <c r="C37" s="411"/>
      <c r="D37" s="655" t="s">
        <v>1269</v>
      </c>
      <c r="E37" s="656" t="s">
        <v>142</v>
      </c>
      <c r="F37" s="638" t="b">
        <f>IF(総括表!$B$4=総括表!$Q$5,基礎データ貼付用シート!E1785)</f>
        <v>0</v>
      </c>
      <c r="G37" s="699" t="s">
        <v>1266</v>
      </c>
      <c r="H37" s="614">
        <v>0.28599999999999998</v>
      </c>
      <c r="I37" s="972" t="s">
        <v>1267</v>
      </c>
      <c r="J37" s="966">
        <f t="shared" si="0"/>
        <v>0</v>
      </c>
      <c r="K37" s="409" t="s">
        <v>578</v>
      </c>
      <c r="L37" s="536"/>
      <c r="M37" s="536"/>
      <c r="N37" s="47"/>
    </row>
    <row r="38" spans="1:14" s="163" customFormat="1" ht="15" customHeight="1" x14ac:dyDescent="0.2">
      <c r="A38" s="536"/>
      <c r="B38" s="404">
        <f>B36+1</f>
        <v>16</v>
      </c>
      <c r="C38" s="405" t="s">
        <v>1284</v>
      </c>
      <c r="D38" s="406" t="s">
        <v>5060</v>
      </c>
      <c r="E38" s="407" t="s">
        <v>143</v>
      </c>
      <c r="F38" s="638" t="b">
        <f>IF(総括表!$B$4=総括表!$Q$4,基礎データ貼付用シート!E1789)</f>
        <v>0</v>
      </c>
      <c r="G38" s="423" t="s">
        <v>5081</v>
      </c>
      <c r="H38" s="614">
        <v>0.3</v>
      </c>
      <c r="I38" s="423" t="s">
        <v>5082</v>
      </c>
      <c r="J38" s="424">
        <f t="shared" si="0"/>
        <v>0</v>
      </c>
      <c r="K38" s="409" t="s">
        <v>577</v>
      </c>
      <c r="L38" s="536"/>
      <c r="M38" s="536"/>
      <c r="N38" s="47"/>
    </row>
    <row r="39" spans="1:14" s="163" customFormat="1" ht="15" customHeight="1" x14ac:dyDescent="0.2">
      <c r="A39" s="536"/>
      <c r="B39" s="410"/>
      <c r="C39" s="411"/>
      <c r="D39" s="406" t="s">
        <v>5061</v>
      </c>
      <c r="E39" s="407" t="s">
        <v>142</v>
      </c>
      <c r="F39" s="638" t="b">
        <f>IF(総括表!$B$4=総括表!$Q$5,基礎データ貼付用シート!E1789)</f>
        <v>0</v>
      </c>
      <c r="G39" s="423" t="s">
        <v>5081</v>
      </c>
      <c r="H39" s="614">
        <v>0.3</v>
      </c>
      <c r="I39" s="425" t="s">
        <v>5082</v>
      </c>
      <c r="J39" s="789">
        <f t="shared" si="0"/>
        <v>0</v>
      </c>
      <c r="K39" s="409" t="s">
        <v>576</v>
      </c>
      <c r="L39" s="536"/>
      <c r="M39" s="536"/>
      <c r="N39" s="47"/>
    </row>
    <row r="40" spans="1:14" s="163" customFormat="1" ht="15" customHeight="1" x14ac:dyDescent="0.2">
      <c r="A40" s="536"/>
      <c r="B40" s="404">
        <f>B38+1</f>
        <v>17</v>
      </c>
      <c r="C40" s="405" t="s">
        <v>5388</v>
      </c>
      <c r="D40" s="406" t="s">
        <v>534</v>
      </c>
      <c r="E40" s="407" t="s">
        <v>143</v>
      </c>
      <c r="F40" s="638" t="b">
        <f>IF(総括表!$B$4=総括表!$Q$4,基礎データ貼付用シート!E1793)</f>
        <v>0</v>
      </c>
      <c r="G40" s="423" t="s">
        <v>533</v>
      </c>
      <c r="H40" s="614">
        <v>0.3</v>
      </c>
      <c r="I40" s="423" t="s">
        <v>532</v>
      </c>
      <c r="J40" s="424">
        <f t="shared" ref="J40:J41" si="1">ROUND(F40*H40,0)</f>
        <v>0</v>
      </c>
      <c r="K40" s="409" t="s">
        <v>5444</v>
      </c>
      <c r="L40" s="536"/>
      <c r="M40" s="536"/>
      <c r="N40" s="47"/>
    </row>
    <row r="41" spans="1:14" s="163" customFormat="1" ht="15" customHeight="1" x14ac:dyDescent="0.2">
      <c r="A41" s="536"/>
      <c r="B41" s="410"/>
      <c r="C41" s="411"/>
      <c r="D41" s="406" t="s">
        <v>530</v>
      </c>
      <c r="E41" s="407" t="s">
        <v>142</v>
      </c>
      <c r="F41" s="638" t="b">
        <f>IF(総括表!$B$4=総括表!$Q$5,基礎データ貼付用シート!E1793)</f>
        <v>0</v>
      </c>
      <c r="G41" s="423" t="s">
        <v>533</v>
      </c>
      <c r="H41" s="614">
        <v>0.3</v>
      </c>
      <c r="I41" s="425" t="s">
        <v>532</v>
      </c>
      <c r="J41" s="789">
        <f t="shared" si="1"/>
        <v>0</v>
      </c>
      <c r="K41" s="409" t="s">
        <v>5436</v>
      </c>
      <c r="L41" s="536"/>
      <c r="M41" s="536"/>
      <c r="N41" s="47"/>
    </row>
    <row r="42" spans="1:14" s="163" customFormat="1" ht="15" customHeight="1" x14ac:dyDescent="0.2">
      <c r="A42" s="536"/>
      <c r="B42" s="404">
        <f>B40+1</f>
        <v>18</v>
      </c>
      <c r="C42" s="405" t="s">
        <v>5796</v>
      </c>
      <c r="D42" s="406" t="s">
        <v>534</v>
      </c>
      <c r="E42" s="407" t="s">
        <v>143</v>
      </c>
      <c r="F42" s="638" t="b">
        <f>IF(総括表!$B$4=総括表!$Q$4,基礎データ貼付用シート!E1797)</f>
        <v>0</v>
      </c>
      <c r="G42" s="423" t="s">
        <v>117</v>
      </c>
      <c r="H42" s="614">
        <v>0.3</v>
      </c>
      <c r="I42" s="423" t="s">
        <v>119</v>
      </c>
      <c r="J42" s="424">
        <f t="shared" ref="J42:J43" si="2">ROUND(F42*H42,0)</f>
        <v>0</v>
      </c>
      <c r="K42" s="409" t="s">
        <v>589</v>
      </c>
      <c r="L42" s="536"/>
      <c r="M42" s="536"/>
      <c r="N42" s="47"/>
    </row>
    <row r="43" spans="1:14" s="163" customFormat="1" ht="15" customHeight="1" x14ac:dyDescent="0.2">
      <c r="A43" s="536"/>
      <c r="B43" s="410"/>
      <c r="C43" s="411"/>
      <c r="D43" s="406" t="s">
        <v>530</v>
      </c>
      <c r="E43" s="407" t="s">
        <v>142</v>
      </c>
      <c r="F43" s="638" t="b">
        <f>IF(総括表!$B$4=総括表!$Q$5,基礎データ貼付用シート!E1797)</f>
        <v>0</v>
      </c>
      <c r="G43" s="423" t="s">
        <v>117</v>
      </c>
      <c r="H43" s="614">
        <v>0.3</v>
      </c>
      <c r="I43" s="425" t="s">
        <v>119</v>
      </c>
      <c r="J43" s="789">
        <f t="shared" si="2"/>
        <v>0</v>
      </c>
      <c r="K43" s="409" t="s">
        <v>588</v>
      </c>
      <c r="L43" s="536"/>
      <c r="M43" s="536"/>
      <c r="N43" s="47"/>
    </row>
    <row r="44" spans="1:14" s="258" customFormat="1" ht="15" customHeight="1" x14ac:dyDescent="0.2">
      <c r="A44" s="536"/>
      <c r="B44" s="404">
        <f>B42+1</f>
        <v>19</v>
      </c>
      <c r="C44" s="405" t="s">
        <v>6351</v>
      </c>
      <c r="D44" s="406" t="s">
        <v>534</v>
      </c>
      <c r="E44" s="407" t="s">
        <v>143</v>
      </c>
      <c r="F44" s="638" t="b">
        <f>IF(総括表!$B$4=総括表!$Q$4,基礎データ貼付用シート!E1801)</f>
        <v>0</v>
      </c>
      <c r="G44" s="423" t="s">
        <v>117</v>
      </c>
      <c r="H44" s="614">
        <v>0.3</v>
      </c>
      <c r="I44" s="423" t="s">
        <v>119</v>
      </c>
      <c r="J44" s="424">
        <f t="shared" ref="J44:J45" si="3">ROUND(F44*H44,0)</f>
        <v>0</v>
      </c>
      <c r="K44" s="409" t="s">
        <v>614</v>
      </c>
      <c r="L44" s="536"/>
      <c r="M44" s="536"/>
      <c r="N44" s="47"/>
    </row>
    <row r="45" spans="1:14" s="258" customFormat="1" ht="15" customHeight="1" thickBot="1" x14ac:dyDescent="0.25">
      <c r="A45" s="536"/>
      <c r="B45" s="410"/>
      <c r="C45" s="411"/>
      <c r="D45" s="406" t="s">
        <v>530</v>
      </c>
      <c r="E45" s="407" t="s">
        <v>142</v>
      </c>
      <c r="F45" s="638" t="b">
        <f>IF(総括表!$B$4=総括表!$Q$5,基礎データ貼付用シート!E1801)</f>
        <v>0</v>
      </c>
      <c r="G45" s="423" t="s">
        <v>117</v>
      </c>
      <c r="H45" s="614">
        <v>0.3</v>
      </c>
      <c r="I45" s="425" t="s">
        <v>119</v>
      </c>
      <c r="J45" s="789">
        <f t="shared" si="3"/>
        <v>0</v>
      </c>
      <c r="K45" s="409" t="s">
        <v>613</v>
      </c>
      <c r="L45" s="536"/>
      <c r="M45" s="536"/>
      <c r="N45" s="47"/>
    </row>
    <row r="46" spans="1:14" s="163" customFormat="1" ht="15" customHeight="1" x14ac:dyDescent="0.2">
      <c r="A46" s="536"/>
      <c r="B46" s="413"/>
      <c r="C46" s="414"/>
      <c r="D46" s="413"/>
      <c r="E46" s="413"/>
      <c r="F46" s="58"/>
      <c r="G46" s="591"/>
      <c r="H46" s="1504" t="s">
        <v>6679</v>
      </c>
      <c r="I46" s="1505"/>
      <c r="J46" s="415"/>
      <c r="K46" s="409"/>
      <c r="L46" s="536"/>
      <c r="M46" s="536"/>
      <c r="N46" s="325"/>
    </row>
    <row r="47" spans="1:14" s="163" customFormat="1" ht="15" customHeight="1" thickBot="1" x14ac:dyDescent="0.25">
      <c r="A47" s="536"/>
      <c r="B47" s="409"/>
      <c r="C47" s="409"/>
      <c r="D47" s="409"/>
      <c r="E47" s="409"/>
      <c r="F47" s="657"/>
      <c r="G47" s="409"/>
      <c r="H47" s="1545" t="s">
        <v>118</v>
      </c>
      <c r="I47" s="1546"/>
      <c r="J47" s="642">
        <f>SUM(J10:J45)</f>
        <v>0</v>
      </c>
      <c r="K47" s="409" t="s">
        <v>5085</v>
      </c>
      <c r="L47" s="536"/>
      <c r="M47" s="1158" t="s">
        <v>5059</v>
      </c>
      <c r="N47" s="56"/>
    </row>
    <row r="48" spans="1:14" s="163" customFormat="1" ht="18.75" customHeight="1" x14ac:dyDescent="0.2">
      <c r="A48" s="536"/>
      <c r="B48" s="536"/>
      <c r="C48" s="536"/>
      <c r="D48" s="536"/>
      <c r="E48" s="536"/>
      <c r="F48" s="621"/>
      <c r="G48" s="536"/>
      <c r="H48" s="536"/>
      <c r="I48" s="536"/>
      <c r="J48" s="621"/>
      <c r="K48" s="536"/>
      <c r="L48" s="536"/>
      <c r="M48" s="536"/>
      <c r="N48" s="56"/>
    </row>
    <row r="49" spans="1:14" ht="18.75" customHeight="1" x14ac:dyDescent="0.2">
      <c r="A49" s="551">
        <v>2</v>
      </c>
      <c r="B49" s="877" t="s">
        <v>893</v>
      </c>
      <c r="C49" s="550"/>
      <c r="D49" s="550"/>
      <c r="E49" s="550"/>
      <c r="F49" s="620"/>
      <c r="G49" s="550"/>
      <c r="H49" s="550"/>
      <c r="I49" s="550"/>
      <c r="J49" s="620"/>
      <c r="K49" s="550"/>
      <c r="L49" s="550"/>
      <c r="M49" s="550"/>
      <c r="N49" s="56"/>
    </row>
    <row r="50" spans="1:14" ht="18.75" customHeight="1" x14ac:dyDescent="0.2">
      <c r="A50" s="553"/>
      <c r="B50" s="877" t="s">
        <v>6333</v>
      </c>
      <c r="C50" s="550"/>
      <c r="D50" s="550"/>
      <c r="E50" s="550"/>
      <c r="F50" s="620"/>
      <c r="G50" s="550"/>
      <c r="H50" s="550"/>
      <c r="I50" s="550"/>
      <c r="J50" s="620"/>
      <c r="K50" s="550"/>
      <c r="L50" s="550"/>
      <c r="M50" s="550"/>
      <c r="N50" s="56"/>
    </row>
    <row r="51" spans="1:14" ht="18.75" customHeight="1" x14ac:dyDescent="0.2">
      <c r="A51" s="553"/>
      <c r="B51" s="877" t="s">
        <v>6019</v>
      </c>
      <c r="C51" s="550"/>
      <c r="D51" s="550"/>
      <c r="E51" s="550"/>
      <c r="F51" s="620"/>
      <c r="G51" s="550"/>
      <c r="H51" s="550"/>
      <c r="I51" s="550"/>
      <c r="J51" s="620"/>
      <c r="K51" s="550"/>
      <c r="L51" s="550"/>
      <c r="M51" s="550"/>
      <c r="N51" s="56"/>
    </row>
    <row r="52" spans="1:14" ht="18.75" customHeight="1" x14ac:dyDescent="0.2">
      <c r="A52" s="553"/>
      <c r="B52" s="1656" t="s">
        <v>140</v>
      </c>
      <c r="C52" s="1657"/>
      <c r="D52" s="1656" t="s">
        <v>139</v>
      </c>
      <c r="E52" s="1657"/>
      <c r="F52" s="904" t="s">
        <v>138</v>
      </c>
      <c r="G52" s="905"/>
      <c r="H52" s="905" t="s">
        <v>137</v>
      </c>
      <c r="I52" s="905"/>
      <c r="J52" s="904" t="s">
        <v>89</v>
      </c>
      <c r="K52" s="409"/>
      <c r="L52" s="550"/>
      <c r="M52" s="550"/>
      <c r="N52" s="253"/>
    </row>
    <row r="53" spans="1:14" ht="15" customHeight="1" x14ac:dyDescent="0.2">
      <c r="A53" s="553"/>
      <c r="B53" s="626"/>
      <c r="C53" s="565"/>
      <c r="D53" s="566"/>
      <c r="E53" s="411"/>
      <c r="F53" s="627"/>
      <c r="G53" s="568"/>
      <c r="H53" s="568"/>
      <c r="I53" s="568"/>
      <c r="J53" s="628" t="s">
        <v>1205</v>
      </c>
      <c r="K53" s="409"/>
      <c r="L53" s="550"/>
      <c r="M53" s="550"/>
      <c r="N53" s="253"/>
    </row>
    <row r="54" spans="1:14" s="163" customFormat="1" ht="15" customHeight="1" x14ac:dyDescent="0.2">
      <c r="A54" s="536"/>
      <c r="B54" s="908">
        <v>1</v>
      </c>
      <c r="C54" s="909" t="s">
        <v>123</v>
      </c>
      <c r="D54" s="655" t="s">
        <v>1206</v>
      </c>
      <c r="E54" s="656" t="s">
        <v>143</v>
      </c>
      <c r="F54" s="638" t="b">
        <f>IF(総括表!$B$4=総括表!$Q$4,基礎データ貼付用シート!E1741)</f>
        <v>0</v>
      </c>
      <c r="G54" s="699" t="s">
        <v>1202</v>
      </c>
      <c r="H54" s="614">
        <v>0.26</v>
      </c>
      <c r="I54" s="699" t="s">
        <v>1204</v>
      </c>
      <c r="J54" s="701">
        <f t="shared" ref="J54:J81" si="4">ROUND(F54*H54,0)</f>
        <v>0</v>
      </c>
      <c r="K54" s="409" t="s">
        <v>134</v>
      </c>
      <c r="L54" s="536"/>
      <c r="M54" s="536"/>
      <c r="N54" s="253"/>
    </row>
    <row r="55" spans="1:14" s="163" customFormat="1" ht="15" customHeight="1" x14ac:dyDescent="0.2">
      <c r="A55" s="536"/>
      <c r="B55" s="410"/>
      <c r="C55" s="411"/>
      <c r="D55" s="655" t="s">
        <v>1211</v>
      </c>
      <c r="E55" s="656" t="s">
        <v>142</v>
      </c>
      <c r="F55" s="638" t="b">
        <f>IF(総括表!$B$4=総括表!$Q$5,基礎データ貼付用シート!E1741)</f>
        <v>0</v>
      </c>
      <c r="G55" s="699" t="s">
        <v>1202</v>
      </c>
      <c r="H55" s="614">
        <v>0</v>
      </c>
      <c r="I55" s="972" t="s">
        <v>1204</v>
      </c>
      <c r="J55" s="966">
        <f t="shared" si="4"/>
        <v>0</v>
      </c>
      <c r="K55" s="409" t="s">
        <v>132</v>
      </c>
      <c r="L55" s="536"/>
      <c r="M55" s="536"/>
      <c r="N55" s="47"/>
    </row>
    <row r="56" spans="1:14" s="163" customFormat="1" ht="15" customHeight="1" x14ac:dyDescent="0.2">
      <c r="A56" s="536"/>
      <c r="B56" s="908">
        <v>2</v>
      </c>
      <c r="C56" s="909" t="s">
        <v>122</v>
      </c>
      <c r="D56" s="655" t="s">
        <v>1206</v>
      </c>
      <c r="E56" s="656" t="s">
        <v>143</v>
      </c>
      <c r="F56" s="638" t="b">
        <f>IF(総括表!$B$4=総括表!$Q$4,基礎データ貼付用シート!E1745)</f>
        <v>0</v>
      </c>
      <c r="G56" s="699" t="s">
        <v>1202</v>
      </c>
      <c r="H56" s="614">
        <v>0.27800000000000002</v>
      </c>
      <c r="I56" s="699" t="s">
        <v>1204</v>
      </c>
      <c r="J56" s="701">
        <f t="shared" si="4"/>
        <v>0</v>
      </c>
      <c r="K56" s="409" t="s">
        <v>130</v>
      </c>
      <c r="L56" s="536"/>
      <c r="M56" s="536"/>
      <c r="N56" s="47"/>
    </row>
    <row r="57" spans="1:14" s="163" customFormat="1" ht="15" customHeight="1" x14ac:dyDescent="0.2">
      <c r="A57" s="536"/>
      <c r="B57" s="410"/>
      <c r="C57" s="411"/>
      <c r="D57" s="655" t="s">
        <v>1211</v>
      </c>
      <c r="E57" s="656" t="s">
        <v>142</v>
      </c>
      <c r="F57" s="638" t="b">
        <f>IF(総括表!$B$4=総括表!$Q$5,基礎データ貼付用シート!E1745)</f>
        <v>0</v>
      </c>
      <c r="G57" s="699" t="s">
        <v>1202</v>
      </c>
      <c r="H57" s="614">
        <v>0</v>
      </c>
      <c r="I57" s="972" t="s">
        <v>1204</v>
      </c>
      <c r="J57" s="966">
        <f t="shared" si="4"/>
        <v>0</v>
      </c>
      <c r="K57" s="409" t="s">
        <v>539</v>
      </c>
      <c r="L57" s="536"/>
      <c r="M57" s="536"/>
      <c r="N57" s="47"/>
    </row>
    <row r="58" spans="1:14" s="163" customFormat="1" ht="15" customHeight="1" x14ac:dyDescent="0.2">
      <c r="A58" s="536"/>
      <c r="B58" s="908">
        <v>3</v>
      </c>
      <c r="C58" s="909" t="s">
        <v>121</v>
      </c>
      <c r="D58" s="655" t="s">
        <v>1206</v>
      </c>
      <c r="E58" s="656" t="s">
        <v>143</v>
      </c>
      <c r="F58" s="638" t="b">
        <f>IF(総括表!$B$4=総括表!$Q$4,基礎データ貼付用シート!E1748)</f>
        <v>0</v>
      </c>
      <c r="G58" s="699" t="s">
        <v>1202</v>
      </c>
      <c r="H58" s="614">
        <v>0.29699999999999999</v>
      </c>
      <c r="I58" s="699" t="s">
        <v>1204</v>
      </c>
      <c r="J58" s="701">
        <f t="shared" si="4"/>
        <v>0</v>
      </c>
      <c r="K58" s="409" t="s">
        <v>538</v>
      </c>
      <c r="L58" s="536"/>
      <c r="M58" s="536"/>
      <c r="N58" s="47"/>
    </row>
    <row r="59" spans="1:14" s="163" customFormat="1" ht="15" customHeight="1" x14ac:dyDescent="0.2">
      <c r="A59" s="536"/>
      <c r="B59" s="410"/>
      <c r="C59" s="411"/>
      <c r="D59" s="655" t="s">
        <v>1211</v>
      </c>
      <c r="E59" s="656" t="s">
        <v>142</v>
      </c>
      <c r="F59" s="638" t="b">
        <f>IF(総括表!$B$4=総括表!$Q$5,基礎データ貼付用シート!E1748)</f>
        <v>0</v>
      </c>
      <c r="G59" s="699" t="s">
        <v>1202</v>
      </c>
      <c r="H59" s="614">
        <v>4.2000000000000003E-2</v>
      </c>
      <c r="I59" s="972" t="s">
        <v>1204</v>
      </c>
      <c r="J59" s="966">
        <f t="shared" si="4"/>
        <v>0</v>
      </c>
      <c r="K59" s="409" t="s">
        <v>537</v>
      </c>
      <c r="L59" s="536"/>
      <c r="M59" s="536"/>
      <c r="N59" s="47"/>
    </row>
    <row r="60" spans="1:14" s="163" customFormat="1" ht="15" customHeight="1" x14ac:dyDescent="0.2">
      <c r="A60" s="536"/>
      <c r="B60" s="908">
        <v>4</v>
      </c>
      <c r="C60" s="909" t="s">
        <v>120</v>
      </c>
      <c r="D60" s="655" t="s">
        <v>1206</v>
      </c>
      <c r="E60" s="656" t="s">
        <v>143</v>
      </c>
      <c r="F60" s="638" t="b">
        <f>IF(総括表!$B$4=総括表!$Q$4,基礎データ貼付用シート!E1751)</f>
        <v>0</v>
      </c>
      <c r="G60" s="699" t="s">
        <v>1202</v>
      </c>
      <c r="H60" s="614">
        <v>0.29299999999999998</v>
      </c>
      <c r="I60" s="699" t="s">
        <v>1204</v>
      </c>
      <c r="J60" s="701">
        <f t="shared" si="4"/>
        <v>0</v>
      </c>
      <c r="K60" s="409" t="s">
        <v>536</v>
      </c>
      <c r="L60" s="536"/>
      <c r="M60" s="536"/>
      <c r="N60" s="47"/>
    </row>
    <row r="61" spans="1:14" s="163" customFormat="1" ht="15" customHeight="1" x14ac:dyDescent="0.2">
      <c r="A61" s="536"/>
      <c r="B61" s="410"/>
      <c r="C61" s="411"/>
      <c r="D61" s="655" t="s">
        <v>1211</v>
      </c>
      <c r="E61" s="656" t="s">
        <v>142</v>
      </c>
      <c r="F61" s="638" t="b">
        <f>IF(総括表!$B$4=総括表!$Q$5,基礎データ貼付用シート!E1751)</f>
        <v>0</v>
      </c>
      <c r="G61" s="699" t="s">
        <v>1202</v>
      </c>
      <c r="H61" s="614">
        <v>0.20599999999999999</v>
      </c>
      <c r="I61" s="972" t="s">
        <v>1204</v>
      </c>
      <c r="J61" s="966">
        <f t="shared" si="4"/>
        <v>0</v>
      </c>
      <c r="K61" s="409" t="s">
        <v>535</v>
      </c>
      <c r="L61" s="536"/>
      <c r="M61" s="536"/>
      <c r="N61" s="47"/>
    </row>
    <row r="62" spans="1:14" s="163" customFormat="1" ht="15" customHeight="1" x14ac:dyDescent="0.2">
      <c r="A62" s="536"/>
      <c r="B62" s="908">
        <v>5</v>
      </c>
      <c r="C62" s="909" t="s">
        <v>476</v>
      </c>
      <c r="D62" s="655" t="s">
        <v>1206</v>
      </c>
      <c r="E62" s="656" t="s">
        <v>143</v>
      </c>
      <c r="F62" s="638" t="b">
        <f>IF(総括表!$B$4=総括表!$Q$4,基礎データ貼付用シート!E1754)</f>
        <v>0</v>
      </c>
      <c r="G62" s="699" t="s">
        <v>1202</v>
      </c>
      <c r="H62" s="614">
        <v>0.308</v>
      </c>
      <c r="I62" s="699" t="s">
        <v>1204</v>
      </c>
      <c r="J62" s="701">
        <f t="shared" si="4"/>
        <v>0</v>
      </c>
      <c r="K62" s="409" t="s">
        <v>531</v>
      </c>
      <c r="L62" s="536"/>
      <c r="M62" s="536"/>
      <c r="N62" s="47"/>
    </row>
    <row r="63" spans="1:14" s="163" customFormat="1" ht="15" customHeight="1" x14ac:dyDescent="0.2">
      <c r="A63" s="536"/>
      <c r="B63" s="410"/>
      <c r="C63" s="411"/>
      <c r="D63" s="655" t="s">
        <v>1211</v>
      </c>
      <c r="E63" s="656" t="s">
        <v>142</v>
      </c>
      <c r="F63" s="638" t="b">
        <f>IF(総括表!$B$4=総括表!$Q$5,基礎データ貼付用シート!E1754)</f>
        <v>0</v>
      </c>
      <c r="G63" s="699" t="s">
        <v>1202</v>
      </c>
      <c r="H63" s="614">
        <v>0.24399999999999999</v>
      </c>
      <c r="I63" s="972" t="s">
        <v>1204</v>
      </c>
      <c r="J63" s="966">
        <f t="shared" si="4"/>
        <v>0</v>
      </c>
      <c r="K63" s="409" t="s">
        <v>529</v>
      </c>
      <c r="L63" s="536"/>
      <c r="M63" s="536"/>
      <c r="N63" s="47"/>
    </row>
    <row r="64" spans="1:14" s="163" customFormat="1" ht="15" customHeight="1" x14ac:dyDescent="0.2">
      <c r="A64" s="536"/>
      <c r="B64" s="908">
        <v>6</v>
      </c>
      <c r="C64" s="909" t="s">
        <v>513</v>
      </c>
      <c r="D64" s="655" t="s">
        <v>1206</v>
      </c>
      <c r="E64" s="656" t="s">
        <v>143</v>
      </c>
      <c r="F64" s="638" t="b">
        <f>IF(総括表!$B$4=総括表!$Q$4,基礎データ貼付用シート!E1758)</f>
        <v>0</v>
      </c>
      <c r="G64" s="699" t="s">
        <v>1202</v>
      </c>
      <c r="H64" s="614">
        <v>0.33100000000000002</v>
      </c>
      <c r="I64" s="699" t="s">
        <v>1204</v>
      </c>
      <c r="J64" s="701">
        <f t="shared" si="4"/>
        <v>0</v>
      </c>
      <c r="K64" s="409" t="s">
        <v>555</v>
      </c>
      <c r="L64" s="536"/>
      <c r="M64" s="536"/>
      <c r="N64" s="47"/>
    </row>
    <row r="65" spans="1:14" s="163" customFormat="1" ht="15" customHeight="1" x14ac:dyDescent="0.2">
      <c r="A65" s="536"/>
      <c r="B65" s="410"/>
      <c r="C65" s="411"/>
      <c r="D65" s="655" t="s">
        <v>1211</v>
      </c>
      <c r="E65" s="656" t="s">
        <v>142</v>
      </c>
      <c r="F65" s="638" t="b">
        <f>IF(総括表!$B$4=総括表!$Q$5,基礎データ貼付用シート!E1758)</f>
        <v>0</v>
      </c>
      <c r="G65" s="699" t="s">
        <v>1202</v>
      </c>
      <c r="H65" s="614">
        <v>0.27400000000000002</v>
      </c>
      <c r="I65" s="972" t="s">
        <v>1204</v>
      </c>
      <c r="J65" s="966">
        <f t="shared" si="4"/>
        <v>0</v>
      </c>
      <c r="K65" s="409" t="s">
        <v>554</v>
      </c>
      <c r="L65" s="536"/>
      <c r="M65" s="536"/>
      <c r="N65" s="47"/>
    </row>
    <row r="66" spans="1:14" s="163" customFormat="1" ht="15" customHeight="1" x14ac:dyDescent="0.2">
      <c r="A66" s="536"/>
      <c r="B66" s="908">
        <v>7</v>
      </c>
      <c r="C66" s="909" t="s">
        <v>620</v>
      </c>
      <c r="D66" s="655" t="s">
        <v>1206</v>
      </c>
      <c r="E66" s="656" t="s">
        <v>143</v>
      </c>
      <c r="F66" s="638" t="b">
        <f>IF(総括表!$B$4=総括表!$Q$4,基礎データ貼付用シート!E1762)</f>
        <v>0</v>
      </c>
      <c r="G66" s="699" t="s">
        <v>1202</v>
      </c>
      <c r="H66" s="614">
        <v>0.35299999999999998</v>
      </c>
      <c r="I66" s="699" t="s">
        <v>1204</v>
      </c>
      <c r="J66" s="701">
        <f t="shared" si="4"/>
        <v>0</v>
      </c>
      <c r="K66" s="409" t="s">
        <v>553</v>
      </c>
      <c r="L66" s="536"/>
      <c r="M66" s="536"/>
      <c r="N66" s="47"/>
    </row>
    <row r="67" spans="1:14" s="163" customFormat="1" ht="15" customHeight="1" x14ac:dyDescent="0.2">
      <c r="A67" s="536"/>
      <c r="B67" s="410"/>
      <c r="C67" s="411"/>
      <c r="D67" s="655" t="s">
        <v>1211</v>
      </c>
      <c r="E67" s="656" t="s">
        <v>142</v>
      </c>
      <c r="F67" s="638" t="b">
        <f>IF(総括表!$B$4=総括表!$Q$5,基礎データ貼付用シート!E1762)</f>
        <v>0</v>
      </c>
      <c r="G67" s="699" t="s">
        <v>1202</v>
      </c>
      <c r="H67" s="614">
        <v>0.30399999999999999</v>
      </c>
      <c r="I67" s="972" t="s">
        <v>1204</v>
      </c>
      <c r="J67" s="966">
        <f t="shared" si="4"/>
        <v>0</v>
      </c>
      <c r="K67" s="409" t="s">
        <v>570</v>
      </c>
      <c r="L67" s="536"/>
      <c r="M67" s="536"/>
      <c r="N67" s="47"/>
    </row>
    <row r="68" spans="1:14" s="163" customFormat="1" ht="15" customHeight="1" x14ac:dyDescent="0.2">
      <c r="A68" s="536"/>
      <c r="B68" s="908">
        <v>8</v>
      </c>
      <c r="C68" s="909" t="s">
        <v>716</v>
      </c>
      <c r="D68" s="655" t="s">
        <v>1206</v>
      </c>
      <c r="E68" s="656" t="s">
        <v>143</v>
      </c>
      <c r="F68" s="638" t="b">
        <f>IF(総括表!$B$4=総括表!$Q$4,基礎データ貼付用シート!E1766)</f>
        <v>0</v>
      </c>
      <c r="G68" s="699" t="s">
        <v>1202</v>
      </c>
      <c r="H68" s="614">
        <v>0.376</v>
      </c>
      <c r="I68" s="699" t="s">
        <v>1204</v>
      </c>
      <c r="J68" s="701">
        <f>ROUND(F68*H68,0)</f>
        <v>0</v>
      </c>
      <c r="K68" s="409" t="s">
        <v>569</v>
      </c>
      <c r="L68" s="536"/>
      <c r="M68" s="536"/>
      <c r="N68" s="47"/>
    </row>
    <row r="69" spans="1:14" s="163" customFormat="1" ht="15" customHeight="1" x14ac:dyDescent="0.2">
      <c r="A69" s="536"/>
      <c r="B69" s="410"/>
      <c r="C69" s="411"/>
      <c r="D69" s="655" t="s">
        <v>1211</v>
      </c>
      <c r="E69" s="656" t="s">
        <v>142</v>
      </c>
      <c r="F69" s="638" t="b">
        <f>IF(総括表!$B$4=総括表!$Q$5,基礎データ貼付用シート!E1766)</f>
        <v>0</v>
      </c>
      <c r="G69" s="699" t="s">
        <v>1202</v>
      </c>
      <c r="H69" s="614">
        <v>0.33200000000000002</v>
      </c>
      <c r="I69" s="972" t="s">
        <v>1204</v>
      </c>
      <c r="J69" s="966">
        <f>ROUND(F69*H69,0)</f>
        <v>0</v>
      </c>
      <c r="K69" s="409" t="s">
        <v>568</v>
      </c>
      <c r="L69" s="536"/>
      <c r="M69" s="536"/>
      <c r="N69" s="47"/>
    </row>
    <row r="70" spans="1:14" s="163" customFormat="1" ht="15" customHeight="1" x14ac:dyDescent="0.2">
      <c r="A70" s="536"/>
      <c r="B70" s="908">
        <v>9</v>
      </c>
      <c r="C70" s="909" t="s">
        <v>747</v>
      </c>
      <c r="D70" s="655" t="s">
        <v>1206</v>
      </c>
      <c r="E70" s="656" t="s">
        <v>143</v>
      </c>
      <c r="F70" s="638" t="b">
        <f>IF(総括表!$B$4=総括表!$Q$4,基礎データ貼付用シート!E1770)</f>
        <v>0</v>
      </c>
      <c r="G70" s="699" t="s">
        <v>1202</v>
      </c>
      <c r="H70" s="614">
        <v>0.39800000000000002</v>
      </c>
      <c r="I70" s="699" t="s">
        <v>1204</v>
      </c>
      <c r="J70" s="701">
        <f>ROUND(F70*H70,0)</f>
        <v>0</v>
      </c>
      <c r="K70" s="409" t="s">
        <v>567</v>
      </c>
      <c r="L70" s="536"/>
      <c r="M70" s="536"/>
      <c r="N70" s="47"/>
    </row>
    <row r="71" spans="1:14" s="163" customFormat="1" ht="15" customHeight="1" x14ac:dyDescent="0.2">
      <c r="A71" s="536"/>
      <c r="B71" s="410"/>
      <c r="C71" s="411"/>
      <c r="D71" s="655" t="s">
        <v>1211</v>
      </c>
      <c r="E71" s="656" t="s">
        <v>142</v>
      </c>
      <c r="F71" s="638" t="b">
        <f>IF(総括表!$B$4=総括表!$Q$5,基礎データ貼付用シート!E1770)</f>
        <v>0</v>
      </c>
      <c r="G71" s="699" t="s">
        <v>1202</v>
      </c>
      <c r="H71" s="614">
        <v>0.36299999999999999</v>
      </c>
      <c r="I71" s="972" t="s">
        <v>1204</v>
      </c>
      <c r="J71" s="966">
        <f>ROUND(F71*H71,0)</f>
        <v>0</v>
      </c>
      <c r="K71" s="409" t="s">
        <v>566</v>
      </c>
      <c r="L71" s="536"/>
      <c r="M71" s="536"/>
      <c r="N71" s="47"/>
    </row>
    <row r="72" spans="1:14" s="163" customFormat="1" ht="15" customHeight="1" x14ac:dyDescent="0.2">
      <c r="A72" s="536"/>
      <c r="B72" s="908">
        <v>10</v>
      </c>
      <c r="C72" s="909" t="s">
        <v>818</v>
      </c>
      <c r="D72" s="655" t="s">
        <v>1206</v>
      </c>
      <c r="E72" s="656" t="s">
        <v>143</v>
      </c>
      <c r="F72" s="638" t="b">
        <f>IF(総括表!$B$4=総括表!$Q$4,基礎データ貼付用シート!E1774)</f>
        <v>0</v>
      </c>
      <c r="G72" s="699" t="s">
        <v>1202</v>
      </c>
      <c r="H72" s="614">
        <v>0.42099999999999999</v>
      </c>
      <c r="I72" s="699" t="s">
        <v>1204</v>
      </c>
      <c r="J72" s="701">
        <f t="shared" si="4"/>
        <v>0</v>
      </c>
      <c r="K72" s="409" t="s">
        <v>565</v>
      </c>
      <c r="L72" s="536"/>
      <c r="M72" s="536"/>
      <c r="N72" s="47"/>
    </row>
    <row r="73" spans="1:14" s="163" customFormat="1" ht="15" customHeight="1" x14ac:dyDescent="0.2">
      <c r="A73" s="536"/>
      <c r="B73" s="410"/>
      <c r="C73" s="411"/>
      <c r="D73" s="655" t="s">
        <v>1211</v>
      </c>
      <c r="E73" s="656" t="s">
        <v>142</v>
      </c>
      <c r="F73" s="638" t="b">
        <f>IF(総括表!$B$4=総括表!$Q$5,基礎データ貼付用シート!E1774)</f>
        <v>0</v>
      </c>
      <c r="G73" s="699" t="s">
        <v>1202</v>
      </c>
      <c r="H73" s="614">
        <v>0.39300000000000002</v>
      </c>
      <c r="I73" s="972" t="s">
        <v>1204</v>
      </c>
      <c r="J73" s="966">
        <f t="shared" si="4"/>
        <v>0</v>
      </c>
      <c r="K73" s="409" t="s">
        <v>564</v>
      </c>
      <c r="L73" s="536"/>
      <c r="M73" s="536"/>
      <c r="N73" s="47"/>
    </row>
    <row r="74" spans="1:14" s="163" customFormat="1" ht="15" customHeight="1" x14ac:dyDescent="0.2">
      <c r="A74" s="536"/>
      <c r="B74" s="908">
        <v>11</v>
      </c>
      <c r="C74" s="909" t="s">
        <v>894</v>
      </c>
      <c r="D74" s="655" t="s">
        <v>1206</v>
      </c>
      <c r="E74" s="656" t="s">
        <v>143</v>
      </c>
      <c r="F74" s="638" t="b">
        <f>IF(総括表!$B$4=総括表!$Q$4,基礎データ貼付用シート!E1778)</f>
        <v>0</v>
      </c>
      <c r="G74" s="699" t="s">
        <v>1202</v>
      </c>
      <c r="H74" s="614">
        <v>0.443</v>
      </c>
      <c r="I74" s="699" t="s">
        <v>1204</v>
      </c>
      <c r="J74" s="701">
        <f t="shared" si="4"/>
        <v>0</v>
      </c>
      <c r="K74" s="409" t="s">
        <v>563</v>
      </c>
      <c r="L74" s="536"/>
      <c r="M74" s="536"/>
      <c r="N74" s="47"/>
    </row>
    <row r="75" spans="1:14" s="163" customFormat="1" ht="15" customHeight="1" x14ac:dyDescent="0.2">
      <c r="A75" s="536"/>
      <c r="B75" s="410"/>
      <c r="C75" s="411"/>
      <c r="D75" s="655" t="s">
        <v>1211</v>
      </c>
      <c r="E75" s="656" t="s">
        <v>142</v>
      </c>
      <c r="F75" s="638" t="b">
        <f>IF(総括表!$B$4=総括表!$Q$5,基礎データ貼付用シート!E1778)</f>
        <v>0</v>
      </c>
      <c r="G75" s="699" t="s">
        <v>1202</v>
      </c>
      <c r="H75" s="614">
        <v>0.42199999999999999</v>
      </c>
      <c r="I75" s="972" t="s">
        <v>1204</v>
      </c>
      <c r="J75" s="966">
        <f t="shared" si="4"/>
        <v>0</v>
      </c>
      <c r="K75" s="409" t="s">
        <v>562</v>
      </c>
      <c r="L75" s="536"/>
      <c r="M75" s="536"/>
      <c r="N75" s="47"/>
    </row>
    <row r="76" spans="1:14" s="163" customFormat="1" ht="15" customHeight="1" x14ac:dyDescent="0.2">
      <c r="A76" s="536"/>
      <c r="B76" s="908">
        <v>12</v>
      </c>
      <c r="C76" s="909" t="s">
        <v>926</v>
      </c>
      <c r="D76" s="655" t="s">
        <v>1206</v>
      </c>
      <c r="E76" s="656" t="s">
        <v>143</v>
      </c>
      <c r="F76" s="638" t="b">
        <f>IF(総括表!$B$4=総括表!$Q$4,基礎データ貼付用シート!E1782)</f>
        <v>0</v>
      </c>
      <c r="G76" s="699" t="s">
        <v>1202</v>
      </c>
      <c r="H76" s="614">
        <v>0.46600000000000003</v>
      </c>
      <c r="I76" s="699" t="s">
        <v>1204</v>
      </c>
      <c r="J76" s="701">
        <f t="shared" si="4"/>
        <v>0</v>
      </c>
      <c r="K76" s="409" t="s">
        <v>561</v>
      </c>
      <c r="L76" s="536"/>
      <c r="M76" s="536"/>
      <c r="N76" s="47"/>
    </row>
    <row r="77" spans="1:14" s="163" customFormat="1" ht="15" customHeight="1" x14ac:dyDescent="0.2">
      <c r="A77" s="536"/>
      <c r="B77" s="410"/>
      <c r="C77" s="411"/>
      <c r="D77" s="655" t="s">
        <v>1211</v>
      </c>
      <c r="E77" s="656" t="s">
        <v>142</v>
      </c>
      <c r="F77" s="638" t="b">
        <f>IF(総括表!$B$4=総括表!$Q$5,基礎データ貼付用シート!E1782)</f>
        <v>0</v>
      </c>
      <c r="G77" s="699" t="s">
        <v>1202</v>
      </c>
      <c r="H77" s="614">
        <v>0.45100000000000001</v>
      </c>
      <c r="I77" s="972" t="s">
        <v>1204</v>
      </c>
      <c r="J77" s="966">
        <f t="shared" si="4"/>
        <v>0</v>
      </c>
      <c r="K77" s="409" t="s">
        <v>560</v>
      </c>
      <c r="L77" s="536"/>
      <c r="M77" s="536"/>
      <c r="N77" s="47"/>
    </row>
    <row r="78" spans="1:14" s="163" customFormat="1" ht="15" customHeight="1" x14ac:dyDescent="0.2">
      <c r="A78" s="536"/>
      <c r="B78" s="908">
        <f>B76+1</f>
        <v>13</v>
      </c>
      <c r="C78" s="909" t="s">
        <v>1082</v>
      </c>
      <c r="D78" s="655" t="s">
        <v>1206</v>
      </c>
      <c r="E78" s="656" t="s">
        <v>143</v>
      </c>
      <c r="F78" s="638" t="b">
        <f>IF(総括表!$B$4=総括表!$Q$4,基礎データ貼付用シート!E1786)</f>
        <v>0</v>
      </c>
      <c r="G78" s="699" t="s">
        <v>1202</v>
      </c>
      <c r="H78" s="614">
        <v>0.48299999999999998</v>
      </c>
      <c r="I78" s="699" t="s">
        <v>1204</v>
      </c>
      <c r="J78" s="701">
        <f t="shared" si="4"/>
        <v>0</v>
      </c>
      <c r="K78" s="409" t="s">
        <v>581</v>
      </c>
      <c r="L78" s="536"/>
      <c r="M78" s="536"/>
      <c r="N78" s="47"/>
    </row>
    <row r="79" spans="1:14" s="163" customFormat="1" ht="15" customHeight="1" x14ac:dyDescent="0.2">
      <c r="A79" s="536"/>
      <c r="B79" s="410"/>
      <c r="C79" s="411"/>
      <c r="D79" s="655" t="s">
        <v>1211</v>
      </c>
      <c r="E79" s="656" t="s">
        <v>142</v>
      </c>
      <c r="F79" s="638" t="b">
        <f>IF(総括表!$B$4=総括表!$Q$5,基礎データ貼付用シート!E1786)</f>
        <v>0</v>
      </c>
      <c r="G79" s="699" t="s">
        <v>1202</v>
      </c>
      <c r="H79" s="614">
        <v>0.47599999999999998</v>
      </c>
      <c r="I79" s="972" t="s">
        <v>1204</v>
      </c>
      <c r="J79" s="966">
        <f t="shared" si="4"/>
        <v>0</v>
      </c>
      <c r="K79" s="409" t="s">
        <v>580</v>
      </c>
      <c r="L79" s="536"/>
      <c r="M79" s="536"/>
      <c r="N79" s="47"/>
    </row>
    <row r="80" spans="1:14" s="163" customFormat="1" ht="15" customHeight="1" x14ac:dyDescent="0.2">
      <c r="A80" s="536"/>
      <c r="B80" s="404">
        <f>B78+1</f>
        <v>14</v>
      </c>
      <c r="C80" s="405" t="s">
        <v>1284</v>
      </c>
      <c r="D80" s="406" t="s">
        <v>534</v>
      </c>
      <c r="E80" s="407" t="s">
        <v>143</v>
      </c>
      <c r="F80" s="638" t="b">
        <f>IF(総括表!$B$4=総括表!$Q$4,基礎データ貼付用シート!E1790)</f>
        <v>0</v>
      </c>
      <c r="G80" s="423" t="s">
        <v>117</v>
      </c>
      <c r="H80" s="614">
        <v>0.5</v>
      </c>
      <c r="I80" s="423" t="s">
        <v>119</v>
      </c>
      <c r="J80" s="424">
        <f t="shared" si="4"/>
        <v>0</v>
      </c>
      <c r="K80" s="409" t="s">
        <v>579</v>
      </c>
      <c r="L80" s="536"/>
      <c r="M80" s="536"/>
      <c r="N80" s="47"/>
    </row>
    <row r="81" spans="1:14" s="163" customFormat="1" ht="15" customHeight="1" x14ac:dyDescent="0.2">
      <c r="A81" s="536"/>
      <c r="B81" s="410"/>
      <c r="C81" s="411"/>
      <c r="D81" s="406" t="s">
        <v>530</v>
      </c>
      <c r="E81" s="407" t="s">
        <v>142</v>
      </c>
      <c r="F81" s="638" t="b">
        <f>IF(総括表!$B$4=総括表!$Q$5,基礎データ貼付用シート!E1790)</f>
        <v>0</v>
      </c>
      <c r="G81" s="423" t="s">
        <v>117</v>
      </c>
      <c r="H81" s="614">
        <v>0.5</v>
      </c>
      <c r="I81" s="425" t="s">
        <v>119</v>
      </c>
      <c r="J81" s="789">
        <f t="shared" si="4"/>
        <v>0</v>
      </c>
      <c r="K81" s="409" t="s">
        <v>578</v>
      </c>
      <c r="L81" s="536"/>
      <c r="M81" s="536"/>
      <c r="N81" s="47"/>
    </row>
    <row r="82" spans="1:14" s="163" customFormat="1" ht="15" customHeight="1" x14ac:dyDescent="0.2">
      <c r="A82" s="536"/>
      <c r="B82" s="404">
        <f>B80+1</f>
        <v>15</v>
      </c>
      <c r="C82" s="405" t="s">
        <v>5388</v>
      </c>
      <c r="D82" s="406" t="s">
        <v>534</v>
      </c>
      <c r="E82" s="407" t="s">
        <v>143</v>
      </c>
      <c r="F82" s="638" t="b">
        <f>IF(総括表!$B$4=総括表!$Q$4,基礎データ貼付用シート!E1794)</f>
        <v>0</v>
      </c>
      <c r="G82" s="423" t="s">
        <v>117</v>
      </c>
      <c r="H82" s="614">
        <v>0.5</v>
      </c>
      <c r="I82" s="423" t="s">
        <v>119</v>
      </c>
      <c r="J82" s="424">
        <f t="shared" ref="J82:J83" si="5">ROUND(F82*H82,0)</f>
        <v>0</v>
      </c>
      <c r="K82" s="409" t="s">
        <v>577</v>
      </c>
      <c r="L82" s="536"/>
      <c r="M82" s="536"/>
      <c r="N82" s="47"/>
    </row>
    <row r="83" spans="1:14" s="163" customFormat="1" ht="15" customHeight="1" x14ac:dyDescent="0.2">
      <c r="A83" s="536"/>
      <c r="B83" s="410"/>
      <c r="C83" s="411"/>
      <c r="D83" s="406" t="s">
        <v>530</v>
      </c>
      <c r="E83" s="407" t="s">
        <v>142</v>
      </c>
      <c r="F83" s="638" t="b">
        <f>IF(総括表!$B$4=総括表!$Q$5,基礎データ貼付用シート!E1794)</f>
        <v>0</v>
      </c>
      <c r="G83" s="423" t="s">
        <v>117</v>
      </c>
      <c r="H83" s="614">
        <v>0.5</v>
      </c>
      <c r="I83" s="425" t="s">
        <v>119</v>
      </c>
      <c r="J83" s="789">
        <f t="shared" si="5"/>
        <v>0</v>
      </c>
      <c r="K83" s="409" t="s">
        <v>5453</v>
      </c>
      <c r="L83" s="536"/>
      <c r="M83" s="536"/>
      <c r="N83" s="47"/>
    </row>
    <row r="84" spans="1:14" s="163" customFormat="1" ht="15" customHeight="1" x14ac:dyDescent="0.2">
      <c r="A84" s="536"/>
      <c r="B84" s="404">
        <f>B82+1</f>
        <v>16</v>
      </c>
      <c r="C84" s="405" t="s">
        <v>5796</v>
      </c>
      <c r="D84" s="406" t="s">
        <v>534</v>
      </c>
      <c r="E84" s="407" t="s">
        <v>143</v>
      </c>
      <c r="F84" s="638" t="b">
        <f>IF(総括表!$B$4=総括表!$Q$4,基礎データ貼付用シート!E1798)</f>
        <v>0</v>
      </c>
      <c r="G84" s="423" t="s">
        <v>117</v>
      </c>
      <c r="H84" s="614">
        <v>0.5</v>
      </c>
      <c r="I84" s="423" t="s">
        <v>119</v>
      </c>
      <c r="J84" s="424">
        <f t="shared" ref="J84:J85" si="6">ROUND(F84*H84,0)</f>
        <v>0</v>
      </c>
      <c r="K84" s="409" t="s">
        <v>575</v>
      </c>
      <c r="L84" s="536"/>
      <c r="M84" s="536"/>
      <c r="N84" s="47"/>
    </row>
    <row r="85" spans="1:14" s="163" customFormat="1" ht="15" customHeight="1" x14ac:dyDescent="0.2">
      <c r="A85" s="536"/>
      <c r="B85" s="410"/>
      <c r="C85" s="411"/>
      <c r="D85" s="406" t="s">
        <v>530</v>
      </c>
      <c r="E85" s="407" t="s">
        <v>142</v>
      </c>
      <c r="F85" s="638" t="b">
        <f>IF(総括表!$B$4=総括表!$Q$5,基礎データ貼付用シート!E1798)</f>
        <v>0</v>
      </c>
      <c r="G85" s="423" t="s">
        <v>117</v>
      </c>
      <c r="H85" s="614">
        <v>0.5</v>
      </c>
      <c r="I85" s="425" t="s">
        <v>119</v>
      </c>
      <c r="J85" s="789">
        <f t="shared" si="6"/>
        <v>0</v>
      </c>
      <c r="K85" s="409" t="s">
        <v>574</v>
      </c>
      <c r="L85" s="536"/>
      <c r="M85" s="536"/>
      <c r="N85" s="47"/>
    </row>
    <row r="86" spans="1:14" s="258" customFormat="1" ht="15" customHeight="1" x14ac:dyDescent="0.2">
      <c r="A86" s="536"/>
      <c r="B86" s="404">
        <f>B84+1</f>
        <v>17</v>
      </c>
      <c r="C86" s="405" t="s">
        <v>6351</v>
      </c>
      <c r="D86" s="406" t="s">
        <v>534</v>
      </c>
      <c r="E86" s="407" t="s">
        <v>143</v>
      </c>
      <c r="F86" s="638" t="b">
        <f>IF(総括表!$B$4=総括表!$Q$4,基礎データ貼付用シート!E1802)</f>
        <v>0</v>
      </c>
      <c r="G86" s="423" t="s">
        <v>117</v>
      </c>
      <c r="H86" s="614">
        <v>0.5</v>
      </c>
      <c r="I86" s="423" t="s">
        <v>119</v>
      </c>
      <c r="J86" s="424">
        <f t="shared" ref="J86:J87" si="7">ROUND(F86*H86,0)</f>
        <v>0</v>
      </c>
      <c r="K86" s="409" t="s">
        <v>312</v>
      </c>
      <c r="L86" s="536"/>
      <c r="M86" s="536"/>
      <c r="N86" s="47"/>
    </row>
    <row r="87" spans="1:14" s="258" customFormat="1" ht="15" customHeight="1" thickBot="1" x14ac:dyDescent="0.25">
      <c r="A87" s="536"/>
      <c r="B87" s="410"/>
      <c r="C87" s="411"/>
      <c r="D87" s="406" t="s">
        <v>530</v>
      </c>
      <c r="E87" s="407" t="s">
        <v>142</v>
      </c>
      <c r="F87" s="638" t="b">
        <f>IF(総括表!$B$4=総括表!$Q$5,基礎データ貼付用シート!E1802)</f>
        <v>0</v>
      </c>
      <c r="G87" s="423" t="s">
        <v>117</v>
      </c>
      <c r="H87" s="614">
        <v>0.5</v>
      </c>
      <c r="I87" s="425" t="s">
        <v>119</v>
      </c>
      <c r="J87" s="789">
        <f t="shared" si="7"/>
        <v>0</v>
      </c>
      <c r="K87" s="409" t="s">
        <v>311</v>
      </c>
      <c r="L87" s="536"/>
      <c r="M87" s="536"/>
      <c r="N87" s="47"/>
    </row>
    <row r="88" spans="1:14" s="163" customFormat="1" ht="15" customHeight="1" x14ac:dyDescent="0.2">
      <c r="A88" s="536"/>
      <c r="B88" s="413"/>
      <c r="C88" s="414"/>
      <c r="D88" s="413"/>
      <c r="E88" s="413"/>
      <c r="F88" s="58"/>
      <c r="G88" s="591"/>
      <c r="H88" s="1504" t="s">
        <v>6016</v>
      </c>
      <c r="I88" s="1505"/>
      <c r="J88" s="415"/>
      <c r="K88" s="409"/>
      <c r="L88" s="536"/>
      <c r="M88" s="536"/>
      <c r="N88" s="56"/>
    </row>
    <row r="89" spans="1:14" s="163" customFormat="1" ht="15" customHeight="1" thickBot="1" x14ac:dyDescent="0.25">
      <c r="A89" s="536"/>
      <c r="B89" s="409"/>
      <c r="C89" s="409"/>
      <c r="D89" s="409"/>
      <c r="E89" s="409"/>
      <c r="F89" s="657"/>
      <c r="G89" s="409"/>
      <c r="H89" s="1545" t="s">
        <v>118</v>
      </c>
      <c r="I89" s="1546"/>
      <c r="J89" s="642">
        <f>SUM(J54:J87)</f>
        <v>0</v>
      </c>
      <c r="K89" s="409" t="s">
        <v>582</v>
      </c>
      <c r="L89" s="536"/>
      <c r="M89" s="1158" t="s">
        <v>5059</v>
      </c>
      <c r="N89" s="56"/>
    </row>
    <row r="90" spans="1:14" s="163" customFormat="1" ht="18.75" customHeight="1" x14ac:dyDescent="0.2">
      <c r="A90" s="536"/>
      <c r="B90" s="536"/>
      <c r="C90" s="536"/>
      <c r="D90" s="536"/>
      <c r="E90" s="536"/>
      <c r="F90" s="621"/>
      <c r="G90" s="536"/>
      <c r="H90" s="536"/>
      <c r="I90" s="536"/>
      <c r="J90" s="621"/>
      <c r="K90" s="536"/>
      <c r="L90" s="536"/>
      <c r="M90" s="536"/>
      <c r="N90" s="56"/>
    </row>
    <row r="91" spans="1:14" ht="18.75" customHeight="1" x14ac:dyDescent="0.2">
      <c r="A91" s="551">
        <v>3</v>
      </c>
      <c r="B91" s="536" t="s">
        <v>7129</v>
      </c>
      <c r="C91" s="550"/>
      <c r="D91" s="550"/>
      <c r="E91" s="550"/>
      <c r="F91" s="620"/>
      <c r="G91" s="550"/>
      <c r="H91" s="550"/>
      <c r="I91" s="550"/>
      <c r="J91" s="620"/>
      <c r="K91" s="550"/>
      <c r="L91" s="550"/>
      <c r="M91" s="550"/>
      <c r="N91" s="56"/>
    </row>
    <row r="92" spans="1:14" ht="11.25" customHeight="1" x14ac:dyDescent="0.2">
      <c r="A92" s="553"/>
      <c r="B92" s="550"/>
      <c r="C92" s="550"/>
      <c r="D92" s="550"/>
      <c r="E92" s="550"/>
      <c r="F92" s="620"/>
      <c r="G92" s="550"/>
      <c r="H92" s="550"/>
      <c r="I92" s="550"/>
      <c r="J92" s="620"/>
      <c r="K92" s="550"/>
      <c r="L92" s="550"/>
      <c r="M92" s="550"/>
      <c r="N92" s="56"/>
    </row>
    <row r="93" spans="1:14" ht="18.75" customHeight="1" x14ac:dyDescent="0.2">
      <c r="A93" s="553"/>
      <c r="B93" s="1656" t="s">
        <v>164</v>
      </c>
      <c r="C93" s="1657"/>
      <c r="D93" s="1656" t="s">
        <v>139</v>
      </c>
      <c r="E93" s="1657"/>
      <c r="F93" s="904" t="s">
        <v>179</v>
      </c>
      <c r="G93" s="905"/>
      <c r="H93" s="905" t="s">
        <v>137</v>
      </c>
      <c r="I93" s="905"/>
      <c r="J93" s="904" t="s">
        <v>89</v>
      </c>
      <c r="K93" s="409"/>
      <c r="L93" s="550"/>
      <c r="M93" s="550"/>
      <c r="N93" s="56"/>
    </row>
    <row r="94" spans="1:14" ht="15" customHeight="1" x14ac:dyDescent="0.2">
      <c r="A94" s="553"/>
      <c r="B94" s="626"/>
      <c r="C94" s="565"/>
      <c r="D94" s="566"/>
      <c r="E94" s="411"/>
      <c r="F94" s="627"/>
      <c r="G94" s="568"/>
      <c r="H94" s="568"/>
      <c r="I94" s="568"/>
      <c r="J94" s="628" t="s">
        <v>1205</v>
      </c>
      <c r="K94" s="409"/>
      <c r="L94" s="550"/>
      <c r="M94" s="550"/>
      <c r="N94" s="56"/>
    </row>
    <row r="95" spans="1:14" s="163" customFormat="1" ht="15" customHeight="1" x14ac:dyDescent="0.2">
      <c r="A95" s="536"/>
      <c r="B95" s="908">
        <v>1</v>
      </c>
      <c r="C95" s="909" t="s">
        <v>126</v>
      </c>
      <c r="D95" s="1532"/>
      <c r="E95" s="1533"/>
      <c r="F95" s="698">
        <f>+基礎データ貼付用シート!E1732</f>
        <v>0</v>
      </c>
      <c r="G95" s="699" t="s">
        <v>1202</v>
      </c>
      <c r="H95" s="965">
        <v>8.9999999999999993E-3</v>
      </c>
      <c r="I95" s="699" t="s">
        <v>1204</v>
      </c>
      <c r="J95" s="701">
        <f t="shared" ref="J95:J145" si="8">ROUND(F95*H95,0)</f>
        <v>0</v>
      </c>
      <c r="K95" s="409" t="s">
        <v>1209</v>
      </c>
      <c r="L95" s="536"/>
      <c r="M95" s="536"/>
      <c r="N95" s="56"/>
    </row>
    <row r="96" spans="1:14" s="163" customFormat="1" ht="15" customHeight="1" x14ac:dyDescent="0.2">
      <c r="A96" s="536"/>
      <c r="B96" s="908">
        <v>2</v>
      </c>
      <c r="C96" s="909" t="s">
        <v>125</v>
      </c>
      <c r="D96" s="1532"/>
      <c r="E96" s="1533"/>
      <c r="F96" s="698">
        <f>+基礎データ貼付用シート!E1735</f>
        <v>0</v>
      </c>
      <c r="G96" s="699" t="s">
        <v>1202</v>
      </c>
      <c r="H96" s="965">
        <v>1.9E-2</v>
      </c>
      <c r="I96" s="699" t="s">
        <v>1204</v>
      </c>
      <c r="J96" s="701">
        <f t="shared" si="8"/>
        <v>0</v>
      </c>
      <c r="K96" s="409" t="s">
        <v>1210</v>
      </c>
      <c r="L96" s="536"/>
      <c r="M96" s="536"/>
      <c r="N96" s="47"/>
    </row>
    <row r="97" spans="1:14" s="163" customFormat="1" ht="15" customHeight="1" x14ac:dyDescent="0.2">
      <c r="A97" s="536"/>
      <c r="B97" s="908">
        <v>3</v>
      </c>
      <c r="C97" s="909" t="s">
        <v>124</v>
      </c>
      <c r="D97" s="1532"/>
      <c r="E97" s="1533"/>
      <c r="F97" s="698">
        <f>+基礎データ貼付用シート!E1738</f>
        <v>0</v>
      </c>
      <c r="G97" s="699" t="s">
        <v>1202</v>
      </c>
      <c r="H97" s="965">
        <v>1.4999999999999999E-2</v>
      </c>
      <c r="I97" s="699" t="s">
        <v>1204</v>
      </c>
      <c r="J97" s="701">
        <f t="shared" si="8"/>
        <v>0</v>
      </c>
      <c r="K97" s="409" t="s">
        <v>1212</v>
      </c>
      <c r="L97" s="536"/>
      <c r="M97" s="536"/>
      <c r="N97" s="47"/>
    </row>
    <row r="98" spans="1:14" s="163" customFormat="1" ht="15" customHeight="1" x14ac:dyDescent="0.2">
      <c r="A98" s="536"/>
      <c r="B98" s="908">
        <v>4</v>
      </c>
      <c r="C98" s="909" t="s">
        <v>123</v>
      </c>
      <c r="D98" s="655" t="s">
        <v>1206</v>
      </c>
      <c r="E98" s="656" t="s">
        <v>143</v>
      </c>
      <c r="F98" s="638" t="b">
        <f>IF(総括表!$B$4=総括表!$Q$4,基礎データ貼付用シート!E1742)</f>
        <v>0</v>
      </c>
      <c r="G98" s="699" t="s">
        <v>1202</v>
      </c>
      <c r="H98" s="965">
        <v>0.26</v>
      </c>
      <c r="I98" s="699" t="s">
        <v>1204</v>
      </c>
      <c r="J98" s="701">
        <f t="shared" si="8"/>
        <v>0</v>
      </c>
      <c r="K98" s="409" t="s">
        <v>1213</v>
      </c>
      <c r="L98" s="536"/>
      <c r="M98" s="536"/>
      <c r="N98" s="47"/>
    </row>
    <row r="99" spans="1:14" s="163" customFormat="1" ht="15" customHeight="1" x14ac:dyDescent="0.2">
      <c r="A99" s="536"/>
      <c r="B99" s="410"/>
      <c r="C99" s="411"/>
      <c r="D99" s="655" t="s">
        <v>1211</v>
      </c>
      <c r="E99" s="656" t="s">
        <v>142</v>
      </c>
      <c r="F99" s="638" t="b">
        <f>IF(総括表!$B$4=総括表!$Q$5,基礎データ貼付用シート!E1742)</f>
        <v>0</v>
      </c>
      <c r="G99" s="699" t="s">
        <v>1202</v>
      </c>
      <c r="H99" s="965">
        <v>0</v>
      </c>
      <c r="I99" s="972" t="s">
        <v>1204</v>
      </c>
      <c r="J99" s="966">
        <f t="shared" si="8"/>
        <v>0</v>
      </c>
      <c r="K99" s="409" t="s">
        <v>1214</v>
      </c>
      <c r="L99" s="536"/>
      <c r="M99" s="536"/>
      <c r="N99" s="47"/>
    </row>
    <row r="100" spans="1:14" s="163" customFormat="1" ht="15" customHeight="1" x14ac:dyDescent="0.2">
      <c r="A100" s="536"/>
      <c r="B100" s="908">
        <v>5</v>
      </c>
      <c r="C100" s="909" t="s">
        <v>122</v>
      </c>
      <c r="D100" s="655" t="s">
        <v>1206</v>
      </c>
      <c r="E100" s="656" t="s">
        <v>143</v>
      </c>
      <c r="F100" s="638" t="b">
        <f>IF(総括表!$B$4=総括表!$Q$4,基礎データ貼付用シート!E1746)</f>
        <v>0</v>
      </c>
      <c r="G100" s="699" t="s">
        <v>1202</v>
      </c>
      <c r="H100" s="965">
        <v>0.27800000000000002</v>
      </c>
      <c r="I100" s="699" t="s">
        <v>1204</v>
      </c>
      <c r="J100" s="701">
        <f t="shared" si="8"/>
        <v>0</v>
      </c>
      <c r="K100" s="409" t="s">
        <v>1220</v>
      </c>
      <c r="L100" s="536"/>
      <c r="M100" s="536"/>
      <c r="N100" s="47"/>
    </row>
    <row r="101" spans="1:14" s="163" customFormat="1" ht="15" customHeight="1" x14ac:dyDescent="0.2">
      <c r="A101" s="536"/>
      <c r="B101" s="410"/>
      <c r="C101" s="411"/>
      <c r="D101" s="655" t="s">
        <v>1211</v>
      </c>
      <c r="E101" s="656" t="s">
        <v>142</v>
      </c>
      <c r="F101" s="638" t="b">
        <f>IF(総括表!$B$4=総括表!$Q$5,基礎データ貼付用シート!E1746)</f>
        <v>0</v>
      </c>
      <c r="G101" s="699" t="s">
        <v>117</v>
      </c>
      <c r="H101" s="965">
        <v>0</v>
      </c>
      <c r="I101" s="972" t="s">
        <v>665</v>
      </c>
      <c r="J101" s="966">
        <f t="shared" si="8"/>
        <v>0</v>
      </c>
      <c r="K101" s="409" t="s">
        <v>557</v>
      </c>
      <c r="L101" s="536"/>
      <c r="M101" s="536"/>
      <c r="N101" s="47"/>
    </row>
    <row r="102" spans="1:14" s="163" customFormat="1" ht="15" customHeight="1" x14ac:dyDescent="0.2">
      <c r="A102" s="536"/>
      <c r="B102" s="908">
        <v>6</v>
      </c>
      <c r="C102" s="909" t="s">
        <v>121</v>
      </c>
      <c r="D102" s="655" t="s">
        <v>534</v>
      </c>
      <c r="E102" s="656" t="s">
        <v>143</v>
      </c>
      <c r="F102" s="638" t="b">
        <f>IF(総括表!$B$4=総括表!$Q$4,基礎データ貼付用シート!E1749)</f>
        <v>0</v>
      </c>
      <c r="G102" s="699" t="s">
        <v>117</v>
      </c>
      <c r="H102" s="965">
        <v>0.29699999999999999</v>
      </c>
      <c r="I102" s="699" t="s">
        <v>665</v>
      </c>
      <c r="J102" s="701">
        <f t="shared" si="8"/>
        <v>0</v>
      </c>
      <c r="K102" s="409" t="s">
        <v>535</v>
      </c>
      <c r="L102" s="536"/>
      <c r="M102" s="536"/>
      <c r="N102" s="47"/>
    </row>
    <row r="103" spans="1:14" s="163" customFormat="1" ht="15" customHeight="1" x14ac:dyDescent="0.2">
      <c r="A103" s="536"/>
      <c r="B103" s="410"/>
      <c r="C103" s="411"/>
      <c r="D103" s="655" t="s">
        <v>669</v>
      </c>
      <c r="E103" s="656" t="s">
        <v>142</v>
      </c>
      <c r="F103" s="638" t="b">
        <f>IF(総括表!$B$4=総括表!$Q$5,基礎データ貼付用シート!E1749)</f>
        <v>0</v>
      </c>
      <c r="G103" s="699" t="s">
        <v>117</v>
      </c>
      <c r="H103" s="965">
        <v>4.2000000000000003E-2</v>
      </c>
      <c r="I103" s="972" t="s">
        <v>665</v>
      </c>
      <c r="J103" s="966">
        <f t="shared" si="8"/>
        <v>0</v>
      </c>
      <c r="K103" s="409" t="s">
        <v>556</v>
      </c>
      <c r="L103" s="536"/>
      <c r="M103" s="536"/>
      <c r="N103" s="47"/>
    </row>
    <row r="104" spans="1:14" s="163" customFormat="1" ht="15" customHeight="1" x14ac:dyDescent="0.2">
      <c r="A104" s="536"/>
      <c r="B104" s="908">
        <v>7</v>
      </c>
      <c r="C104" s="909" t="s">
        <v>120</v>
      </c>
      <c r="D104" s="655" t="s">
        <v>534</v>
      </c>
      <c r="E104" s="656" t="s">
        <v>143</v>
      </c>
      <c r="F104" s="638" t="b">
        <f>IF(総括表!$B$4=総括表!$Q$4,基礎データ貼付用シート!E1752)</f>
        <v>0</v>
      </c>
      <c r="G104" s="699" t="s">
        <v>117</v>
      </c>
      <c r="H104" s="965">
        <v>0.29299999999999998</v>
      </c>
      <c r="I104" s="699" t="s">
        <v>665</v>
      </c>
      <c r="J104" s="701">
        <f t="shared" si="8"/>
        <v>0</v>
      </c>
      <c r="K104" s="409" t="s">
        <v>672</v>
      </c>
      <c r="L104" s="536"/>
      <c r="M104" s="536"/>
      <c r="N104" s="47"/>
    </row>
    <row r="105" spans="1:14" s="163" customFormat="1" ht="15" customHeight="1" x14ac:dyDescent="0.2">
      <c r="A105" s="536"/>
      <c r="B105" s="410"/>
      <c r="C105" s="411"/>
      <c r="D105" s="655" t="s">
        <v>669</v>
      </c>
      <c r="E105" s="656" t="s">
        <v>142</v>
      </c>
      <c r="F105" s="638" t="b">
        <f>IF(総括表!$B$4=総括表!$Q$5,基礎データ貼付用シート!E1752)</f>
        <v>0</v>
      </c>
      <c r="G105" s="699" t="s">
        <v>117</v>
      </c>
      <c r="H105" s="965">
        <v>0.20599999999999999</v>
      </c>
      <c r="I105" s="972" t="s">
        <v>665</v>
      </c>
      <c r="J105" s="966">
        <f t="shared" si="8"/>
        <v>0</v>
      </c>
      <c r="K105" s="409" t="s">
        <v>555</v>
      </c>
      <c r="L105" s="536"/>
      <c r="M105" s="536"/>
      <c r="N105" s="47"/>
    </row>
    <row r="106" spans="1:14" s="163" customFormat="1" ht="15" customHeight="1" x14ac:dyDescent="0.2">
      <c r="A106" s="536"/>
      <c r="B106" s="908">
        <v>8</v>
      </c>
      <c r="C106" s="909" t="s">
        <v>476</v>
      </c>
      <c r="D106" s="655" t="s">
        <v>534</v>
      </c>
      <c r="E106" s="656" t="s">
        <v>143</v>
      </c>
      <c r="F106" s="638" t="b">
        <f>IF(総括表!$B$4=総括表!$Q$4,基礎データ貼付用シート!E1755)</f>
        <v>0</v>
      </c>
      <c r="G106" s="699" t="s">
        <v>117</v>
      </c>
      <c r="H106" s="965">
        <v>0.308</v>
      </c>
      <c r="I106" s="699" t="s">
        <v>665</v>
      </c>
      <c r="J106" s="701">
        <f t="shared" si="8"/>
        <v>0</v>
      </c>
      <c r="K106" s="409" t="s">
        <v>673</v>
      </c>
      <c r="L106" s="536"/>
      <c r="M106" s="536"/>
      <c r="N106" s="47"/>
    </row>
    <row r="107" spans="1:14" s="163" customFormat="1" ht="15" customHeight="1" x14ac:dyDescent="0.2">
      <c r="A107" s="536"/>
      <c r="B107" s="1556" t="s">
        <v>515</v>
      </c>
      <c r="C107" s="1557"/>
      <c r="D107" s="655" t="s">
        <v>669</v>
      </c>
      <c r="E107" s="656" t="s">
        <v>142</v>
      </c>
      <c r="F107" s="638" t="b">
        <f>IF(総括表!$B$4=総括表!$Q$5,基礎データ貼付用シート!E1755)</f>
        <v>0</v>
      </c>
      <c r="G107" s="699" t="s">
        <v>117</v>
      </c>
      <c r="H107" s="965">
        <v>0.24399999999999999</v>
      </c>
      <c r="I107" s="972" t="s">
        <v>665</v>
      </c>
      <c r="J107" s="966">
        <f t="shared" si="8"/>
        <v>0</v>
      </c>
      <c r="K107" s="409" t="s">
        <v>674</v>
      </c>
      <c r="L107" s="536"/>
      <c r="M107" s="536"/>
      <c r="N107" s="47"/>
    </row>
    <row r="108" spans="1:14" s="163" customFormat="1" ht="15" customHeight="1" x14ac:dyDescent="0.2">
      <c r="A108" s="536"/>
      <c r="B108" s="908">
        <v>9</v>
      </c>
      <c r="C108" s="909" t="s">
        <v>476</v>
      </c>
      <c r="D108" s="655" t="s">
        <v>534</v>
      </c>
      <c r="E108" s="656" t="s">
        <v>143</v>
      </c>
      <c r="F108" s="638" t="b">
        <f>IF(総括表!$B$4=総括表!$Q$4,基礎データ貼付用シート!E1756)</f>
        <v>0</v>
      </c>
      <c r="G108" s="699" t="s">
        <v>117</v>
      </c>
      <c r="H108" s="965">
        <v>0.41299999999999998</v>
      </c>
      <c r="I108" s="699" t="s">
        <v>665</v>
      </c>
      <c r="J108" s="701">
        <f t="shared" si="8"/>
        <v>0</v>
      </c>
      <c r="K108" s="409" t="s">
        <v>570</v>
      </c>
      <c r="L108" s="536"/>
      <c r="M108" s="536"/>
      <c r="N108" s="47"/>
    </row>
    <row r="109" spans="1:14" s="163" customFormat="1" ht="15" customHeight="1" x14ac:dyDescent="0.2">
      <c r="A109" s="536"/>
      <c r="B109" s="1752" t="s">
        <v>517</v>
      </c>
      <c r="C109" s="1753"/>
      <c r="D109" s="655" t="s">
        <v>669</v>
      </c>
      <c r="E109" s="656" t="s">
        <v>142</v>
      </c>
      <c r="F109" s="638" t="b">
        <f>IF(総括表!$B$4=総括表!$Q$5,基礎データ貼付用シート!E1756)</f>
        <v>0</v>
      </c>
      <c r="G109" s="699" t="s">
        <v>117</v>
      </c>
      <c r="H109" s="965">
        <v>0.32700000000000001</v>
      </c>
      <c r="I109" s="972" t="s">
        <v>665</v>
      </c>
      <c r="J109" s="966">
        <f t="shared" si="8"/>
        <v>0</v>
      </c>
      <c r="K109" s="409" t="s">
        <v>675</v>
      </c>
      <c r="L109" s="536"/>
      <c r="M109" s="536"/>
      <c r="N109" s="47"/>
    </row>
    <row r="110" spans="1:14" s="163" customFormat="1" ht="15" customHeight="1" x14ac:dyDescent="0.2">
      <c r="A110" s="536"/>
      <c r="B110" s="908">
        <v>10</v>
      </c>
      <c r="C110" s="909" t="s">
        <v>513</v>
      </c>
      <c r="D110" s="655" t="s">
        <v>534</v>
      </c>
      <c r="E110" s="656" t="s">
        <v>143</v>
      </c>
      <c r="F110" s="638" t="b">
        <f>IF(総括表!$B$4=総括表!$Q$4,基礎データ貼付用シート!E1759)</f>
        <v>0</v>
      </c>
      <c r="G110" s="699" t="s">
        <v>117</v>
      </c>
      <c r="H110" s="965">
        <v>0.33100000000000002</v>
      </c>
      <c r="I110" s="699" t="s">
        <v>665</v>
      </c>
      <c r="J110" s="701">
        <f t="shared" si="8"/>
        <v>0</v>
      </c>
      <c r="K110" s="409" t="s">
        <v>676</v>
      </c>
      <c r="L110" s="536"/>
      <c r="M110" s="536"/>
      <c r="N110" s="47"/>
    </row>
    <row r="111" spans="1:14" s="163" customFormat="1" ht="15" customHeight="1" x14ac:dyDescent="0.2">
      <c r="A111" s="536"/>
      <c r="B111" s="1556" t="s">
        <v>515</v>
      </c>
      <c r="C111" s="1557"/>
      <c r="D111" s="655" t="s">
        <v>669</v>
      </c>
      <c r="E111" s="656" t="s">
        <v>142</v>
      </c>
      <c r="F111" s="638" t="b">
        <f>IF(総括表!$B$4=総括表!$Q$5,基礎データ貼付用シート!E1759)</f>
        <v>0</v>
      </c>
      <c r="G111" s="699" t="s">
        <v>117</v>
      </c>
      <c r="H111" s="965">
        <v>0.27400000000000002</v>
      </c>
      <c r="I111" s="972" t="s">
        <v>665</v>
      </c>
      <c r="J111" s="966">
        <f t="shared" si="8"/>
        <v>0</v>
      </c>
      <c r="K111" s="409" t="s">
        <v>567</v>
      </c>
      <c r="L111" s="536"/>
      <c r="M111" s="536"/>
      <c r="N111" s="47"/>
    </row>
    <row r="112" spans="1:14" s="163" customFormat="1" ht="15" customHeight="1" x14ac:dyDescent="0.2">
      <c r="A112" s="536"/>
      <c r="B112" s="908">
        <v>11</v>
      </c>
      <c r="C112" s="909" t="s">
        <v>513</v>
      </c>
      <c r="D112" s="655" t="s">
        <v>534</v>
      </c>
      <c r="E112" s="656" t="s">
        <v>143</v>
      </c>
      <c r="F112" s="638" t="b">
        <f>IF(総括表!$B$4=総括表!$Q$4,基礎データ貼付用シート!E1760)</f>
        <v>0</v>
      </c>
      <c r="G112" s="699" t="s">
        <v>117</v>
      </c>
      <c r="H112" s="965">
        <v>0.443</v>
      </c>
      <c r="I112" s="699" t="s">
        <v>665</v>
      </c>
      <c r="J112" s="701">
        <f t="shared" si="8"/>
        <v>0</v>
      </c>
      <c r="K112" s="409" t="s">
        <v>976</v>
      </c>
      <c r="L112" s="536"/>
      <c r="M112" s="536"/>
      <c r="N112" s="47"/>
    </row>
    <row r="113" spans="1:14" s="163" customFormat="1" ht="15" customHeight="1" x14ac:dyDescent="0.2">
      <c r="A113" s="536"/>
      <c r="B113" s="1752" t="s">
        <v>517</v>
      </c>
      <c r="C113" s="1753"/>
      <c r="D113" s="655" t="s">
        <v>669</v>
      </c>
      <c r="E113" s="656" t="s">
        <v>142</v>
      </c>
      <c r="F113" s="638" t="b">
        <f>IF(総括表!$B$4=総括表!$Q$5,基礎データ貼付用シート!E1760)</f>
        <v>0</v>
      </c>
      <c r="G113" s="699" t="s">
        <v>117</v>
      </c>
      <c r="H113" s="965">
        <v>0.36699999999999999</v>
      </c>
      <c r="I113" s="972" t="s">
        <v>665</v>
      </c>
      <c r="J113" s="966">
        <f t="shared" si="8"/>
        <v>0</v>
      </c>
      <c r="K113" s="409" t="s">
        <v>565</v>
      </c>
      <c r="L113" s="536"/>
      <c r="M113" s="536"/>
      <c r="N113" s="47"/>
    </row>
    <row r="114" spans="1:14" s="163" customFormat="1" ht="15" customHeight="1" x14ac:dyDescent="0.2">
      <c r="A114" s="536"/>
      <c r="B114" s="908">
        <v>12</v>
      </c>
      <c r="C114" s="909" t="s">
        <v>620</v>
      </c>
      <c r="D114" s="655" t="s">
        <v>534</v>
      </c>
      <c r="E114" s="656" t="s">
        <v>143</v>
      </c>
      <c r="F114" s="638" t="b">
        <f>IF(総括表!$B$4=総括表!$Q$4,基礎データ貼付用シート!E1763)</f>
        <v>0</v>
      </c>
      <c r="G114" s="699" t="s">
        <v>117</v>
      </c>
      <c r="H114" s="965">
        <v>0.35299999999999998</v>
      </c>
      <c r="I114" s="699" t="s">
        <v>665</v>
      </c>
      <c r="J114" s="701">
        <f t="shared" si="8"/>
        <v>0</v>
      </c>
      <c r="K114" s="409" t="s">
        <v>889</v>
      </c>
      <c r="L114" s="536"/>
      <c r="M114" s="536"/>
      <c r="N114" s="47"/>
    </row>
    <row r="115" spans="1:14" s="163" customFormat="1" ht="15" customHeight="1" x14ac:dyDescent="0.2">
      <c r="A115" s="536"/>
      <c r="B115" s="1556" t="s">
        <v>515</v>
      </c>
      <c r="C115" s="1557"/>
      <c r="D115" s="655" t="s">
        <v>669</v>
      </c>
      <c r="E115" s="656" t="s">
        <v>142</v>
      </c>
      <c r="F115" s="638" t="b">
        <f>IF(総括表!$B$4=総括表!$Q$5,基礎データ貼付用シート!E1763)</f>
        <v>0</v>
      </c>
      <c r="G115" s="699" t="s">
        <v>117</v>
      </c>
      <c r="H115" s="965">
        <v>0.30399999999999999</v>
      </c>
      <c r="I115" s="972" t="s">
        <v>665</v>
      </c>
      <c r="J115" s="966">
        <f t="shared" si="8"/>
        <v>0</v>
      </c>
      <c r="K115" s="409" t="s">
        <v>563</v>
      </c>
      <c r="L115" s="536"/>
      <c r="M115" s="536"/>
      <c r="N115" s="47"/>
    </row>
    <row r="116" spans="1:14" s="163" customFormat="1" ht="15" customHeight="1" x14ac:dyDescent="0.2">
      <c r="A116" s="536"/>
      <c r="B116" s="908">
        <v>13</v>
      </c>
      <c r="C116" s="909" t="s">
        <v>620</v>
      </c>
      <c r="D116" s="655" t="s">
        <v>534</v>
      </c>
      <c r="E116" s="656" t="s">
        <v>143</v>
      </c>
      <c r="F116" s="638" t="b">
        <f>IF(総括表!$B$4=総括表!$Q$4,基礎データ貼付用シート!E1764)</f>
        <v>0</v>
      </c>
      <c r="G116" s="699" t="s">
        <v>117</v>
      </c>
      <c r="H116" s="965">
        <v>0.47299999999999998</v>
      </c>
      <c r="I116" s="699" t="s">
        <v>665</v>
      </c>
      <c r="J116" s="701">
        <f t="shared" si="8"/>
        <v>0</v>
      </c>
      <c r="K116" s="409" t="s">
        <v>991</v>
      </c>
      <c r="L116" s="536"/>
      <c r="M116" s="536"/>
      <c r="N116" s="47"/>
    </row>
    <row r="117" spans="1:14" s="163" customFormat="1" ht="15" customHeight="1" x14ac:dyDescent="0.2">
      <c r="A117" s="536"/>
      <c r="B117" s="1752" t="s">
        <v>517</v>
      </c>
      <c r="C117" s="1753"/>
      <c r="D117" s="655" t="s">
        <v>669</v>
      </c>
      <c r="E117" s="656" t="s">
        <v>142</v>
      </c>
      <c r="F117" s="638" t="b">
        <f>IF(総括表!$B$4=総括表!$Q$5,基礎データ貼付用シート!E1764)</f>
        <v>0</v>
      </c>
      <c r="G117" s="699" t="s">
        <v>117</v>
      </c>
      <c r="H117" s="965">
        <v>0.40699999999999997</v>
      </c>
      <c r="I117" s="972" t="s">
        <v>665</v>
      </c>
      <c r="J117" s="966">
        <f t="shared" si="8"/>
        <v>0</v>
      </c>
      <c r="K117" s="409" t="s">
        <v>677</v>
      </c>
      <c r="L117" s="536"/>
      <c r="M117" s="536"/>
      <c r="N117" s="47"/>
    </row>
    <row r="118" spans="1:14" s="163" customFormat="1" ht="15" customHeight="1" x14ac:dyDescent="0.2">
      <c r="A118" s="536"/>
      <c r="B118" s="908">
        <v>14</v>
      </c>
      <c r="C118" s="909" t="s">
        <v>716</v>
      </c>
      <c r="D118" s="655" t="s">
        <v>534</v>
      </c>
      <c r="E118" s="656" t="s">
        <v>143</v>
      </c>
      <c r="F118" s="638" t="b">
        <f>IF(総括表!$B$4=総括表!$Q$4,基礎データ貼付用シート!E1767)</f>
        <v>0</v>
      </c>
      <c r="G118" s="699" t="s">
        <v>117</v>
      </c>
      <c r="H118" s="965">
        <v>0.376</v>
      </c>
      <c r="I118" s="699" t="s">
        <v>665</v>
      </c>
      <c r="J118" s="701">
        <f t="shared" si="8"/>
        <v>0</v>
      </c>
      <c r="K118" s="409" t="s">
        <v>746</v>
      </c>
      <c r="L118" s="536"/>
      <c r="M118" s="536"/>
      <c r="N118" s="47"/>
    </row>
    <row r="119" spans="1:14" s="163" customFormat="1" ht="15" customHeight="1" x14ac:dyDescent="0.2">
      <c r="A119" s="536"/>
      <c r="B119" s="1556" t="s">
        <v>515</v>
      </c>
      <c r="C119" s="1557"/>
      <c r="D119" s="655" t="s">
        <v>669</v>
      </c>
      <c r="E119" s="656" t="s">
        <v>142</v>
      </c>
      <c r="F119" s="638" t="b">
        <f>IF(総括表!$B$4=総括表!$Q$5,基礎データ貼付用シート!E1767)</f>
        <v>0</v>
      </c>
      <c r="G119" s="699" t="s">
        <v>117</v>
      </c>
      <c r="H119" s="965">
        <v>0.33200000000000002</v>
      </c>
      <c r="I119" s="972" t="s">
        <v>665</v>
      </c>
      <c r="J119" s="966">
        <f t="shared" si="8"/>
        <v>0</v>
      </c>
      <c r="K119" s="409" t="s">
        <v>581</v>
      </c>
      <c r="L119" s="536"/>
      <c r="M119" s="536"/>
      <c r="N119" s="47"/>
    </row>
    <row r="120" spans="1:14" s="163" customFormat="1" ht="15" customHeight="1" x14ac:dyDescent="0.2">
      <c r="A120" s="536"/>
      <c r="B120" s="908">
        <v>15</v>
      </c>
      <c r="C120" s="909" t="s">
        <v>716</v>
      </c>
      <c r="D120" s="655" t="s">
        <v>534</v>
      </c>
      <c r="E120" s="656" t="s">
        <v>143</v>
      </c>
      <c r="F120" s="638" t="b">
        <f>IF(総括表!$B$4=総括表!$Q$4,基礎データ貼付用シート!E1768)</f>
        <v>0</v>
      </c>
      <c r="G120" s="699" t="s">
        <v>117</v>
      </c>
      <c r="H120" s="965">
        <v>0.503</v>
      </c>
      <c r="I120" s="699" t="s">
        <v>665</v>
      </c>
      <c r="J120" s="701">
        <f t="shared" si="8"/>
        <v>0</v>
      </c>
      <c r="K120" s="409" t="s">
        <v>1112</v>
      </c>
      <c r="L120" s="536"/>
      <c r="M120" s="536"/>
      <c r="N120" s="47"/>
    </row>
    <row r="121" spans="1:14" s="163" customFormat="1" ht="15" customHeight="1" x14ac:dyDescent="0.2">
      <c r="A121" s="536"/>
      <c r="B121" s="1752" t="s">
        <v>517</v>
      </c>
      <c r="C121" s="1753"/>
      <c r="D121" s="655" t="s">
        <v>669</v>
      </c>
      <c r="E121" s="656" t="s">
        <v>142</v>
      </c>
      <c r="F121" s="638" t="b">
        <f>IF(総括表!$B$4=総括表!$Q$5,基礎データ貼付用シート!E1768)</f>
        <v>0</v>
      </c>
      <c r="G121" s="699" t="s">
        <v>117</v>
      </c>
      <c r="H121" s="965">
        <v>0.44500000000000001</v>
      </c>
      <c r="I121" s="972" t="s">
        <v>665</v>
      </c>
      <c r="J121" s="966">
        <f t="shared" si="8"/>
        <v>0</v>
      </c>
      <c r="K121" s="409" t="s">
        <v>890</v>
      </c>
      <c r="L121" s="536"/>
      <c r="M121" s="536"/>
      <c r="N121" s="47"/>
    </row>
    <row r="122" spans="1:14" s="163" customFormat="1" ht="15" customHeight="1" x14ac:dyDescent="0.2">
      <c r="A122" s="536"/>
      <c r="B122" s="908">
        <v>16</v>
      </c>
      <c r="C122" s="909" t="s">
        <v>747</v>
      </c>
      <c r="D122" s="655" t="s">
        <v>534</v>
      </c>
      <c r="E122" s="656" t="s">
        <v>143</v>
      </c>
      <c r="F122" s="638" t="b">
        <f>IF(総括表!$B$4=総括表!$Q$4,基礎データ貼付用シート!E1771)</f>
        <v>0</v>
      </c>
      <c r="G122" s="699" t="s">
        <v>117</v>
      </c>
      <c r="H122" s="965">
        <v>0.39800000000000002</v>
      </c>
      <c r="I122" s="699" t="s">
        <v>665</v>
      </c>
      <c r="J122" s="701">
        <f t="shared" si="8"/>
        <v>0</v>
      </c>
      <c r="K122" s="409" t="s">
        <v>578</v>
      </c>
      <c r="L122" s="536"/>
      <c r="M122" s="536"/>
      <c r="N122" s="47"/>
    </row>
    <row r="123" spans="1:14" s="163" customFormat="1" ht="15" customHeight="1" x14ac:dyDescent="0.2">
      <c r="A123" s="536"/>
      <c r="B123" s="1556" t="s">
        <v>515</v>
      </c>
      <c r="C123" s="1557"/>
      <c r="D123" s="655" t="s">
        <v>669</v>
      </c>
      <c r="E123" s="656" t="s">
        <v>142</v>
      </c>
      <c r="F123" s="638" t="b">
        <f>IF(総括表!$B$4=総括表!$Q$5,基礎データ貼付用シート!E1771)</f>
        <v>0</v>
      </c>
      <c r="G123" s="699" t="s">
        <v>117</v>
      </c>
      <c r="H123" s="965">
        <v>0.36299999999999999</v>
      </c>
      <c r="I123" s="972" t="s">
        <v>665</v>
      </c>
      <c r="J123" s="966">
        <f t="shared" si="8"/>
        <v>0</v>
      </c>
      <c r="K123" s="409" t="s">
        <v>1111</v>
      </c>
      <c r="L123" s="536"/>
      <c r="M123" s="536"/>
      <c r="N123" s="47"/>
    </row>
    <row r="124" spans="1:14" s="163" customFormat="1" ht="15" customHeight="1" x14ac:dyDescent="0.2">
      <c r="A124" s="536"/>
      <c r="B124" s="908">
        <v>17</v>
      </c>
      <c r="C124" s="1117" t="s">
        <v>747</v>
      </c>
      <c r="D124" s="655" t="s">
        <v>534</v>
      </c>
      <c r="E124" s="656" t="s">
        <v>143</v>
      </c>
      <c r="F124" s="638" t="b">
        <f>IF(総括表!$B$4=総括表!$Q$4,基礎データ貼付用シート!E1772)</f>
        <v>0</v>
      </c>
      <c r="G124" s="699" t="s">
        <v>117</v>
      </c>
      <c r="H124" s="965">
        <v>0.53400000000000003</v>
      </c>
      <c r="I124" s="699" t="s">
        <v>665</v>
      </c>
      <c r="J124" s="701">
        <f t="shared" si="8"/>
        <v>0</v>
      </c>
      <c r="K124" s="409" t="s">
        <v>576</v>
      </c>
      <c r="L124" s="536"/>
      <c r="M124" s="536"/>
      <c r="N124" s="253"/>
    </row>
    <row r="125" spans="1:14" s="163" customFormat="1" ht="15" customHeight="1" x14ac:dyDescent="0.2">
      <c r="A125" s="536"/>
      <c r="B125" s="1752" t="s">
        <v>517</v>
      </c>
      <c r="C125" s="1753"/>
      <c r="D125" s="655" t="s">
        <v>669</v>
      </c>
      <c r="E125" s="656" t="s">
        <v>142</v>
      </c>
      <c r="F125" s="638" t="b">
        <f>IF(総括表!$B$4=総括表!$Q$5,基礎データ貼付用シート!E1772)</f>
        <v>0</v>
      </c>
      <c r="G125" s="699" t="s">
        <v>117</v>
      </c>
      <c r="H125" s="965">
        <v>0.48599999999999999</v>
      </c>
      <c r="I125" s="972" t="s">
        <v>665</v>
      </c>
      <c r="J125" s="966">
        <f t="shared" si="8"/>
        <v>0</v>
      </c>
      <c r="K125" s="409" t="s">
        <v>1075</v>
      </c>
      <c r="L125" s="536"/>
      <c r="M125" s="536"/>
      <c r="N125" s="253"/>
    </row>
    <row r="126" spans="1:14" s="163" customFormat="1" ht="15" customHeight="1" x14ac:dyDescent="0.2">
      <c r="A126" s="536"/>
      <c r="B126" s="908">
        <v>18</v>
      </c>
      <c r="C126" s="909" t="s">
        <v>818</v>
      </c>
      <c r="D126" s="655" t="s">
        <v>534</v>
      </c>
      <c r="E126" s="656" t="s">
        <v>143</v>
      </c>
      <c r="F126" s="638" t="b">
        <f>IF(総括表!$B$4=総括表!$Q$4,基礎データ貼付用シート!E1775)</f>
        <v>0</v>
      </c>
      <c r="G126" s="699" t="s">
        <v>117</v>
      </c>
      <c r="H126" s="965">
        <v>0.42099999999999999</v>
      </c>
      <c r="I126" s="699" t="s">
        <v>665</v>
      </c>
      <c r="J126" s="701">
        <f t="shared" si="8"/>
        <v>0</v>
      </c>
      <c r="K126" s="409" t="s">
        <v>1080</v>
      </c>
      <c r="L126" s="536"/>
      <c r="M126" s="536"/>
      <c r="N126" s="253"/>
    </row>
    <row r="127" spans="1:14" s="163" customFormat="1" ht="15" customHeight="1" x14ac:dyDescent="0.2">
      <c r="A127" s="536"/>
      <c r="B127" s="1556" t="s">
        <v>515</v>
      </c>
      <c r="C127" s="1557"/>
      <c r="D127" s="655" t="s">
        <v>669</v>
      </c>
      <c r="E127" s="656" t="s">
        <v>142</v>
      </c>
      <c r="F127" s="638" t="b">
        <f>IF(総括表!$B$4=総括表!$Q$5,基礎データ貼付用シート!E1775)</f>
        <v>0</v>
      </c>
      <c r="G127" s="699" t="s">
        <v>117</v>
      </c>
      <c r="H127" s="965">
        <v>0.39300000000000002</v>
      </c>
      <c r="I127" s="972" t="s">
        <v>665</v>
      </c>
      <c r="J127" s="966">
        <f t="shared" si="8"/>
        <v>0</v>
      </c>
      <c r="K127" s="409" t="s">
        <v>1081</v>
      </c>
      <c r="L127" s="536"/>
      <c r="M127" s="536"/>
      <c r="N127" s="253"/>
    </row>
    <row r="128" spans="1:14" s="163" customFormat="1" ht="15" customHeight="1" x14ac:dyDescent="0.2">
      <c r="A128" s="536"/>
      <c r="B128" s="908">
        <v>19</v>
      </c>
      <c r="C128" s="1117" t="s">
        <v>818</v>
      </c>
      <c r="D128" s="655" t="s">
        <v>534</v>
      </c>
      <c r="E128" s="656" t="s">
        <v>143</v>
      </c>
      <c r="F128" s="638" t="b">
        <f>IF(総括表!$B$4=総括表!$Q$4,基礎データ貼付用シート!E1776)</f>
        <v>0</v>
      </c>
      <c r="G128" s="699" t="s">
        <v>117</v>
      </c>
      <c r="H128" s="965">
        <v>0.56399999999999995</v>
      </c>
      <c r="I128" s="699" t="s">
        <v>665</v>
      </c>
      <c r="J128" s="701">
        <f t="shared" si="8"/>
        <v>0</v>
      </c>
      <c r="K128" s="409" t="s">
        <v>588</v>
      </c>
      <c r="L128" s="536"/>
      <c r="M128" s="536"/>
      <c r="N128" s="253"/>
    </row>
    <row r="129" spans="1:14" s="163" customFormat="1" ht="15" customHeight="1" x14ac:dyDescent="0.2">
      <c r="A129" s="536"/>
      <c r="B129" s="1752" t="s">
        <v>517</v>
      </c>
      <c r="C129" s="1753"/>
      <c r="D129" s="655" t="s">
        <v>669</v>
      </c>
      <c r="E129" s="656" t="s">
        <v>142</v>
      </c>
      <c r="F129" s="638" t="b">
        <f>IF(総括表!$B$4=総括表!$Q$5,基礎データ貼付用シート!E1776)</f>
        <v>0</v>
      </c>
      <c r="G129" s="699" t="s">
        <v>117</v>
      </c>
      <c r="H129" s="965">
        <v>0.52600000000000002</v>
      </c>
      <c r="I129" s="972" t="s">
        <v>665</v>
      </c>
      <c r="J129" s="966">
        <f t="shared" si="8"/>
        <v>0</v>
      </c>
      <c r="K129" s="409" t="s">
        <v>614</v>
      </c>
      <c r="L129" s="536"/>
      <c r="M129" s="536"/>
      <c r="N129" s="253"/>
    </row>
    <row r="130" spans="1:14" s="163" customFormat="1" ht="15" customHeight="1" x14ac:dyDescent="0.2">
      <c r="A130" s="536"/>
      <c r="B130" s="908">
        <v>20</v>
      </c>
      <c r="C130" s="909" t="s">
        <v>894</v>
      </c>
      <c r="D130" s="655" t="s">
        <v>534</v>
      </c>
      <c r="E130" s="656" t="s">
        <v>143</v>
      </c>
      <c r="F130" s="638" t="b">
        <f>IF(総括表!$B$4=総括表!$Q$4,基礎データ貼付用シート!E1779)</f>
        <v>0</v>
      </c>
      <c r="G130" s="699" t="s">
        <v>117</v>
      </c>
      <c r="H130" s="965">
        <v>0.443</v>
      </c>
      <c r="I130" s="699" t="s">
        <v>665</v>
      </c>
      <c r="J130" s="701">
        <f t="shared" si="8"/>
        <v>0</v>
      </c>
      <c r="K130" s="409" t="s">
        <v>757</v>
      </c>
      <c r="L130" s="536"/>
      <c r="M130" s="536"/>
      <c r="N130" s="253"/>
    </row>
    <row r="131" spans="1:14" s="163" customFormat="1" ht="15" customHeight="1" x14ac:dyDescent="0.2">
      <c r="A131" s="536"/>
      <c r="B131" s="1556" t="s">
        <v>515</v>
      </c>
      <c r="C131" s="1557"/>
      <c r="D131" s="655" t="s">
        <v>669</v>
      </c>
      <c r="E131" s="656" t="s">
        <v>142</v>
      </c>
      <c r="F131" s="638" t="b">
        <f>IF(総括表!$B$4=総括表!$Q$5,基礎データ貼付用シート!E1779)</f>
        <v>0</v>
      </c>
      <c r="G131" s="699" t="s">
        <v>117</v>
      </c>
      <c r="H131" s="965">
        <v>0.42199999999999999</v>
      </c>
      <c r="I131" s="972" t="s">
        <v>665</v>
      </c>
      <c r="J131" s="966">
        <f t="shared" si="8"/>
        <v>0</v>
      </c>
      <c r="K131" s="409" t="s">
        <v>632</v>
      </c>
      <c r="L131" s="536"/>
      <c r="M131" s="536"/>
      <c r="N131" s="253"/>
    </row>
    <row r="132" spans="1:14" s="163" customFormat="1" ht="15" customHeight="1" x14ac:dyDescent="0.2">
      <c r="A132" s="536"/>
      <c r="B132" s="908">
        <v>21</v>
      </c>
      <c r="C132" s="1117" t="s">
        <v>894</v>
      </c>
      <c r="D132" s="655" t="s">
        <v>534</v>
      </c>
      <c r="E132" s="656" t="s">
        <v>143</v>
      </c>
      <c r="F132" s="638" t="b">
        <f>IF(総括表!$B$4=総括表!$Q$4,基礎データ貼付用シート!E1780)</f>
        <v>0</v>
      </c>
      <c r="G132" s="699" t="s">
        <v>117</v>
      </c>
      <c r="H132" s="965">
        <v>0.59399999999999997</v>
      </c>
      <c r="I132" s="699" t="s">
        <v>665</v>
      </c>
      <c r="J132" s="701">
        <f t="shared" si="8"/>
        <v>0</v>
      </c>
      <c r="K132" s="409" t="s">
        <v>631</v>
      </c>
      <c r="L132" s="536"/>
      <c r="M132" s="536"/>
      <c r="N132" s="253"/>
    </row>
    <row r="133" spans="1:14" s="163" customFormat="1" ht="15" customHeight="1" x14ac:dyDescent="0.2">
      <c r="A133" s="536"/>
      <c r="B133" s="1752" t="s">
        <v>517</v>
      </c>
      <c r="C133" s="1753"/>
      <c r="D133" s="655" t="s">
        <v>669</v>
      </c>
      <c r="E133" s="656" t="s">
        <v>142</v>
      </c>
      <c r="F133" s="638" t="b">
        <f>IF(総括表!$B$4=総括表!$Q$5,基礎データ貼付用シート!E1780)</f>
        <v>0</v>
      </c>
      <c r="G133" s="699" t="s">
        <v>117</v>
      </c>
      <c r="H133" s="965">
        <v>0.56499999999999995</v>
      </c>
      <c r="I133" s="972" t="s">
        <v>665</v>
      </c>
      <c r="J133" s="966">
        <f t="shared" si="8"/>
        <v>0</v>
      </c>
      <c r="K133" s="409" t="s">
        <v>630</v>
      </c>
      <c r="L133" s="536"/>
      <c r="M133" s="536"/>
      <c r="N133" s="253"/>
    </row>
    <row r="134" spans="1:14" s="163" customFormat="1" ht="15" customHeight="1" x14ac:dyDescent="0.2">
      <c r="A134" s="536"/>
      <c r="B134" s="908">
        <v>22</v>
      </c>
      <c r="C134" s="909" t="s">
        <v>926</v>
      </c>
      <c r="D134" s="655" t="s">
        <v>534</v>
      </c>
      <c r="E134" s="656" t="s">
        <v>143</v>
      </c>
      <c r="F134" s="638" t="b">
        <f>IF(総括表!$B$4=総括表!$Q$4,基礎データ貼付用シート!E1783)</f>
        <v>0</v>
      </c>
      <c r="G134" s="699" t="s">
        <v>117</v>
      </c>
      <c r="H134" s="965">
        <v>0.46600000000000003</v>
      </c>
      <c r="I134" s="699" t="s">
        <v>665</v>
      </c>
      <c r="J134" s="701">
        <f t="shared" si="8"/>
        <v>0</v>
      </c>
      <c r="K134" s="409" t="s">
        <v>1110</v>
      </c>
      <c r="L134" s="536"/>
      <c r="M134" s="536"/>
      <c r="N134" s="253"/>
    </row>
    <row r="135" spans="1:14" s="163" customFormat="1" ht="15" customHeight="1" x14ac:dyDescent="0.2">
      <c r="A135" s="536"/>
      <c r="B135" s="1556" t="s">
        <v>515</v>
      </c>
      <c r="C135" s="1557"/>
      <c r="D135" s="655" t="s">
        <v>669</v>
      </c>
      <c r="E135" s="656" t="s">
        <v>142</v>
      </c>
      <c r="F135" s="638" t="b">
        <f>IF(総括表!$B$4=総括表!$Q$5,基礎データ貼付用シート!E1783)</f>
        <v>0</v>
      </c>
      <c r="G135" s="699" t="s">
        <v>117</v>
      </c>
      <c r="H135" s="965">
        <v>0.45100000000000001</v>
      </c>
      <c r="I135" s="972" t="s">
        <v>665</v>
      </c>
      <c r="J135" s="966">
        <f t="shared" si="8"/>
        <v>0</v>
      </c>
      <c r="K135" s="409" t="s">
        <v>628</v>
      </c>
      <c r="L135" s="536"/>
      <c r="M135" s="536"/>
      <c r="N135" s="253"/>
    </row>
    <row r="136" spans="1:14" s="163" customFormat="1" ht="15" customHeight="1" x14ac:dyDescent="0.2">
      <c r="A136" s="536"/>
      <c r="B136" s="908">
        <v>23</v>
      </c>
      <c r="C136" s="1117" t="s">
        <v>926</v>
      </c>
      <c r="D136" s="655" t="s">
        <v>534</v>
      </c>
      <c r="E136" s="656" t="s">
        <v>143</v>
      </c>
      <c r="F136" s="638" t="b">
        <f>IF(総括表!$B$4=総括表!$Q$4,基礎データ貼付用シート!E1784)</f>
        <v>0</v>
      </c>
      <c r="G136" s="699" t="s">
        <v>117</v>
      </c>
      <c r="H136" s="965">
        <v>0.624</v>
      </c>
      <c r="I136" s="699" t="s">
        <v>665</v>
      </c>
      <c r="J136" s="701">
        <f t="shared" si="8"/>
        <v>0</v>
      </c>
      <c r="K136" s="409" t="s">
        <v>627</v>
      </c>
      <c r="L136" s="536"/>
      <c r="M136" s="536"/>
      <c r="N136" s="253"/>
    </row>
    <row r="137" spans="1:14" s="163" customFormat="1" ht="15" customHeight="1" x14ac:dyDescent="0.2">
      <c r="A137" s="536"/>
      <c r="B137" s="1752" t="s">
        <v>517</v>
      </c>
      <c r="C137" s="1753"/>
      <c r="D137" s="655" t="s">
        <v>669</v>
      </c>
      <c r="E137" s="656" t="s">
        <v>142</v>
      </c>
      <c r="F137" s="638" t="b">
        <f>IF(総括表!$B$4=総括表!$Q$5,基礎データ貼付用シート!E1784)</f>
        <v>0</v>
      </c>
      <c r="G137" s="699" t="s">
        <v>117</v>
      </c>
      <c r="H137" s="965">
        <v>0.60399999999999998</v>
      </c>
      <c r="I137" s="972" t="s">
        <v>665</v>
      </c>
      <c r="J137" s="966">
        <f t="shared" si="8"/>
        <v>0</v>
      </c>
      <c r="K137" s="409" t="s">
        <v>899</v>
      </c>
      <c r="L137" s="536"/>
      <c r="M137" s="536"/>
      <c r="N137" s="253"/>
    </row>
    <row r="138" spans="1:14" s="163" customFormat="1" ht="15" customHeight="1" x14ac:dyDescent="0.2">
      <c r="A138" s="536"/>
      <c r="B138" s="908">
        <f>B134+1</f>
        <v>23</v>
      </c>
      <c r="C138" s="909" t="s">
        <v>1082</v>
      </c>
      <c r="D138" s="655" t="s">
        <v>534</v>
      </c>
      <c r="E138" s="656" t="s">
        <v>143</v>
      </c>
      <c r="F138" s="638" t="b">
        <f>IF(総括表!$B$4=総括表!$Q$4,基礎データ貼付用シート!E1787)</f>
        <v>0</v>
      </c>
      <c r="G138" s="699" t="s">
        <v>117</v>
      </c>
      <c r="H138" s="965">
        <v>0.48299999999999998</v>
      </c>
      <c r="I138" s="699" t="s">
        <v>665</v>
      </c>
      <c r="J138" s="701">
        <f t="shared" si="8"/>
        <v>0</v>
      </c>
      <c r="K138" s="409" t="s">
        <v>1270</v>
      </c>
      <c r="L138" s="536"/>
      <c r="M138" s="536"/>
      <c r="N138" s="253"/>
    </row>
    <row r="139" spans="1:14" s="163" customFormat="1" ht="15" customHeight="1" x14ac:dyDescent="0.2">
      <c r="A139" s="536"/>
      <c r="B139" s="1556" t="s">
        <v>515</v>
      </c>
      <c r="C139" s="1557"/>
      <c r="D139" s="655" t="s">
        <v>669</v>
      </c>
      <c r="E139" s="656" t="s">
        <v>142</v>
      </c>
      <c r="F139" s="638" t="b">
        <f>IF(総括表!$B$4=総括表!$Q$5,基礎データ貼付用シート!E1787)</f>
        <v>0</v>
      </c>
      <c r="G139" s="699" t="s">
        <v>117</v>
      </c>
      <c r="H139" s="965">
        <v>0.47599999999999998</v>
      </c>
      <c r="I139" s="972" t="s">
        <v>665</v>
      </c>
      <c r="J139" s="966">
        <f t="shared" si="8"/>
        <v>0</v>
      </c>
      <c r="K139" s="409" t="s">
        <v>1271</v>
      </c>
      <c r="L139" s="536"/>
      <c r="M139" s="536"/>
      <c r="N139" s="253"/>
    </row>
    <row r="140" spans="1:14" s="163" customFormat="1" ht="15" customHeight="1" x14ac:dyDescent="0.2">
      <c r="A140" s="536"/>
      <c r="B140" s="908">
        <f>B136+1</f>
        <v>24</v>
      </c>
      <c r="C140" s="909" t="s">
        <v>1082</v>
      </c>
      <c r="D140" s="655" t="s">
        <v>1272</v>
      </c>
      <c r="E140" s="656" t="s">
        <v>143</v>
      </c>
      <c r="F140" s="638" t="b">
        <f>IF(総括表!$B$4=総括表!$Q$4,基礎データ貼付用シート!E1788)</f>
        <v>0</v>
      </c>
      <c r="G140" s="699" t="s">
        <v>1273</v>
      </c>
      <c r="H140" s="965">
        <v>0.64700000000000002</v>
      </c>
      <c r="I140" s="699" t="s">
        <v>1274</v>
      </c>
      <c r="J140" s="701">
        <f t="shared" si="8"/>
        <v>0</v>
      </c>
      <c r="K140" s="409" t="s">
        <v>1275</v>
      </c>
      <c r="L140" s="536"/>
      <c r="M140" s="536"/>
      <c r="N140" s="253"/>
    </row>
    <row r="141" spans="1:14" s="163" customFormat="1" ht="15" customHeight="1" x14ac:dyDescent="0.2">
      <c r="A141" s="536"/>
      <c r="B141" s="1752" t="s">
        <v>517</v>
      </c>
      <c r="C141" s="1753"/>
      <c r="D141" s="655" t="s">
        <v>1276</v>
      </c>
      <c r="E141" s="656" t="s">
        <v>142</v>
      </c>
      <c r="F141" s="638" t="b">
        <f>IF(総括表!$B$4=総括表!$Q$5,基礎データ貼付用シート!E1788)</f>
        <v>0</v>
      </c>
      <c r="G141" s="699" t="s">
        <v>1277</v>
      </c>
      <c r="H141" s="965">
        <v>0.63800000000000001</v>
      </c>
      <c r="I141" s="972" t="s">
        <v>1278</v>
      </c>
      <c r="J141" s="966">
        <f t="shared" si="8"/>
        <v>0</v>
      </c>
      <c r="K141" s="409" t="s">
        <v>1279</v>
      </c>
      <c r="L141" s="536"/>
      <c r="M141" s="536"/>
      <c r="N141" s="253"/>
    </row>
    <row r="142" spans="1:14" s="163" customFormat="1" ht="15" customHeight="1" x14ac:dyDescent="0.2">
      <c r="A142" s="536"/>
      <c r="B142" s="404">
        <f>B140+1</f>
        <v>25</v>
      </c>
      <c r="C142" s="405" t="s">
        <v>1284</v>
      </c>
      <c r="D142" s="406" t="s">
        <v>534</v>
      </c>
      <c r="E142" s="407" t="s">
        <v>143</v>
      </c>
      <c r="F142" s="638" t="b">
        <f>IF(総括表!$B$4=総括表!$Q$4,基礎データ貼付用シート!E1791)</f>
        <v>0</v>
      </c>
      <c r="G142" s="423" t="s">
        <v>117</v>
      </c>
      <c r="H142" s="614">
        <v>0.5</v>
      </c>
      <c r="I142" s="423" t="s">
        <v>119</v>
      </c>
      <c r="J142" s="424">
        <f t="shared" si="8"/>
        <v>0</v>
      </c>
      <c r="K142" s="409" t="s">
        <v>705</v>
      </c>
      <c r="L142" s="536"/>
      <c r="M142" s="536"/>
      <c r="N142" s="253"/>
    </row>
    <row r="143" spans="1:14" s="163" customFormat="1" ht="15" customHeight="1" x14ac:dyDescent="0.2">
      <c r="A143" s="536"/>
      <c r="B143" s="1556" t="s">
        <v>515</v>
      </c>
      <c r="C143" s="1557"/>
      <c r="D143" s="406" t="s">
        <v>530</v>
      </c>
      <c r="E143" s="407" t="s">
        <v>142</v>
      </c>
      <c r="F143" s="638" t="b">
        <f>IF(総括表!$B$4=総括表!$Q$5,基礎データ貼付用シート!E1791)</f>
        <v>0</v>
      </c>
      <c r="G143" s="423" t="s">
        <v>117</v>
      </c>
      <c r="H143" s="614">
        <v>0.5</v>
      </c>
      <c r="I143" s="425" t="s">
        <v>119</v>
      </c>
      <c r="J143" s="789">
        <f t="shared" si="8"/>
        <v>0</v>
      </c>
      <c r="K143" s="409" t="s">
        <v>706</v>
      </c>
      <c r="L143" s="536"/>
      <c r="M143" s="536"/>
      <c r="N143" s="253"/>
    </row>
    <row r="144" spans="1:14" s="163" customFormat="1" ht="15" customHeight="1" x14ac:dyDescent="0.2">
      <c r="A144" s="536"/>
      <c r="B144" s="404">
        <f>B142+1</f>
        <v>26</v>
      </c>
      <c r="C144" s="405" t="s">
        <v>1284</v>
      </c>
      <c r="D144" s="406" t="s">
        <v>5106</v>
      </c>
      <c r="E144" s="407" t="s">
        <v>143</v>
      </c>
      <c r="F144" s="638" t="b">
        <f>IF(総括表!$B$4=総括表!$Q$4,基礎データ貼付用シート!E1792)</f>
        <v>0</v>
      </c>
      <c r="G144" s="423" t="s">
        <v>5107</v>
      </c>
      <c r="H144" s="614">
        <v>0.67</v>
      </c>
      <c r="I144" s="423" t="s">
        <v>5108</v>
      </c>
      <c r="J144" s="424">
        <f t="shared" si="8"/>
        <v>0</v>
      </c>
      <c r="K144" s="409" t="s">
        <v>5109</v>
      </c>
      <c r="L144" s="536"/>
      <c r="M144" s="536"/>
      <c r="N144" s="253"/>
    </row>
    <row r="145" spans="1:14" s="163" customFormat="1" ht="15" customHeight="1" x14ac:dyDescent="0.2">
      <c r="A145" s="536"/>
      <c r="B145" s="1752" t="s">
        <v>517</v>
      </c>
      <c r="C145" s="1753"/>
      <c r="D145" s="406" t="s">
        <v>5110</v>
      </c>
      <c r="E145" s="407" t="s">
        <v>142</v>
      </c>
      <c r="F145" s="638" t="b">
        <f>IF(総括表!$B$4=総括表!$Q$5,基礎データ貼付用シート!E1792)</f>
        <v>0</v>
      </c>
      <c r="G145" s="423" t="s">
        <v>5107</v>
      </c>
      <c r="H145" s="614">
        <v>0.67</v>
      </c>
      <c r="I145" s="425" t="s">
        <v>5108</v>
      </c>
      <c r="J145" s="789">
        <f t="shared" si="8"/>
        <v>0</v>
      </c>
      <c r="K145" s="409" t="s">
        <v>5111</v>
      </c>
      <c r="L145" s="536"/>
      <c r="M145" s="536"/>
      <c r="N145" s="253"/>
    </row>
    <row r="146" spans="1:14" s="163" customFormat="1" ht="15" customHeight="1" x14ac:dyDescent="0.2">
      <c r="A146" s="536"/>
      <c r="B146" s="404">
        <f>B144+1</f>
        <v>27</v>
      </c>
      <c r="C146" s="405" t="s">
        <v>5388</v>
      </c>
      <c r="D146" s="406" t="s">
        <v>534</v>
      </c>
      <c r="E146" s="407" t="s">
        <v>143</v>
      </c>
      <c r="F146" s="638" t="b">
        <f>IF(総括表!$B$4=総括表!$Q$4,基礎データ貼付用シート!E1795)</f>
        <v>0</v>
      </c>
      <c r="G146" s="423" t="s">
        <v>117</v>
      </c>
      <c r="H146" s="614">
        <v>0.5</v>
      </c>
      <c r="I146" s="423" t="s">
        <v>119</v>
      </c>
      <c r="J146" s="424">
        <f t="shared" ref="J146:J149" si="9">ROUND(F146*H146,0)</f>
        <v>0</v>
      </c>
      <c r="K146" s="409" t="s">
        <v>602</v>
      </c>
      <c r="L146" s="536"/>
      <c r="M146" s="536"/>
      <c r="N146" s="253"/>
    </row>
    <row r="147" spans="1:14" s="163" customFormat="1" ht="15" customHeight="1" x14ac:dyDescent="0.2">
      <c r="A147" s="536"/>
      <c r="B147" s="1556" t="s">
        <v>515</v>
      </c>
      <c r="C147" s="1557"/>
      <c r="D147" s="406" t="s">
        <v>530</v>
      </c>
      <c r="E147" s="407" t="s">
        <v>142</v>
      </c>
      <c r="F147" s="638" t="b">
        <f>IF(総括表!$B$4=総括表!$Q$5,基礎データ貼付用シート!E1795)</f>
        <v>0</v>
      </c>
      <c r="G147" s="423" t="s">
        <v>117</v>
      </c>
      <c r="H147" s="614">
        <v>0.5</v>
      </c>
      <c r="I147" s="425" t="s">
        <v>119</v>
      </c>
      <c r="J147" s="789">
        <f t="shared" si="9"/>
        <v>0</v>
      </c>
      <c r="K147" s="409" t="s">
        <v>5454</v>
      </c>
      <c r="L147" s="536"/>
      <c r="M147" s="536"/>
      <c r="N147" s="253"/>
    </row>
    <row r="148" spans="1:14" s="163" customFormat="1" ht="15" customHeight="1" x14ac:dyDescent="0.2">
      <c r="A148" s="536"/>
      <c r="B148" s="404">
        <f>B146+1</f>
        <v>28</v>
      </c>
      <c r="C148" s="405" t="s">
        <v>5388</v>
      </c>
      <c r="D148" s="406" t="s">
        <v>534</v>
      </c>
      <c r="E148" s="407" t="s">
        <v>143</v>
      </c>
      <c r="F148" s="638" t="b">
        <f>IF(総括表!$B$4=総括表!$Q$4,基礎データ貼付用シート!E1796)</f>
        <v>0</v>
      </c>
      <c r="G148" s="423" t="s">
        <v>533</v>
      </c>
      <c r="H148" s="614">
        <v>0.67</v>
      </c>
      <c r="I148" s="423" t="s">
        <v>532</v>
      </c>
      <c r="J148" s="424">
        <f t="shared" si="9"/>
        <v>0</v>
      </c>
      <c r="K148" s="409" t="s">
        <v>600</v>
      </c>
      <c r="L148" s="536"/>
      <c r="M148" s="536"/>
      <c r="N148" s="253"/>
    </row>
    <row r="149" spans="1:14" s="163" customFormat="1" ht="15" customHeight="1" x14ac:dyDescent="0.2">
      <c r="A149" s="536"/>
      <c r="B149" s="1752" t="s">
        <v>517</v>
      </c>
      <c r="C149" s="1753"/>
      <c r="D149" s="406" t="s">
        <v>530</v>
      </c>
      <c r="E149" s="407" t="s">
        <v>142</v>
      </c>
      <c r="F149" s="638" t="b">
        <f>IF(総括表!$B$4=総括表!$Q$5,基礎データ貼付用シート!E1796)</f>
        <v>0</v>
      </c>
      <c r="G149" s="423" t="s">
        <v>533</v>
      </c>
      <c r="H149" s="614">
        <v>0.67</v>
      </c>
      <c r="I149" s="425" t="s">
        <v>532</v>
      </c>
      <c r="J149" s="789">
        <f t="shared" si="9"/>
        <v>0</v>
      </c>
      <c r="K149" s="409" t="s">
        <v>599</v>
      </c>
      <c r="L149" s="536"/>
      <c r="M149" s="536"/>
      <c r="N149" s="253"/>
    </row>
    <row r="150" spans="1:14" s="163" customFormat="1" ht="15" customHeight="1" x14ac:dyDescent="0.2">
      <c r="A150" s="536"/>
      <c r="B150" s="404">
        <f>B148+1</f>
        <v>29</v>
      </c>
      <c r="C150" s="405" t="s">
        <v>5796</v>
      </c>
      <c r="D150" s="406" t="s">
        <v>534</v>
      </c>
      <c r="E150" s="407" t="s">
        <v>143</v>
      </c>
      <c r="F150" s="638" t="b">
        <f>IF(総括表!$B$4=総括表!$Q$4,基礎データ貼付用シート!E1799)</f>
        <v>0</v>
      </c>
      <c r="G150" s="423" t="s">
        <v>117</v>
      </c>
      <c r="H150" s="614">
        <v>0.5</v>
      </c>
      <c r="I150" s="423" t="s">
        <v>119</v>
      </c>
      <c r="J150" s="424">
        <f t="shared" ref="J150:J155" si="10">ROUND(F150*H150,0)</f>
        <v>0</v>
      </c>
      <c r="K150" s="409" t="s">
        <v>752</v>
      </c>
      <c r="L150" s="536"/>
      <c r="M150" s="536"/>
      <c r="N150" s="253"/>
    </row>
    <row r="151" spans="1:14" s="163" customFormat="1" ht="15" customHeight="1" x14ac:dyDescent="0.2">
      <c r="A151" s="536"/>
      <c r="B151" s="1556" t="s">
        <v>515</v>
      </c>
      <c r="C151" s="1557"/>
      <c r="D151" s="406" t="s">
        <v>530</v>
      </c>
      <c r="E151" s="407" t="s">
        <v>142</v>
      </c>
      <c r="F151" s="638" t="b">
        <f>IF(総括表!$B$4=総括表!$Q$5,基礎データ貼付用シート!E1799)</f>
        <v>0</v>
      </c>
      <c r="G151" s="423" t="s">
        <v>117</v>
      </c>
      <c r="H151" s="614">
        <v>0.5</v>
      </c>
      <c r="I151" s="425" t="s">
        <v>119</v>
      </c>
      <c r="J151" s="789">
        <f t="shared" si="10"/>
        <v>0</v>
      </c>
      <c r="K151" s="409" t="s">
        <v>753</v>
      </c>
      <c r="L151" s="536"/>
      <c r="M151" s="536"/>
      <c r="N151" s="253"/>
    </row>
    <row r="152" spans="1:14" s="163" customFormat="1" ht="15" customHeight="1" x14ac:dyDescent="0.2">
      <c r="A152" s="536"/>
      <c r="B152" s="404">
        <f>B150+1</f>
        <v>30</v>
      </c>
      <c r="C152" s="405" t="s">
        <v>5796</v>
      </c>
      <c r="D152" s="406" t="s">
        <v>534</v>
      </c>
      <c r="E152" s="407" t="s">
        <v>143</v>
      </c>
      <c r="F152" s="638" t="b">
        <f>IF(総括表!$B$4=総括表!$Q$4,基礎データ貼付用シート!E1800)</f>
        <v>0</v>
      </c>
      <c r="G152" s="423" t="s">
        <v>117</v>
      </c>
      <c r="H152" s="614">
        <v>0.67</v>
      </c>
      <c r="I152" s="423" t="s">
        <v>119</v>
      </c>
      <c r="J152" s="424">
        <f t="shared" ref="J152:J153" si="11">ROUND(F152*H152,0)</f>
        <v>0</v>
      </c>
      <c r="K152" s="409" t="s">
        <v>752</v>
      </c>
      <c r="L152" s="536"/>
      <c r="M152" s="536"/>
      <c r="N152" s="253"/>
    </row>
    <row r="153" spans="1:14" s="163" customFormat="1" ht="15" customHeight="1" x14ac:dyDescent="0.2">
      <c r="A153" s="536"/>
      <c r="B153" s="1556" t="s">
        <v>517</v>
      </c>
      <c r="C153" s="1557"/>
      <c r="D153" s="406" t="s">
        <v>530</v>
      </c>
      <c r="E153" s="407" t="s">
        <v>142</v>
      </c>
      <c r="F153" s="638" t="b">
        <f>IF(総括表!$B$4=総括表!$Q$5,基礎データ貼付用シート!E1800)</f>
        <v>0</v>
      </c>
      <c r="G153" s="423" t="s">
        <v>117</v>
      </c>
      <c r="H153" s="614">
        <v>0.67</v>
      </c>
      <c r="I153" s="425" t="s">
        <v>119</v>
      </c>
      <c r="J153" s="789">
        <f t="shared" si="11"/>
        <v>0</v>
      </c>
      <c r="K153" s="409" t="s">
        <v>753</v>
      </c>
      <c r="L153" s="536"/>
      <c r="M153" s="536"/>
      <c r="N153" s="253"/>
    </row>
    <row r="154" spans="1:14" s="258" customFormat="1" ht="15" customHeight="1" x14ac:dyDescent="0.2">
      <c r="A154" s="536"/>
      <c r="B154" s="404">
        <f>B152+1</f>
        <v>31</v>
      </c>
      <c r="C154" s="405" t="s">
        <v>6351</v>
      </c>
      <c r="D154" s="406" t="s">
        <v>534</v>
      </c>
      <c r="E154" s="407" t="s">
        <v>143</v>
      </c>
      <c r="F154" s="638" t="b">
        <f>IF(総括表!$B$4=総括表!$Q$4,基礎データ貼付用シート!E1803)</f>
        <v>0</v>
      </c>
      <c r="G154" s="423" t="s">
        <v>117</v>
      </c>
      <c r="H154" s="614">
        <v>0.5</v>
      </c>
      <c r="I154" s="423" t="s">
        <v>119</v>
      </c>
      <c r="J154" s="424">
        <f t="shared" si="10"/>
        <v>0</v>
      </c>
      <c r="K154" s="409" t="s">
        <v>754</v>
      </c>
      <c r="L154" s="536"/>
      <c r="M154" s="536"/>
      <c r="N154" s="253"/>
    </row>
    <row r="155" spans="1:14" s="258" customFormat="1" ht="15" customHeight="1" x14ac:dyDescent="0.2">
      <c r="A155" s="536"/>
      <c r="B155" s="1752" t="s">
        <v>515</v>
      </c>
      <c r="C155" s="1753"/>
      <c r="D155" s="406" t="s">
        <v>530</v>
      </c>
      <c r="E155" s="407" t="s">
        <v>142</v>
      </c>
      <c r="F155" s="638" t="b">
        <f>IF(総括表!$B$4=総括表!$Q$5,基礎データ貼付用シート!E1803)</f>
        <v>0</v>
      </c>
      <c r="G155" s="423" t="s">
        <v>117</v>
      </c>
      <c r="H155" s="614">
        <v>0.5</v>
      </c>
      <c r="I155" s="425" t="s">
        <v>119</v>
      </c>
      <c r="J155" s="789">
        <f t="shared" si="10"/>
        <v>0</v>
      </c>
      <c r="K155" s="409" t="s">
        <v>755</v>
      </c>
      <c r="L155" s="536"/>
      <c r="M155" s="536"/>
      <c r="N155" s="253"/>
    </row>
    <row r="156" spans="1:14" s="258" customFormat="1" ht="15" customHeight="1" x14ac:dyDescent="0.2">
      <c r="A156" s="536"/>
      <c r="B156" s="404">
        <f>B154+1</f>
        <v>32</v>
      </c>
      <c r="C156" s="405" t="s">
        <v>6351</v>
      </c>
      <c r="D156" s="406" t="s">
        <v>534</v>
      </c>
      <c r="E156" s="407" t="s">
        <v>143</v>
      </c>
      <c r="F156" s="638" t="b">
        <f>IF(総括表!$B$4=総括表!$Q$4,基礎データ貼付用シート!E1804)</f>
        <v>0</v>
      </c>
      <c r="G156" s="423" t="s">
        <v>117</v>
      </c>
      <c r="H156" s="614">
        <v>0.67</v>
      </c>
      <c r="I156" s="423" t="s">
        <v>119</v>
      </c>
      <c r="J156" s="424">
        <f t="shared" ref="J156:J157" si="12">ROUND(F156*H156,0)</f>
        <v>0</v>
      </c>
      <c r="K156" s="409" t="s">
        <v>765</v>
      </c>
      <c r="L156" s="536"/>
      <c r="M156" s="536"/>
      <c r="N156" s="253"/>
    </row>
    <row r="157" spans="1:14" s="258" customFormat="1" ht="15" customHeight="1" thickBot="1" x14ac:dyDescent="0.25">
      <c r="A157" s="536"/>
      <c r="B157" s="1752" t="s">
        <v>517</v>
      </c>
      <c r="C157" s="1753"/>
      <c r="D157" s="406" t="s">
        <v>530</v>
      </c>
      <c r="E157" s="407" t="s">
        <v>142</v>
      </c>
      <c r="F157" s="638" t="b">
        <f>IF(総括表!$B$4=総括表!$Q$5,基礎データ貼付用シート!E1804)</f>
        <v>0</v>
      </c>
      <c r="G157" s="423" t="s">
        <v>117</v>
      </c>
      <c r="H157" s="614">
        <v>0.67</v>
      </c>
      <c r="I157" s="425" t="s">
        <v>119</v>
      </c>
      <c r="J157" s="789">
        <f t="shared" si="12"/>
        <v>0</v>
      </c>
      <c r="K157" s="409" t="s">
        <v>5597</v>
      </c>
      <c r="L157" s="536"/>
      <c r="M157" s="536"/>
      <c r="N157" s="253"/>
    </row>
    <row r="158" spans="1:14" s="163" customFormat="1" ht="15" customHeight="1" x14ac:dyDescent="0.2">
      <c r="A158" s="536"/>
      <c r="B158" s="413"/>
      <c r="C158" s="414"/>
      <c r="D158" s="413"/>
      <c r="E158" s="413"/>
      <c r="F158" s="58"/>
      <c r="G158" s="591"/>
      <c r="H158" s="1504" t="s">
        <v>6687</v>
      </c>
      <c r="I158" s="1505"/>
      <c r="J158" s="415"/>
      <c r="K158" s="409"/>
      <c r="L158" s="536"/>
      <c r="M158" s="536"/>
      <c r="N158" s="253"/>
    </row>
    <row r="159" spans="1:14" s="163" customFormat="1" ht="15" customHeight="1" thickBot="1" x14ac:dyDescent="0.25">
      <c r="A159" s="536"/>
      <c r="B159" s="409"/>
      <c r="C159" s="409"/>
      <c r="D159" s="409"/>
      <c r="E159" s="409"/>
      <c r="F159" s="657"/>
      <c r="G159" s="409"/>
      <c r="H159" s="1545" t="s">
        <v>118</v>
      </c>
      <c r="I159" s="1546"/>
      <c r="J159" s="642">
        <f>SUM(J95:J157)</f>
        <v>0</v>
      </c>
      <c r="K159" s="409" t="s">
        <v>5112</v>
      </c>
      <c r="L159" s="536"/>
      <c r="M159" s="1158" t="s">
        <v>5059</v>
      </c>
      <c r="N159" s="253"/>
    </row>
    <row r="160" spans="1:14" s="163" customFormat="1" ht="18.75" customHeight="1" x14ac:dyDescent="0.2">
      <c r="A160" s="536"/>
      <c r="B160" s="536"/>
      <c r="C160" s="536"/>
      <c r="D160" s="536"/>
      <c r="E160" s="536"/>
      <c r="F160" s="621"/>
      <c r="G160" s="536"/>
      <c r="H160" s="536"/>
      <c r="I160" s="536"/>
      <c r="J160" s="621"/>
      <c r="K160" s="536"/>
      <c r="L160" s="536"/>
      <c r="M160" s="536"/>
      <c r="N160" s="253"/>
    </row>
    <row r="161" spans="1:14" ht="18.75" customHeight="1" x14ac:dyDescent="0.2">
      <c r="A161" s="551">
        <v>4</v>
      </c>
      <c r="B161" s="536" t="s">
        <v>7130</v>
      </c>
      <c r="C161" s="550"/>
      <c r="D161" s="550"/>
      <c r="E161" s="550"/>
      <c r="F161" s="620"/>
      <c r="G161" s="550"/>
      <c r="H161" s="550"/>
      <c r="I161" s="550"/>
      <c r="J161" s="620"/>
      <c r="K161" s="550"/>
      <c r="L161" s="550"/>
      <c r="M161" s="550"/>
      <c r="N161" s="56"/>
    </row>
    <row r="162" spans="1:14" ht="11.25" customHeight="1" x14ac:dyDescent="0.2">
      <c r="A162" s="553"/>
      <c r="B162" s="550"/>
      <c r="C162" s="550"/>
      <c r="D162" s="550"/>
      <c r="E162" s="550"/>
      <c r="F162" s="620"/>
      <c r="G162" s="550"/>
      <c r="H162" s="550"/>
      <c r="I162" s="550"/>
      <c r="J162" s="620"/>
      <c r="K162" s="550"/>
      <c r="L162" s="550"/>
      <c r="M162" s="550"/>
      <c r="N162" s="56"/>
    </row>
    <row r="163" spans="1:14" ht="18.75" customHeight="1" x14ac:dyDescent="0.2">
      <c r="A163" s="553"/>
      <c r="B163" s="1656" t="s">
        <v>182</v>
      </c>
      <c r="C163" s="1657"/>
      <c r="D163" s="1656" t="s">
        <v>139</v>
      </c>
      <c r="E163" s="1657"/>
      <c r="F163" s="904" t="s">
        <v>181</v>
      </c>
      <c r="G163" s="905"/>
      <c r="H163" s="905" t="s">
        <v>137</v>
      </c>
      <c r="I163" s="905"/>
      <c r="J163" s="904" t="s">
        <v>89</v>
      </c>
      <c r="K163" s="409"/>
      <c r="L163" s="550"/>
      <c r="M163" s="550"/>
      <c r="N163" s="56"/>
    </row>
    <row r="164" spans="1:14" ht="15" customHeight="1" x14ac:dyDescent="0.2">
      <c r="A164" s="553"/>
      <c r="B164" s="626"/>
      <c r="C164" s="565"/>
      <c r="D164" s="566"/>
      <c r="E164" s="411"/>
      <c r="F164" s="627"/>
      <c r="G164" s="568"/>
      <c r="H164" s="568"/>
      <c r="I164" s="568"/>
      <c r="J164" s="628" t="s">
        <v>1205</v>
      </c>
      <c r="K164" s="409"/>
      <c r="L164" s="550"/>
      <c r="M164" s="550"/>
      <c r="N164" s="56"/>
    </row>
    <row r="165" spans="1:14" s="163" customFormat="1" ht="15" customHeight="1" x14ac:dyDescent="0.2">
      <c r="A165" s="536"/>
      <c r="B165" s="908">
        <v>1</v>
      </c>
      <c r="C165" s="909" t="s">
        <v>126</v>
      </c>
      <c r="D165" s="1532"/>
      <c r="E165" s="1533"/>
      <c r="F165" s="698">
        <f>+基礎データ貼付用シート!E1733</f>
        <v>0</v>
      </c>
      <c r="G165" s="699" t="s">
        <v>1202</v>
      </c>
      <c r="H165" s="1159">
        <v>6.0000000000000001E-3</v>
      </c>
      <c r="I165" s="699" t="s">
        <v>1204</v>
      </c>
      <c r="J165" s="701">
        <f>ROUND(F165*H165,0)</f>
        <v>0</v>
      </c>
      <c r="K165" s="409" t="s">
        <v>1209</v>
      </c>
      <c r="L165" s="536"/>
      <c r="M165" s="536"/>
      <c r="N165" s="253"/>
    </row>
    <row r="166" spans="1:14" s="163" customFormat="1" ht="15" customHeight="1" x14ac:dyDescent="0.2">
      <c r="A166" s="536"/>
      <c r="B166" s="908">
        <v>2</v>
      </c>
      <c r="C166" s="909" t="s">
        <v>125</v>
      </c>
      <c r="D166" s="1532"/>
      <c r="E166" s="1533"/>
      <c r="F166" s="698">
        <f>+基礎データ貼付用シート!E1736</f>
        <v>0</v>
      </c>
      <c r="G166" s="699" t="s">
        <v>1202</v>
      </c>
      <c r="H166" s="1159">
        <v>1.9E-2</v>
      </c>
      <c r="I166" s="699" t="s">
        <v>1204</v>
      </c>
      <c r="J166" s="701">
        <f>ROUND(F166*H166,0)</f>
        <v>0</v>
      </c>
      <c r="K166" s="409" t="s">
        <v>1210</v>
      </c>
      <c r="L166" s="536"/>
      <c r="M166" s="536"/>
      <c r="N166" s="253"/>
    </row>
    <row r="167" spans="1:14" s="163" customFormat="1" ht="15" customHeight="1" x14ac:dyDescent="0.2">
      <c r="A167" s="536"/>
      <c r="B167" s="908">
        <v>3</v>
      </c>
      <c r="C167" s="909" t="s">
        <v>124</v>
      </c>
      <c r="D167" s="1532"/>
      <c r="E167" s="1533"/>
      <c r="F167" s="698">
        <f>+基礎データ貼付用シート!E1739</f>
        <v>0</v>
      </c>
      <c r="G167" s="699" t="s">
        <v>1202</v>
      </c>
      <c r="H167" s="1159">
        <v>1.4999999999999999E-2</v>
      </c>
      <c r="I167" s="699" t="s">
        <v>1204</v>
      </c>
      <c r="J167" s="701">
        <f>ROUND(F167*H167,0)</f>
        <v>0</v>
      </c>
      <c r="K167" s="409" t="s">
        <v>1212</v>
      </c>
      <c r="L167" s="536"/>
      <c r="M167" s="536"/>
      <c r="N167" s="253"/>
    </row>
    <row r="168" spans="1:14" s="163" customFormat="1" ht="15" customHeight="1" x14ac:dyDescent="0.2">
      <c r="A168" s="536"/>
      <c r="B168" s="908">
        <v>4</v>
      </c>
      <c r="C168" s="909" t="s">
        <v>123</v>
      </c>
      <c r="D168" s="655" t="s">
        <v>1206</v>
      </c>
      <c r="E168" s="656" t="s">
        <v>143</v>
      </c>
      <c r="F168" s="638" t="b">
        <f>IF(総括表!$B$4=総括表!$Q$4,基礎データ貼付用シート!E1743)</f>
        <v>0</v>
      </c>
      <c r="G168" s="699" t="s">
        <v>1202</v>
      </c>
      <c r="H168" s="1159">
        <v>0.26</v>
      </c>
      <c r="I168" s="699" t="s">
        <v>1204</v>
      </c>
      <c r="J168" s="701">
        <f>ROUND(F168*H168,0)</f>
        <v>0</v>
      </c>
      <c r="K168" s="409" t="s">
        <v>1213</v>
      </c>
      <c r="L168" s="536"/>
      <c r="M168" s="536"/>
      <c r="N168" s="253"/>
    </row>
    <row r="169" spans="1:14" s="163" customFormat="1" ht="15" customHeight="1" thickBot="1" x14ac:dyDescent="0.25">
      <c r="A169" s="536"/>
      <c r="B169" s="410"/>
      <c r="C169" s="411"/>
      <c r="D169" s="655" t="s">
        <v>1211</v>
      </c>
      <c r="E169" s="656" t="s">
        <v>142</v>
      </c>
      <c r="F169" s="638" t="b">
        <f>IF(総括表!$B$4=総括表!$Q$5,基礎データ貼付用シート!E1743)</f>
        <v>0</v>
      </c>
      <c r="G169" s="699" t="s">
        <v>1202</v>
      </c>
      <c r="H169" s="1160">
        <v>0</v>
      </c>
      <c r="I169" s="972" t="s">
        <v>1204</v>
      </c>
      <c r="J169" s="966">
        <f>ROUND(F169*H169,0)</f>
        <v>0</v>
      </c>
      <c r="K169" s="409" t="s">
        <v>1214</v>
      </c>
      <c r="L169" s="536"/>
      <c r="M169" s="536"/>
      <c r="N169" s="253"/>
    </row>
    <row r="170" spans="1:14" s="163" customFormat="1" ht="15" customHeight="1" x14ac:dyDescent="0.2">
      <c r="A170" s="536"/>
      <c r="B170" s="413"/>
      <c r="C170" s="414"/>
      <c r="D170" s="413"/>
      <c r="E170" s="413"/>
      <c r="F170" s="58"/>
      <c r="G170" s="591"/>
      <c r="H170" s="1541" t="s">
        <v>1280</v>
      </c>
      <c r="I170" s="1542"/>
      <c r="J170" s="634"/>
      <c r="K170" s="409"/>
      <c r="L170" s="536"/>
      <c r="M170" s="536"/>
      <c r="N170" s="253"/>
    </row>
    <row r="171" spans="1:14" s="163" customFormat="1" ht="15" customHeight="1" thickBot="1" x14ac:dyDescent="0.25">
      <c r="A171" s="536"/>
      <c r="B171" s="409"/>
      <c r="C171" s="409"/>
      <c r="D171" s="409"/>
      <c r="E171" s="409"/>
      <c r="F171" s="657"/>
      <c r="G171" s="409"/>
      <c r="H171" s="1545" t="s">
        <v>118</v>
      </c>
      <c r="I171" s="1546"/>
      <c r="J171" s="642">
        <f>SUM(J165:J169)</f>
        <v>0</v>
      </c>
      <c r="K171" s="409" t="s">
        <v>1215</v>
      </c>
      <c r="L171" s="536"/>
      <c r="M171" s="1158" t="s">
        <v>1202</v>
      </c>
      <c r="N171" s="253"/>
    </row>
    <row r="172" spans="1:14" s="163" customFormat="1" ht="18.75" customHeight="1" x14ac:dyDescent="0.2">
      <c r="A172" s="536"/>
      <c r="B172" s="536"/>
      <c r="C172" s="536"/>
      <c r="D172" s="536"/>
      <c r="E172" s="536"/>
      <c r="F172" s="621"/>
      <c r="G172" s="536"/>
      <c r="H172" s="536"/>
      <c r="I172" s="536"/>
      <c r="J172" s="621"/>
      <c r="K172" s="536"/>
      <c r="L172" s="536"/>
      <c r="M172" s="536"/>
      <c r="N172" s="253"/>
    </row>
    <row r="173" spans="1:14" ht="18.75" customHeight="1" x14ac:dyDescent="0.2">
      <c r="A173" s="551">
        <v>5</v>
      </c>
      <c r="B173" s="536" t="s">
        <v>389</v>
      </c>
      <c r="C173" s="550"/>
      <c r="D173" s="550"/>
      <c r="E173" s="550"/>
      <c r="F173" s="620"/>
      <c r="G173" s="550"/>
      <c r="H173" s="550"/>
      <c r="I173" s="550"/>
      <c r="J173" s="620"/>
      <c r="K173" s="550"/>
      <c r="L173" s="550"/>
      <c r="M173" s="550"/>
      <c r="N173" s="56"/>
    </row>
    <row r="174" spans="1:14" ht="11.25" customHeight="1" x14ac:dyDescent="0.2">
      <c r="A174" s="553"/>
      <c r="B174" s="550"/>
      <c r="C174" s="550"/>
      <c r="D174" s="550"/>
      <c r="E174" s="550"/>
      <c r="F174" s="620"/>
      <c r="G174" s="550"/>
      <c r="H174" s="550"/>
      <c r="I174" s="550"/>
      <c r="J174" s="620"/>
      <c r="K174" s="550"/>
      <c r="L174" s="550"/>
      <c r="M174" s="550"/>
      <c r="N174" s="56"/>
    </row>
    <row r="175" spans="1:14" ht="18.75" customHeight="1" x14ac:dyDescent="0.2">
      <c r="A175" s="553"/>
      <c r="B175" s="1656" t="s">
        <v>140</v>
      </c>
      <c r="C175" s="1657"/>
      <c r="D175" s="1656" t="s">
        <v>139</v>
      </c>
      <c r="E175" s="1657"/>
      <c r="F175" s="904" t="s">
        <v>138</v>
      </c>
      <c r="G175" s="905"/>
      <c r="H175" s="905" t="s">
        <v>137</v>
      </c>
      <c r="I175" s="905"/>
      <c r="J175" s="904" t="s">
        <v>89</v>
      </c>
      <c r="K175" s="409"/>
      <c r="L175" s="550"/>
      <c r="M175" s="550"/>
      <c r="N175" s="56"/>
    </row>
    <row r="176" spans="1:14" ht="15" customHeight="1" x14ac:dyDescent="0.2">
      <c r="A176" s="553"/>
      <c r="B176" s="626"/>
      <c r="C176" s="565"/>
      <c r="D176" s="566"/>
      <c r="E176" s="411"/>
      <c r="F176" s="627"/>
      <c r="G176" s="568"/>
      <c r="H176" s="568"/>
      <c r="I176" s="568"/>
      <c r="J176" s="628" t="s">
        <v>1205</v>
      </c>
      <c r="K176" s="409"/>
      <c r="L176" s="550"/>
      <c r="M176" s="550"/>
      <c r="N176" s="56"/>
    </row>
    <row r="177" spans="1:14" s="163" customFormat="1" ht="15" customHeight="1" x14ac:dyDescent="0.2">
      <c r="A177" s="536"/>
      <c r="B177" s="404">
        <v>1</v>
      </c>
      <c r="C177" s="405" t="s">
        <v>127</v>
      </c>
      <c r="D177" s="1532"/>
      <c r="E177" s="1533"/>
      <c r="F177" s="698">
        <f>+基礎データ貼付用シート!E1907</f>
        <v>0</v>
      </c>
      <c r="G177" s="699" t="s">
        <v>1202</v>
      </c>
      <c r="H177" s="700">
        <v>5.6000000000000001E-2</v>
      </c>
      <c r="I177" s="972" t="s">
        <v>1204</v>
      </c>
      <c r="J177" s="966">
        <f t="shared" ref="J177:J187" si="13">ROUND(F177*H177,0)</f>
        <v>0</v>
      </c>
      <c r="K177" s="409" t="s">
        <v>274</v>
      </c>
      <c r="L177" s="536"/>
      <c r="M177" s="536"/>
      <c r="N177" s="47"/>
    </row>
    <row r="178" spans="1:14" s="163" customFormat="1" ht="15" customHeight="1" x14ac:dyDescent="0.2">
      <c r="A178" s="536"/>
      <c r="B178" s="404">
        <f>B177+1</f>
        <v>2</v>
      </c>
      <c r="C178" s="405" t="s">
        <v>126</v>
      </c>
      <c r="D178" s="1532"/>
      <c r="E178" s="1533"/>
      <c r="F178" s="698">
        <f>+基礎データ貼付用シート!E1908</f>
        <v>0</v>
      </c>
      <c r="G178" s="699" t="s">
        <v>1202</v>
      </c>
      <c r="H178" s="700">
        <v>5.6000000000000001E-2</v>
      </c>
      <c r="I178" s="699" t="s">
        <v>1204</v>
      </c>
      <c r="J178" s="701">
        <f t="shared" si="13"/>
        <v>0</v>
      </c>
      <c r="K178" s="409" t="s">
        <v>273</v>
      </c>
      <c r="L178" s="536"/>
      <c r="M178" s="536"/>
      <c r="N178" s="47"/>
    </row>
    <row r="179" spans="1:14" s="163" customFormat="1" ht="15" customHeight="1" x14ac:dyDescent="0.2">
      <c r="A179" s="536"/>
      <c r="B179" s="404">
        <f t="shared" ref="B179:B189" si="14">B178+1</f>
        <v>3</v>
      </c>
      <c r="C179" s="405" t="s">
        <v>125</v>
      </c>
      <c r="D179" s="1532"/>
      <c r="E179" s="1533"/>
      <c r="F179" s="698">
        <f>+基礎データ貼付用シート!E1909</f>
        <v>0</v>
      </c>
      <c r="G179" s="699" t="s">
        <v>1202</v>
      </c>
      <c r="H179" s="700">
        <v>3.4000000000000002E-2</v>
      </c>
      <c r="I179" s="972" t="s">
        <v>1204</v>
      </c>
      <c r="J179" s="966">
        <f t="shared" si="13"/>
        <v>0</v>
      </c>
      <c r="K179" s="409" t="s">
        <v>272</v>
      </c>
      <c r="L179" s="536"/>
      <c r="M179" s="536"/>
      <c r="N179" s="47"/>
    </row>
    <row r="180" spans="1:14" s="163" customFormat="1" ht="15" customHeight="1" x14ac:dyDescent="0.2">
      <c r="A180" s="536"/>
      <c r="B180" s="404">
        <f t="shared" si="14"/>
        <v>4</v>
      </c>
      <c r="C180" s="405" t="s">
        <v>124</v>
      </c>
      <c r="D180" s="1532"/>
      <c r="E180" s="1533"/>
      <c r="F180" s="698">
        <f>+基礎データ貼付用シート!E1910</f>
        <v>0</v>
      </c>
      <c r="G180" s="699" t="s">
        <v>1202</v>
      </c>
      <c r="H180" s="700">
        <v>2.5999999999999999E-2</v>
      </c>
      <c r="I180" s="699" t="s">
        <v>1204</v>
      </c>
      <c r="J180" s="701">
        <f t="shared" si="13"/>
        <v>0</v>
      </c>
      <c r="K180" s="409" t="s">
        <v>271</v>
      </c>
      <c r="L180" s="536"/>
      <c r="M180" s="536"/>
      <c r="N180" s="47"/>
    </row>
    <row r="181" spans="1:14" s="163" customFormat="1" ht="15" customHeight="1" x14ac:dyDescent="0.2">
      <c r="A181" s="536"/>
      <c r="B181" s="404">
        <f t="shared" si="14"/>
        <v>5</v>
      </c>
      <c r="C181" s="405" t="s">
        <v>123</v>
      </c>
      <c r="D181" s="1532"/>
      <c r="E181" s="1533"/>
      <c r="F181" s="698">
        <f>+基礎データ貼付用シート!E1911</f>
        <v>0</v>
      </c>
      <c r="G181" s="699" t="s">
        <v>1202</v>
      </c>
      <c r="H181" s="700">
        <v>0</v>
      </c>
      <c r="I181" s="699" t="s">
        <v>1204</v>
      </c>
      <c r="J181" s="701">
        <f t="shared" si="13"/>
        <v>0</v>
      </c>
      <c r="K181" s="409" t="s">
        <v>269</v>
      </c>
      <c r="L181" s="536"/>
      <c r="M181" s="536"/>
      <c r="N181" s="47"/>
    </row>
    <row r="182" spans="1:14" s="163" customFormat="1" ht="15" customHeight="1" x14ac:dyDescent="0.2">
      <c r="A182" s="536"/>
      <c r="B182" s="404">
        <f t="shared" si="14"/>
        <v>6</v>
      </c>
      <c r="C182" s="407" t="s">
        <v>122</v>
      </c>
      <c r="D182" s="1532"/>
      <c r="E182" s="1533"/>
      <c r="F182" s="698">
        <f>+基礎データ貼付用シート!E1912</f>
        <v>0</v>
      </c>
      <c r="G182" s="699" t="s">
        <v>1202</v>
      </c>
      <c r="H182" s="700">
        <v>0</v>
      </c>
      <c r="I182" s="972" t="s">
        <v>1204</v>
      </c>
      <c r="J182" s="966">
        <f t="shared" si="13"/>
        <v>0</v>
      </c>
      <c r="K182" s="409" t="s">
        <v>268</v>
      </c>
      <c r="L182" s="536"/>
      <c r="M182" s="536"/>
      <c r="N182" s="47"/>
    </row>
    <row r="183" spans="1:14" s="163" customFormat="1" ht="15" customHeight="1" x14ac:dyDescent="0.2">
      <c r="A183" s="536"/>
      <c r="B183" s="404">
        <f t="shared" si="14"/>
        <v>7</v>
      </c>
      <c r="C183" s="407" t="s">
        <v>121</v>
      </c>
      <c r="D183" s="1532"/>
      <c r="E183" s="1533"/>
      <c r="F183" s="698">
        <f>+基礎データ貼付用シート!E1913</f>
        <v>0</v>
      </c>
      <c r="G183" s="699" t="s">
        <v>1202</v>
      </c>
      <c r="H183" s="700">
        <v>7.4999999999999997E-2</v>
      </c>
      <c r="I183" s="972" t="s">
        <v>1204</v>
      </c>
      <c r="J183" s="966">
        <f t="shared" si="13"/>
        <v>0</v>
      </c>
      <c r="K183" s="409" t="s">
        <v>270</v>
      </c>
      <c r="L183" s="536"/>
      <c r="M183" s="536"/>
      <c r="N183" s="47"/>
    </row>
    <row r="184" spans="1:14" s="163" customFormat="1" ht="15" customHeight="1" x14ac:dyDescent="0.2">
      <c r="A184" s="536"/>
      <c r="B184" s="404">
        <f t="shared" si="14"/>
        <v>8</v>
      </c>
      <c r="C184" s="407" t="s">
        <v>120</v>
      </c>
      <c r="D184" s="1532"/>
      <c r="E184" s="1533"/>
      <c r="F184" s="698">
        <f>+基礎データ貼付用シート!E1914</f>
        <v>0</v>
      </c>
      <c r="G184" s="699" t="s">
        <v>1202</v>
      </c>
      <c r="H184" s="700">
        <v>0.371</v>
      </c>
      <c r="I184" s="972" t="s">
        <v>1204</v>
      </c>
      <c r="J184" s="966">
        <f t="shared" si="13"/>
        <v>0</v>
      </c>
      <c r="K184" s="409" t="s">
        <v>267</v>
      </c>
      <c r="L184" s="536"/>
      <c r="M184" s="536"/>
      <c r="N184" s="47"/>
    </row>
    <row r="185" spans="1:14" s="163" customFormat="1" ht="15" customHeight="1" x14ac:dyDescent="0.2">
      <c r="A185" s="536"/>
      <c r="B185" s="404">
        <f t="shared" si="14"/>
        <v>9</v>
      </c>
      <c r="C185" s="407" t="s">
        <v>476</v>
      </c>
      <c r="D185" s="1532"/>
      <c r="E185" s="1533"/>
      <c r="F185" s="698">
        <f>+基礎データ貼付用シート!E1915</f>
        <v>0</v>
      </c>
      <c r="G185" s="699" t="s">
        <v>1202</v>
      </c>
      <c r="H185" s="700">
        <v>0.439</v>
      </c>
      <c r="I185" s="972" t="s">
        <v>1204</v>
      </c>
      <c r="J185" s="966">
        <f t="shared" si="13"/>
        <v>0</v>
      </c>
      <c r="K185" s="409" t="s">
        <v>266</v>
      </c>
      <c r="L185" s="536"/>
      <c r="M185" s="536"/>
      <c r="N185" s="47"/>
    </row>
    <row r="186" spans="1:14" s="163" customFormat="1" ht="15" customHeight="1" x14ac:dyDescent="0.2">
      <c r="A186" s="536"/>
      <c r="B186" s="404">
        <f t="shared" si="14"/>
        <v>10</v>
      </c>
      <c r="C186" s="407" t="s">
        <v>513</v>
      </c>
      <c r="D186" s="1532"/>
      <c r="E186" s="1533"/>
      <c r="F186" s="698">
        <f>+基礎データ貼付用シート!E1916</f>
        <v>0</v>
      </c>
      <c r="G186" s="699" t="s">
        <v>1202</v>
      </c>
      <c r="H186" s="700">
        <v>0.49299999999999999</v>
      </c>
      <c r="I186" s="972" t="s">
        <v>1204</v>
      </c>
      <c r="J186" s="966">
        <f t="shared" si="13"/>
        <v>0</v>
      </c>
      <c r="K186" s="409" t="s">
        <v>265</v>
      </c>
      <c r="L186" s="536"/>
      <c r="M186" s="536"/>
      <c r="N186" s="47"/>
    </row>
    <row r="187" spans="1:14" s="163" customFormat="1" ht="15" customHeight="1" x14ac:dyDescent="0.2">
      <c r="A187" s="536"/>
      <c r="B187" s="404">
        <f t="shared" si="14"/>
        <v>11</v>
      </c>
      <c r="C187" s="407" t="s">
        <v>620</v>
      </c>
      <c r="D187" s="1532"/>
      <c r="E187" s="1533"/>
      <c r="F187" s="698">
        <f>+基礎データ貼付用シート!E1917</f>
        <v>0</v>
      </c>
      <c r="G187" s="699" t="s">
        <v>1202</v>
      </c>
      <c r="H187" s="700">
        <v>0.54600000000000004</v>
      </c>
      <c r="I187" s="972" t="s">
        <v>1204</v>
      </c>
      <c r="J187" s="966">
        <f t="shared" si="13"/>
        <v>0</v>
      </c>
      <c r="K187" s="409" t="s">
        <v>264</v>
      </c>
      <c r="L187" s="536"/>
      <c r="M187" s="536"/>
      <c r="N187" s="47"/>
    </row>
    <row r="188" spans="1:14" s="163" customFormat="1" ht="15" customHeight="1" x14ac:dyDescent="0.2">
      <c r="A188" s="536"/>
      <c r="B188" s="404">
        <f t="shared" si="14"/>
        <v>12</v>
      </c>
      <c r="C188" s="407" t="s">
        <v>716</v>
      </c>
      <c r="D188" s="1532"/>
      <c r="E188" s="1533"/>
      <c r="F188" s="698">
        <f>+基礎データ貼付用シート!E1918</f>
        <v>0</v>
      </c>
      <c r="G188" s="699" t="s">
        <v>1202</v>
      </c>
      <c r="H188" s="700">
        <v>0.59799999999999998</v>
      </c>
      <c r="I188" s="972" t="s">
        <v>1204</v>
      </c>
      <c r="J188" s="966">
        <f>ROUND(F188*H188,0)</f>
        <v>0</v>
      </c>
      <c r="K188" s="409" t="s">
        <v>263</v>
      </c>
      <c r="L188" s="536"/>
      <c r="M188" s="536"/>
      <c r="N188" s="47"/>
    </row>
    <row r="189" spans="1:14" s="163" customFormat="1" ht="15" customHeight="1" thickBot="1" x14ac:dyDescent="0.25">
      <c r="A189" s="536"/>
      <c r="B189" s="538">
        <f t="shared" si="14"/>
        <v>13</v>
      </c>
      <c r="C189" s="407" t="s">
        <v>747</v>
      </c>
      <c r="D189" s="1532"/>
      <c r="E189" s="1533"/>
      <c r="F189" s="698">
        <f>+基礎データ貼付用シート!E1919</f>
        <v>0</v>
      </c>
      <c r="G189" s="699" t="s">
        <v>1202</v>
      </c>
      <c r="H189" s="1161">
        <v>0.65300000000000002</v>
      </c>
      <c r="I189" s="972" t="s">
        <v>1204</v>
      </c>
      <c r="J189" s="966">
        <f>ROUND(F189*H189,0)</f>
        <v>0</v>
      </c>
      <c r="K189" s="409" t="s">
        <v>262</v>
      </c>
      <c r="L189" s="536"/>
      <c r="M189" s="536"/>
      <c r="N189" s="47"/>
    </row>
    <row r="190" spans="1:14" s="163" customFormat="1" ht="15" customHeight="1" x14ac:dyDescent="0.2">
      <c r="A190" s="536"/>
      <c r="B190" s="413"/>
      <c r="C190" s="414"/>
      <c r="D190" s="413"/>
      <c r="E190" s="413"/>
      <c r="F190" s="58"/>
      <c r="G190" s="591"/>
      <c r="H190" s="1504" t="s">
        <v>5364</v>
      </c>
      <c r="I190" s="1505"/>
      <c r="J190" s="415"/>
      <c r="K190" s="409"/>
      <c r="L190" s="536"/>
      <c r="M190" s="536"/>
      <c r="N190" s="253"/>
    </row>
    <row r="191" spans="1:14" s="163" customFormat="1" ht="15" customHeight="1" thickBot="1" x14ac:dyDescent="0.25">
      <c r="A191" s="536"/>
      <c r="B191" s="409"/>
      <c r="C191" s="409"/>
      <c r="D191" s="409"/>
      <c r="E191" s="409"/>
      <c r="F191" s="657"/>
      <c r="G191" s="409"/>
      <c r="H191" s="1545" t="s">
        <v>118</v>
      </c>
      <c r="I191" s="1546"/>
      <c r="J191" s="642">
        <f>SUM(J177:J189)</f>
        <v>0</v>
      </c>
      <c r="K191" s="409" t="s">
        <v>5113</v>
      </c>
      <c r="L191" s="536"/>
      <c r="M191" s="1158" t="s">
        <v>5059</v>
      </c>
      <c r="N191" s="253"/>
    </row>
    <row r="192" spans="1:14" s="163" customFormat="1" ht="18.75" customHeight="1" x14ac:dyDescent="0.2">
      <c r="A192" s="536"/>
      <c r="B192" s="536"/>
      <c r="C192" s="536"/>
      <c r="D192" s="536"/>
      <c r="E192" s="536"/>
      <c r="F192" s="621"/>
      <c r="G192" s="536"/>
      <c r="H192" s="536"/>
      <c r="I192" s="536"/>
      <c r="J192" s="621"/>
      <c r="K192" s="536"/>
      <c r="L192" s="536"/>
      <c r="M192" s="536"/>
      <c r="N192" s="253"/>
    </row>
    <row r="193" spans="1:14" ht="18.75" customHeight="1" x14ac:dyDescent="0.2">
      <c r="A193" s="551">
        <v>6</v>
      </c>
      <c r="B193" s="536" t="s">
        <v>388</v>
      </c>
      <c r="C193" s="550"/>
      <c r="D193" s="550"/>
      <c r="E193" s="550"/>
      <c r="F193" s="620"/>
      <c r="G193" s="550"/>
      <c r="H193" s="550"/>
      <c r="I193" s="550"/>
      <c r="J193" s="620"/>
      <c r="K193" s="550"/>
      <c r="L193" s="550"/>
      <c r="M193" s="550"/>
      <c r="N193" s="56"/>
    </row>
    <row r="194" spans="1:14" ht="11.25" customHeight="1" x14ac:dyDescent="0.2">
      <c r="A194" s="553"/>
      <c r="B194" s="550"/>
      <c r="C194" s="550"/>
      <c r="D194" s="550"/>
      <c r="E194" s="550"/>
      <c r="F194" s="620"/>
      <c r="G194" s="550"/>
      <c r="H194" s="550"/>
      <c r="I194" s="550"/>
      <c r="J194" s="620"/>
      <c r="K194" s="550"/>
      <c r="L194" s="550"/>
      <c r="M194" s="550"/>
      <c r="N194" s="56"/>
    </row>
    <row r="195" spans="1:14" ht="18.75" customHeight="1" x14ac:dyDescent="0.2">
      <c r="A195" s="553"/>
      <c r="B195" s="1656" t="s">
        <v>140</v>
      </c>
      <c r="C195" s="1657"/>
      <c r="D195" s="1656" t="s">
        <v>139</v>
      </c>
      <c r="E195" s="1657"/>
      <c r="F195" s="904" t="s">
        <v>138</v>
      </c>
      <c r="G195" s="905"/>
      <c r="H195" s="905" t="s">
        <v>137</v>
      </c>
      <c r="I195" s="905"/>
      <c r="J195" s="904" t="s">
        <v>89</v>
      </c>
      <c r="K195" s="409"/>
      <c r="L195" s="550"/>
      <c r="M195" s="550"/>
      <c r="N195" s="56"/>
    </row>
    <row r="196" spans="1:14" ht="15" customHeight="1" x14ac:dyDescent="0.2">
      <c r="A196" s="553"/>
      <c r="B196" s="626"/>
      <c r="C196" s="565"/>
      <c r="D196" s="566"/>
      <c r="E196" s="411"/>
      <c r="F196" s="627"/>
      <c r="G196" s="568"/>
      <c r="H196" s="568"/>
      <c r="I196" s="568"/>
      <c r="J196" s="628" t="s">
        <v>1205</v>
      </c>
      <c r="K196" s="409"/>
      <c r="L196" s="550"/>
      <c r="M196" s="550"/>
      <c r="N196" s="56"/>
    </row>
    <row r="197" spans="1:14" s="163" customFormat="1" ht="15" customHeight="1" x14ac:dyDescent="0.2">
      <c r="A197" s="536"/>
      <c r="B197" s="908">
        <v>1</v>
      </c>
      <c r="C197" s="909" t="s">
        <v>127</v>
      </c>
      <c r="D197" s="1532"/>
      <c r="E197" s="1533"/>
      <c r="F197" s="698">
        <f>+基礎データ貼付用シート!E1924</f>
        <v>0</v>
      </c>
      <c r="G197" s="699" t="s">
        <v>1202</v>
      </c>
      <c r="H197" s="706">
        <v>5.6000000000000001E-2</v>
      </c>
      <c r="I197" s="699" t="s">
        <v>1204</v>
      </c>
      <c r="J197" s="701">
        <f t="shared" ref="J197:J205" si="15">ROUND(F197*H197,0)</f>
        <v>0</v>
      </c>
      <c r="K197" s="409" t="s">
        <v>274</v>
      </c>
      <c r="L197" s="536"/>
      <c r="M197" s="536"/>
      <c r="N197" s="47"/>
    </row>
    <row r="198" spans="1:14" s="163" customFormat="1" ht="15" customHeight="1" x14ac:dyDescent="0.2">
      <c r="A198" s="536"/>
      <c r="B198" s="908">
        <f>B197+1</f>
        <v>2</v>
      </c>
      <c r="C198" s="909" t="s">
        <v>126</v>
      </c>
      <c r="D198" s="1532"/>
      <c r="E198" s="1533"/>
      <c r="F198" s="698">
        <f>+基礎データ貼付用シート!E1925</f>
        <v>0</v>
      </c>
      <c r="G198" s="699" t="s">
        <v>1202</v>
      </c>
      <c r="H198" s="706">
        <v>3.4000000000000002E-2</v>
      </c>
      <c r="I198" s="972" t="s">
        <v>1204</v>
      </c>
      <c r="J198" s="966">
        <f t="shared" si="15"/>
        <v>0</v>
      </c>
      <c r="K198" s="409" t="s">
        <v>273</v>
      </c>
      <c r="L198" s="536"/>
      <c r="M198" s="536"/>
      <c r="N198" s="47"/>
    </row>
    <row r="199" spans="1:14" s="163" customFormat="1" ht="15" customHeight="1" x14ac:dyDescent="0.2">
      <c r="A199" s="536"/>
      <c r="B199" s="908">
        <f t="shared" ref="B199:B205" si="16">B198+1</f>
        <v>3</v>
      </c>
      <c r="C199" s="909" t="s">
        <v>125</v>
      </c>
      <c r="D199" s="1532"/>
      <c r="E199" s="1533"/>
      <c r="F199" s="698">
        <f>+基礎データ貼付用シート!E1926</f>
        <v>0</v>
      </c>
      <c r="G199" s="699" t="s">
        <v>1202</v>
      </c>
      <c r="H199" s="706">
        <v>2.5999999999999999E-2</v>
      </c>
      <c r="I199" s="699" t="s">
        <v>1204</v>
      </c>
      <c r="J199" s="701">
        <f t="shared" si="15"/>
        <v>0</v>
      </c>
      <c r="K199" s="409" t="s">
        <v>272</v>
      </c>
      <c r="L199" s="536"/>
      <c r="M199" s="536"/>
      <c r="N199" s="47"/>
    </row>
    <row r="200" spans="1:14" s="163" customFormat="1" ht="15" customHeight="1" x14ac:dyDescent="0.2">
      <c r="A200" s="536"/>
      <c r="B200" s="908">
        <f t="shared" si="16"/>
        <v>4</v>
      </c>
      <c r="C200" s="909" t="s">
        <v>124</v>
      </c>
      <c r="D200" s="1532"/>
      <c r="E200" s="1533"/>
      <c r="F200" s="698">
        <f>+基礎データ貼付用シート!E1927</f>
        <v>0</v>
      </c>
      <c r="G200" s="699" t="s">
        <v>1202</v>
      </c>
      <c r="H200" s="706">
        <v>0</v>
      </c>
      <c r="I200" s="972" t="s">
        <v>1204</v>
      </c>
      <c r="J200" s="966">
        <f t="shared" si="15"/>
        <v>0</v>
      </c>
      <c r="K200" s="409" t="s">
        <v>271</v>
      </c>
      <c r="L200" s="536"/>
      <c r="M200" s="536"/>
      <c r="N200" s="47"/>
    </row>
    <row r="201" spans="1:14" s="163" customFormat="1" ht="15" customHeight="1" x14ac:dyDescent="0.2">
      <c r="A201" s="536"/>
      <c r="B201" s="908">
        <f t="shared" si="16"/>
        <v>5</v>
      </c>
      <c r="C201" s="909" t="s">
        <v>123</v>
      </c>
      <c r="D201" s="1532"/>
      <c r="E201" s="1533"/>
      <c r="F201" s="698">
        <f>+基礎データ貼付用シート!E1928</f>
        <v>0</v>
      </c>
      <c r="G201" s="699" t="s">
        <v>1202</v>
      </c>
      <c r="H201" s="706">
        <v>0</v>
      </c>
      <c r="I201" s="699" t="s">
        <v>1204</v>
      </c>
      <c r="J201" s="701">
        <f t="shared" si="15"/>
        <v>0</v>
      </c>
      <c r="K201" s="409" t="s">
        <v>269</v>
      </c>
      <c r="L201" s="536"/>
      <c r="M201" s="536"/>
      <c r="N201" s="47"/>
    </row>
    <row r="202" spans="1:14" s="163" customFormat="1" ht="15" customHeight="1" x14ac:dyDescent="0.2">
      <c r="A202" s="536"/>
      <c r="B202" s="688">
        <f t="shared" si="16"/>
        <v>6</v>
      </c>
      <c r="C202" s="656" t="s">
        <v>122</v>
      </c>
      <c r="D202" s="1532"/>
      <c r="E202" s="1533"/>
      <c r="F202" s="698">
        <f>+基礎データ貼付用シート!E1929</f>
        <v>0</v>
      </c>
      <c r="G202" s="699" t="s">
        <v>1202</v>
      </c>
      <c r="H202" s="706">
        <v>7.4999999999999997E-2</v>
      </c>
      <c r="I202" s="972" t="s">
        <v>1204</v>
      </c>
      <c r="J202" s="966">
        <f t="shared" si="15"/>
        <v>0</v>
      </c>
      <c r="K202" s="409" t="s">
        <v>268</v>
      </c>
      <c r="L202" s="536"/>
      <c r="M202" s="536"/>
      <c r="N202" s="47"/>
    </row>
    <row r="203" spans="1:14" s="163" customFormat="1" ht="15" customHeight="1" x14ac:dyDescent="0.2">
      <c r="A203" s="536"/>
      <c r="B203" s="688">
        <f t="shared" si="16"/>
        <v>7</v>
      </c>
      <c r="C203" s="656" t="s">
        <v>121</v>
      </c>
      <c r="D203" s="1532"/>
      <c r="E203" s="1533"/>
      <c r="F203" s="698">
        <f>+基礎データ貼付用シート!E1930</f>
        <v>0</v>
      </c>
      <c r="G203" s="699" t="s">
        <v>1202</v>
      </c>
      <c r="H203" s="706">
        <v>0.371</v>
      </c>
      <c r="I203" s="972" t="s">
        <v>1204</v>
      </c>
      <c r="J203" s="966">
        <f t="shared" si="15"/>
        <v>0</v>
      </c>
      <c r="K203" s="409" t="s">
        <v>270</v>
      </c>
      <c r="L203" s="536"/>
      <c r="M203" s="536"/>
      <c r="N203" s="47"/>
    </row>
    <row r="204" spans="1:14" s="163" customFormat="1" ht="15" customHeight="1" x14ac:dyDescent="0.2">
      <c r="A204" s="536"/>
      <c r="B204" s="688">
        <f t="shared" si="16"/>
        <v>8</v>
      </c>
      <c r="C204" s="656" t="s">
        <v>120</v>
      </c>
      <c r="D204" s="1532"/>
      <c r="E204" s="1533"/>
      <c r="F204" s="698">
        <f>+基礎データ貼付用シート!E1931</f>
        <v>0</v>
      </c>
      <c r="G204" s="699" t="s">
        <v>1202</v>
      </c>
      <c r="H204" s="706">
        <v>0.439</v>
      </c>
      <c r="I204" s="972" t="s">
        <v>1204</v>
      </c>
      <c r="J204" s="966">
        <f t="shared" si="15"/>
        <v>0</v>
      </c>
      <c r="K204" s="409" t="s">
        <v>267</v>
      </c>
      <c r="L204" s="536"/>
      <c r="M204" s="536"/>
      <c r="N204" s="47"/>
    </row>
    <row r="205" spans="1:14" s="163" customFormat="1" ht="15" customHeight="1" thickBot="1" x14ac:dyDescent="0.25">
      <c r="A205" s="536"/>
      <c r="B205" s="688">
        <f t="shared" si="16"/>
        <v>9</v>
      </c>
      <c r="C205" s="656" t="s">
        <v>476</v>
      </c>
      <c r="D205" s="1532"/>
      <c r="E205" s="1533"/>
      <c r="F205" s="698">
        <f>+基礎データ貼付用シート!E1932</f>
        <v>0</v>
      </c>
      <c r="G205" s="699" t="s">
        <v>1202</v>
      </c>
      <c r="H205" s="1162">
        <v>0.49299999999999999</v>
      </c>
      <c r="I205" s="972" t="s">
        <v>1204</v>
      </c>
      <c r="J205" s="966">
        <f t="shared" si="15"/>
        <v>0</v>
      </c>
      <c r="K205" s="409" t="s">
        <v>266</v>
      </c>
      <c r="L205" s="536"/>
      <c r="M205" s="536"/>
      <c r="N205" s="47"/>
    </row>
    <row r="206" spans="1:14" s="163" customFormat="1" ht="15" customHeight="1" x14ac:dyDescent="0.2">
      <c r="A206" s="536"/>
      <c r="B206" s="413"/>
      <c r="C206" s="414"/>
      <c r="D206" s="413"/>
      <c r="E206" s="413"/>
      <c r="F206" s="58"/>
      <c r="G206" s="591"/>
      <c r="H206" s="1541" t="s">
        <v>6039</v>
      </c>
      <c r="I206" s="1542"/>
      <c r="J206" s="634"/>
      <c r="K206" s="409"/>
      <c r="L206" s="536"/>
      <c r="M206" s="536"/>
      <c r="N206" s="253"/>
    </row>
    <row r="207" spans="1:14" s="163" customFormat="1" ht="15" customHeight="1" thickBot="1" x14ac:dyDescent="0.25">
      <c r="A207" s="536"/>
      <c r="B207" s="409"/>
      <c r="C207" s="409"/>
      <c r="D207" s="409"/>
      <c r="E207" s="409"/>
      <c r="F207" s="657"/>
      <c r="G207" s="409"/>
      <c r="H207" s="1545" t="s">
        <v>118</v>
      </c>
      <c r="I207" s="1546"/>
      <c r="J207" s="642">
        <f>SUM(J197:J205)</f>
        <v>0</v>
      </c>
      <c r="K207" s="409" t="s">
        <v>1242</v>
      </c>
      <c r="L207" s="536"/>
      <c r="M207" s="1158" t="s">
        <v>1202</v>
      </c>
      <c r="N207" s="253"/>
    </row>
    <row r="208" spans="1:14" s="163" customFormat="1" ht="18.75" customHeight="1" x14ac:dyDescent="0.2">
      <c r="A208" s="536"/>
      <c r="B208" s="536"/>
      <c r="C208" s="536"/>
      <c r="D208" s="536"/>
      <c r="E208" s="536"/>
      <c r="F208" s="621"/>
      <c r="G208" s="536"/>
      <c r="H208" s="536"/>
      <c r="I208" s="536"/>
      <c r="J208" s="621"/>
      <c r="K208" s="536"/>
      <c r="L208" s="536"/>
      <c r="M208" s="536"/>
      <c r="N208" s="253"/>
    </row>
    <row r="209" spans="1:14" ht="18.75" customHeight="1" x14ac:dyDescent="0.2">
      <c r="A209" s="551">
        <v>7</v>
      </c>
      <c r="B209" s="536" t="s">
        <v>387</v>
      </c>
      <c r="C209" s="550"/>
      <c r="D209" s="550"/>
      <c r="E209" s="550"/>
      <c r="F209" s="620"/>
      <c r="G209" s="550"/>
      <c r="H209" s="550"/>
      <c r="I209" s="550"/>
      <c r="J209" s="620"/>
      <c r="K209" s="550"/>
      <c r="L209" s="550"/>
      <c r="M209" s="550"/>
      <c r="N209" s="56"/>
    </row>
    <row r="210" spans="1:14" ht="15" customHeight="1" x14ac:dyDescent="0.2">
      <c r="A210" s="553"/>
      <c r="B210" s="550"/>
      <c r="C210" s="912"/>
      <c r="D210" s="912"/>
      <c r="E210" s="912"/>
      <c r="F210" s="620"/>
      <c r="G210" s="550"/>
      <c r="H210" s="550"/>
      <c r="I210" s="550"/>
      <c r="J210" s="620"/>
      <c r="K210" s="550"/>
      <c r="L210" s="550"/>
      <c r="M210" s="550"/>
      <c r="N210" s="56"/>
    </row>
    <row r="211" spans="1:14" s="163" customFormat="1" ht="18.75" customHeight="1" thickBot="1" x14ac:dyDescent="0.25">
      <c r="A211" s="551"/>
      <c r="B211" s="1768" t="s">
        <v>6686</v>
      </c>
      <c r="C211" s="1768"/>
      <c r="D211" s="1768"/>
      <c r="E211" s="1768"/>
      <c r="F211" s="621"/>
      <c r="G211" s="536"/>
      <c r="H211" s="536" t="s">
        <v>160</v>
      </c>
      <c r="I211" s="536"/>
      <c r="J211" s="621"/>
      <c r="K211" s="536"/>
      <c r="L211" s="536"/>
      <c r="M211" s="536"/>
      <c r="N211" s="253"/>
    </row>
    <row r="212" spans="1:14" s="163" customFormat="1" ht="18.75" customHeight="1" thickTop="1" thickBot="1" x14ac:dyDescent="0.25">
      <c r="A212" s="551"/>
      <c r="B212" s="1768"/>
      <c r="C212" s="1768"/>
      <c r="D212" s="1768"/>
      <c r="E212" s="1768"/>
      <c r="F212" s="290"/>
      <c r="G212" s="1356" t="s">
        <v>1202</v>
      </c>
      <c r="H212" s="616">
        <v>0.5</v>
      </c>
      <c r="I212" s="1356" t="s">
        <v>5114</v>
      </c>
      <c r="J212" s="637">
        <f>ROUND(F212*H212,0)</f>
        <v>0</v>
      </c>
      <c r="K212" s="409" t="s">
        <v>5115</v>
      </c>
      <c r="L212" s="536"/>
      <c r="M212" s="1158" t="s">
        <v>1202</v>
      </c>
      <c r="N212" s="253"/>
    </row>
    <row r="213" spans="1:14" s="163" customFormat="1" ht="11.25" customHeight="1" thickTop="1" x14ac:dyDescent="0.2">
      <c r="A213" s="536"/>
      <c r="B213" s="536"/>
      <c r="C213" s="536"/>
      <c r="D213" s="536"/>
      <c r="E213" s="536"/>
      <c r="F213" s="621"/>
      <c r="G213" s="536"/>
      <c r="H213" s="536"/>
      <c r="I213" s="536"/>
      <c r="J213" s="622" t="s">
        <v>178</v>
      </c>
      <c r="K213" s="536"/>
      <c r="L213" s="536"/>
      <c r="M213" s="536"/>
      <c r="N213" s="253"/>
    </row>
    <row r="214" spans="1:14" s="163" customFormat="1" ht="18.75" customHeight="1" x14ac:dyDescent="0.2">
      <c r="A214" s="536"/>
      <c r="B214" s="536"/>
      <c r="C214" s="536"/>
      <c r="D214" s="536"/>
      <c r="E214" s="536"/>
      <c r="F214" s="621"/>
      <c r="G214" s="536"/>
      <c r="H214" s="536"/>
      <c r="I214" s="536"/>
      <c r="J214" s="621"/>
      <c r="K214" s="536"/>
      <c r="L214" s="536"/>
      <c r="M214" s="536"/>
      <c r="N214" s="253"/>
    </row>
    <row r="215" spans="1:14" ht="18.75" customHeight="1" x14ac:dyDescent="0.2">
      <c r="A215" s="551">
        <v>9</v>
      </c>
      <c r="B215" s="536" t="s">
        <v>386</v>
      </c>
      <c r="C215" s="550"/>
      <c r="D215" s="550"/>
      <c r="E215" s="550"/>
      <c r="F215" s="620"/>
      <c r="G215" s="550"/>
      <c r="H215" s="550"/>
      <c r="I215" s="550"/>
      <c r="J215" s="620"/>
      <c r="K215" s="550"/>
      <c r="L215" s="550"/>
      <c r="M215" s="550"/>
      <c r="N215" s="56"/>
    </row>
    <row r="216" spans="1:14" ht="15" customHeight="1" x14ac:dyDescent="0.2">
      <c r="A216" s="553"/>
      <c r="B216" s="550"/>
      <c r="C216" s="912"/>
      <c r="D216" s="912"/>
      <c r="E216" s="912"/>
      <c r="F216" s="620"/>
      <c r="G216" s="550"/>
      <c r="H216" s="550"/>
      <c r="I216" s="550"/>
      <c r="J216" s="620"/>
      <c r="K216" s="550"/>
      <c r="L216" s="550"/>
      <c r="M216" s="550"/>
      <c r="N216" s="56"/>
    </row>
    <row r="217" spans="1:14" s="163" customFormat="1" ht="18.75" customHeight="1" thickBot="1" x14ac:dyDescent="0.25">
      <c r="A217" s="551"/>
      <c r="B217" s="1768" t="s">
        <v>6686</v>
      </c>
      <c r="C217" s="1768"/>
      <c r="D217" s="1768"/>
      <c r="E217" s="1768"/>
      <c r="F217" s="621"/>
      <c r="G217" s="536"/>
      <c r="H217" s="536" t="s">
        <v>160</v>
      </c>
      <c r="I217" s="536"/>
      <c r="J217" s="621"/>
      <c r="K217" s="536"/>
      <c r="L217" s="536"/>
      <c r="M217" s="536"/>
      <c r="N217" s="253"/>
    </row>
    <row r="218" spans="1:14" s="163" customFormat="1" ht="18.75" customHeight="1" thickTop="1" thickBot="1" x14ac:dyDescent="0.25">
      <c r="A218" s="551"/>
      <c r="B218" s="1768"/>
      <c r="C218" s="1768"/>
      <c r="D218" s="1768"/>
      <c r="E218" s="1768"/>
      <c r="F218" s="290"/>
      <c r="G218" s="1356" t="s">
        <v>1202</v>
      </c>
      <c r="H218" s="1163">
        <v>0.26700000000000002</v>
      </c>
      <c r="I218" s="1356" t="s">
        <v>5116</v>
      </c>
      <c r="J218" s="637">
        <f>ROUND(F218*H218,0)</f>
        <v>0</v>
      </c>
      <c r="K218" s="409" t="s">
        <v>549</v>
      </c>
      <c r="L218" s="536"/>
      <c r="M218" s="1158" t="s">
        <v>5117</v>
      </c>
      <c r="N218" s="253"/>
    </row>
    <row r="219" spans="1:14" s="163" customFormat="1" ht="11.25" customHeight="1" thickTop="1" x14ac:dyDescent="0.2">
      <c r="A219" s="536"/>
      <c r="B219" s="536"/>
      <c r="C219" s="536"/>
      <c r="D219" s="536"/>
      <c r="E219" s="536"/>
      <c r="F219" s="621"/>
      <c r="G219" s="536"/>
      <c r="H219" s="536"/>
      <c r="I219" s="536"/>
      <c r="J219" s="622" t="s">
        <v>178</v>
      </c>
      <c r="K219" s="536"/>
      <c r="L219" s="536"/>
      <c r="M219" s="536"/>
      <c r="N219" s="253"/>
    </row>
    <row r="220" spans="1:14" s="163" customFormat="1" ht="18.75" customHeight="1" x14ac:dyDescent="0.2">
      <c r="A220" s="536"/>
      <c r="B220" s="536"/>
      <c r="C220" s="536"/>
      <c r="D220" s="536"/>
      <c r="E220" s="536"/>
      <c r="F220" s="621"/>
      <c r="G220" s="536"/>
      <c r="H220" s="536"/>
      <c r="I220" s="536"/>
      <c r="J220" s="621"/>
      <c r="K220" s="536"/>
      <c r="L220" s="536"/>
      <c r="M220" s="536"/>
      <c r="N220" s="253"/>
    </row>
    <row r="221" spans="1:14" ht="18.75" customHeight="1" x14ac:dyDescent="0.2">
      <c r="A221" s="551">
        <v>10</v>
      </c>
      <c r="B221" s="536" t="s">
        <v>385</v>
      </c>
      <c r="C221" s="550"/>
      <c r="D221" s="550"/>
      <c r="E221" s="550"/>
      <c r="F221" s="620"/>
      <c r="G221" s="550"/>
      <c r="H221" s="550"/>
      <c r="I221" s="550"/>
      <c r="J221" s="620"/>
      <c r="K221" s="550"/>
      <c r="L221" s="550"/>
      <c r="M221" s="550"/>
      <c r="N221" s="56"/>
    </row>
    <row r="222" spans="1:14" ht="15" customHeight="1" x14ac:dyDescent="0.2">
      <c r="A222" s="553"/>
      <c r="B222" s="550"/>
      <c r="C222" s="912"/>
      <c r="D222" s="912"/>
      <c r="E222" s="912"/>
      <c r="F222" s="620"/>
      <c r="G222" s="550"/>
      <c r="H222" s="550"/>
      <c r="I222" s="550"/>
      <c r="J222" s="620"/>
      <c r="K222" s="550"/>
      <c r="L222" s="550"/>
      <c r="M222" s="550"/>
      <c r="N222" s="56"/>
    </row>
    <row r="223" spans="1:14" s="163" customFormat="1" ht="18.75" customHeight="1" thickBot="1" x14ac:dyDescent="0.25">
      <c r="A223" s="551"/>
      <c r="B223" s="1768" t="s">
        <v>6686</v>
      </c>
      <c r="C223" s="1768"/>
      <c r="D223" s="1768"/>
      <c r="E223" s="1768"/>
      <c r="F223" s="621"/>
      <c r="G223" s="536"/>
      <c r="H223" s="536" t="s">
        <v>160</v>
      </c>
      <c r="I223" s="536"/>
      <c r="J223" s="621"/>
      <c r="K223" s="536"/>
      <c r="L223" s="536"/>
      <c r="M223" s="536"/>
      <c r="N223" s="253"/>
    </row>
    <row r="224" spans="1:14" s="163" customFormat="1" ht="18.75" customHeight="1" thickTop="1" thickBot="1" x14ac:dyDescent="0.25">
      <c r="A224" s="551"/>
      <c r="B224" s="1768"/>
      <c r="C224" s="1768"/>
      <c r="D224" s="1768"/>
      <c r="E224" s="1768"/>
      <c r="F224" s="290"/>
      <c r="G224" s="1356" t="s">
        <v>1202</v>
      </c>
      <c r="H224" s="1163">
        <v>0.26700000000000002</v>
      </c>
      <c r="I224" s="1356" t="s">
        <v>1204</v>
      </c>
      <c r="J224" s="637">
        <f>ROUND(F224*H224,0)</f>
        <v>0</v>
      </c>
      <c r="K224" s="409" t="s">
        <v>548</v>
      </c>
      <c r="L224" s="536"/>
      <c r="M224" s="1158" t="s">
        <v>1202</v>
      </c>
      <c r="N224" s="253"/>
    </row>
    <row r="225" spans="1:14" s="163" customFormat="1" ht="11.25" customHeight="1" thickTop="1" x14ac:dyDescent="0.2">
      <c r="A225" s="536"/>
      <c r="B225" s="536"/>
      <c r="C225" s="536"/>
      <c r="D225" s="536"/>
      <c r="E225" s="536"/>
      <c r="F225" s="621"/>
      <c r="G225" s="536"/>
      <c r="H225" s="536"/>
      <c r="I225" s="536"/>
      <c r="J225" s="622" t="s">
        <v>178</v>
      </c>
      <c r="K225" s="536"/>
      <c r="L225" s="536"/>
      <c r="M225" s="536"/>
      <c r="N225" s="253"/>
    </row>
    <row r="226" spans="1:14" s="163" customFormat="1" ht="18.75" customHeight="1" x14ac:dyDescent="0.2">
      <c r="A226" s="536"/>
      <c r="B226" s="536"/>
      <c r="C226" s="536"/>
      <c r="D226" s="536"/>
      <c r="E226" s="536"/>
      <c r="F226" s="621"/>
      <c r="G226" s="536"/>
      <c r="H226" s="536"/>
      <c r="I226" s="536"/>
      <c r="J226" s="621"/>
      <c r="K226" s="536"/>
      <c r="L226" s="536"/>
      <c r="M226" s="536"/>
      <c r="N226" s="253"/>
    </row>
    <row r="227" spans="1:14" ht="18.75" customHeight="1" x14ac:dyDescent="0.2">
      <c r="A227" s="551">
        <v>11</v>
      </c>
      <c r="B227" s="536" t="s">
        <v>384</v>
      </c>
      <c r="C227" s="550"/>
      <c r="D227" s="550"/>
      <c r="E227" s="550"/>
      <c r="F227" s="620"/>
      <c r="G227" s="550"/>
      <c r="H227" s="550"/>
      <c r="I227" s="550"/>
      <c r="J227" s="620"/>
      <c r="K227" s="550"/>
      <c r="L227" s="550"/>
      <c r="M227" s="550"/>
      <c r="N227" s="56"/>
    </row>
    <row r="228" spans="1:14" ht="15" customHeight="1" x14ac:dyDescent="0.2">
      <c r="A228" s="553"/>
      <c r="B228" s="550"/>
      <c r="C228" s="912"/>
      <c r="D228" s="912"/>
      <c r="E228" s="912"/>
      <c r="F228" s="620"/>
      <c r="G228" s="550"/>
      <c r="H228" s="550"/>
      <c r="I228" s="550"/>
      <c r="J228" s="620"/>
      <c r="K228" s="550"/>
      <c r="L228" s="550"/>
      <c r="M228" s="550"/>
      <c r="N228" s="56"/>
    </row>
    <row r="229" spans="1:14" s="163" customFormat="1" ht="18.75" customHeight="1" thickBot="1" x14ac:dyDescent="0.25">
      <c r="A229" s="551"/>
      <c r="B229" s="1768" t="s">
        <v>6686</v>
      </c>
      <c r="C229" s="1768"/>
      <c r="D229" s="1768"/>
      <c r="E229" s="1768"/>
      <c r="F229" s="621"/>
      <c r="G229" s="536"/>
      <c r="H229" s="536" t="s">
        <v>160</v>
      </c>
      <c r="I229" s="536"/>
      <c r="J229" s="621"/>
      <c r="K229" s="536"/>
      <c r="L229" s="536"/>
      <c r="M229" s="536"/>
      <c r="N229" s="253"/>
    </row>
    <row r="230" spans="1:14" s="163" customFormat="1" ht="18.75" customHeight="1" thickTop="1" thickBot="1" x14ac:dyDescent="0.25">
      <c r="A230" s="551"/>
      <c r="B230" s="1768"/>
      <c r="C230" s="1768"/>
      <c r="D230" s="1768"/>
      <c r="E230" s="1768"/>
      <c r="F230" s="290"/>
      <c r="G230" s="1356" t="s">
        <v>1202</v>
      </c>
      <c r="H230" s="1163">
        <v>0.26700000000000002</v>
      </c>
      <c r="I230" s="1356" t="s">
        <v>1204</v>
      </c>
      <c r="J230" s="637">
        <f>ROUND(F230*H230,0)</f>
        <v>0</v>
      </c>
      <c r="K230" s="409" t="s">
        <v>816</v>
      </c>
      <c r="L230" s="536"/>
      <c r="M230" s="1158" t="s">
        <v>1202</v>
      </c>
      <c r="N230" s="253"/>
    </row>
    <row r="231" spans="1:14" s="163" customFormat="1" ht="11.25" customHeight="1" thickTop="1" x14ac:dyDescent="0.2">
      <c r="A231" s="536"/>
      <c r="B231" s="536"/>
      <c r="C231" s="536"/>
      <c r="D231" s="536"/>
      <c r="E231" s="536"/>
      <c r="F231" s="621"/>
      <c r="G231" s="536"/>
      <c r="H231" s="536"/>
      <c r="I231" s="536"/>
      <c r="J231" s="622" t="s">
        <v>178</v>
      </c>
      <c r="K231" s="536"/>
      <c r="L231" s="536"/>
      <c r="M231" s="536"/>
      <c r="N231" s="253"/>
    </row>
    <row r="232" spans="1:14" s="163" customFormat="1" ht="18.75" customHeight="1" x14ac:dyDescent="0.2">
      <c r="A232" s="536"/>
      <c r="B232" s="536"/>
      <c r="C232" s="536"/>
      <c r="D232" s="536"/>
      <c r="E232" s="536"/>
      <c r="F232" s="621"/>
      <c r="G232" s="536"/>
      <c r="H232" s="536"/>
      <c r="I232" s="536"/>
      <c r="J232" s="621"/>
      <c r="K232" s="536"/>
      <c r="L232" s="536"/>
      <c r="M232" s="536"/>
      <c r="N232" s="253"/>
    </row>
    <row r="233" spans="1:14" s="163" customFormat="1" ht="15" customHeight="1" x14ac:dyDescent="0.2">
      <c r="A233" s="551">
        <v>12</v>
      </c>
      <c r="B233" s="536" t="s">
        <v>383</v>
      </c>
      <c r="C233" s="409"/>
      <c r="D233" s="409"/>
      <c r="E233" s="409"/>
      <c r="F233" s="657"/>
      <c r="G233" s="409"/>
      <c r="H233" s="591"/>
      <c r="I233" s="591"/>
      <c r="J233" s="58"/>
      <c r="K233" s="409"/>
      <c r="L233" s="536"/>
      <c r="M233" s="536"/>
      <c r="N233" s="253"/>
    </row>
    <row r="234" spans="1:14" s="163" customFormat="1" ht="15" customHeight="1" x14ac:dyDescent="0.2">
      <c r="A234" s="551"/>
      <c r="B234" s="536"/>
      <c r="C234" s="409"/>
      <c r="D234" s="409"/>
      <c r="E234" s="409"/>
      <c r="F234" s="657"/>
      <c r="G234" s="409"/>
      <c r="H234" s="591"/>
      <c r="I234" s="591"/>
      <c r="J234" s="58"/>
      <c r="K234" s="409"/>
      <c r="L234" s="536"/>
      <c r="M234" s="536"/>
      <c r="N234" s="253"/>
    </row>
    <row r="235" spans="1:14" ht="18.75" customHeight="1" x14ac:dyDescent="0.2">
      <c r="A235" s="553"/>
      <c r="B235" s="1769" t="s">
        <v>382</v>
      </c>
      <c r="C235" s="1770"/>
      <c r="D235" s="1656" t="s">
        <v>139</v>
      </c>
      <c r="E235" s="1657"/>
      <c r="F235" s="1773" t="s">
        <v>381</v>
      </c>
      <c r="G235" s="905"/>
      <c r="H235" s="905" t="s">
        <v>137</v>
      </c>
      <c r="I235" s="905"/>
      <c r="J235" s="904" t="s">
        <v>89</v>
      </c>
      <c r="K235" s="409"/>
      <c r="L235" s="550"/>
      <c r="M235" s="550"/>
      <c r="N235" s="56"/>
    </row>
    <row r="236" spans="1:14" ht="15" customHeight="1" x14ac:dyDescent="0.2">
      <c r="A236" s="553"/>
      <c r="B236" s="1771"/>
      <c r="C236" s="1772"/>
      <c r="D236" s="566"/>
      <c r="E236" s="411"/>
      <c r="F236" s="1774"/>
      <c r="G236" s="568"/>
      <c r="H236" s="568"/>
      <c r="I236" s="568"/>
      <c r="J236" s="628" t="s">
        <v>1205</v>
      </c>
      <c r="K236" s="409"/>
      <c r="L236" s="550"/>
      <c r="M236" s="550"/>
      <c r="N236" s="56"/>
    </row>
    <row r="237" spans="1:14" s="163" customFormat="1" ht="15" customHeight="1" x14ac:dyDescent="0.2">
      <c r="A237" s="536"/>
      <c r="B237" s="404">
        <v>1</v>
      </c>
      <c r="C237" s="1051" t="s">
        <v>6040</v>
      </c>
      <c r="D237" s="406" t="s">
        <v>5350</v>
      </c>
      <c r="E237" s="407"/>
      <c r="F237" s="698">
        <f>+基礎データ貼付用シート!E1863</f>
        <v>0</v>
      </c>
      <c r="G237" s="699" t="s">
        <v>1202</v>
      </c>
      <c r="H237" s="886">
        <v>0</v>
      </c>
      <c r="I237" s="972" t="s">
        <v>1204</v>
      </c>
      <c r="J237" s="966">
        <f t="shared" ref="J237:J265" si="17">ROUND(F237*H237,0)</f>
        <v>0</v>
      </c>
      <c r="K237" s="409" t="s">
        <v>274</v>
      </c>
      <c r="L237" s="409"/>
      <c r="M237" s="536"/>
      <c r="N237" s="253"/>
    </row>
    <row r="238" spans="1:14" s="163" customFormat="1" ht="15" customHeight="1" x14ac:dyDescent="0.2">
      <c r="A238" s="536"/>
      <c r="B238" s="779"/>
      <c r="C238" s="1118"/>
      <c r="D238" s="406" t="s">
        <v>5351</v>
      </c>
      <c r="E238" s="407"/>
      <c r="F238" s="698">
        <f>+基礎データ貼付用シート!E1864</f>
        <v>0</v>
      </c>
      <c r="G238" s="699" t="s">
        <v>1202</v>
      </c>
      <c r="H238" s="798">
        <v>0</v>
      </c>
      <c r="I238" s="699" t="s">
        <v>1204</v>
      </c>
      <c r="J238" s="701">
        <f t="shared" si="17"/>
        <v>0</v>
      </c>
      <c r="K238" s="409" t="s">
        <v>273</v>
      </c>
      <c r="L238" s="409"/>
      <c r="M238" s="536"/>
      <c r="N238" s="253"/>
    </row>
    <row r="239" spans="1:14" s="163" customFormat="1" ht="15" customHeight="1" x14ac:dyDescent="0.2">
      <c r="A239" s="536"/>
      <c r="B239" s="775">
        <f>B237+1</f>
        <v>2</v>
      </c>
      <c r="C239" s="1119" t="s">
        <v>6041</v>
      </c>
      <c r="D239" s="406" t="s">
        <v>5350</v>
      </c>
      <c r="E239" s="407"/>
      <c r="F239" s="698">
        <f>+基礎データ貼付用シート!E1865</f>
        <v>0</v>
      </c>
      <c r="G239" s="699" t="s">
        <v>1202</v>
      </c>
      <c r="H239" s="798">
        <v>3.7999999999999999E-2</v>
      </c>
      <c r="I239" s="699" t="s">
        <v>1204</v>
      </c>
      <c r="J239" s="701">
        <f t="shared" si="17"/>
        <v>0</v>
      </c>
      <c r="K239" s="409" t="s">
        <v>272</v>
      </c>
      <c r="L239" s="409"/>
      <c r="M239" s="536"/>
      <c r="N239" s="253"/>
    </row>
    <row r="240" spans="1:14" s="163" customFormat="1" ht="15" customHeight="1" x14ac:dyDescent="0.2">
      <c r="A240" s="536"/>
      <c r="B240" s="1120"/>
      <c r="C240" s="1121"/>
      <c r="D240" s="406" t="s">
        <v>5351</v>
      </c>
      <c r="E240" s="407"/>
      <c r="F240" s="698">
        <f>+基礎データ貼付用シート!E1866</f>
        <v>0</v>
      </c>
      <c r="G240" s="699" t="s">
        <v>1202</v>
      </c>
      <c r="H240" s="798">
        <v>2.3E-2</v>
      </c>
      <c r="I240" s="699" t="s">
        <v>1204</v>
      </c>
      <c r="J240" s="701">
        <f t="shared" si="17"/>
        <v>0</v>
      </c>
      <c r="K240" s="409" t="s">
        <v>271</v>
      </c>
      <c r="L240" s="409"/>
      <c r="M240" s="536"/>
      <c r="N240" s="253"/>
    </row>
    <row r="241" spans="1:14" s="163" customFormat="1" ht="15" customHeight="1" x14ac:dyDescent="0.2">
      <c r="A241" s="536"/>
      <c r="B241" s="777"/>
      <c r="C241" s="1122"/>
      <c r="D241" s="406" t="s">
        <v>5352</v>
      </c>
      <c r="E241" s="407"/>
      <c r="F241" s="698">
        <f>+基礎データ貼付用シート!E1867</f>
        <v>0</v>
      </c>
      <c r="G241" s="699" t="s">
        <v>1202</v>
      </c>
      <c r="H241" s="798">
        <v>1.4999999999999999E-2</v>
      </c>
      <c r="I241" s="699" t="s">
        <v>1204</v>
      </c>
      <c r="J241" s="701">
        <f t="shared" si="17"/>
        <v>0</v>
      </c>
      <c r="K241" s="409" t="s">
        <v>269</v>
      </c>
      <c r="L241" s="409"/>
      <c r="M241" s="536"/>
      <c r="N241" s="253"/>
    </row>
    <row r="242" spans="1:14" s="163" customFormat="1" ht="15" customHeight="1" x14ac:dyDescent="0.2">
      <c r="A242" s="536"/>
      <c r="B242" s="777">
        <f>B239+1</f>
        <v>3</v>
      </c>
      <c r="C242" s="1122" t="s">
        <v>6042</v>
      </c>
      <c r="D242" s="406" t="s">
        <v>5350</v>
      </c>
      <c r="E242" s="407"/>
      <c r="F242" s="698">
        <f>+基礎データ貼付用シート!E1868</f>
        <v>0</v>
      </c>
      <c r="G242" s="699" t="s">
        <v>1202</v>
      </c>
      <c r="H242" s="798">
        <v>0.03</v>
      </c>
      <c r="I242" s="699" t="s">
        <v>1204</v>
      </c>
      <c r="J242" s="701">
        <f t="shared" si="17"/>
        <v>0</v>
      </c>
      <c r="K242" s="409" t="s">
        <v>268</v>
      </c>
      <c r="L242" s="409"/>
      <c r="M242" s="536"/>
      <c r="N242" s="253"/>
    </row>
    <row r="243" spans="1:14" s="163" customFormat="1" ht="15" customHeight="1" x14ac:dyDescent="0.2">
      <c r="A243" s="536"/>
      <c r="B243" s="775">
        <f>B242+1</f>
        <v>4</v>
      </c>
      <c r="C243" s="1119" t="s">
        <v>6043</v>
      </c>
      <c r="D243" s="406" t="s">
        <v>5350</v>
      </c>
      <c r="E243" s="407"/>
      <c r="F243" s="698">
        <f>+基礎データ貼付用シート!E1869</f>
        <v>0</v>
      </c>
      <c r="G243" s="699" t="s">
        <v>1202</v>
      </c>
      <c r="H243" s="798">
        <v>4.3999999999999997E-2</v>
      </c>
      <c r="I243" s="699" t="s">
        <v>1204</v>
      </c>
      <c r="J243" s="701">
        <f>ROUND(F243*H243,0)</f>
        <v>0</v>
      </c>
      <c r="K243" s="409" t="s">
        <v>270</v>
      </c>
      <c r="L243" s="409"/>
      <c r="M243" s="536"/>
      <c r="N243" s="253"/>
    </row>
    <row r="244" spans="1:14" s="163" customFormat="1" ht="15" customHeight="1" x14ac:dyDescent="0.2">
      <c r="A244" s="536"/>
      <c r="B244" s="779"/>
      <c r="C244" s="1118"/>
      <c r="D244" s="406" t="s">
        <v>5353</v>
      </c>
      <c r="E244" s="407"/>
      <c r="F244" s="698">
        <f>+基礎データ貼付用シート!E1870</f>
        <v>0</v>
      </c>
      <c r="G244" s="699" t="s">
        <v>1202</v>
      </c>
      <c r="H244" s="798">
        <v>0.11</v>
      </c>
      <c r="I244" s="699" t="s">
        <v>1204</v>
      </c>
      <c r="J244" s="701">
        <f t="shared" si="17"/>
        <v>0</v>
      </c>
      <c r="K244" s="409" t="s">
        <v>267</v>
      </c>
      <c r="L244" s="409"/>
      <c r="M244" s="536"/>
      <c r="N244" s="253"/>
    </row>
    <row r="245" spans="1:14" s="163" customFormat="1" ht="15" customHeight="1" x14ac:dyDescent="0.2">
      <c r="A245" s="536"/>
      <c r="B245" s="775">
        <f>B243+1</f>
        <v>5</v>
      </c>
      <c r="C245" s="1119" t="s">
        <v>6044</v>
      </c>
      <c r="D245" s="406" t="s">
        <v>5350</v>
      </c>
      <c r="E245" s="407"/>
      <c r="F245" s="698">
        <f>+基礎データ貼付用シート!E1871</f>
        <v>0</v>
      </c>
      <c r="G245" s="699" t="s">
        <v>1202</v>
      </c>
      <c r="H245" s="798">
        <v>5.7000000000000002E-2</v>
      </c>
      <c r="I245" s="699" t="s">
        <v>1204</v>
      </c>
      <c r="J245" s="701">
        <f t="shared" si="17"/>
        <v>0</v>
      </c>
      <c r="K245" s="409" t="s">
        <v>266</v>
      </c>
      <c r="L245" s="409"/>
      <c r="M245" s="1712"/>
      <c r="N245" s="253"/>
    </row>
    <row r="246" spans="1:14" s="163" customFormat="1" ht="15" customHeight="1" x14ac:dyDescent="0.2">
      <c r="A246" s="536"/>
      <c r="B246" s="913"/>
      <c r="C246" s="1123"/>
      <c r="D246" s="406" t="s">
        <v>5351</v>
      </c>
      <c r="E246" s="407"/>
      <c r="F246" s="698">
        <f>+基礎データ貼付用シート!E1872</f>
        <v>0</v>
      </c>
      <c r="G246" s="699" t="s">
        <v>1202</v>
      </c>
      <c r="H246" s="798">
        <v>6.5000000000000002E-2</v>
      </c>
      <c r="I246" s="699" t="s">
        <v>1204</v>
      </c>
      <c r="J246" s="701">
        <f t="shared" si="17"/>
        <v>0</v>
      </c>
      <c r="K246" s="409" t="s">
        <v>265</v>
      </c>
      <c r="L246" s="409"/>
      <c r="M246" s="1712"/>
      <c r="N246" s="253"/>
    </row>
    <row r="247" spans="1:14" s="163" customFormat="1" ht="15" customHeight="1" x14ac:dyDescent="0.2">
      <c r="A247" s="536"/>
      <c r="B247" s="913"/>
      <c r="C247" s="1123"/>
      <c r="D247" s="406" t="s">
        <v>5352</v>
      </c>
      <c r="E247" s="407"/>
      <c r="F247" s="698">
        <f>+基礎データ貼付用シート!E1873</f>
        <v>0</v>
      </c>
      <c r="G247" s="699" t="s">
        <v>1202</v>
      </c>
      <c r="H247" s="798">
        <v>0.14399999999999999</v>
      </c>
      <c r="I247" s="699" t="s">
        <v>1204</v>
      </c>
      <c r="J247" s="701">
        <f t="shared" si="17"/>
        <v>0</v>
      </c>
      <c r="K247" s="409" t="s">
        <v>264</v>
      </c>
      <c r="L247" s="409"/>
      <c r="M247" s="1712"/>
      <c r="N247" s="253"/>
    </row>
    <row r="248" spans="1:14" s="163" customFormat="1" ht="15" customHeight="1" x14ac:dyDescent="0.2">
      <c r="A248" s="536"/>
      <c r="B248" s="779"/>
      <c r="C248" s="1118"/>
      <c r="D248" s="406" t="s">
        <v>5353</v>
      </c>
      <c r="E248" s="407"/>
      <c r="F248" s="698">
        <f>+基礎データ貼付用シート!E1874</f>
        <v>0</v>
      </c>
      <c r="G248" s="699" t="s">
        <v>1202</v>
      </c>
      <c r="H248" s="886">
        <v>0.28699999999999998</v>
      </c>
      <c r="I248" s="972" t="s">
        <v>1204</v>
      </c>
      <c r="J248" s="966">
        <f t="shared" si="17"/>
        <v>0</v>
      </c>
      <c r="K248" s="409" t="s">
        <v>263</v>
      </c>
      <c r="L248" s="409"/>
      <c r="M248" s="1712"/>
      <c r="N248" s="253"/>
    </row>
    <row r="249" spans="1:14" s="163" customFormat="1" ht="15" customHeight="1" x14ac:dyDescent="0.2">
      <c r="A249" s="536"/>
      <c r="B249" s="775">
        <f>B245+1</f>
        <v>6</v>
      </c>
      <c r="C249" s="1119" t="s">
        <v>6045</v>
      </c>
      <c r="D249" s="406" t="s">
        <v>5350</v>
      </c>
      <c r="E249" s="407"/>
      <c r="F249" s="698">
        <f>+基礎データ貼付用シート!E1875</f>
        <v>0</v>
      </c>
      <c r="G249" s="699" t="s">
        <v>1202</v>
      </c>
      <c r="H249" s="798">
        <v>7.0000000000000007E-2</v>
      </c>
      <c r="I249" s="699" t="s">
        <v>1204</v>
      </c>
      <c r="J249" s="701">
        <f t="shared" si="17"/>
        <v>0</v>
      </c>
      <c r="K249" s="409" t="s">
        <v>262</v>
      </c>
      <c r="L249" s="409"/>
      <c r="M249" s="536"/>
      <c r="N249" s="253"/>
    </row>
    <row r="250" spans="1:14" s="163" customFormat="1" ht="15" customHeight="1" x14ac:dyDescent="0.2">
      <c r="A250" s="536"/>
      <c r="B250" s="1120"/>
      <c r="C250" s="1121"/>
      <c r="D250" s="406" t="s">
        <v>5351</v>
      </c>
      <c r="E250" s="407"/>
      <c r="F250" s="698">
        <f>+基礎データ貼付用シート!E1876</f>
        <v>0</v>
      </c>
      <c r="G250" s="699" t="s">
        <v>1202</v>
      </c>
      <c r="H250" s="798">
        <v>0.105</v>
      </c>
      <c r="I250" s="699" t="s">
        <v>1204</v>
      </c>
      <c r="J250" s="701">
        <f t="shared" si="17"/>
        <v>0</v>
      </c>
      <c r="K250" s="409" t="s">
        <v>261</v>
      </c>
      <c r="L250" s="409"/>
      <c r="M250" s="536"/>
      <c r="N250" s="253"/>
    </row>
    <row r="251" spans="1:14" s="163" customFormat="1" ht="15" customHeight="1" x14ac:dyDescent="0.2">
      <c r="A251" s="536"/>
      <c r="B251" s="1120"/>
      <c r="C251" s="1121"/>
      <c r="D251" s="406" t="s">
        <v>5352</v>
      </c>
      <c r="E251" s="407"/>
      <c r="F251" s="698">
        <f>+基礎データ貼付用シート!E1877</f>
        <v>0</v>
      </c>
      <c r="G251" s="699" t="s">
        <v>1202</v>
      </c>
      <c r="H251" s="798">
        <v>0.17499999999999999</v>
      </c>
      <c r="I251" s="699" t="s">
        <v>1204</v>
      </c>
      <c r="J251" s="701">
        <f t="shared" si="17"/>
        <v>0</v>
      </c>
      <c r="K251" s="409" t="s">
        <v>260</v>
      </c>
      <c r="L251" s="409"/>
      <c r="M251" s="536"/>
      <c r="N251" s="253"/>
    </row>
    <row r="252" spans="1:14" s="163" customFormat="1" ht="15" customHeight="1" x14ac:dyDescent="0.2">
      <c r="A252" s="536"/>
      <c r="B252" s="777"/>
      <c r="C252" s="1122"/>
      <c r="D252" s="406" t="s">
        <v>5353</v>
      </c>
      <c r="E252" s="407"/>
      <c r="F252" s="698">
        <f>+基礎データ貼付用シート!E1878</f>
        <v>0</v>
      </c>
      <c r="G252" s="699" t="s">
        <v>1202</v>
      </c>
      <c r="H252" s="798">
        <v>0.14699999999999999</v>
      </c>
      <c r="I252" s="699" t="s">
        <v>1204</v>
      </c>
      <c r="J252" s="701">
        <f t="shared" si="17"/>
        <v>0</v>
      </c>
      <c r="K252" s="409" t="s">
        <v>259</v>
      </c>
      <c r="L252" s="409"/>
      <c r="M252" s="536"/>
      <c r="N252" s="253"/>
    </row>
    <row r="253" spans="1:14" s="163" customFormat="1" ht="15" customHeight="1" x14ac:dyDescent="0.2">
      <c r="A253" s="536"/>
      <c r="B253" s="775">
        <f>B249+1</f>
        <v>7</v>
      </c>
      <c r="C253" s="1119" t="s">
        <v>6046</v>
      </c>
      <c r="D253" s="406" t="s">
        <v>5350</v>
      </c>
      <c r="E253" s="407"/>
      <c r="F253" s="698">
        <f>+基礎データ貼付用シート!E1879</f>
        <v>0</v>
      </c>
      <c r="G253" s="699" t="s">
        <v>1202</v>
      </c>
      <c r="H253" s="798">
        <v>8.3000000000000004E-2</v>
      </c>
      <c r="I253" s="699" t="s">
        <v>1204</v>
      </c>
      <c r="J253" s="701">
        <f t="shared" si="17"/>
        <v>0</v>
      </c>
      <c r="K253" s="409" t="s">
        <v>258</v>
      </c>
      <c r="L253" s="409"/>
      <c r="M253" s="536"/>
      <c r="N253" s="253"/>
    </row>
    <row r="254" spans="1:14" s="163" customFormat="1" ht="15" customHeight="1" x14ac:dyDescent="0.2">
      <c r="A254" s="536"/>
      <c r="B254" s="1120"/>
      <c r="C254" s="1121"/>
      <c r="D254" s="406" t="s">
        <v>5351</v>
      </c>
      <c r="E254" s="407"/>
      <c r="F254" s="698">
        <f>+基礎データ貼付用シート!E1880</f>
        <v>0</v>
      </c>
      <c r="G254" s="699" t="s">
        <v>1202</v>
      </c>
      <c r="H254" s="798">
        <v>0.124</v>
      </c>
      <c r="I254" s="699" t="s">
        <v>1204</v>
      </c>
      <c r="J254" s="701">
        <f t="shared" si="17"/>
        <v>0</v>
      </c>
      <c r="K254" s="409" t="s">
        <v>257</v>
      </c>
      <c r="L254" s="409"/>
      <c r="M254" s="536"/>
      <c r="N254" s="253"/>
    </row>
    <row r="255" spans="1:14" s="163" customFormat="1" ht="15" customHeight="1" x14ac:dyDescent="0.2">
      <c r="A255" s="536"/>
      <c r="B255" s="1120"/>
      <c r="C255" s="1121"/>
      <c r="D255" s="406" t="s">
        <v>5352</v>
      </c>
      <c r="E255" s="407"/>
      <c r="F255" s="698">
        <f>+基礎データ貼付用シート!E1881</f>
        <v>0</v>
      </c>
      <c r="G255" s="699" t="s">
        <v>1282</v>
      </c>
      <c r="H255" s="798">
        <v>0.20599999999999999</v>
      </c>
      <c r="I255" s="699" t="s">
        <v>1283</v>
      </c>
      <c r="J255" s="701">
        <f t="shared" si="17"/>
        <v>0</v>
      </c>
      <c r="K255" s="409" t="s">
        <v>256</v>
      </c>
      <c r="L255" s="409"/>
      <c r="M255" s="536"/>
      <c r="N255" s="253"/>
    </row>
    <row r="256" spans="1:14" s="163" customFormat="1" ht="15" customHeight="1" x14ac:dyDescent="0.2">
      <c r="A256" s="536"/>
      <c r="B256" s="777"/>
      <c r="C256" s="1122"/>
      <c r="D256" s="406" t="s">
        <v>5353</v>
      </c>
      <c r="E256" s="407"/>
      <c r="F256" s="698">
        <f>+基礎データ貼付用シート!E1882</f>
        <v>0</v>
      </c>
      <c r="G256" s="699" t="s">
        <v>1202</v>
      </c>
      <c r="H256" s="798">
        <v>0.28899999999999998</v>
      </c>
      <c r="I256" s="699" t="s">
        <v>1204</v>
      </c>
      <c r="J256" s="701">
        <f t="shared" si="17"/>
        <v>0</v>
      </c>
      <c r="K256" s="409" t="s">
        <v>255</v>
      </c>
      <c r="L256" s="409"/>
      <c r="M256" s="536"/>
      <c r="N256" s="253"/>
    </row>
    <row r="257" spans="1:14" s="163" customFormat="1" ht="15" customHeight="1" x14ac:dyDescent="0.2">
      <c r="A257" s="536"/>
      <c r="B257" s="775">
        <f>B253+1</f>
        <v>8</v>
      </c>
      <c r="C257" s="1119" t="s">
        <v>6047</v>
      </c>
      <c r="D257" s="406" t="s">
        <v>5350</v>
      </c>
      <c r="E257" s="407"/>
      <c r="F257" s="698">
        <f>+基礎データ貼付用シート!E1883</f>
        <v>0</v>
      </c>
      <c r="G257" s="699" t="s">
        <v>1202</v>
      </c>
      <c r="H257" s="798">
        <v>9.6000000000000002E-2</v>
      </c>
      <c r="I257" s="699" t="s">
        <v>1204</v>
      </c>
      <c r="J257" s="701">
        <f t="shared" si="17"/>
        <v>0</v>
      </c>
      <c r="K257" s="409" t="s">
        <v>254</v>
      </c>
      <c r="L257" s="409"/>
      <c r="M257" s="536"/>
      <c r="N257" s="253"/>
    </row>
    <row r="258" spans="1:14" s="163" customFormat="1" ht="15" customHeight="1" x14ac:dyDescent="0.2">
      <c r="A258" s="536"/>
      <c r="B258" s="779"/>
      <c r="C258" s="1118"/>
      <c r="D258" s="406" t="s">
        <v>5351</v>
      </c>
      <c r="E258" s="407"/>
      <c r="F258" s="698">
        <f>+基礎データ貼付用シート!E1884</f>
        <v>0</v>
      </c>
      <c r="G258" s="699" t="s">
        <v>1202</v>
      </c>
      <c r="H258" s="798">
        <v>0.24</v>
      </c>
      <c r="I258" s="699" t="s">
        <v>1204</v>
      </c>
      <c r="J258" s="701">
        <f t="shared" si="17"/>
        <v>0</v>
      </c>
      <c r="K258" s="409" t="s">
        <v>253</v>
      </c>
      <c r="L258" s="409"/>
      <c r="M258" s="536"/>
      <c r="N258" s="253"/>
    </row>
    <row r="259" spans="1:14" s="163" customFormat="1" ht="15" customHeight="1" x14ac:dyDescent="0.2">
      <c r="A259" s="536"/>
      <c r="B259" s="775">
        <f>B257+1</f>
        <v>9</v>
      </c>
      <c r="C259" s="1119" t="s">
        <v>6048</v>
      </c>
      <c r="D259" s="406" t="s">
        <v>5350</v>
      </c>
      <c r="E259" s="407"/>
      <c r="F259" s="698">
        <f>+基礎データ貼付用シート!E1885</f>
        <v>0</v>
      </c>
      <c r="G259" s="699" t="s">
        <v>1202</v>
      </c>
      <c r="H259" s="798">
        <v>0.22800000000000001</v>
      </c>
      <c r="I259" s="699" t="s">
        <v>1204</v>
      </c>
      <c r="J259" s="701">
        <f t="shared" si="17"/>
        <v>0</v>
      </c>
      <c r="K259" s="409" t="s">
        <v>322</v>
      </c>
      <c r="L259" s="409"/>
      <c r="M259" s="536"/>
      <c r="N259" s="253"/>
    </row>
    <row r="260" spans="1:14" s="163" customFormat="1" ht="15" customHeight="1" x14ac:dyDescent="0.2">
      <c r="A260" s="536"/>
      <c r="B260" s="1120"/>
      <c r="C260" s="1121"/>
      <c r="D260" s="406" t="s">
        <v>5351</v>
      </c>
      <c r="E260" s="407"/>
      <c r="F260" s="698">
        <f>+基礎データ貼付用シート!E1886</f>
        <v>0</v>
      </c>
      <c r="G260" s="699" t="s">
        <v>1202</v>
      </c>
      <c r="H260" s="798">
        <v>0.27100000000000002</v>
      </c>
      <c r="I260" s="699" t="s">
        <v>1204</v>
      </c>
      <c r="J260" s="701">
        <f t="shared" si="17"/>
        <v>0</v>
      </c>
      <c r="K260" s="409" t="s">
        <v>321</v>
      </c>
      <c r="L260" s="409"/>
      <c r="M260" s="536"/>
      <c r="N260" s="253"/>
    </row>
    <row r="261" spans="1:14" s="163" customFormat="1" ht="15" customHeight="1" x14ac:dyDescent="0.2">
      <c r="A261" s="536"/>
      <c r="B261" s="1120"/>
      <c r="C261" s="1121"/>
      <c r="D261" s="406" t="s">
        <v>5352</v>
      </c>
      <c r="E261" s="407"/>
      <c r="F261" s="698">
        <f>+基礎データ貼付用シート!E1887</f>
        <v>0</v>
      </c>
      <c r="G261" s="699" t="s">
        <v>1202</v>
      </c>
      <c r="H261" s="798">
        <v>0.38</v>
      </c>
      <c r="I261" s="699" t="s">
        <v>1204</v>
      </c>
      <c r="J261" s="701">
        <f t="shared" si="17"/>
        <v>0</v>
      </c>
      <c r="K261" s="409" t="s">
        <v>320</v>
      </c>
      <c r="L261" s="409"/>
      <c r="M261" s="536"/>
      <c r="N261" s="253"/>
    </row>
    <row r="262" spans="1:14" s="163" customFormat="1" ht="15" customHeight="1" x14ac:dyDescent="0.2">
      <c r="A262" s="536"/>
      <c r="B262" s="777"/>
      <c r="C262" s="1122"/>
      <c r="D262" s="406" t="s">
        <v>5353</v>
      </c>
      <c r="E262" s="407"/>
      <c r="F262" s="698">
        <f>+基礎データ貼付用シート!E1888</f>
        <v>0</v>
      </c>
      <c r="G262" s="699" t="s">
        <v>1202</v>
      </c>
      <c r="H262" s="798">
        <v>0.434</v>
      </c>
      <c r="I262" s="699" t="s">
        <v>1204</v>
      </c>
      <c r="J262" s="701">
        <f t="shared" si="17"/>
        <v>0</v>
      </c>
      <c r="K262" s="409" t="s">
        <v>319</v>
      </c>
      <c r="L262" s="409"/>
      <c r="M262" s="536"/>
      <c r="N262" s="253"/>
    </row>
    <row r="263" spans="1:14" s="163" customFormat="1" ht="15" customHeight="1" x14ac:dyDescent="0.2">
      <c r="A263" s="536"/>
      <c r="B263" s="775">
        <f>B259+1</f>
        <v>10</v>
      </c>
      <c r="C263" s="1119" t="s">
        <v>6049</v>
      </c>
      <c r="D263" s="406" t="s">
        <v>5350</v>
      </c>
      <c r="E263" s="407"/>
      <c r="F263" s="698">
        <f>+基礎データ貼付用シート!E1889</f>
        <v>0</v>
      </c>
      <c r="G263" s="699" t="s">
        <v>1202</v>
      </c>
      <c r="H263" s="798">
        <v>0.42099999999999999</v>
      </c>
      <c r="I263" s="699" t="s">
        <v>1204</v>
      </c>
      <c r="J263" s="701">
        <f t="shared" si="17"/>
        <v>0</v>
      </c>
      <c r="K263" s="409" t="s">
        <v>318</v>
      </c>
      <c r="L263" s="409"/>
      <c r="M263" s="536"/>
      <c r="N263" s="253"/>
    </row>
    <row r="264" spans="1:14" s="163" customFormat="1" ht="15" customHeight="1" x14ac:dyDescent="0.2">
      <c r="A264" s="536"/>
      <c r="B264" s="777"/>
      <c r="C264" s="1122"/>
      <c r="D264" s="406" t="s">
        <v>5351</v>
      </c>
      <c r="E264" s="407"/>
      <c r="F264" s="698">
        <f>+基礎データ貼付用シート!E1890</f>
        <v>0</v>
      </c>
      <c r="G264" s="699" t="s">
        <v>1202</v>
      </c>
      <c r="H264" s="798">
        <v>0.48099999999999998</v>
      </c>
      <c r="I264" s="699" t="s">
        <v>1204</v>
      </c>
      <c r="J264" s="701">
        <f t="shared" si="17"/>
        <v>0</v>
      </c>
      <c r="K264" s="409" t="s">
        <v>317</v>
      </c>
      <c r="L264" s="409"/>
      <c r="M264" s="536"/>
      <c r="N264" s="253"/>
    </row>
    <row r="265" spans="1:14" s="163" customFormat="1" ht="15" customHeight="1" x14ac:dyDescent="0.2">
      <c r="A265" s="536"/>
      <c r="B265" s="1124">
        <f>B263+1</f>
        <v>11</v>
      </c>
      <c r="C265" s="585" t="s">
        <v>6050</v>
      </c>
      <c r="D265" s="406" t="s">
        <v>5350</v>
      </c>
      <c r="E265" s="407"/>
      <c r="F265" s="698">
        <f>+基礎データ貼付用シート!E1891</f>
        <v>0</v>
      </c>
      <c r="G265" s="699" t="s">
        <v>1202</v>
      </c>
      <c r="H265" s="798">
        <v>0.33400000000000002</v>
      </c>
      <c r="I265" s="699" t="s">
        <v>1204</v>
      </c>
      <c r="J265" s="701">
        <f t="shared" si="17"/>
        <v>0</v>
      </c>
      <c r="K265" s="409" t="s">
        <v>316</v>
      </c>
      <c r="L265" s="409"/>
      <c r="M265" s="536"/>
      <c r="N265" s="253"/>
    </row>
    <row r="266" spans="1:14" s="163" customFormat="1" ht="15" customHeight="1" x14ac:dyDescent="0.2">
      <c r="A266" s="536"/>
      <c r="B266" s="775">
        <f>B265+1</f>
        <v>12</v>
      </c>
      <c r="C266" s="1119" t="s">
        <v>6051</v>
      </c>
      <c r="D266" s="406" t="s">
        <v>5350</v>
      </c>
      <c r="E266" s="407"/>
      <c r="F266" s="698">
        <f>+基礎データ貼付用シート!E1892</f>
        <v>0</v>
      </c>
      <c r="G266" s="699" t="s">
        <v>1202</v>
      </c>
      <c r="H266" s="798">
        <v>0.14699999999999999</v>
      </c>
      <c r="I266" s="699" t="s">
        <v>1204</v>
      </c>
      <c r="J266" s="701">
        <f>ROUND(F266*H266,0)</f>
        <v>0</v>
      </c>
      <c r="K266" s="409" t="s">
        <v>315</v>
      </c>
      <c r="L266" s="409"/>
      <c r="M266" s="536"/>
      <c r="N266" s="253"/>
    </row>
    <row r="267" spans="1:14" s="163" customFormat="1" ht="15" customHeight="1" x14ac:dyDescent="0.2">
      <c r="A267" s="536"/>
      <c r="B267" s="1120"/>
      <c r="C267" s="1121"/>
      <c r="D267" s="406" t="s">
        <v>5351</v>
      </c>
      <c r="E267" s="407"/>
      <c r="F267" s="698">
        <f>+基礎データ貼付用シート!E1893</f>
        <v>0</v>
      </c>
      <c r="G267" s="699" t="s">
        <v>1202</v>
      </c>
      <c r="H267" s="798">
        <v>0.36799999999999999</v>
      </c>
      <c r="I267" s="699" t="s">
        <v>1204</v>
      </c>
      <c r="J267" s="701">
        <f>ROUND(F267*H267,0)</f>
        <v>0</v>
      </c>
      <c r="K267" s="409" t="s">
        <v>314</v>
      </c>
      <c r="L267" s="409"/>
      <c r="M267" s="536"/>
      <c r="N267" s="253"/>
    </row>
    <row r="268" spans="1:14" s="163" customFormat="1" ht="15" customHeight="1" x14ac:dyDescent="0.2">
      <c r="A268" s="536"/>
      <c r="B268" s="1120"/>
      <c r="C268" s="1121"/>
      <c r="D268" s="406" t="s">
        <v>5354</v>
      </c>
      <c r="E268" s="407"/>
      <c r="F268" s="698">
        <f>+基礎データ貼付用シート!E1894</f>
        <v>0</v>
      </c>
      <c r="G268" s="699" t="s">
        <v>117</v>
      </c>
      <c r="H268" s="798">
        <v>0.13400000000000001</v>
      </c>
      <c r="I268" s="699" t="s">
        <v>119</v>
      </c>
      <c r="J268" s="701">
        <f t="shared" ref="J268:J280" si="18">ROUND(F268*H268,0)</f>
        <v>0</v>
      </c>
      <c r="K268" s="409" t="s">
        <v>313</v>
      </c>
      <c r="L268" s="409"/>
      <c r="M268" s="536"/>
      <c r="N268" s="253"/>
    </row>
    <row r="269" spans="1:14" s="163" customFormat="1" ht="15" customHeight="1" x14ac:dyDescent="0.2">
      <c r="A269" s="536"/>
      <c r="B269" s="775">
        <f>B266+1</f>
        <v>13</v>
      </c>
      <c r="C269" s="1119" t="s">
        <v>6052</v>
      </c>
      <c r="D269" s="406" t="s">
        <v>5350</v>
      </c>
      <c r="E269" s="407"/>
      <c r="F269" s="698">
        <f>+基礎データ貼付用シート!E1895</f>
        <v>0</v>
      </c>
      <c r="G269" s="423" t="s">
        <v>5355</v>
      </c>
      <c r="H269" s="798">
        <v>0.16</v>
      </c>
      <c r="I269" s="423" t="s">
        <v>5356</v>
      </c>
      <c r="J269" s="701">
        <f t="shared" si="18"/>
        <v>0</v>
      </c>
      <c r="K269" s="409" t="s">
        <v>312</v>
      </c>
      <c r="L269" s="409"/>
      <c r="M269" s="536"/>
      <c r="N269" s="253"/>
    </row>
    <row r="270" spans="1:14" s="163" customFormat="1" ht="15" customHeight="1" x14ac:dyDescent="0.2">
      <c r="A270" s="536"/>
      <c r="B270" s="1120"/>
      <c r="C270" s="1121"/>
      <c r="D270" s="406" t="s">
        <v>5351</v>
      </c>
      <c r="E270" s="407"/>
      <c r="F270" s="698">
        <f>+基礎データ貼付用シート!E1896</f>
        <v>0</v>
      </c>
      <c r="G270" s="423" t="s">
        <v>5355</v>
      </c>
      <c r="H270" s="798">
        <v>0.40100000000000002</v>
      </c>
      <c r="I270" s="423" t="s">
        <v>5356</v>
      </c>
      <c r="J270" s="701">
        <f t="shared" si="18"/>
        <v>0</v>
      </c>
      <c r="K270" s="409" t="s">
        <v>311</v>
      </c>
      <c r="L270" s="409"/>
      <c r="M270" s="536"/>
      <c r="N270" s="253"/>
    </row>
    <row r="271" spans="1:14" s="163" customFormat="1" ht="15" customHeight="1" x14ac:dyDescent="0.2">
      <c r="A271" s="536"/>
      <c r="B271" s="777"/>
      <c r="C271" s="1122"/>
      <c r="D271" s="406" t="s">
        <v>5352</v>
      </c>
      <c r="E271" s="407"/>
      <c r="F271" s="698">
        <f>+基礎データ貼付用シート!E1897</f>
        <v>0</v>
      </c>
      <c r="G271" s="423" t="s">
        <v>5355</v>
      </c>
      <c r="H271" s="798">
        <v>0.17399999999999999</v>
      </c>
      <c r="I271" s="423" t="s">
        <v>5356</v>
      </c>
      <c r="J271" s="701">
        <f t="shared" si="18"/>
        <v>0</v>
      </c>
      <c r="K271" s="409" t="s">
        <v>310</v>
      </c>
      <c r="L271" s="409"/>
      <c r="M271" s="536"/>
      <c r="N271" s="253"/>
    </row>
    <row r="272" spans="1:14" s="163" customFormat="1" ht="15" customHeight="1" x14ac:dyDescent="0.2">
      <c r="A272" s="536"/>
      <c r="B272" s="775">
        <f>B269+1</f>
        <v>14</v>
      </c>
      <c r="C272" s="1119" t="s">
        <v>6053</v>
      </c>
      <c r="D272" s="406" t="s">
        <v>534</v>
      </c>
      <c r="E272" s="407"/>
      <c r="F272" s="698">
        <f>+基礎データ貼付用シート!E1898</f>
        <v>0</v>
      </c>
      <c r="G272" s="699" t="s">
        <v>117</v>
      </c>
      <c r="H272" s="798">
        <v>0.17399999999999999</v>
      </c>
      <c r="I272" s="699" t="s">
        <v>119</v>
      </c>
      <c r="J272" s="701">
        <f t="shared" si="18"/>
        <v>0</v>
      </c>
      <c r="K272" s="409" t="s">
        <v>309</v>
      </c>
      <c r="L272" s="409"/>
      <c r="M272" s="536"/>
      <c r="N272" s="253"/>
    </row>
    <row r="273" spans="1:14" s="163" customFormat="1" ht="15" customHeight="1" x14ac:dyDescent="0.2">
      <c r="A273" s="536"/>
      <c r="B273" s="777"/>
      <c r="C273" s="1122"/>
      <c r="D273" s="406" t="s">
        <v>530</v>
      </c>
      <c r="E273" s="407"/>
      <c r="F273" s="698">
        <f>+基礎データ貼付用シート!E1899</f>
        <v>0</v>
      </c>
      <c r="G273" s="699" t="s">
        <v>117</v>
      </c>
      <c r="H273" s="798">
        <v>0.434</v>
      </c>
      <c r="I273" s="699" t="s">
        <v>119</v>
      </c>
      <c r="J273" s="701">
        <f t="shared" si="18"/>
        <v>0</v>
      </c>
      <c r="K273" s="409" t="s">
        <v>308</v>
      </c>
      <c r="L273" s="409"/>
      <c r="M273" s="536"/>
      <c r="N273" s="253"/>
    </row>
    <row r="274" spans="1:14" s="258" customFormat="1" ht="15" customHeight="1" x14ac:dyDescent="0.2">
      <c r="A274" s="536"/>
      <c r="B274" s="775">
        <f>B272+1</f>
        <v>15</v>
      </c>
      <c r="C274" s="1119" t="s">
        <v>6054</v>
      </c>
      <c r="D274" s="584" t="s">
        <v>534</v>
      </c>
      <c r="E274" s="1072"/>
      <c r="F274" s="1164">
        <f>+基礎データ貼付用シート!E1900</f>
        <v>0</v>
      </c>
      <c r="G274" s="1165" t="s">
        <v>117</v>
      </c>
      <c r="H274" s="798">
        <v>0.187</v>
      </c>
      <c r="I274" s="699" t="s">
        <v>119</v>
      </c>
      <c r="J274" s="701">
        <f t="shared" si="18"/>
        <v>0</v>
      </c>
      <c r="K274" s="409" t="s">
        <v>307</v>
      </c>
      <c r="L274" s="409"/>
      <c r="M274" s="536">
        <v>20</v>
      </c>
      <c r="N274" s="253"/>
    </row>
    <row r="275" spans="1:14" s="258" customFormat="1" ht="15" customHeight="1" x14ac:dyDescent="0.2">
      <c r="A275" s="536"/>
      <c r="B275" s="1120"/>
      <c r="C275" s="1125"/>
      <c r="D275" s="584" t="s">
        <v>530</v>
      </c>
      <c r="E275" s="1072"/>
      <c r="F275" s="1164">
        <f>+基礎データ貼付用シート!E1901</f>
        <v>0</v>
      </c>
      <c r="G275" s="1165" t="s">
        <v>117</v>
      </c>
      <c r="H275" s="798">
        <v>0.28100000000000003</v>
      </c>
      <c r="I275" s="699" t="s">
        <v>119</v>
      </c>
      <c r="J275" s="701">
        <f t="shared" ref="J275:J277" si="19">ROUND(F275*H275,0)</f>
        <v>0</v>
      </c>
      <c r="K275" s="409" t="s">
        <v>306</v>
      </c>
      <c r="L275" s="409"/>
      <c r="M275" s="536">
        <v>30</v>
      </c>
      <c r="N275" s="253"/>
    </row>
    <row r="276" spans="1:14" s="258" customFormat="1" ht="15" customHeight="1" x14ac:dyDescent="0.2">
      <c r="A276" s="536"/>
      <c r="B276" s="1120"/>
      <c r="C276" s="1125"/>
      <c r="D276" s="584" t="s">
        <v>5352</v>
      </c>
      <c r="E276" s="1072"/>
      <c r="F276" s="1164">
        <f>+基礎データ貼付用シート!E1902</f>
        <v>0</v>
      </c>
      <c r="G276" s="1165" t="s">
        <v>117</v>
      </c>
      <c r="H276" s="798">
        <v>0.34599999999999997</v>
      </c>
      <c r="I276" s="699" t="s">
        <v>119</v>
      </c>
      <c r="J276" s="701">
        <f t="shared" si="19"/>
        <v>0</v>
      </c>
      <c r="K276" s="409" t="s">
        <v>4857</v>
      </c>
      <c r="L276" s="409"/>
      <c r="M276" s="536">
        <v>37</v>
      </c>
      <c r="N276" s="253"/>
    </row>
    <row r="277" spans="1:14" s="258" customFormat="1" ht="15" customHeight="1" x14ac:dyDescent="0.2">
      <c r="A277" s="536"/>
      <c r="B277" s="1120"/>
      <c r="C277" s="1125"/>
      <c r="D277" s="584" t="s">
        <v>5353</v>
      </c>
      <c r="E277" s="1072"/>
      <c r="F277" s="1164">
        <f>+基礎データ貼付用シート!E1903</f>
        <v>0</v>
      </c>
      <c r="G277" s="1165" t="s">
        <v>117</v>
      </c>
      <c r="H277" s="798">
        <v>0.32100000000000001</v>
      </c>
      <c r="I277" s="699" t="s">
        <v>119</v>
      </c>
      <c r="J277" s="701">
        <f t="shared" si="19"/>
        <v>0</v>
      </c>
      <c r="K277" s="409" t="s">
        <v>4858</v>
      </c>
      <c r="L277" s="409"/>
      <c r="M277" s="536">
        <v>37</v>
      </c>
      <c r="N277" s="253" t="s">
        <v>6800</v>
      </c>
    </row>
    <row r="278" spans="1:14" s="258" customFormat="1" ht="15" customHeight="1" x14ac:dyDescent="0.2">
      <c r="A278" s="536"/>
      <c r="B278" s="1120"/>
      <c r="C278" s="1125"/>
      <c r="D278" s="584" t="s">
        <v>6787</v>
      </c>
      <c r="E278" s="1072"/>
      <c r="F278" s="1164">
        <f>+基礎データ貼付用シート!E1904</f>
        <v>0</v>
      </c>
      <c r="G278" s="1165" t="s">
        <v>117</v>
      </c>
      <c r="H278" s="798">
        <v>0.46700000000000003</v>
      </c>
      <c r="I278" s="699" t="s">
        <v>119</v>
      </c>
      <c r="J278" s="701">
        <f t="shared" si="18"/>
        <v>0</v>
      </c>
      <c r="K278" s="594" t="s">
        <v>6790</v>
      </c>
      <c r="L278" s="409"/>
      <c r="M278" s="536">
        <v>50</v>
      </c>
      <c r="N278" s="253"/>
    </row>
    <row r="279" spans="1:14" s="258" customFormat="1" ht="15" customHeight="1" x14ac:dyDescent="0.2">
      <c r="A279" s="536"/>
      <c r="B279" s="1120"/>
      <c r="C279" s="1125"/>
      <c r="D279" s="584" t="s">
        <v>6788</v>
      </c>
      <c r="E279" s="1072"/>
      <c r="F279" s="1164">
        <f>+基礎データ貼付用シート!E1905</f>
        <v>0</v>
      </c>
      <c r="G279" s="1165" t="s">
        <v>117</v>
      </c>
      <c r="H279" s="798">
        <v>0.65400000000000003</v>
      </c>
      <c r="I279" s="699" t="s">
        <v>119</v>
      </c>
      <c r="J279" s="701">
        <f t="shared" si="18"/>
        <v>0</v>
      </c>
      <c r="K279" s="594" t="s">
        <v>4860</v>
      </c>
      <c r="L279" s="409"/>
      <c r="M279" s="536">
        <v>70</v>
      </c>
      <c r="N279" s="253"/>
    </row>
    <row r="280" spans="1:14" s="258" customFormat="1" ht="15" customHeight="1" thickBot="1" x14ac:dyDescent="0.25">
      <c r="A280" s="536"/>
      <c r="B280" s="777"/>
      <c r="C280" s="778"/>
      <c r="D280" s="584" t="s">
        <v>6789</v>
      </c>
      <c r="E280" s="1072"/>
      <c r="F280" s="1166">
        <f>+基礎データ貼付用シート!E1906</f>
        <v>0</v>
      </c>
      <c r="G280" s="1165" t="s">
        <v>117</v>
      </c>
      <c r="H280" s="798">
        <v>0.187</v>
      </c>
      <c r="I280" s="699" t="s">
        <v>119</v>
      </c>
      <c r="J280" s="701">
        <f t="shared" si="18"/>
        <v>0</v>
      </c>
      <c r="K280" s="594" t="s">
        <v>4861</v>
      </c>
      <c r="L280" s="409"/>
      <c r="M280" s="536">
        <v>20</v>
      </c>
      <c r="N280" s="253"/>
    </row>
    <row r="281" spans="1:14" s="163" customFormat="1" ht="15" customHeight="1" thickTop="1" x14ac:dyDescent="0.2">
      <c r="A281" s="536"/>
      <c r="B281" s="775">
        <f>B274+1</f>
        <v>16</v>
      </c>
      <c r="C281" s="1119" t="s">
        <v>6793</v>
      </c>
      <c r="D281" s="584" t="s">
        <v>534</v>
      </c>
      <c r="E281" s="1126"/>
      <c r="F281" s="326"/>
      <c r="G281" s="1368" t="s">
        <v>117</v>
      </c>
      <c r="H281" s="798">
        <v>0.2</v>
      </c>
      <c r="I281" s="699" t="s">
        <v>119</v>
      </c>
      <c r="J281" s="701">
        <f t="shared" ref="J281:J282" si="20">ROUND(F281*H281,0)</f>
        <v>0</v>
      </c>
      <c r="K281" s="594" t="s">
        <v>6791</v>
      </c>
      <c r="L281" s="409"/>
      <c r="M281" s="536"/>
      <c r="N281" s="253"/>
    </row>
    <row r="282" spans="1:14" s="163" customFormat="1" ht="15" customHeight="1" thickBot="1" x14ac:dyDescent="0.25">
      <c r="A282" s="536"/>
      <c r="B282" s="777"/>
      <c r="C282" s="1122"/>
      <c r="D282" s="584" t="s">
        <v>530</v>
      </c>
      <c r="E282" s="1126"/>
      <c r="F282" s="327"/>
      <c r="G282" s="1368" t="s">
        <v>117</v>
      </c>
      <c r="H282" s="798">
        <v>0.7</v>
      </c>
      <c r="I282" s="699" t="s">
        <v>119</v>
      </c>
      <c r="J282" s="701">
        <f t="shared" si="20"/>
        <v>0</v>
      </c>
      <c r="K282" s="594" t="s">
        <v>6792</v>
      </c>
      <c r="L282" s="409"/>
      <c r="M282" s="536"/>
      <c r="N282" s="253"/>
    </row>
    <row r="283" spans="1:14" s="163" customFormat="1" ht="15" customHeight="1" thickTop="1" x14ac:dyDescent="0.2">
      <c r="A283" s="536"/>
      <c r="B283" s="413"/>
      <c r="C283" s="414"/>
      <c r="D283" s="413"/>
      <c r="E283" s="413"/>
      <c r="F283" s="58"/>
      <c r="G283" s="414"/>
      <c r="H283" s="1504" t="s">
        <v>7078</v>
      </c>
      <c r="I283" s="1505"/>
      <c r="J283" s="415"/>
      <c r="K283" s="409"/>
      <c r="L283" s="536"/>
      <c r="M283" s="536"/>
      <c r="N283" s="253"/>
    </row>
    <row r="284" spans="1:14" s="163" customFormat="1" ht="15" customHeight="1" thickBot="1" x14ac:dyDescent="0.25">
      <c r="A284" s="536"/>
      <c r="B284" s="409"/>
      <c r="C284" s="409"/>
      <c r="D284" s="409"/>
      <c r="E284" s="409"/>
      <c r="F284" s="657"/>
      <c r="G284" s="409"/>
      <c r="H284" s="1545" t="s">
        <v>118</v>
      </c>
      <c r="I284" s="1546"/>
      <c r="J284" s="642">
        <f>SUM(J237:J282)</f>
        <v>0</v>
      </c>
      <c r="K284" s="409" t="s">
        <v>817</v>
      </c>
      <c r="L284" s="536"/>
      <c r="M284" s="1158" t="s">
        <v>5327</v>
      </c>
      <c r="N284" s="253"/>
    </row>
    <row r="285" spans="1:14" s="184" customFormat="1" ht="12.75" customHeight="1" x14ac:dyDescent="0.2">
      <c r="A285" s="557"/>
      <c r="B285" s="594"/>
      <c r="C285" s="594"/>
      <c r="D285" s="594"/>
      <c r="E285" s="594"/>
      <c r="F285" s="773"/>
      <c r="G285" s="594"/>
      <c r="H285" s="591"/>
      <c r="I285" s="591"/>
      <c r="J285" s="58"/>
      <c r="K285" s="594"/>
      <c r="L285" s="557"/>
      <c r="M285" s="557"/>
      <c r="N285" s="317"/>
    </row>
    <row r="286" spans="1:14" s="184" customFormat="1" ht="2.25" customHeight="1" x14ac:dyDescent="0.2">
      <c r="A286" s="557"/>
      <c r="B286" s="594"/>
      <c r="C286" s="594"/>
      <c r="D286" s="594"/>
      <c r="E286" s="594"/>
      <c r="F286" s="773"/>
      <c r="G286" s="594"/>
      <c r="H286" s="591"/>
      <c r="I286" s="591"/>
      <c r="J286" s="58"/>
      <c r="K286" s="594"/>
      <c r="L286" s="557"/>
      <c r="M286" s="557"/>
      <c r="N286" s="317"/>
    </row>
    <row r="287" spans="1:14" s="184" customFormat="1" ht="2.25" customHeight="1" x14ac:dyDescent="0.2">
      <c r="A287" s="557"/>
      <c r="B287" s="594"/>
      <c r="C287" s="594"/>
      <c r="D287" s="594"/>
      <c r="E287" s="594"/>
      <c r="F287" s="773"/>
      <c r="G287" s="594"/>
      <c r="H287" s="591"/>
      <c r="I287" s="591"/>
      <c r="J287" s="58"/>
      <c r="K287" s="594"/>
      <c r="L287" s="557"/>
      <c r="M287" s="557"/>
      <c r="N287" s="317"/>
    </row>
    <row r="288" spans="1:14" s="184" customFormat="1" ht="2.25" customHeight="1" x14ac:dyDescent="0.2">
      <c r="A288" s="557"/>
      <c r="B288" s="594"/>
      <c r="C288" s="594"/>
      <c r="D288" s="594"/>
      <c r="E288" s="594"/>
      <c r="F288" s="773"/>
      <c r="G288" s="594"/>
      <c r="H288" s="591"/>
      <c r="I288" s="591"/>
      <c r="J288" s="58"/>
      <c r="K288" s="594"/>
      <c r="L288" s="557"/>
      <c r="M288" s="557"/>
      <c r="N288" s="317"/>
    </row>
    <row r="289" spans="1:14" s="164" customFormat="1" ht="13.5" customHeight="1" x14ac:dyDescent="0.2">
      <c r="A289" s="594" t="s">
        <v>7131</v>
      </c>
      <c r="B289" s="1127"/>
      <c r="C289" s="1127"/>
      <c r="D289" s="1127"/>
      <c r="E289" s="1127"/>
      <c r="F289" s="1127"/>
      <c r="G289" s="1127"/>
      <c r="H289" s="1127"/>
      <c r="I289" s="1127"/>
      <c r="J289" s="1127"/>
      <c r="K289" s="594"/>
      <c r="L289" s="594"/>
      <c r="M289" s="409"/>
      <c r="N289" s="54"/>
    </row>
    <row r="290" spans="1:14" s="164" customFormat="1" ht="13.5" customHeight="1" x14ac:dyDescent="0.2">
      <c r="A290" s="594" t="s">
        <v>1285</v>
      </c>
      <c r="B290" s="1128"/>
      <c r="C290" s="1129"/>
      <c r="D290" s="1130"/>
      <c r="E290" s="1130"/>
      <c r="F290" s="1130"/>
      <c r="G290" s="1130"/>
      <c r="H290" s="1130"/>
      <c r="I290" s="1130"/>
      <c r="J290" s="1130"/>
      <c r="K290" s="1131"/>
      <c r="L290" s="594"/>
      <c r="M290" s="409"/>
      <c r="N290" s="54"/>
    </row>
    <row r="291" spans="1:14" s="164" customFormat="1" ht="13.5" customHeight="1" x14ac:dyDescent="0.2">
      <c r="A291" s="594" t="s">
        <v>7132</v>
      </c>
      <c r="B291" s="1130"/>
      <c r="C291" s="1130"/>
      <c r="D291" s="1130"/>
      <c r="E291" s="1130"/>
      <c r="F291" s="1130"/>
      <c r="G291" s="1130"/>
      <c r="H291" s="1130"/>
      <c r="I291" s="1130"/>
      <c r="J291" s="1130"/>
      <c r="K291" s="1131"/>
      <c r="L291" s="594"/>
      <c r="M291" s="409"/>
      <c r="N291" s="54"/>
    </row>
    <row r="292" spans="1:14" s="164" customFormat="1" ht="13.5" customHeight="1" x14ac:dyDescent="0.2">
      <c r="A292" s="594" t="s">
        <v>518</v>
      </c>
      <c r="B292" s="1130"/>
      <c r="C292" s="1130"/>
      <c r="D292" s="1130"/>
      <c r="E292" s="1130"/>
      <c r="F292" s="1130"/>
      <c r="G292" s="1130"/>
      <c r="H292" s="1130"/>
      <c r="I292" s="1130"/>
      <c r="J292" s="1130"/>
      <c r="K292" s="594"/>
      <c r="L292" s="594"/>
      <c r="M292" s="409"/>
      <c r="N292" s="54"/>
    </row>
    <row r="293" spans="1:14" s="164" customFormat="1" ht="13.5" customHeight="1" x14ac:dyDescent="0.2">
      <c r="A293" s="409"/>
      <c r="B293" s="1132"/>
      <c r="C293" s="1133"/>
      <c r="D293" s="1096"/>
      <c r="E293" s="1096"/>
      <c r="F293" s="1096"/>
      <c r="G293" s="1096"/>
      <c r="H293" s="1096"/>
      <c r="I293" s="1096"/>
      <c r="J293" s="1096"/>
      <c r="K293" s="1134"/>
      <c r="L293" s="409"/>
      <c r="M293" s="409"/>
      <c r="N293" s="54"/>
    </row>
    <row r="294" spans="1:14" ht="18.75" customHeight="1" x14ac:dyDescent="0.2">
      <c r="A294" s="551">
        <v>13</v>
      </c>
      <c r="B294" s="536" t="s">
        <v>380</v>
      </c>
      <c r="C294" s="550"/>
      <c r="D294" s="550"/>
      <c r="E294" s="550"/>
      <c r="F294" s="620"/>
      <c r="G294" s="550"/>
      <c r="H294" s="550"/>
      <c r="I294" s="550"/>
      <c r="J294" s="620"/>
      <c r="K294" s="550"/>
      <c r="L294" s="550"/>
      <c r="M294" s="550"/>
      <c r="N294" s="56"/>
    </row>
    <row r="295" spans="1:14" ht="11.25" customHeight="1" x14ac:dyDescent="0.2">
      <c r="A295" s="553"/>
      <c r="B295" s="550"/>
      <c r="C295" s="550"/>
      <c r="D295" s="550"/>
      <c r="E295" s="550"/>
      <c r="F295" s="620"/>
      <c r="G295" s="550"/>
      <c r="H295" s="550"/>
      <c r="I295" s="550"/>
      <c r="J295" s="620"/>
      <c r="K295" s="550"/>
      <c r="L295" s="550"/>
      <c r="M295" s="550"/>
      <c r="N295" s="56"/>
    </row>
    <row r="296" spans="1:14" ht="18.75" customHeight="1" x14ac:dyDescent="0.2">
      <c r="A296" s="553"/>
      <c r="B296" s="1656" t="s">
        <v>164</v>
      </c>
      <c r="C296" s="1657"/>
      <c r="D296" s="1656" t="s">
        <v>139</v>
      </c>
      <c r="E296" s="1657"/>
      <c r="F296" s="904" t="s">
        <v>179</v>
      </c>
      <c r="G296" s="905"/>
      <c r="H296" s="905" t="s">
        <v>137</v>
      </c>
      <c r="I296" s="905"/>
      <c r="J296" s="904" t="s">
        <v>89</v>
      </c>
      <c r="K296" s="409"/>
      <c r="L296" s="550"/>
      <c r="M296" s="550"/>
      <c r="N296" s="56"/>
    </row>
    <row r="297" spans="1:14" ht="15" customHeight="1" x14ac:dyDescent="0.2">
      <c r="A297" s="553"/>
      <c r="B297" s="626"/>
      <c r="C297" s="565"/>
      <c r="D297" s="566"/>
      <c r="E297" s="411"/>
      <c r="F297" s="627"/>
      <c r="G297" s="568"/>
      <c r="H297" s="568"/>
      <c r="I297" s="568"/>
      <c r="J297" s="628" t="s">
        <v>1205</v>
      </c>
      <c r="K297" s="409"/>
      <c r="L297" s="550"/>
      <c r="M297" s="550"/>
      <c r="N297" s="47"/>
    </row>
    <row r="298" spans="1:14" s="163" customFormat="1" ht="15" customHeight="1" x14ac:dyDescent="0.2">
      <c r="A298" s="536"/>
      <c r="B298" s="908">
        <v>1</v>
      </c>
      <c r="C298" s="909" t="s">
        <v>122</v>
      </c>
      <c r="D298" s="655" t="s">
        <v>1206</v>
      </c>
      <c r="E298" s="656" t="s">
        <v>143</v>
      </c>
      <c r="F298" s="638" t="b">
        <f>IF(総括表!$B$4=総括表!$Q$4,基礎データ貼付用シート!E1956)</f>
        <v>0</v>
      </c>
      <c r="G298" s="699" t="s">
        <v>1202</v>
      </c>
      <c r="H298" s="703">
        <v>0.27800000000000002</v>
      </c>
      <c r="I298" s="972" t="s">
        <v>1204</v>
      </c>
      <c r="J298" s="966">
        <f t="shared" ref="J298:J307" si="21">ROUND(F298*H298,0)</f>
        <v>0</v>
      </c>
      <c r="K298" s="409" t="s">
        <v>1209</v>
      </c>
      <c r="L298" s="409"/>
      <c r="M298" s="536"/>
      <c r="N298" s="47"/>
    </row>
    <row r="299" spans="1:14" s="163" customFormat="1" ht="15" customHeight="1" x14ac:dyDescent="0.2">
      <c r="A299" s="536"/>
      <c r="B299" s="410"/>
      <c r="C299" s="411"/>
      <c r="D299" s="655" t="s">
        <v>1211</v>
      </c>
      <c r="E299" s="656" t="s">
        <v>142</v>
      </c>
      <c r="F299" s="638" t="b">
        <f>IF(総括表!$B$4=総括表!$Q$5,基礎データ貼付用シート!E1956)</f>
        <v>0</v>
      </c>
      <c r="G299" s="699" t="s">
        <v>1202</v>
      </c>
      <c r="H299" s="700">
        <v>0</v>
      </c>
      <c r="I299" s="699" t="s">
        <v>1204</v>
      </c>
      <c r="J299" s="701">
        <f t="shared" si="21"/>
        <v>0</v>
      </c>
      <c r="K299" s="409" t="s">
        <v>1210</v>
      </c>
      <c r="L299" s="536"/>
      <c r="M299" s="536"/>
      <c r="N299" s="47"/>
    </row>
    <row r="300" spans="1:14" s="163" customFormat="1" ht="15" customHeight="1" x14ac:dyDescent="0.2">
      <c r="A300" s="536"/>
      <c r="B300" s="908">
        <v>2</v>
      </c>
      <c r="C300" s="909" t="s">
        <v>121</v>
      </c>
      <c r="D300" s="655" t="s">
        <v>1206</v>
      </c>
      <c r="E300" s="656" t="s">
        <v>143</v>
      </c>
      <c r="F300" s="638" t="b">
        <f>IF(総括表!$B$4=総括表!$Q$4,基礎データ貼付用シート!E1957)</f>
        <v>0</v>
      </c>
      <c r="G300" s="699" t="s">
        <v>1202</v>
      </c>
      <c r="H300" s="1167">
        <v>0.29699999999999999</v>
      </c>
      <c r="I300" s="1168" t="s">
        <v>1204</v>
      </c>
      <c r="J300" s="1113">
        <f t="shared" si="21"/>
        <v>0</v>
      </c>
      <c r="K300" s="409" t="s">
        <v>1212</v>
      </c>
      <c r="L300" s="409"/>
      <c r="M300" s="536"/>
      <c r="N300" s="47"/>
    </row>
    <row r="301" spans="1:14" s="163" customFormat="1" ht="15" customHeight="1" x14ac:dyDescent="0.2">
      <c r="A301" s="536"/>
      <c r="B301" s="410"/>
      <c r="C301" s="411"/>
      <c r="D301" s="655" t="s">
        <v>1211</v>
      </c>
      <c r="E301" s="656" t="s">
        <v>142</v>
      </c>
      <c r="F301" s="638" t="b">
        <f>IF(総括表!$B$4=総括表!$Q$5,基礎データ貼付用シート!E1957)</f>
        <v>0</v>
      </c>
      <c r="G301" s="699" t="s">
        <v>1202</v>
      </c>
      <c r="H301" s="700">
        <v>4.2000000000000003E-2</v>
      </c>
      <c r="I301" s="699" t="s">
        <v>1204</v>
      </c>
      <c r="J301" s="701">
        <f t="shared" si="21"/>
        <v>0</v>
      </c>
      <c r="K301" s="409" t="s">
        <v>1213</v>
      </c>
      <c r="L301" s="536"/>
      <c r="M301" s="536"/>
      <c r="N301" s="47"/>
    </row>
    <row r="302" spans="1:14" s="163" customFormat="1" ht="15" customHeight="1" x14ac:dyDescent="0.2">
      <c r="A302" s="536"/>
      <c r="B302" s="908">
        <v>3</v>
      </c>
      <c r="C302" s="909" t="s">
        <v>120</v>
      </c>
      <c r="D302" s="655" t="s">
        <v>1206</v>
      </c>
      <c r="E302" s="656" t="s">
        <v>143</v>
      </c>
      <c r="F302" s="638" t="b">
        <f>IF(総括表!$B$4=総括表!$Q$4,基礎データ貼付用シート!E1958)</f>
        <v>0</v>
      </c>
      <c r="G302" s="699" t="s">
        <v>1202</v>
      </c>
      <c r="H302" s="1167">
        <v>0.29299999999999998</v>
      </c>
      <c r="I302" s="1168" t="s">
        <v>1204</v>
      </c>
      <c r="J302" s="1113">
        <f t="shared" si="21"/>
        <v>0</v>
      </c>
      <c r="K302" s="409" t="s">
        <v>1214</v>
      </c>
      <c r="L302" s="409"/>
      <c r="M302" s="536"/>
      <c r="N302" s="47"/>
    </row>
    <row r="303" spans="1:14" s="163" customFormat="1" ht="15" customHeight="1" x14ac:dyDescent="0.2">
      <c r="A303" s="536"/>
      <c r="B303" s="410"/>
      <c r="C303" s="411"/>
      <c r="D303" s="655" t="s">
        <v>1211</v>
      </c>
      <c r="E303" s="656" t="s">
        <v>142</v>
      </c>
      <c r="F303" s="638" t="b">
        <f>IF(総括表!$B$4=総括表!$Q$5,基礎データ貼付用シート!E1958)</f>
        <v>0</v>
      </c>
      <c r="G303" s="699" t="s">
        <v>1202</v>
      </c>
      <c r="H303" s="703">
        <v>0.20599999999999999</v>
      </c>
      <c r="I303" s="972" t="s">
        <v>1204</v>
      </c>
      <c r="J303" s="966">
        <f t="shared" si="21"/>
        <v>0</v>
      </c>
      <c r="K303" s="409" t="s">
        <v>1220</v>
      </c>
      <c r="L303" s="536"/>
      <c r="M303" s="536"/>
      <c r="N303" s="47"/>
    </row>
    <row r="304" spans="1:14" s="163" customFormat="1" ht="15" customHeight="1" x14ac:dyDescent="0.2">
      <c r="A304" s="536"/>
      <c r="B304" s="908">
        <v>4</v>
      </c>
      <c r="C304" s="909" t="s">
        <v>476</v>
      </c>
      <c r="D304" s="655" t="s">
        <v>1206</v>
      </c>
      <c r="E304" s="656" t="s">
        <v>143</v>
      </c>
      <c r="F304" s="638" t="b">
        <f>IF(総括表!$B$4=総括表!$Q$4,基礎データ貼付用シート!E1959)</f>
        <v>0</v>
      </c>
      <c r="G304" s="699" t="s">
        <v>1202</v>
      </c>
      <c r="H304" s="700">
        <v>0.308</v>
      </c>
      <c r="I304" s="699" t="s">
        <v>1204</v>
      </c>
      <c r="J304" s="701">
        <f t="shared" si="21"/>
        <v>0</v>
      </c>
      <c r="K304" s="409" t="s">
        <v>1217</v>
      </c>
      <c r="L304" s="409"/>
      <c r="M304" s="536"/>
      <c r="N304" s="47"/>
    </row>
    <row r="305" spans="1:14" s="163" customFormat="1" ht="15" customHeight="1" x14ac:dyDescent="0.2">
      <c r="A305" s="536"/>
      <c r="B305" s="410"/>
      <c r="C305" s="411"/>
      <c r="D305" s="655" t="s">
        <v>1211</v>
      </c>
      <c r="E305" s="656" t="s">
        <v>142</v>
      </c>
      <c r="F305" s="638" t="b">
        <f>IF(総括表!$B$4=総括表!$Q$5,基礎データ貼付用シート!E1959)</f>
        <v>0</v>
      </c>
      <c r="G305" s="699" t="s">
        <v>1202</v>
      </c>
      <c r="H305" s="700">
        <v>0.24399999999999999</v>
      </c>
      <c r="I305" s="699" t="s">
        <v>1204</v>
      </c>
      <c r="J305" s="701">
        <f t="shared" si="21"/>
        <v>0</v>
      </c>
      <c r="K305" s="409" t="s">
        <v>1221</v>
      </c>
      <c r="L305" s="536"/>
      <c r="M305" s="536"/>
      <c r="N305" s="47"/>
    </row>
    <row r="306" spans="1:14" s="163" customFormat="1" ht="15" customHeight="1" x14ac:dyDescent="0.2">
      <c r="A306" s="536"/>
      <c r="B306" s="908">
        <v>5</v>
      </c>
      <c r="C306" s="909" t="s">
        <v>513</v>
      </c>
      <c r="D306" s="655" t="s">
        <v>1206</v>
      </c>
      <c r="E306" s="656" t="s">
        <v>143</v>
      </c>
      <c r="F306" s="638" t="b">
        <f>IF(総括表!$B$4=総括表!$Q$4,基礎データ貼付用シート!E1960)</f>
        <v>0</v>
      </c>
      <c r="G306" s="699" t="s">
        <v>1202</v>
      </c>
      <c r="H306" s="1169">
        <v>0.33100000000000002</v>
      </c>
      <c r="I306" s="975" t="s">
        <v>1204</v>
      </c>
      <c r="J306" s="1170">
        <f t="shared" si="21"/>
        <v>0</v>
      </c>
      <c r="K306" s="409" t="s">
        <v>1222</v>
      </c>
      <c r="L306" s="409"/>
      <c r="M306" s="536"/>
      <c r="N306" s="253"/>
    </row>
    <row r="307" spans="1:14" s="163" customFormat="1" ht="15" customHeight="1" thickBot="1" x14ac:dyDescent="0.25">
      <c r="A307" s="536"/>
      <c r="B307" s="410"/>
      <c r="C307" s="411"/>
      <c r="D307" s="655" t="s">
        <v>1211</v>
      </c>
      <c r="E307" s="656" t="s">
        <v>142</v>
      </c>
      <c r="F307" s="638" t="b">
        <f>IF(総括表!$B$4=総括表!$Q$5,基礎データ貼付用シート!E1960)</f>
        <v>0</v>
      </c>
      <c r="G307" s="699" t="s">
        <v>1202</v>
      </c>
      <c r="H307" s="1171">
        <v>0.27400000000000002</v>
      </c>
      <c r="I307" s="1172" t="s">
        <v>1204</v>
      </c>
      <c r="J307" s="1173">
        <f t="shared" si="21"/>
        <v>0</v>
      </c>
      <c r="K307" s="409" t="s">
        <v>1223</v>
      </c>
      <c r="L307" s="536"/>
      <c r="M307" s="536"/>
      <c r="N307" s="253"/>
    </row>
    <row r="308" spans="1:14" s="163" customFormat="1" ht="15" customHeight="1" x14ac:dyDescent="0.2">
      <c r="A308" s="536"/>
      <c r="B308" s="413"/>
      <c r="C308" s="414"/>
      <c r="D308" s="413"/>
      <c r="E308" s="413"/>
      <c r="F308" s="58"/>
      <c r="G308" s="414"/>
      <c r="H308" s="1541" t="s">
        <v>1281</v>
      </c>
      <c r="I308" s="1542"/>
      <c r="J308" s="634"/>
      <c r="K308" s="409"/>
      <c r="L308" s="536"/>
      <c r="M308" s="536"/>
      <c r="N308" s="253"/>
    </row>
    <row r="309" spans="1:14" s="163" customFormat="1" ht="15" customHeight="1" thickBot="1" x14ac:dyDescent="0.25">
      <c r="A309" s="536"/>
      <c r="B309" s="409"/>
      <c r="C309" s="409"/>
      <c r="D309" s="409"/>
      <c r="E309" s="409"/>
      <c r="F309" s="657"/>
      <c r="G309" s="409"/>
      <c r="H309" s="1545" t="s">
        <v>118</v>
      </c>
      <c r="I309" s="1546"/>
      <c r="J309" s="642">
        <f>SUM(J298:J307)</f>
        <v>0</v>
      </c>
      <c r="K309" s="409" t="s">
        <v>978</v>
      </c>
      <c r="L309" s="536"/>
      <c r="M309" s="1158" t="s">
        <v>1202</v>
      </c>
      <c r="N309" s="253"/>
    </row>
    <row r="310" spans="1:14" s="163" customFormat="1" ht="18.75" customHeight="1" x14ac:dyDescent="0.2">
      <c r="A310" s="536"/>
      <c r="B310" s="536"/>
      <c r="C310" s="536"/>
      <c r="D310" s="536"/>
      <c r="E310" s="536"/>
      <c r="F310" s="621"/>
      <c r="G310" s="536"/>
      <c r="H310" s="536"/>
      <c r="I310" s="536"/>
      <c r="J310" s="621"/>
      <c r="K310" s="536"/>
      <c r="L310" s="536"/>
      <c r="M310" s="536"/>
      <c r="N310" s="253"/>
    </row>
    <row r="311" spans="1:14" ht="18.75" customHeight="1" x14ac:dyDescent="0.2">
      <c r="A311" s="551">
        <v>14</v>
      </c>
      <c r="B311" s="536" t="s">
        <v>379</v>
      </c>
      <c r="C311" s="550"/>
      <c r="D311" s="550"/>
      <c r="E311" s="550"/>
      <c r="F311" s="620"/>
      <c r="G311" s="550"/>
      <c r="H311" s="550"/>
      <c r="I311" s="550"/>
      <c r="J311" s="620"/>
      <c r="K311" s="550"/>
      <c r="L311" s="550"/>
      <c r="M311" s="550"/>
      <c r="N311" s="56"/>
    </row>
    <row r="312" spans="1:14" ht="11.25" customHeight="1" x14ac:dyDescent="0.2">
      <c r="A312" s="553"/>
      <c r="B312" s="550"/>
      <c r="C312" s="550"/>
      <c r="D312" s="550"/>
      <c r="E312" s="550"/>
      <c r="F312" s="620"/>
      <c r="G312" s="550"/>
      <c r="H312" s="550"/>
      <c r="I312" s="550"/>
      <c r="J312" s="620"/>
      <c r="K312" s="550"/>
      <c r="L312" s="550"/>
      <c r="M312" s="550"/>
      <c r="N312" s="56"/>
    </row>
    <row r="313" spans="1:14" ht="18.75" customHeight="1" x14ac:dyDescent="0.2">
      <c r="A313" s="553"/>
      <c r="B313" s="1656" t="s">
        <v>164</v>
      </c>
      <c r="C313" s="1657"/>
      <c r="D313" s="1656" t="s">
        <v>139</v>
      </c>
      <c r="E313" s="1657"/>
      <c r="F313" s="904" t="s">
        <v>179</v>
      </c>
      <c r="G313" s="905"/>
      <c r="H313" s="905" t="s">
        <v>137</v>
      </c>
      <c r="I313" s="905"/>
      <c r="J313" s="904" t="s">
        <v>89</v>
      </c>
      <c r="K313" s="409"/>
      <c r="L313" s="550"/>
      <c r="M313" s="550"/>
      <c r="N313" s="56"/>
    </row>
    <row r="314" spans="1:14" ht="15" customHeight="1" x14ac:dyDescent="0.2">
      <c r="A314" s="553"/>
      <c r="B314" s="626"/>
      <c r="C314" s="565"/>
      <c r="D314" s="566"/>
      <c r="E314" s="411"/>
      <c r="F314" s="627"/>
      <c r="G314" s="568"/>
      <c r="H314" s="568"/>
      <c r="I314" s="568"/>
      <c r="J314" s="628" t="s">
        <v>1205</v>
      </c>
      <c r="K314" s="409"/>
      <c r="L314" s="550"/>
      <c r="M314" s="550"/>
      <c r="N314" s="56"/>
    </row>
    <row r="315" spans="1:14" s="163" customFormat="1" ht="15" customHeight="1" x14ac:dyDescent="0.2">
      <c r="A315" s="536"/>
      <c r="B315" s="908">
        <v>1</v>
      </c>
      <c r="C315" s="909" t="s">
        <v>123</v>
      </c>
      <c r="D315" s="655" t="s">
        <v>1206</v>
      </c>
      <c r="E315" s="656" t="s">
        <v>143</v>
      </c>
      <c r="F315" s="638" t="b">
        <f>IF(総括表!$B$4=総括表!$Q$4,基礎データ貼付用シート!E1962)</f>
        <v>0</v>
      </c>
      <c r="G315" s="699" t="s">
        <v>1202</v>
      </c>
      <c r="H315" s="614">
        <v>0.20799999999999999</v>
      </c>
      <c r="I315" s="699" t="s">
        <v>1204</v>
      </c>
      <c r="J315" s="701">
        <f t="shared" ref="J315:J326" si="22">ROUND(F315*H315,0)</f>
        <v>0</v>
      </c>
      <c r="K315" s="409" t="s">
        <v>1209</v>
      </c>
      <c r="L315" s="536"/>
      <c r="M315" s="536"/>
      <c r="N315" s="56"/>
    </row>
    <row r="316" spans="1:14" s="163" customFormat="1" ht="15" customHeight="1" x14ac:dyDescent="0.2">
      <c r="A316" s="536"/>
      <c r="B316" s="410"/>
      <c r="C316" s="411"/>
      <c r="D316" s="655" t="s">
        <v>1211</v>
      </c>
      <c r="E316" s="656" t="s">
        <v>142</v>
      </c>
      <c r="F316" s="638" t="b">
        <f>IF(総括表!$B$4=総括表!$Q$5,基礎データ貼付用シート!E1962)</f>
        <v>0</v>
      </c>
      <c r="G316" s="699" t="s">
        <v>1202</v>
      </c>
      <c r="H316" s="614">
        <v>0</v>
      </c>
      <c r="I316" s="972" t="s">
        <v>1204</v>
      </c>
      <c r="J316" s="966">
        <f t="shared" si="22"/>
        <v>0</v>
      </c>
      <c r="K316" s="409" t="s">
        <v>1210</v>
      </c>
      <c r="L316" s="536"/>
      <c r="M316" s="536"/>
      <c r="N316" s="47"/>
    </row>
    <row r="317" spans="1:14" s="163" customFormat="1" ht="15" customHeight="1" x14ac:dyDescent="0.2">
      <c r="A317" s="536"/>
      <c r="B317" s="908">
        <v>2</v>
      </c>
      <c r="C317" s="909" t="s">
        <v>122</v>
      </c>
      <c r="D317" s="655" t="s">
        <v>1206</v>
      </c>
      <c r="E317" s="656" t="s">
        <v>143</v>
      </c>
      <c r="F317" s="638" t="b">
        <f>IF(総括表!$B$4=総括表!$Q$4,基礎データ貼付用シート!E1963)</f>
        <v>0</v>
      </c>
      <c r="G317" s="699" t="s">
        <v>1202</v>
      </c>
      <c r="H317" s="614">
        <v>0.222</v>
      </c>
      <c r="I317" s="699" t="s">
        <v>1204</v>
      </c>
      <c r="J317" s="701">
        <f t="shared" si="22"/>
        <v>0</v>
      </c>
      <c r="K317" s="409" t="s">
        <v>1212</v>
      </c>
      <c r="L317" s="536"/>
      <c r="M317" s="536"/>
      <c r="N317" s="47"/>
    </row>
    <row r="318" spans="1:14" s="163" customFormat="1" ht="15" customHeight="1" x14ac:dyDescent="0.2">
      <c r="A318" s="536"/>
      <c r="B318" s="410"/>
      <c r="C318" s="411"/>
      <c r="D318" s="655" t="s">
        <v>1211</v>
      </c>
      <c r="E318" s="656" t="s">
        <v>142</v>
      </c>
      <c r="F318" s="638" t="b">
        <f>IF(総括表!$B$4=総括表!$Q$5,基礎データ貼付用シート!E1963)</f>
        <v>0</v>
      </c>
      <c r="G318" s="699" t="s">
        <v>1202</v>
      </c>
      <c r="H318" s="614">
        <v>0</v>
      </c>
      <c r="I318" s="972" t="s">
        <v>1204</v>
      </c>
      <c r="J318" s="966">
        <f t="shared" si="22"/>
        <v>0</v>
      </c>
      <c r="K318" s="409" t="s">
        <v>1213</v>
      </c>
      <c r="L318" s="536"/>
      <c r="M318" s="536"/>
      <c r="N318" s="47"/>
    </row>
    <row r="319" spans="1:14" s="163" customFormat="1" ht="15" customHeight="1" x14ac:dyDescent="0.2">
      <c r="A319" s="536"/>
      <c r="B319" s="908">
        <v>3</v>
      </c>
      <c r="C319" s="909" t="s">
        <v>121</v>
      </c>
      <c r="D319" s="655" t="s">
        <v>1206</v>
      </c>
      <c r="E319" s="656" t="s">
        <v>143</v>
      </c>
      <c r="F319" s="638" t="b">
        <f>IF(総括表!$B$4=総括表!$Q$4,基礎データ貼付用シート!E1964)</f>
        <v>0</v>
      </c>
      <c r="G319" s="699" t="s">
        <v>1202</v>
      </c>
      <c r="H319" s="614">
        <v>0.23699999999999999</v>
      </c>
      <c r="I319" s="699" t="s">
        <v>1204</v>
      </c>
      <c r="J319" s="701">
        <f t="shared" si="22"/>
        <v>0</v>
      </c>
      <c r="K319" s="409" t="s">
        <v>1214</v>
      </c>
      <c r="L319" s="536"/>
      <c r="M319" s="536"/>
      <c r="N319" s="47"/>
    </row>
    <row r="320" spans="1:14" s="163" customFormat="1" ht="15" customHeight="1" x14ac:dyDescent="0.2">
      <c r="A320" s="536"/>
      <c r="B320" s="410"/>
      <c r="C320" s="411"/>
      <c r="D320" s="655" t="s">
        <v>1211</v>
      </c>
      <c r="E320" s="656" t="s">
        <v>142</v>
      </c>
      <c r="F320" s="638" t="b">
        <f>IF(総括表!$B$4=総括表!$Q$5,基礎データ貼付用シート!E1964)</f>
        <v>0</v>
      </c>
      <c r="G320" s="699" t="s">
        <v>1202</v>
      </c>
      <c r="H320" s="614">
        <v>3.3000000000000002E-2</v>
      </c>
      <c r="I320" s="972" t="s">
        <v>1204</v>
      </c>
      <c r="J320" s="966">
        <f t="shared" si="22"/>
        <v>0</v>
      </c>
      <c r="K320" s="409" t="s">
        <v>1220</v>
      </c>
      <c r="L320" s="536"/>
      <c r="M320" s="536"/>
      <c r="N320" s="47"/>
    </row>
    <row r="321" spans="1:14" s="163" customFormat="1" ht="15" customHeight="1" x14ac:dyDescent="0.2">
      <c r="A321" s="536"/>
      <c r="B321" s="908">
        <v>4</v>
      </c>
      <c r="C321" s="909" t="s">
        <v>120</v>
      </c>
      <c r="D321" s="655" t="s">
        <v>1206</v>
      </c>
      <c r="E321" s="656" t="s">
        <v>143</v>
      </c>
      <c r="F321" s="638" t="b">
        <f>IF(総括表!$B$4=総括表!$Q$4,基礎データ貼付用シート!E1965)</f>
        <v>0</v>
      </c>
      <c r="G321" s="699" t="s">
        <v>1202</v>
      </c>
      <c r="H321" s="614">
        <v>0.23499999999999999</v>
      </c>
      <c r="I321" s="699" t="s">
        <v>1204</v>
      </c>
      <c r="J321" s="701">
        <f t="shared" si="22"/>
        <v>0</v>
      </c>
      <c r="K321" s="409" t="s">
        <v>1217</v>
      </c>
      <c r="L321" s="536"/>
      <c r="M321" s="536"/>
      <c r="N321" s="47"/>
    </row>
    <row r="322" spans="1:14" s="163" customFormat="1" ht="15" customHeight="1" x14ac:dyDescent="0.2">
      <c r="A322" s="536"/>
      <c r="B322" s="410"/>
      <c r="C322" s="411"/>
      <c r="D322" s="655" t="s">
        <v>1211</v>
      </c>
      <c r="E322" s="656" t="s">
        <v>142</v>
      </c>
      <c r="F322" s="638" t="b">
        <f>IF(総括表!$B$4=総括表!$Q$5,基礎データ貼付用シート!E1965)</f>
        <v>0</v>
      </c>
      <c r="G322" s="699" t="s">
        <v>1202</v>
      </c>
      <c r="H322" s="614">
        <v>0.16500000000000001</v>
      </c>
      <c r="I322" s="972" t="s">
        <v>1204</v>
      </c>
      <c r="J322" s="966">
        <f t="shared" si="22"/>
        <v>0</v>
      </c>
      <c r="K322" s="409" t="s">
        <v>1221</v>
      </c>
      <c r="L322" s="536"/>
      <c r="M322" s="536"/>
      <c r="N322" s="47"/>
    </row>
    <row r="323" spans="1:14" s="163" customFormat="1" ht="15" customHeight="1" x14ac:dyDescent="0.2">
      <c r="A323" s="536"/>
      <c r="B323" s="908">
        <v>5</v>
      </c>
      <c r="C323" s="909" t="s">
        <v>476</v>
      </c>
      <c r="D323" s="655" t="s">
        <v>1206</v>
      </c>
      <c r="E323" s="656" t="s">
        <v>143</v>
      </c>
      <c r="F323" s="638" t="b">
        <f>IF(総括表!$B$4=総括表!$Q$4,基礎データ貼付用シート!E1966)</f>
        <v>0</v>
      </c>
      <c r="G323" s="699" t="s">
        <v>1202</v>
      </c>
      <c r="H323" s="614">
        <v>0.247</v>
      </c>
      <c r="I323" s="699" t="s">
        <v>1204</v>
      </c>
      <c r="J323" s="701">
        <f t="shared" si="22"/>
        <v>0</v>
      </c>
      <c r="K323" s="409" t="s">
        <v>1222</v>
      </c>
      <c r="L323" s="536"/>
      <c r="M323" s="536"/>
      <c r="N323" s="47"/>
    </row>
    <row r="324" spans="1:14" s="163" customFormat="1" ht="15" customHeight="1" x14ac:dyDescent="0.2">
      <c r="A324" s="536"/>
      <c r="B324" s="410"/>
      <c r="C324" s="411"/>
      <c r="D324" s="655" t="s">
        <v>1211</v>
      </c>
      <c r="E324" s="656" t="s">
        <v>142</v>
      </c>
      <c r="F324" s="638" t="b">
        <f>IF(総括表!$B$4=総括表!$Q$5,基礎データ貼付用シート!E1966)</f>
        <v>0</v>
      </c>
      <c r="G324" s="699" t="s">
        <v>1202</v>
      </c>
      <c r="H324" s="614">
        <v>0.19500000000000001</v>
      </c>
      <c r="I324" s="699" t="s">
        <v>1204</v>
      </c>
      <c r="J324" s="701">
        <f t="shared" si="22"/>
        <v>0</v>
      </c>
      <c r="K324" s="409" t="s">
        <v>1223</v>
      </c>
      <c r="L324" s="536"/>
      <c r="M324" s="536"/>
      <c r="N324" s="47"/>
    </row>
    <row r="325" spans="1:14" s="163" customFormat="1" ht="15" customHeight="1" x14ac:dyDescent="0.2">
      <c r="A325" s="536"/>
      <c r="B325" s="908">
        <v>6</v>
      </c>
      <c r="C325" s="909" t="s">
        <v>513</v>
      </c>
      <c r="D325" s="655" t="s">
        <v>1206</v>
      </c>
      <c r="E325" s="656" t="s">
        <v>143</v>
      </c>
      <c r="F325" s="638" t="b">
        <f>IF(総括表!$B$4=総括表!$Q$4,基礎データ貼付用シート!E1967)</f>
        <v>0</v>
      </c>
      <c r="G325" s="699" t="s">
        <v>1202</v>
      </c>
      <c r="H325" s="614">
        <v>0.26500000000000001</v>
      </c>
      <c r="I325" s="699" t="s">
        <v>1204</v>
      </c>
      <c r="J325" s="701">
        <f t="shared" si="22"/>
        <v>0</v>
      </c>
      <c r="K325" s="409" t="s">
        <v>1224</v>
      </c>
      <c r="L325" s="536"/>
      <c r="M325" s="536"/>
      <c r="N325" s="47"/>
    </row>
    <row r="326" spans="1:14" s="163" customFormat="1" ht="15" customHeight="1" thickBot="1" x14ac:dyDescent="0.25">
      <c r="A326" s="536"/>
      <c r="B326" s="410"/>
      <c r="C326" s="411"/>
      <c r="D326" s="655" t="s">
        <v>1211</v>
      </c>
      <c r="E326" s="656" t="s">
        <v>142</v>
      </c>
      <c r="F326" s="638" t="b">
        <f>IF(総括表!$B$4=総括表!$Q$5,基礎データ貼付用シート!E1967)</f>
        <v>0</v>
      </c>
      <c r="G326" s="699" t="s">
        <v>1202</v>
      </c>
      <c r="H326" s="614">
        <v>0.219</v>
      </c>
      <c r="I326" s="972" t="s">
        <v>1204</v>
      </c>
      <c r="J326" s="966">
        <f t="shared" si="22"/>
        <v>0</v>
      </c>
      <c r="K326" s="409" t="s">
        <v>1225</v>
      </c>
      <c r="L326" s="536"/>
      <c r="M326" s="536"/>
      <c r="N326" s="47"/>
    </row>
    <row r="327" spans="1:14" s="163" customFormat="1" ht="15" customHeight="1" x14ac:dyDescent="0.2">
      <c r="A327" s="536"/>
      <c r="B327" s="413"/>
      <c r="C327" s="414"/>
      <c r="D327" s="413"/>
      <c r="E327" s="413"/>
      <c r="F327" s="58"/>
      <c r="G327" s="591"/>
      <c r="H327" s="1541" t="s">
        <v>1286</v>
      </c>
      <c r="I327" s="1542"/>
      <c r="J327" s="634"/>
      <c r="K327" s="409"/>
      <c r="L327" s="536"/>
      <c r="M327" s="536"/>
      <c r="N327" s="253"/>
    </row>
    <row r="328" spans="1:14" s="163" customFormat="1" ht="15" customHeight="1" thickBot="1" x14ac:dyDescent="0.25">
      <c r="A328" s="536"/>
      <c r="B328" s="409"/>
      <c r="C328" s="409"/>
      <c r="D328" s="409"/>
      <c r="E328" s="409"/>
      <c r="F328" s="657"/>
      <c r="G328" s="409"/>
      <c r="H328" s="1545" t="s">
        <v>118</v>
      </c>
      <c r="I328" s="1546"/>
      <c r="J328" s="642">
        <f>SUM(J315:J326)</f>
        <v>0</v>
      </c>
      <c r="K328" s="409" t="s">
        <v>979</v>
      </c>
      <c r="L328" s="536"/>
      <c r="M328" s="1158" t="s">
        <v>1202</v>
      </c>
      <c r="N328" s="253"/>
    </row>
    <row r="329" spans="1:14" s="163" customFormat="1" ht="18.75" customHeight="1" x14ac:dyDescent="0.2">
      <c r="A329" s="536"/>
      <c r="B329" s="536"/>
      <c r="C329" s="536"/>
      <c r="D329" s="536"/>
      <c r="E329" s="536"/>
      <c r="F329" s="621"/>
      <c r="G329" s="536"/>
      <c r="H329" s="536"/>
      <c r="I329" s="536"/>
      <c r="J329" s="621"/>
      <c r="K329" s="536"/>
      <c r="L329" s="536"/>
      <c r="M329" s="536"/>
      <c r="N329" s="253"/>
    </row>
    <row r="330" spans="1:14" ht="18.75" customHeight="1" x14ac:dyDescent="0.2">
      <c r="A330" s="551">
        <v>15</v>
      </c>
      <c r="B330" s="536" t="s">
        <v>378</v>
      </c>
      <c r="C330" s="550"/>
      <c r="D330" s="550"/>
      <c r="E330" s="550"/>
      <c r="F330" s="620"/>
      <c r="G330" s="550"/>
      <c r="H330" s="550"/>
      <c r="I330" s="550"/>
      <c r="J330" s="620"/>
      <c r="K330" s="550"/>
      <c r="L330" s="550"/>
      <c r="M330" s="550"/>
      <c r="N330" s="56"/>
    </row>
    <row r="331" spans="1:14" ht="11.25" customHeight="1" x14ac:dyDescent="0.2">
      <c r="A331" s="553"/>
      <c r="B331" s="550"/>
      <c r="C331" s="550"/>
      <c r="D331" s="550"/>
      <c r="E331" s="550"/>
      <c r="F331" s="620"/>
      <c r="G331" s="550"/>
      <c r="H331" s="550"/>
      <c r="I331" s="550"/>
      <c r="J331" s="620"/>
      <c r="K331" s="550"/>
      <c r="L331" s="550"/>
      <c r="M331" s="550"/>
      <c r="N331" s="56"/>
    </row>
    <row r="332" spans="1:14" ht="18.75" customHeight="1" x14ac:dyDescent="0.2">
      <c r="A332" s="553"/>
      <c r="B332" s="1656" t="s">
        <v>164</v>
      </c>
      <c r="C332" s="1657"/>
      <c r="D332" s="1656" t="s">
        <v>139</v>
      </c>
      <c r="E332" s="1657"/>
      <c r="F332" s="904" t="s">
        <v>179</v>
      </c>
      <c r="G332" s="905"/>
      <c r="H332" s="905" t="s">
        <v>137</v>
      </c>
      <c r="I332" s="905"/>
      <c r="J332" s="904" t="s">
        <v>89</v>
      </c>
      <c r="K332" s="409"/>
      <c r="L332" s="550"/>
      <c r="M332" s="550"/>
      <c r="N332" s="56"/>
    </row>
    <row r="333" spans="1:14" ht="15" customHeight="1" x14ac:dyDescent="0.2">
      <c r="A333" s="553"/>
      <c r="B333" s="626"/>
      <c r="C333" s="565"/>
      <c r="D333" s="566"/>
      <c r="E333" s="411"/>
      <c r="F333" s="627"/>
      <c r="G333" s="568"/>
      <c r="H333" s="568"/>
      <c r="I333" s="568"/>
      <c r="J333" s="628" t="s">
        <v>1205</v>
      </c>
      <c r="K333" s="409"/>
      <c r="L333" s="550"/>
      <c r="M333" s="550"/>
      <c r="N333" s="56"/>
    </row>
    <row r="334" spans="1:14" s="163" customFormat="1" ht="15" customHeight="1" x14ac:dyDescent="0.2">
      <c r="A334" s="536"/>
      <c r="B334" s="908">
        <v>1</v>
      </c>
      <c r="C334" s="909" t="s">
        <v>121</v>
      </c>
      <c r="D334" s="655" t="s">
        <v>1206</v>
      </c>
      <c r="E334" s="656" t="s">
        <v>143</v>
      </c>
      <c r="F334" s="638" t="b">
        <f>IF(総括表!$B$4=総括表!$Q$4,基礎データ貼付用シート!E1968)</f>
        <v>0</v>
      </c>
      <c r="G334" s="699" t="s">
        <v>1202</v>
      </c>
      <c r="H334" s="614">
        <v>0.17799999999999999</v>
      </c>
      <c r="I334" s="699" t="s">
        <v>1204</v>
      </c>
      <c r="J334" s="701">
        <f t="shared" ref="J334:J345" si="23">ROUND(F334*H334,0)</f>
        <v>0</v>
      </c>
      <c r="K334" s="409" t="s">
        <v>1209</v>
      </c>
      <c r="L334" s="536"/>
      <c r="M334" s="536"/>
      <c r="N334" s="56"/>
    </row>
    <row r="335" spans="1:14" s="163" customFormat="1" ht="15" customHeight="1" x14ac:dyDescent="0.2">
      <c r="A335" s="536"/>
      <c r="B335" s="410"/>
      <c r="C335" s="411"/>
      <c r="D335" s="655" t="s">
        <v>1211</v>
      </c>
      <c r="E335" s="656" t="s">
        <v>142</v>
      </c>
      <c r="F335" s="638" t="b">
        <f>IF(総括表!$B$4=総括表!$Q$5,基礎データ貼付用シート!E1968)</f>
        <v>0</v>
      </c>
      <c r="G335" s="699" t="s">
        <v>1202</v>
      </c>
      <c r="H335" s="614">
        <v>2.5000000000000001E-2</v>
      </c>
      <c r="I335" s="972" t="s">
        <v>1204</v>
      </c>
      <c r="J335" s="966">
        <f t="shared" si="23"/>
        <v>0</v>
      </c>
      <c r="K335" s="409" t="s">
        <v>1210</v>
      </c>
      <c r="L335" s="536"/>
      <c r="M335" s="536"/>
      <c r="N335" s="47"/>
    </row>
    <row r="336" spans="1:14" s="163" customFormat="1" ht="15" customHeight="1" x14ac:dyDescent="0.2">
      <c r="A336" s="536"/>
      <c r="B336" s="908">
        <v>2</v>
      </c>
      <c r="C336" s="909" t="s">
        <v>120</v>
      </c>
      <c r="D336" s="655" t="s">
        <v>1206</v>
      </c>
      <c r="E336" s="656" t="s">
        <v>143</v>
      </c>
      <c r="F336" s="638" t="b">
        <f>IF(総括表!$B$4=総括表!$Q$4,基礎データ貼付用シート!E1969)</f>
        <v>0</v>
      </c>
      <c r="G336" s="699" t="s">
        <v>1202</v>
      </c>
      <c r="H336" s="614">
        <v>0.17599999999999999</v>
      </c>
      <c r="I336" s="699" t="s">
        <v>1204</v>
      </c>
      <c r="J336" s="701">
        <f t="shared" si="23"/>
        <v>0</v>
      </c>
      <c r="K336" s="409" t="s">
        <v>1212</v>
      </c>
      <c r="L336" s="536"/>
      <c r="M336" s="536"/>
      <c r="N336" s="47"/>
    </row>
    <row r="337" spans="1:14" s="163" customFormat="1" ht="15" customHeight="1" x14ac:dyDescent="0.2">
      <c r="A337" s="536"/>
      <c r="B337" s="410"/>
      <c r="C337" s="411"/>
      <c r="D337" s="655" t="s">
        <v>1211</v>
      </c>
      <c r="E337" s="656" t="s">
        <v>142</v>
      </c>
      <c r="F337" s="638" t="b">
        <f>IF(総括表!$B$4=総括表!$Q$5,基礎データ貼付用シート!E1969)</f>
        <v>0</v>
      </c>
      <c r="G337" s="699" t="s">
        <v>1202</v>
      </c>
      <c r="H337" s="614">
        <v>0.124</v>
      </c>
      <c r="I337" s="972" t="s">
        <v>1204</v>
      </c>
      <c r="J337" s="966">
        <f t="shared" si="23"/>
        <v>0</v>
      </c>
      <c r="K337" s="409" t="s">
        <v>1213</v>
      </c>
      <c r="L337" s="536"/>
      <c r="M337" s="536"/>
      <c r="N337" s="47"/>
    </row>
    <row r="338" spans="1:14" s="163" customFormat="1" ht="15" customHeight="1" x14ac:dyDescent="0.2">
      <c r="A338" s="536"/>
      <c r="B338" s="908">
        <v>3</v>
      </c>
      <c r="C338" s="909" t="s">
        <v>476</v>
      </c>
      <c r="D338" s="655" t="s">
        <v>1206</v>
      </c>
      <c r="E338" s="656" t="s">
        <v>143</v>
      </c>
      <c r="F338" s="638" t="b">
        <f>IF(総括表!$B$4=総括表!$Q$4,基礎データ貼付用シート!E1970)</f>
        <v>0</v>
      </c>
      <c r="G338" s="699" t="s">
        <v>1202</v>
      </c>
      <c r="H338" s="614">
        <v>0.185</v>
      </c>
      <c r="I338" s="699" t="s">
        <v>1204</v>
      </c>
      <c r="J338" s="701">
        <f t="shared" si="23"/>
        <v>0</v>
      </c>
      <c r="K338" s="409" t="s">
        <v>1214</v>
      </c>
      <c r="L338" s="536"/>
      <c r="M338" s="536"/>
      <c r="N338" s="47"/>
    </row>
    <row r="339" spans="1:14" s="163" customFormat="1" ht="15" customHeight="1" x14ac:dyDescent="0.2">
      <c r="A339" s="536"/>
      <c r="B339" s="410"/>
      <c r="C339" s="411"/>
      <c r="D339" s="655" t="s">
        <v>1211</v>
      </c>
      <c r="E339" s="656" t="s">
        <v>142</v>
      </c>
      <c r="F339" s="638" t="b">
        <f>IF(総括表!$B$4=総括表!$Q$5,基礎データ貼付用シート!E1970)</f>
        <v>0</v>
      </c>
      <c r="G339" s="699" t="s">
        <v>1202</v>
      </c>
      <c r="H339" s="614">
        <v>0.14599999999999999</v>
      </c>
      <c r="I339" s="972" t="s">
        <v>1204</v>
      </c>
      <c r="J339" s="966">
        <f t="shared" si="23"/>
        <v>0</v>
      </c>
      <c r="K339" s="409" t="s">
        <v>1220</v>
      </c>
      <c r="L339" s="536"/>
      <c r="M339" s="536"/>
      <c r="N339" s="47"/>
    </row>
    <row r="340" spans="1:14" s="163" customFormat="1" ht="15" customHeight="1" x14ac:dyDescent="0.2">
      <c r="A340" s="536"/>
      <c r="B340" s="908">
        <v>4</v>
      </c>
      <c r="C340" s="909" t="s">
        <v>513</v>
      </c>
      <c r="D340" s="655" t="s">
        <v>1206</v>
      </c>
      <c r="E340" s="656" t="s">
        <v>143</v>
      </c>
      <c r="F340" s="638" t="b">
        <f>IF(総括表!$B$4=総括表!$Q$4,基礎データ貼付用シート!E1971)</f>
        <v>0</v>
      </c>
      <c r="G340" s="699" t="s">
        <v>1202</v>
      </c>
      <c r="H340" s="614">
        <v>0.19800000000000001</v>
      </c>
      <c r="I340" s="699" t="s">
        <v>1204</v>
      </c>
      <c r="J340" s="701">
        <f t="shared" si="23"/>
        <v>0</v>
      </c>
      <c r="K340" s="409" t="s">
        <v>1217</v>
      </c>
      <c r="L340" s="536"/>
      <c r="M340" s="536"/>
      <c r="N340" s="47"/>
    </row>
    <row r="341" spans="1:14" s="163" customFormat="1" ht="15" customHeight="1" x14ac:dyDescent="0.2">
      <c r="A341" s="536"/>
      <c r="B341" s="410"/>
      <c r="C341" s="411"/>
      <c r="D341" s="655" t="s">
        <v>1211</v>
      </c>
      <c r="E341" s="656" t="s">
        <v>142</v>
      </c>
      <c r="F341" s="638" t="b">
        <f>IF(総括表!$B$4=総括表!$Q$5,基礎データ貼付用シート!E1971)</f>
        <v>0</v>
      </c>
      <c r="G341" s="699" t="s">
        <v>1202</v>
      </c>
      <c r="H341" s="614">
        <v>0.16400000000000001</v>
      </c>
      <c r="I341" s="972" t="s">
        <v>1204</v>
      </c>
      <c r="J341" s="966">
        <f t="shared" si="23"/>
        <v>0</v>
      </c>
      <c r="K341" s="409" t="s">
        <v>1221</v>
      </c>
      <c r="L341" s="536"/>
      <c r="M341" s="536"/>
      <c r="N341" s="47"/>
    </row>
    <row r="342" spans="1:14" s="163" customFormat="1" ht="15" customHeight="1" x14ac:dyDescent="0.2">
      <c r="A342" s="536"/>
      <c r="B342" s="908">
        <v>5</v>
      </c>
      <c r="C342" s="909" t="s">
        <v>620</v>
      </c>
      <c r="D342" s="655" t="s">
        <v>1206</v>
      </c>
      <c r="E342" s="656" t="s">
        <v>143</v>
      </c>
      <c r="F342" s="638" t="b">
        <f>IF(総括表!$B$4=総括表!$Q$4,基礎データ貼付用シート!E1972)</f>
        <v>0</v>
      </c>
      <c r="G342" s="699" t="s">
        <v>1202</v>
      </c>
      <c r="H342" s="614">
        <v>0.21199999999999999</v>
      </c>
      <c r="I342" s="699" t="s">
        <v>1204</v>
      </c>
      <c r="J342" s="701">
        <f t="shared" si="23"/>
        <v>0</v>
      </c>
      <c r="K342" s="409" t="s">
        <v>1222</v>
      </c>
      <c r="L342" s="536"/>
      <c r="M342" s="536"/>
      <c r="N342" s="47"/>
    </row>
    <row r="343" spans="1:14" s="163" customFormat="1" ht="15" customHeight="1" x14ac:dyDescent="0.2">
      <c r="A343" s="536"/>
      <c r="B343" s="410"/>
      <c r="C343" s="411"/>
      <c r="D343" s="655" t="s">
        <v>1211</v>
      </c>
      <c r="E343" s="656" t="s">
        <v>142</v>
      </c>
      <c r="F343" s="638" t="b">
        <f>IF(総括表!$B$4=総括表!$Q$5,基礎データ貼付用シート!E1972)</f>
        <v>0</v>
      </c>
      <c r="G343" s="699" t="s">
        <v>1202</v>
      </c>
      <c r="H343" s="614">
        <v>0.182</v>
      </c>
      <c r="I343" s="972" t="s">
        <v>1204</v>
      </c>
      <c r="J343" s="966">
        <f t="shared" si="23"/>
        <v>0</v>
      </c>
      <c r="K343" s="409" t="s">
        <v>1223</v>
      </c>
      <c r="L343" s="536"/>
      <c r="M343" s="536"/>
      <c r="N343" s="47"/>
    </row>
    <row r="344" spans="1:14" s="163" customFormat="1" ht="15" customHeight="1" x14ac:dyDescent="0.2">
      <c r="A344" s="536"/>
      <c r="B344" s="908">
        <v>6</v>
      </c>
      <c r="C344" s="909" t="s">
        <v>716</v>
      </c>
      <c r="D344" s="655" t="s">
        <v>1206</v>
      </c>
      <c r="E344" s="656" t="s">
        <v>143</v>
      </c>
      <c r="F344" s="638" t="b">
        <f>IF(総括表!$B$4=総括表!$Q$4,基礎データ貼付用シート!E1973)</f>
        <v>0</v>
      </c>
      <c r="G344" s="699" t="s">
        <v>1202</v>
      </c>
      <c r="H344" s="614">
        <v>0.22500000000000001</v>
      </c>
      <c r="I344" s="699" t="s">
        <v>1204</v>
      </c>
      <c r="J344" s="701">
        <f t="shared" si="23"/>
        <v>0</v>
      </c>
      <c r="K344" s="409" t="s">
        <v>1224</v>
      </c>
      <c r="L344" s="536"/>
      <c r="M344" s="536"/>
      <c r="N344" s="47"/>
    </row>
    <row r="345" spans="1:14" s="163" customFormat="1" ht="15" customHeight="1" thickBot="1" x14ac:dyDescent="0.25">
      <c r="A345" s="536"/>
      <c r="B345" s="410"/>
      <c r="C345" s="411"/>
      <c r="D345" s="655" t="s">
        <v>1211</v>
      </c>
      <c r="E345" s="656" t="s">
        <v>142</v>
      </c>
      <c r="F345" s="638" t="b">
        <f>IF(総括表!$B$4=総括表!$Q$5,基礎データ貼付用シート!E1973)</f>
        <v>0</v>
      </c>
      <c r="G345" s="699" t="s">
        <v>1202</v>
      </c>
      <c r="H345" s="614">
        <v>0.19900000000000001</v>
      </c>
      <c r="I345" s="972" t="s">
        <v>1204</v>
      </c>
      <c r="J345" s="966">
        <f t="shared" si="23"/>
        <v>0</v>
      </c>
      <c r="K345" s="409" t="s">
        <v>1225</v>
      </c>
      <c r="L345" s="536"/>
      <c r="M345" s="536"/>
      <c r="N345" s="47"/>
    </row>
    <row r="346" spans="1:14" s="163" customFormat="1" ht="15" customHeight="1" x14ac:dyDescent="0.2">
      <c r="A346" s="536"/>
      <c r="B346" s="413"/>
      <c r="C346" s="414"/>
      <c r="D346" s="413"/>
      <c r="E346" s="413"/>
      <c r="F346" s="58"/>
      <c r="G346" s="591"/>
      <c r="H346" s="1541" t="s">
        <v>1286</v>
      </c>
      <c r="I346" s="1542"/>
      <c r="J346" s="634"/>
      <c r="K346" s="409"/>
      <c r="L346" s="536"/>
      <c r="M346" s="536"/>
      <c r="N346" s="253"/>
    </row>
    <row r="347" spans="1:14" s="163" customFormat="1" ht="15" customHeight="1" thickBot="1" x14ac:dyDescent="0.25">
      <c r="A347" s="536"/>
      <c r="B347" s="409"/>
      <c r="C347" s="409"/>
      <c r="D347" s="409"/>
      <c r="E347" s="409"/>
      <c r="F347" s="657"/>
      <c r="G347" s="409"/>
      <c r="H347" s="1545" t="s">
        <v>118</v>
      </c>
      <c r="I347" s="1546"/>
      <c r="J347" s="642">
        <f>SUM(J334:J345)</f>
        <v>0</v>
      </c>
      <c r="K347" s="409" t="s">
        <v>980</v>
      </c>
      <c r="L347" s="536"/>
      <c r="M347" s="1158" t="s">
        <v>1202</v>
      </c>
      <c r="N347" s="253"/>
    </row>
    <row r="348" spans="1:14" ht="18.75" customHeight="1" x14ac:dyDescent="0.2">
      <c r="A348" s="536"/>
      <c r="B348" s="536"/>
      <c r="C348" s="536"/>
      <c r="D348" s="536"/>
      <c r="E348" s="536"/>
      <c r="F348" s="621"/>
      <c r="G348" s="536"/>
      <c r="H348" s="536"/>
      <c r="I348" s="536"/>
      <c r="J348" s="621"/>
      <c r="K348" s="536"/>
      <c r="L348" s="536"/>
      <c r="M348" s="550"/>
      <c r="N348" s="56"/>
    </row>
    <row r="349" spans="1:14" ht="18.75" customHeight="1" x14ac:dyDescent="0.2">
      <c r="A349" s="551">
        <v>16</v>
      </c>
      <c r="B349" s="536" t="s">
        <v>519</v>
      </c>
      <c r="C349" s="550"/>
      <c r="D349" s="550"/>
      <c r="E349" s="550"/>
      <c r="F349" s="620"/>
      <c r="G349" s="550"/>
      <c r="H349" s="550"/>
      <c r="I349" s="550"/>
      <c r="J349" s="620"/>
      <c r="K349" s="550"/>
      <c r="L349" s="550"/>
      <c r="M349" s="550"/>
      <c r="N349" s="56"/>
    </row>
    <row r="350" spans="1:14" ht="11.25" customHeight="1" x14ac:dyDescent="0.2">
      <c r="A350" s="553"/>
      <c r="B350" s="550"/>
      <c r="C350" s="550"/>
      <c r="D350" s="550"/>
      <c r="E350" s="550"/>
      <c r="F350" s="620"/>
      <c r="G350" s="550"/>
      <c r="H350" s="550"/>
      <c r="I350" s="550"/>
      <c r="J350" s="620"/>
      <c r="K350" s="550"/>
      <c r="L350" s="550"/>
      <c r="M350" s="550"/>
      <c r="N350" s="56"/>
    </row>
    <row r="351" spans="1:14" ht="18.75" customHeight="1" x14ac:dyDescent="0.2">
      <c r="A351" s="553"/>
      <c r="B351" s="1656" t="s">
        <v>164</v>
      </c>
      <c r="C351" s="1657"/>
      <c r="D351" s="1656" t="s">
        <v>139</v>
      </c>
      <c r="E351" s="1657"/>
      <c r="F351" s="904" t="s">
        <v>179</v>
      </c>
      <c r="G351" s="905"/>
      <c r="H351" s="905" t="s">
        <v>137</v>
      </c>
      <c r="I351" s="905"/>
      <c r="J351" s="904" t="s">
        <v>89</v>
      </c>
      <c r="K351" s="409"/>
      <c r="L351" s="550"/>
      <c r="M351" s="550"/>
      <c r="N351" s="56"/>
    </row>
    <row r="352" spans="1:14" ht="15" customHeight="1" x14ac:dyDescent="0.2">
      <c r="A352" s="553"/>
      <c r="B352" s="626"/>
      <c r="C352" s="565"/>
      <c r="D352" s="566"/>
      <c r="E352" s="411"/>
      <c r="F352" s="627"/>
      <c r="G352" s="568"/>
      <c r="H352" s="568"/>
      <c r="I352" s="568"/>
      <c r="J352" s="628" t="s">
        <v>1205</v>
      </c>
      <c r="K352" s="409"/>
      <c r="L352" s="550"/>
      <c r="M352" s="550"/>
      <c r="N352" s="56"/>
    </row>
    <row r="353" spans="1:14" s="163" customFormat="1" ht="15" customHeight="1" x14ac:dyDescent="0.2">
      <c r="A353" s="536"/>
      <c r="B353" s="908">
        <v>1</v>
      </c>
      <c r="C353" s="909" t="s">
        <v>476</v>
      </c>
      <c r="D353" s="655" t="s">
        <v>1206</v>
      </c>
      <c r="E353" s="656" t="s">
        <v>143</v>
      </c>
      <c r="F353" s="638" t="b">
        <f>IF(総括表!$B$4=総括表!$Q$4,基礎データ貼付用シート!E1974+基礎データ貼付用シート!E1975)</f>
        <v>0</v>
      </c>
      <c r="G353" s="699" t="s">
        <v>1202</v>
      </c>
      <c r="H353" s="614">
        <v>0.185</v>
      </c>
      <c r="I353" s="699" t="s">
        <v>1204</v>
      </c>
      <c r="J353" s="701">
        <f t="shared" ref="J353:J358" si="24">ROUND(F353*H353,0)</f>
        <v>0</v>
      </c>
      <c r="K353" s="409" t="s">
        <v>1209</v>
      </c>
      <c r="L353" s="536"/>
      <c r="M353" s="536"/>
      <c r="N353" s="253"/>
    </row>
    <row r="354" spans="1:14" s="163" customFormat="1" ht="15" customHeight="1" x14ac:dyDescent="0.2">
      <c r="A354" s="536"/>
      <c r="B354" s="410"/>
      <c r="C354" s="411"/>
      <c r="D354" s="655" t="s">
        <v>1211</v>
      </c>
      <c r="E354" s="656" t="s">
        <v>142</v>
      </c>
      <c r="F354" s="638" t="b">
        <f>IF(総括表!$B$4=総括表!$Q$5,基礎データ貼付用シート!E1974+基礎データ貼付用シート!E1975)</f>
        <v>0</v>
      </c>
      <c r="G354" s="699" t="s">
        <v>1202</v>
      </c>
      <c r="H354" s="614">
        <v>0.14599999999999999</v>
      </c>
      <c r="I354" s="972" t="s">
        <v>1204</v>
      </c>
      <c r="J354" s="966">
        <f t="shared" si="24"/>
        <v>0</v>
      </c>
      <c r="K354" s="409" t="s">
        <v>1210</v>
      </c>
      <c r="L354" s="536"/>
      <c r="M354" s="536"/>
      <c r="N354" s="253"/>
    </row>
    <row r="355" spans="1:14" s="163" customFormat="1" ht="15" customHeight="1" x14ac:dyDescent="0.2">
      <c r="A355" s="536"/>
      <c r="B355" s="908">
        <v>2</v>
      </c>
      <c r="C355" s="909" t="s">
        <v>513</v>
      </c>
      <c r="D355" s="655" t="s">
        <v>1206</v>
      </c>
      <c r="E355" s="656" t="s">
        <v>143</v>
      </c>
      <c r="F355" s="638" t="b">
        <f>IF(総括表!$B$4=総括表!$Q$4,基礎データ貼付用シート!E1976+基礎データ貼付用シート!E1977)</f>
        <v>0</v>
      </c>
      <c r="G355" s="699" t="s">
        <v>1202</v>
      </c>
      <c r="H355" s="614">
        <v>0.19800000000000001</v>
      </c>
      <c r="I355" s="699" t="s">
        <v>1204</v>
      </c>
      <c r="J355" s="701">
        <f t="shared" si="24"/>
        <v>0</v>
      </c>
      <c r="K355" s="409" t="s">
        <v>1212</v>
      </c>
      <c r="L355" s="536"/>
      <c r="M355" s="536"/>
      <c r="N355" s="253"/>
    </row>
    <row r="356" spans="1:14" s="163" customFormat="1" ht="15" customHeight="1" x14ac:dyDescent="0.2">
      <c r="A356" s="536"/>
      <c r="B356" s="410"/>
      <c r="C356" s="411"/>
      <c r="D356" s="655" t="s">
        <v>1211</v>
      </c>
      <c r="E356" s="656" t="s">
        <v>142</v>
      </c>
      <c r="F356" s="638" t="b">
        <f>IF(総括表!$B$4=総括表!$Q$5,基礎データ貼付用シート!E1976+基礎データ貼付用シート!E1977)</f>
        <v>0</v>
      </c>
      <c r="G356" s="699" t="s">
        <v>1202</v>
      </c>
      <c r="H356" s="614">
        <v>0.16400000000000001</v>
      </c>
      <c r="I356" s="972" t="s">
        <v>1204</v>
      </c>
      <c r="J356" s="966">
        <f t="shared" si="24"/>
        <v>0</v>
      </c>
      <c r="K356" s="409" t="s">
        <v>1213</v>
      </c>
      <c r="L356" s="536"/>
      <c r="M356" s="536"/>
      <c r="N356" s="253"/>
    </row>
    <row r="357" spans="1:14" s="163" customFormat="1" ht="15" customHeight="1" x14ac:dyDescent="0.2">
      <c r="A357" s="536"/>
      <c r="B357" s="908">
        <v>3</v>
      </c>
      <c r="C357" s="909" t="s">
        <v>620</v>
      </c>
      <c r="D357" s="655" t="s">
        <v>1206</v>
      </c>
      <c r="E357" s="656" t="s">
        <v>143</v>
      </c>
      <c r="F357" s="638" t="b">
        <f>IF(総括表!$B$4=総括表!$Q$4,基礎データ貼付用シート!E1978+基礎データ貼付用シート!E1979)</f>
        <v>0</v>
      </c>
      <c r="G357" s="699" t="s">
        <v>1202</v>
      </c>
      <c r="H357" s="614">
        <v>0.21199999999999999</v>
      </c>
      <c r="I357" s="699" t="s">
        <v>1204</v>
      </c>
      <c r="J357" s="701">
        <f t="shared" si="24"/>
        <v>0</v>
      </c>
      <c r="K357" s="409" t="s">
        <v>1214</v>
      </c>
      <c r="L357" s="536"/>
      <c r="M357" s="536"/>
      <c r="N357" s="253"/>
    </row>
    <row r="358" spans="1:14" s="163" customFormat="1" ht="15" customHeight="1" thickBot="1" x14ac:dyDescent="0.25">
      <c r="A358" s="536"/>
      <c r="B358" s="410"/>
      <c r="C358" s="411"/>
      <c r="D358" s="655" t="s">
        <v>1211</v>
      </c>
      <c r="E358" s="656" t="s">
        <v>142</v>
      </c>
      <c r="F358" s="638" t="b">
        <f>IF(総括表!$B$4=総括表!$Q$5,基礎データ貼付用シート!E1978+基礎データ貼付用シート!E1979)</f>
        <v>0</v>
      </c>
      <c r="G358" s="699" t="s">
        <v>1202</v>
      </c>
      <c r="H358" s="614">
        <v>0.182</v>
      </c>
      <c r="I358" s="972" t="s">
        <v>1204</v>
      </c>
      <c r="J358" s="966">
        <f t="shared" si="24"/>
        <v>0</v>
      </c>
      <c r="K358" s="409" t="s">
        <v>1220</v>
      </c>
      <c r="L358" s="536"/>
      <c r="M358" s="536"/>
      <c r="N358" s="253"/>
    </row>
    <row r="359" spans="1:14" s="163" customFormat="1" ht="15" customHeight="1" x14ac:dyDescent="0.2">
      <c r="A359" s="536"/>
      <c r="B359" s="413"/>
      <c r="C359" s="414"/>
      <c r="D359" s="413"/>
      <c r="E359" s="413"/>
      <c r="F359" s="58"/>
      <c r="G359" s="591"/>
      <c r="H359" s="1541" t="s">
        <v>1243</v>
      </c>
      <c r="I359" s="1542"/>
      <c r="J359" s="634"/>
      <c r="K359" s="409"/>
      <c r="L359" s="536"/>
      <c r="M359" s="536"/>
      <c r="N359" s="253"/>
    </row>
    <row r="360" spans="1:14" s="163" customFormat="1" ht="15" customHeight="1" thickBot="1" x14ac:dyDescent="0.25">
      <c r="A360" s="536"/>
      <c r="B360" s="409"/>
      <c r="C360" s="409"/>
      <c r="D360" s="409"/>
      <c r="E360" s="409"/>
      <c r="F360" s="657"/>
      <c r="G360" s="409"/>
      <c r="H360" s="1545" t="s">
        <v>118</v>
      </c>
      <c r="I360" s="1546"/>
      <c r="J360" s="642">
        <f>SUM(J353:J358)</f>
        <v>0</v>
      </c>
      <c r="K360" s="409" t="s">
        <v>1384</v>
      </c>
      <c r="L360" s="536"/>
      <c r="M360" s="1158" t="s">
        <v>1202</v>
      </c>
      <c r="N360" s="253"/>
    </row>
    <row r="361" spans="1:14" ht="18.75" customHeight="1" x14ac:dyDescent="0.2">
      <c r="A361" s="536"/>
      <c r="B361" s="536"/>
      <c r="C361" s="536"/>
      <c r="D361" s="536"/>
      <c r="E361" s="536"/>
      <c r="F361" s="621"/>
      <c r="G361" s="536"/>
      <c r="H361" s="536"/>
      <c r="I361" s="536"/>
      <c r="J361" s="621"/>
      <c r="K361" s="536"/>
      <c r="L361" s="536"/>
      <c r="M361" s="550"/>
      <c r="N361" s="56"/>
    </row>
    <row r="362" spans="1:14" ht="18.75" customHeight="1" x14ac:dyDescent="0.2">
      <c r="A362" s="551">
        <v>17</v>
      </c>
      <c r="B362" s="536" t="s">
        <v>751</v>
      </c>
      <c r="C362" s="550"/>
      <c r="D362" s="550"/>
      <c r="E362" s="550"/>
      <c r="F362" s="620"/>
      <c r="G362" s="550"/>
      <c r="H362" s="550"/>
      <c r="I362" s="550"/>
      <c r="J362" s="620"/>
      <c r="K362" s="550"/>
      <c r="L362" s="550"/>
      <c r="M362" s="550"/>
      <c r="N362" s="56"/>
    </row>
    <row r="363" spans="1:14" ht="11.25" customHeight="1" x14ac:dyDescent="0.2">
      <c r="A363" s="553"/>
      <c r="B363" s="550"/>
      <c r="C363" s="550"/>
      <c r="D363" s="550"/>
      <c r="E363" s="550"/>
      <c r="F363" s="620"/>
      <c r="G363" s="550"/>
      <c r="H363" s="550"/>
      <c r="I363" s="550"/>
      <c r="J363" s="620"/>
      <c r="K363" s="550"/>
      <c r="L363" s="550"/>
      <c r="M363" s="550"/>
      <c r="N363" s="56"/>
    </row>
    <row r="364" spans="1:14" ht="18.75" customHeight="1" x14ac:dyDescent="0.2">
      <c r="A364" s="553"/>
      <c r="B364" s="1656" t="s">
        <v>164</v>
      </c>
      <c r="C364" s="1657"/>
      <c r="D364" s="1656" t="s">
        <v>139</v>
      </c>
      <c r="E364" s="1657"/>
      <c r="F364" s="904" t="s">
        <v>179</v>
      </c>
      <c r="G364" s="905"/>
      <c r="H364" s="905" t="s">
        <v>137</v>
      </c>
      <c r="I364" s="905"/>
      <c r="J364" s="904" t="s">
        <v>89</v>
      </c>
      <c r="K364" s="409"/>
      <c r="L364" s="550"/>
      <c r="M364" s="550"/>
      <c r="N364" s="56"/>
    </row>
    <row r="365" spans="1:14" ht="15" customHeight="1" x14ac:dyDescent="0.2">
      <c r="A365" s="553"/>
      <c r="B365" s="626"/>
      <c r="C365" s="565"/>
      <c r="D365" s="566"/>
      <c r="E365" s="411"/>
      <c r="F365" s="627"/>
      <c r="G365" s="568"/>
      <c r="H365" s="568"/>
      <c r="I365" s="568"/>
      <c r="J365" s="628" t="s">
        <v>1205</v>
      </c>
      <c r="K365" s="409"/>
      <c r="L365" s="550"/>
      <c r="M365" s="550"/>
      <c r="N365" s="56"/>
    </row>
    <row r="366" spans="1:14" s="163" customFormat="1" ht="15" customHeight="1" x14ac:dyDescent="0.2">
      <c r="A366" s="536"/>
      <c r="B366" s="688">
        <v>1</v>
      </c>
      <c r="C366" s="656" t="s">
        <v>716</v>
      </c>
      <c r="D366" s="1532"/>
      <c r="E366" s="1533"/>
      <c r="F366" s="698">
        <f>+基礎データ貼付用シート!E1933</f>
        <v>0</v>
      </c>
      <c r="G366" s="699" t="s">
        <v>1202</v>
      </c>
      <c r="H366" s="1160">
        <v>0.33200000000000002</v>
      </c>
      <c r="I366" s="972" t="s">
        <v>1204</v>
      </c>
      <c r="J366" s="966">
        <f t="shared" ref="J366:J372" si="25">ROUND(F366*H366,0)</f>
        <v>0</v>
      </c>
      <c r="K366" s="409" t="s">
        <v>1209</v>
      </c>
      <c r="L366" s="536"/>
      <c r="M366" s="536"/>
      <c r="N366" s="253"/>
    </row>
    <row r="367" spans="1:14" s="163" customFormat="1" ht="15" customHeight="1" x14ac:dyDescent="0.2">
      <c r="A367" s="536"/>
      <c r="B367" s="688">
        <v>2</v>
      </c>
      <c r="C367" s="656" t="s">
        <v>747</v>
      </c>
      <c r="D367" s="1532"/>
      <c r="E367" s="1533"/>
      <c r="F367" s="698">
        <f>+基礎データ貼付用シート!E1934</f>
        <v>0</v>
      </c>
      <c r="G367" s="699" t="s">
        <v>1202</v>
      </c>
      <c r="H367" s="1160">
        <v>0.36299999999999999</v>
      </c>
      <c r="I367" s="972" t="s">
        <v>1204</v>
      </c>
      <c r="J367" s="966">
        <f t="shared" si="25"/>
        <v>0</v>
      </c>
      <c r="K367" s="409" t="s">
        <v>1210</v>
      </c>
      <c r="L367" s="536"/>
      <c r="M367" s="536"/>
      <c r="N367" s="253"/>
    </row>
    <row r="368" spans="1:14" s="163" customFormat="1" ht="15" customHeight="1" x14ac:dyDescent="0.2">
      <c r="A368" s="536"/>
      <c r="B368" s="688">
        <v>3</v>
      </c>
      <c r="C368" s="656" t="s">
        <v>818</v>
      </c>
      <c r="D368" s="1532"/>
      <c r="E368" s="1533"/>
      <c r="F368" s="698">
        <f>+基礎データ貼付用シート!E1935</f>
        <v>0</v>
      </c>
      <c r="G368" s="699" t="s">
        <v>1202</v>
      </c>
      <c r="H368" s="1160">
        <v>0.39300000000000002</v>
      </c>
      <c r="I368" s="972" t="s">
        <v>1204</v>
      </c>
      <c r="J368" s="966">
        <f t="shared" si="25"/>
        <v>0</v>
      </c>
      <c r="K368" s="409" t="s">
        <v>1212</v>
      </c>
      <c r="L368" s="536"/>
      <c r="M368" s="536"/>
      <c r="N368" s="253"/>
    </row>
    <row r="369" spans="1:14" s="163" customFormat="1" ht="15" customHeight="1" x14ac:dyDescent="0.2">
      <c r="A369" s="536"/>
      <c r="B369" s="688">
        <v>4</v>
      </c>
      <c r="C369" s="656" t="s">
        <v>894</v>
      </c>
      <c r="D369" s="1532"/>
      <c r="E369" s="1533"/>
      <c r="F369" s="698">
        <f>+基礎データ貼付用シート!E1936</f>
        <v>0</v>
      </c>
      <c r="G369" s="699" t="s">
        <v>1202</v>
      </c>
      <c r="H369" s="1160">
        <v>0.42199999999999999</v>
      </c>
      <c r="I369" s="972" t="s">
        <v>1204</v>
      </c>
      <c r="J369" s="966">
        <f t="shared" si="25"/>
        <v>0</v>
      </c>
      <c r="K369" s="409" t="s">
        <v>1213</v>
      </c>
      <c r="L369" s="536"/>
      <c r="M369" s="536"/>
      <c r="N369" s="253"/>
    </row>
    <row r="370" spans="1:14" s="163" customFormat="1" ht="15" customHeight="1" x14ac:dyDescent="0.2">
      <c r="A370" s="536"/>
      <c r="B370" s="688">
        <v>5</v>
      </c>
      <c r="C370" s="656" t="s">
        <v>926</v>
      </c>
      <c r="D370" s="1532"/>
      <c r="E370" s="1533"/>
      <c r="F370" s="698">
        <f>+基礎データ貼付用シート!E1937</f>
        <v>0</v>
      </c>
      <c r="G370" s="699" t="s">
        <v>1202</v>
      </c>
      <c r="H370" s="1160">
        <v>0.45100000000000001</v>
      </c>
      <c r="I370" s="972" t="s">
        <v>1204</v>
      </c>
      <c r="J370" s="966">
        <f t="shared" si="25"/>
        <v>0</v>
      </c>
      <c r="K370" s="409" t="s">
        <v>1214</v>
      </c>
      <c r="L370" s="536"/>
      <c r="M370" s="536"/>
      <c r="N370" s="253"/>
    </row>
    <row r="371" spans="1:14" s="163" customFormat="1" ht="15" customHeight="1" x14ac:dyDescent="0.2">
      <c r="A371" s="536"/>
      <c r="B371" s="688">
        <f>B370+1</f>
        <v>6</v>
      </c>
      <c r="C371" s="656" t="s">
        <v>1082</v>
      </c>
      <c r="D371" s="1532"/>
      <c r="E371" s="1533"/>
      <c r="F371" s="698">
        <f>+基礎データ貼付用シート!E1938</f>
        <v>0</v>
      </c>
      <c r="G371" s="699" t="s">
        <v>1202</v>
      </c>
      <c r="H371" s="1160">
        <v>0.47599999999999998</v>
      </c>
      <c r="I371" s="972" t="s">
        <v>1204</v>
      </c>
      <c r="J371" s="966">
        <f t="shared" si="25"/>
        <v>0</v>
      </c>
      <c r="K371" s="409" t="s">
        <v>1220</v>
      </c>
      <c r="L371" s="536"/>
      <c r="M371" s="536"/>
      <c r="N371" s="253"/>
    </row>
    <row r="372" spans="1:14" s="163" customFormat="1" ht="15" customHeight="1" x14ac:dyDescent="0.2">
      <c r="A372" s="536"/>
      <c r="B372" s="538">
        <f>B371+1</f>
        <v>7</v>
      </c>
      <c r="C372" s="407" t="s">
        <v>1284</v>
      </c>
      <c r="D372" s="1532"/>
      <c r="E372" s="1533"/>
      <c r="F372" s="698">
        <f>+基礎データ貼付用シート!E1939</f>
        <v>0</v>
      </c>
      <c r="G372" s="423" t="s">
        <v>117</v>
      </c>
      <c r="H372" s="1160">
        <v>0.5</v>
      </c>
      <c r="I372" s="425" t="s">
        <v>119</v>
      </c>
      <c r="J372" s="789">
        <f t="shared" si="25"/>
        <v>0</v>
      </c>
      <c r="K372" s="409" t="s">
        <v>536</v>
      </c>
      <c r="L372" s="536"/>
      <c r="M372" s="536"/>
      <c r="N372" s="253"/>
    </row>
    <row r="373" spans="1:14" s="163" customFormat="1" ht="15" customHeight="1" x14ac:dyDescent="0.2">
      <c r="A373" s="536"/>
      <c r="B373" s="538">
        <f>B372+1</f>
        <v>8</v>
      </c>
      <c r="C373" s="407" t="s">
        <v>5388</v>
      </c>
      <c r="D373" s="1532"/>
      <c r="E373" s="1533"/>
      <c r="F373" s="698">
        <f>+基礎データ貼付用シート!E1940</f>
        <v>0</v>
      </c>
      <c r="G373" s="423" t="s">
        <v>117</v>
      </c>
      <c r="H373" s="1160">
        <v>0.5</v>
      </c>
      <c r="I373" s="425" t="s">
        <v>119</v>
      </c>
      <c r="J373" s="789">
        <f t="shared" ref="J373" si="26">ROUND(F373*H373,0)</f>
        <v>0</v>
      </c>
      <c r="K373" s="409" t="s">
        <v>535</v>
      </c>
      <c r="L373" s="536"/>
      <c r="M373" s="536"/>
      <c r="N373" s="253"/>
    </row>
    <row r="374" spans="1:14" s="163" customFormat="1" ht="15" customHeight="1" x14ac:dyDescent="0.2">
      <c r="A374" s="536"/>
      <c r="B374" s="538">
        <f>B373+1</f>
        <v>9</v>
      </c>
      <c r="C374" s="407" t="s">
        <v>5796</v>
      </c>
      <c r="D374" s="1532"/>
      <c r="E374" s="1533"/>
      <c r="F374" s="698">
        <f>+基礎データ貼付用シート!E1941</f>
        <v>0</v>
      </c>
      <c r="G374" s="423" t="s">
        <v>117</v>
      </c>
      <c r="H374" s="1160">
        <v>0.5</v>
      </c>
      <c r="I374" s="425" t="s">
        <v>119</v>
      </c>
      <c r="J374" s="789">
        <f t="shared" ref="J374" si="27">ROUND(F374*H374,0)</f>
        <v>0</v>
      </c>
      <c r="K374" s="409" t="s">
        <v>531</v>
      </c>
      <c r="L374" s="536"/>
      <c r="M374" s="536"/>
      <c r="N374" s="253"/>
    </row>
    <row r="375" spans="1:14" s="258" customFormat="1" ht="15" customHeight="1" thickBot="1" x14ac:dyDescent="0.25">
      <c r="A375" s="536"/>
      <c r="B375" s="538">
        <f>B374+1</f>
        <v>10</v>
      </c>
      <c r="C375" s="407" t="s">
        <v>6351</v>
      </c>
      <c r="D375" s="1532"/>
      <c r="E375" s="1533"/>
      <c r="F375" s="1164">
        <f>+基礎データ貼付用シート!E1942</f>
        <v>0</v>
      </c>
      <c r="G375" s="423" t="s">
        <v>117</v>
      </c>
      <c r="H375" s="1160">
        <v>0.5</v>
      </c>
      <c r="I375" s="425" t="s">
        <v>119</v>
      </c>
      <c r="J375" s="789">
        <f t="shared" ref="J375" si="28">ROUND(F375*H375,0)</f>
        <v>0</v>
      </c>
      <c r="K375" s="409" t="s">
        <v>529</v>
      </c>
      <c r="L375" s="536"/>
      <c r="M375" s="536"/>
      <c r="N375" s="253"/>
    </row>
    <row r="376" spans="1:14" s="163" customFormat="1" ht="15" customHeight="1" x14ac:dyDescent="0.2">
      <c r="A376" s="536"/>
      <c r="B376" s="413"/>
      <c r="C376" s="414"/>
      <c r="D376" s="413"/>
      <c r="E376" s="413"/>
      <c r="F376" s="58"/>
      <c r="G376" s="591"/>
      <c r="H376" s="1504" t="s">
        <v>1281</v>
      </c>
      <c r="I376" s="1505"/>
      <c r="J376" s="415"/>
      <c r="K376" s="409"/>
      <c r="L376" s="536"/>
      <c r="M376" s="536"/>
      <c r="N376" s="253"/>
    </row>
    <row r="377" spans="1:14" s="163" customFormat="1" ht="15" customHeight="1" thickBot="1" x14ac:dyDescent="0.25">
      <c r="A377" s="536"/>
      <c r="B377" s="409"/>
      <c r="C377" s="409"/>
      <c r="D377" s="409"/>
      <c r="E377" s="409"/>
      <c r="F377" s="657"/>
      <c r="G377" s="409"/>
      <c r="H377" s="1545" t="s">
        <v>118</v>
      </c>
      <c r="I377" s="1546"/>
      <c r="J377" s="642">
        <f>SUM(J366:J375)</f>
        <v>0</v>
      </c>
      <c r="K377" s="409" t="s">
        <v>1247</v>
      </c>
      <c r="L377" s="536"/>
      <c r="M377" s="1158" t="s">
        <v>5059</v>
      </c>
      <c r="N377" s="253"/>
    </row>
    <row r="378" spans="1:14" s="184" customFormat="1" ht="18.75" customHeight="1" x14ac:dyDescent="0.2">
      <c r="A378" s="557"/>
      <c r="B378" s="594"/>
      <c r="C378" s="594"/>
      <c r="D378" s="594"/>
      <c r="E378" s="594"/>
      <c r="F378" s="773"/>
      <c r="G378" s="594"/>
      <c r="H378" s="591"/>
      <c r="I378" s="591"/>
      <c r="J378" s="58"/>
      <c r="K378" s="594"/>
      <c r="L378" s="557"/>
      <c r="M378" s="557"/>
      <c r="N378" s="317"/>
    </row>
    <row r="379" spans="1:14" ht="18.75" customHeight="1" x14ac:dyDescent="0.2">
      <c r="A379" s="551">
        <v>18</v>
      </c>
      <c r="B379" s="536" t="s">
        <v>799</v>
      </c>
      <c r="C379" s="550"/>
      <c r="D379" s="550"/>
      <c r="E379" s="550"/>
      <c r="F379" s="620"/>
      <c r="G379" s="550"/>
      <c r="H379" s="550"/>
      <c r="I379" s="550"/>
      <c r="J379" s="620"/>
      <c r="K379" s="550"/>
      <c r="L379" s="550"/>
      <c r="M379" s="550"/>
      <c r="N379" s="56"/>
    </row>
    <row r="380" spans="1:14" ht="11.25" customHeight="1" x14ac:dyDescent="0.2">
      <c r="A380" s="553"/>
      <c r="B380" s="550"/>
      <c r="C380" s="550"/>
      <c r="D380" s="550"/>
      <c r="E380" s="550"/>
      <c r="F380" s="620"/>
      <c r="G380" s="550"/>
      <c r="H380" s="550"/>
      <c r="I380" s="550"/>
      <c r="J380" s="620"/>
      <c r="K380" s="550"/>
      <c r="L380" s="550"/>
      <c r="M380" s="550"/>
      <c r="N380" s="56"/>
    </row>
    <row r="381" spans="1:14" ht="18.75" customHeight="1" x14ac:dyDescent="0.2">
      <c r="A381" s="553"/>
      <c r="B381" s="1656" t="s">
        <v>164</v>
      </c>
      <c r="C381" s="1657"/>
      <c r="D381" s="1656" t="s">
        <v>139</v>
      </c>
      <c r="E381" s="1657"/>
      <c r="F381" s="904" t="s">
        <v>179</v>
      </c>
      <c r="G381" s="905"/>
      <c r="H381" s="905" t="s">
        <v>137</v>
      </c>
      <c r="I381" s="905"/>
      <c r="J381" s="904" t="s">
        <v>89</v>
      </c>
      <c r="K381" s="409"/>
      <c r="L381" s="550"/>
      <c r="M381" s="550"/>
      <c r="N381" s="56"/>
    </row>
    <row r="382" spans="1:14" ht="15" customHeight="1" x14ac:dyDescent="0.2">
      <c r="A382" s="553"/>
      <c r="B382" s="626"/>
      <c r="C382" s="565"/>
      <c r="D382" s="566"/>
      <c r="E382" s="411"/>
      <c r="F382" s="627"/>
      <c r="G382" s="568"/>
      <c r="H382" s="568"/>
      <c r="I382" s="568"/>
      <c r="J382" s="628" t="s">
        <v>1205</v>
      </c>
      <c r="K382" s="409"/>
      <c r="L382" s="550"/>
      <c r="M382" s="550"/>
      <c r="N382" s="56"/>
    </row>
    <row r="383" spans="1:14" s="163" customFormat="1" ht="15" customHeight="1" x14ac:dyDescent="0.2">
      <c r="A383" s="536"/>
      <c r="B383" s="908">
        <v>1</v>
      </c>
      <c r="C383" s="909" t="s">
        <v>716</v>
      </c>
      <c r="D383" s="655" t="s">
        <v>1206</v>
      </c>
      <c r="E383" s="656" t="s">
        <v>143</v>
      </c>
      <c r="F383" s="638" t="b">
        <f>IF(総括表!$B$4=総括表!$Q$4,基礎データ貼付用シート!E2072)</f>
        <v>0</v>
      </c>
      <c r="G383" s="699" t="s">
        <v>1202</v>
      </c>
      <c r="H383" s="614">
        <v>0.52600000000000002</v>
      </c>
      <c r="I383" s="699" t="s">
        <v>1204</v>
      </c>
      <c r="J383" s="701">
        <f t="shared" ref="J383:J396" si="29">ROUND(F383*H383,0)</f>
        <v>0</v>
      </c>
      <c r="K383" s="409" t="s">
        <v>1209</v>
      </c>
      <c r="L383" s="536"/>
      <c r="M383" s="536"/>
      <c r="N383" s="56"/>
    </row>
    <row r="384" spans="1:14" s="163" customFormat="1" ht="15" customHeight="1" x14ac:dyDescent="0.2">
      <c r="A384" s="536"/>
      <c r="B384" s="410"/>
      <c r="C384" s="411"/>
      <c r="D384" s="655" t="s">
        <v>1211</v>
      </c>
      <c r="E384" s="656" t="s">
        <v>142</v>
      </c>
      <c r="F384" s="638" t="b">
        <f>IF(総括表!$B$4=総括表!$Q$5,基礎データ貼付用シート!E2072)</f>
        <v>0</v>
      </c>
      <c r="G384" s="699" t="s">
        <v>1202</v>
      </c>
      <c r="H384" s="614">
        <v>0.46500000000000002</v>
      </c>
      <c r="I384" s="972" t="s">
        <v>1204</v>
      </c>
      <c r="J384" s="966">
        <f t="shared" si="29"/>
        <v>0</v>
      </c>
      <c r="K384" s="409" t="s">
        <v>1210</v>
      </c>
      <c r="L384" s="536"/>
      <c r="M384" s="536"/>
      <c r="N384" s="47"/>
    </row>
    <row r="385" spans="1:14" s="163" customFormat="1" ht="15" customHeight="1" x14ac:dyDescent="0.2">
      <c r="A385" s="536"/>
      <c r="B385" s="908">
        <v>2</v>
      </c>
      <c r="C385" s="909" t="s">
        <v>747</v>
      </c>
      <c r="D385" s="655" t="s">
        <v>1206</v>
      </c>
      <c r="E385" s="656" t="s">
        <v>143</v>
      </c>
      <c r="F385" s="638" t="b">
        <f>IF(総括表!$B$4=総括表!$Q$4,基礎データ貼付用シート!E2073)</f>
        <v>0</v>
      </c>
      <c r="G385" s="699" t="s">
        <v>1202</v>
      </c>
      <c r="H385" s="614">
        <v>0.55800000000000005</v>
      </c>
      <c r="I385" s="699" t="s">
        <v>1204</v>
      </c>
      <c r="J385" s="701">
        <f t="shared" si="29"/>
        <v>0</v>
      </c>
      <c r="K385" s="409" t="s">
        <v>1212</v>
      </c>
      <c r="L385" s="536"/>
      <c r="M385" s="536"/>
      <c r="N385" s="47"/>
    </row>
    <row r="386" spans="1:14" s="163" customFormat="1" ht="15" customHeight="1" x14ac:dyDescent="0.2">
      <c r="A386" s="536"/>
      <c r="B386" s="410"/>
      <c r="C386" s="411"/>
      <c r="D386" s="655" t="s">
        <v>1211</v>
      </c>
      <c r="E386" s="656" t="s">
        <v>142</v>
      </c>
      <c r="F386" s="638" t="b">
        <f>IF(総括表!$B$4=総括表!$Q$5,基礎データ貼付用シート!E2073)</f>
        <v>0</v>
      </c>
      <c r="G386" s="699" t="s">
        <v>1202</v>
      </c>
      <c r="H386" s="614">
        <v>0.50800000000000001</v>
      </c>
      <c r="I386" s="972" t="s">
        <v>1204</v>
      </c>
      <c r="J386" s="966">
        <f t="shared" si="29"/>
        <v>0</v>
      </c>
      <c r="K386" s="409" t="s">
        <v>1213</v>
      </c>
      <c r="L386" s="536"/>
      <c r="M386" s="536"/>
      <c r="N386" s="47"/>
    </row>
    <row r="387" spans="1:14" s="163" customFormat="1" ht="15" customHeight="1" x14ac:dyDescent="0.2">
      <c r="A387" s="536"/>
      <c r="B387" s="908">
        <v>3</v>
      </c>
      <c r="C387" s="909" t="s">
        <v>895</v>
      </c>
      <c r="D387" s="655" t="s">
        <v>1206</v>
      </c>
      <c r="E387" s="656" t="s">
        <v>143</v>
      </c>
      <c r="F387" s="638" t="b">
        <f>IF(総括表!$B$4=総括表!$Q$4,基礎データ貼付用シート!E2074)</f>
        <v>0</v>
      </c>
      <c r="G387" s="699" t="s">
        <v>1202</v>
      </c>
      <c r="H387" s="614">
        <v>0.58899999999999997</v>
      </c>
      <c r="I387" s="699" t="s">
        <v>1204</v>
      </c>
      <c r="J387" s="701">
        <f t="shared" si="29"/>
        <v>0</v>
      </c>
      <c r="K387" s="409" t="s">
        <v>1214</v>
      </c>
      <c r="L387" s="536"/>
      <c r="M387" s="536"/>
      <c r="N387" s="47"/>
    </row>
    <row r="388" spans="1:14" s="163" customFormat="1" ht="15" customHeight="1" x14ac:dyDescent="0.2">
      <c r="A388" s="536"/>
      <c r="B388" s="410"/>
      <c r="C388" s="411"/>
      <c r="D388" s="655" t="s">
        <v>1211</v>
      </c>
      <c r="E388" s="656" t="s">
        <v>142</v>
      </c>
      <c r="F388" s="638" t="b">
        <f>IF(総括表!$B$4=総括表!$Q$5,基礎データ貼付用シート!E2074)</f>
        <v>0</v>
      </c>
      <c r="G388" s="699" t="s">
        <v>1202</v>
      </c>
      <c r="H388" s="614">
        <v>0.55000000000000004</v>
      </c>
      <c r="I388" s="972" t="s">
        <v>1204</v>
      </c>
      <c r="J388" s="966">
        <f t="shared" si="29"/>
        <v>0</v>
      </c>
      <c r="K388" s="409" t="s">
        <v>1220</v>
      </c>
      <c r="L388" s="536"/>
      <c r="M388" s="536"/>
      <c r="N388" s="47"/>
    </row>
    <row r="389" spans="1:14" s="163" customFormat="1" ht="15" customHeight="1" x14ac:dyDescent="0.2">
      <c r="A389" s="536"/>
      <c r="B389" s="908">
        <v>4</v>
      </c>
      <c r="C389" s="909" t="s">
        <v>927</v>
      </c>
      <c r="D389" s="655" t="s">
        <v>1206</v>
      </c>
      <c r="E389" s="656" t="s">
        <v>143</v>
      </c>
      <c r="F389" s="638" t="b">
        <f>IF(総括表!$B$4=総括表!$Q$4,基礎データ貼付用シート!E2075)</f>
        <v>0</v>
      </c>
      <c r="G389" s="699" t="s">
        <v>1202</v>
      </c>
      <c r="H389" s="614">
        <v>0.621</v>
      </c>
      <c r="I389" s="699" t="s">
        <v>1204</v>
      </c>
      <c r="J389" s="701">
        <f t="shared" si="29"/>
        <v>0</v>
      </c>
      <c r="K389" s="409" t="s">
        <v>1217</v>
      </c>
      <c r="L389" s="536"/>
      <c r="M389" s="536"/>
      <c r="N389" s="47"/>
    </row>
    <row r="390" spans="1:14" s="163" customFormat="1" ht="15" customHeight="1" x14ac:dyDescent="0.2">
      <c r="A390" s="536"/>
      <c r="B390" s="410"/>
      <c r="C390" s="411"/>
      <c r="D390" s="655" t="s">
        <v>1211</v>
      </c>
      <c r="E390" s="656" t="s">
        <v>142</v>
      </c>
      <c r="F390" s="638" t="b">
        <f>IF(総括表!$B$4=総括表!$Q$5,基礎データ貼付用シート!E2075)</f>
        <v>0</v>
      </c>
      <c r="G390" s="699" t="s">
        <v>1202</v>
      </c>
      <c r="H390" s="614">
        <v>0.59099999999999997</v>
      </c>
      <c r="I390" s="972" t="s">
        <v>1204</v>
      </c>
      <c r="J390" s="966">
        <f t="shared" si="29"/>
        <v>0</v>
      </c>
      <c r="K390" s="409" t="s">
        <v>1221</v>
      </c>
      <c r="L390" s="536"/>
      <c r="M390" s="536"/>
      <c r="N390" s="47"/>
    </row>
    <row r="391" spans="1:14" s="163" customFormat="1" ht="15" customHeight="1" x14ac:dyDescent="0.2">
      <c r="A391" s="536"/>
      <c r="B391" s="908">
        <v>5</v>
      </c>
      <c r="C391" s="909" t="s">
        <v>1083</v>
      </c>
      <c r="D391" s="655" t="s">
        <v>1206</v>
      </c>
      <c r="E391" s="656" t="s">
        <v>143</v>
      </c>
      <c r="F391" s="638" t="b">
        <f>IF(総括表!$B$4=総括表!$Q$4,基礎データ貼付用シート!E2076)</f>
        <v>0</v>
      </c>
      <c r="G391" s="699" t="s">
        <v>1202</v>
      </c>
      <c r="H391" s="614">
        <v>0.65200000000000002</v>
      </c>
      <c r="I391" s="699" t="s">
        <v>1204</v>
      </c>
      <c r="J391" s="701">
        <f t="shared" si="29"/>
        <v>0</v>
      </c>
      <c r="K391" s="409" t="s">
        <v>1222</v>
      </c>
      <c r="L391" s="536"/>
      <c r="M391" s="536"/>
      <c r="N391" s="47"/>
    </row>
    <row r="392" spans="1:14" s="163" customFormat="1" ht="15" customHeight="1" x14ac:dyDescent="0.2">
      <c r="A392" s="536"/>
      <c r="B392" s="410"/>
      <c r="C392" s="411"/>
      <c r="D392" s="655" t="s">
        <v>1211</v>
      </c>
      <c r="E392" s="656" t="s">
        <v>142</v>
      </c>
      <c r="F392" s="638" t="b">
        <f>IF(総括表!$B$4=総括表!$Q$5,基礎データ貼付用シート!E2076)</f>
        <v>0</v>
      </c>
      <c r="G392" s="699" t="s">
        <v>1202</v>
      </c>
      <c r="H392" s="614">
        <v>0.63100000000000001</v>
      </c>
      <c r="I392" s="972" t="s">
        <v>1204</v>
      </c>
      <c r="J392" s="966">
        <f t="shared" si="29"/>
        <v>0</v>
      </c>
      <c r="K392" s="409" t="s">
        <v>1223</v>
      </c>
      <c r="L392" s="536"/>
      <c r="M392" s="536"/>
      <c r="N392" s="47"/>
    </row>
    <row r="393" spans="1:14" s="163" customFormat="1" ht="15" customHeight="1" x14ac:dyDescent="0.2">
      <c r="A393" s="536"/>
      <c r="B393" s="908">
        <f>B391+1</f>
        <v>6</v>
      </c>
      <c r="C393" s="909" t="s">
        <v>1082</v>
      </c>
      <c r="D393" s="655" t="s">
        <v>1287</v>
      </c>
      <c r="E393" s="656" t="s">
        <v>143</v>
      </c>
      <c r="F393" s="638" t="b">
        <f>IF(総括表!$B$4=総括表!$Q$4,基礎データ貼付用シート!E2077)</f>
        <v>0</v>
      </c>
      <c r="G393" s="699" t="s">
        <v>1277</v>
      </c>
      <c r="H393" s="614">
        <v>0.67600000000000005</v>
      </c>
      <c r="I393" s="699" t="s">
        <v>1278</v>
      </c>
      <c r="J393" s="701">
        <f t="shared" si="29"/>
        <v>0</v>
      </c>
      <c r="K393" s="409" t="s">
        <v>1288</v>
      </c>
      <c r="L393" s="536"/>
      <c r="M393" s="536"/>
      <c r="N393" s="47"/>
    </row>
    <row r="394" spans="1:14" s="163" customFormat="1" ht="15" customHeight="1" x14ac:dyDescent="0.2">
      <c r="A394" s="536"/>
      <c r="B394" s="410"/>
      <c r="C394" s="411"/>
      <c r="D394" s="655" t="s">
        <v>1276</v>
      </c>
      <c r="E394" s="656" t="s">
        <v>142</v>
      </c>
      <c r="F394" s="638" t="b">
        <f>IF(総括表!$B$4=総括表!$Q$5,基礎データ貼付用シート!E2077)</f>
        <v>0</v>
      </c>
      <c r="G394" s="699" t="s">
        <v>1277</v>
      </c>
      <c r="H394" s="614">
        <v>0.66600000000000004</v>
      </c>
      <c r="I394" s="972" t="s">
        <v>1278</v>
      </c>
      <c r="J394" s="966">
        <f t="shared" si="29"/>
        <v>0</v>
      </c>
      <c r="K394" s="409" t="s">
        <v>1289</v>
      </c>
      <c r="L394" s="536"/>
      <c r="M394" s="536"/>
      <c r="N394" s="47"/>
    </row>
    <row r="395" spans="1:14" s="163" customFormat="1" ht="15" customHeight="1" x14ac:dyDescent="0.2">
      <c r="A395" s="536"/>
      <c r="B395" s="404">
        <f>B393+1</f>
        <v>7</v>
      </c>
      <c r="C395" s="405" t="s">
        <v>1284</v>
      </c>
      <c r="D395" s="406" t="s">
        <v>534</v>
      </c>
      <c r="E395" s="407" t="s">
        <v>143</v>
      </c>
      <c r="F395" s="638" t="b">
        <f>IF(総括表!$B$4=総括表!$Q$4,基礎データ貼付用シート!E2078)</f>
        <v>0</v>
      </c>
      <c r="G395" s="423" t="s">
        <v>117</v>
      </c>
      <c r="H395" s="614">
        <v>0.7</v>
      </c>
      <c r="I395" s="423" t="s">
        <v>119</v>
      </c>
      <c r="J395" s="424">
        <f t="shared" si="29"/>
        <v>0</v>
      </c>
      <c r="K395" s="409" t="s">
        <v>553</v>
      </c>
      <c r="L395" s="536"/>
      <c r="M395" s="536"/>
      <c r="N395" s="47"/>
    </row>
    <row r="396" spans="1:14" s="163" customFormat="1" ht="15" customHeight="1" x14ac:dyDescent="0.2">
      <c r="A396" s="536"/>
      <c r="B396" s="410"/>
      <c r="C396" s="411"/>
      <c r="D396" s="406" t="s">
        <v>530</v>
      </c>
      <c r="E396" s="407" t="s">
        <v>142</v>
      </c>
      <c r="F396" s="638" t="b">
        <f>IF(総括表!$B$4=総括表!$Q$5,基礎データ貼付用シート!E2078)</f>
        <v>0</v>
      </c>
      <c r="G396" s="423" t="s">
        <v>117</v>
      </c>
      <c r="H396" s="614">
        <v>0.7</v>
      </c>
      <c r="I396" s="425" t="s">
        <v>119</v>
      </c>
      <c r="J396" s="789">
        <f t="shared" si="29"/>
        <v>0</v>
      </c>
      <c r="K396" s="409" t="s">
        <v>570</v>
      </c>
      <c r="L396" s="536"/>
      <c r="M396" s="536"/>
      <c r="N396" s="47"/>
    </row>
    <row r="397" spans="1:14" s="163" customFormat="1" ht="15" customHeight="1" x14ac:dyDescent="0.2">
      <c r="A397" s="536"/>
      <c r="B397" s="404">
        <f>B395+1</f>
        <v>8</v>
      </c>
      <c r="C397" s="405" t="s">
        <v>5388</v>
      </c>
      <c r="D397" s="406" t="s">
        <v>534</v>
      </c>
      <c r="E397" s="407" t="s">
        <v>143</v>
      </c>
      <c r="F397" s="638" t="b">
        <f>IF(総括表!$B$4=総括表!$Q$4,基礎データ貼付用シート!E2079)</f>
        <v>0</v>
      </c>
      <c r="G397" s="423" t="s">
        <v>117</v>
      </c>
      <c r="H397" s="614">
        <v>0.7</v>
      </c>
      <c r="I397" s="423" t="s">
        <v>119</v>
      </c>
      <c r="J397" s="424">
        <f t="shared" ref="J397:J398" si="30">ROUND(F397*H397,0)</f>
        <v>0</v>
      </c>
      <c r="K397" s="409" t="s">
        <v>569</v>
      </c>
      <c r="L397" s="536"/>
      <c r="M397" s="536"/>
      <c r="N397" s="47"/>
    </row>
    <row r="398" spans="1:14" s="163" customFormat="1" ht="15" customHeight="1" x14ac:dyDescent="0.2">
      <c r="A398" s="536"/>
      <c r="B398" s="410"/>
      <c r="C398" s="411"/>
      <c r="D398" s="406" t="s">
        <v>530</v>
      </c>
      <c r="E398" s="407" t="s">
        <v>142</v>
      </c>
      <c r="F398" s="638" t="b">
        <f>IF(総括表!$B$4=総括表!$Q$5,基礎データ貼付用シート!E2079)</f>
        <v>0</v>
      </c>
      <c r="G398" s="423" t="s">
        <v>117</v>
      </c>
      <c r="H398" s="614">
        <v>0.7</v>
      </c>
      <c r="I398" s="425" t="s">
        <v>119</v>
      </c>
      <c r="J398" s="789">
        <f t="shared" si="30"/>
        <v>0</v>
      </c>
      <c r="K398" s="409" t="s">
        <v>568</v>
      </c>
      <c r="L398" s="536"/>
      <c r="M398" s="536"/>
      <c r="N398" s="47"/>
    </row>
    <row r="399" spans="1:14" s="163" customFormat="1" ht="15" customHeight="1" x14ac:dyDescent="0.2">
      <c r="A399" s="536"/>
      <c r="B399" s="404">
        <f>B397+1</f>
        <v>9</v>
      </c>
      <c r="C399" s="405" t="s">
        <v>5796</v>
      </c>
      <c r="D399" s="406" t="s">
        <v>534</v>
      </c>
      <c r="E399" s="407" t="s">
        <v>143</v>
      </c>
      <c r="F399" s="638" t="b">
        <f>IF(総括表!$B$4=総括表!$Q$4,基礎データ貼付用シート!E2080)</f>
        <v>0</v>
      </c>
      <c r="G399" s="423" t="s">
        <v>117</v>
      </c>
      <c r="H399" s="614">
        <v>0.7</v>
      </c>
      <c r="I399" s="423" t="s">
        <v>119</v>
      </c>
      <c r="J399" s="424">
        <f t="shared" ref="J399:J400" si="31">ROUND(F399*H399,0)</f>
        <v>0</v>
      </c>
      <c r="K399" s="409" t="s">
        <v>567</v>
      </c>
      <c r="L399" s="536"/>
      <c r="M399" s="536"/>
      <c r="N399" s="47"/>
    </row>
    <row r="400" spans="1:14" s="163" customFormat="1" ht="15" customHeight="1" x14ac:dyDescent="0.2">
      <c r="A400" s="536"/>
      <c r="B400" s="410"/>
      <c r="C400" s="411"/>
      <c r="D400" s="406" t="s">
        <v>530</v>
      </c>
      <c r="E400" s="407" t="s">
        <v>142</v>
      </c>
      <c r="F400" s="638" t="b">
        <f>IF(総括表!$B$4=総括表!$Q$5,基礎データ貼付用シート!E2080)</f>
        <v>0</v>
      </c>
      <c r="G400" s="423" t="s">
        <v>117</v>
      </c>
      <c r="H400" s="614">
        <v>0.7</v>
      </c>
      <c r="I400" s="425" t="s">
        <v>119</v>
      </c>
      <c r="J400" s="789">
        <f t="shared" si="31"/>
        <v>0</v>
      </c>
      <c r="K400" s="409" t="s">
        <v>566</v>
      </c>
      <c r="L400" s="536"/>
      <c r="M400" s="536"/>
      <c r="N400" s="47"/>
    </row>
    <row r="401" spans="1:14" s="258" customFormat="1" ht="15" customHeight="1" x14ac:dyDescent="0.2">
      <c r="A401" s="536"/>
      <c r="B401" s="404">
        <f>B399+1</f>
        <v>10</v>
      </c>
      <c r="C401" s="405" t="s">
        <v>6351</v>
      </c>
      <c r="D401" s="406" t="s">
        <v>534</v>
      </c>
      <c r="E401" s="407" t="s">
        <v>143</v>
      </c>
      <c r="F401" s="638" t="b">
        <f>IF(総括表!$B$4=総括表!$Q$4,基礎データ貼付用シート!E2081)</f>
        <v>0</v>
      </c>
      <c r="G401" s="423" t="s">
        <v>117</v>
      </c>
      <c r="H401" s="614">
        <v>0.7</v>
      </c>
      <c r="I401" s="423" t="s">
        <v>119</v>
      </c>
      <c r="J401" s="424">
        <f t="shared" ref="J401:J402" si="32">ROUND(F401*H401,0)</f>
        <v>0</v>
      </c>
      <c r="K401" s="409" t="s">
        <v>565</v>
      </c>
      <c r="L401" s="536"/>
      <c r="M401" s="536"/>
      <c r="N401" s="47"/>
    </row>
    <row r="402" spans="1:14" s="258" customFormat="1" ht="15" customHeight="1" thickBot="1" x14ac:dyDescent="0.25">
      <c r="A402" s="536"/>
      <c r="B402" s="410"/>
      <c r="C402" s="411"/>
      <c r="D402" s="406" t="s">
        <v>530</v>
      </c>
      <c r="E402" s="407" t="s">
        <v>142</v>
      </c>
      <c r="F402" s="638" t="b">
        <f>IF(総括表!$B$4=総括表!$Q$5,基礎データ貼付用シート!E2081)</f>
        <v>0</v>
      </c>
      <c r="G402" s="423" t="s">
        <v>117</v>
      </c>
      <c r="H402" s="614">
        <v>0.7</v>
      </c>
      <c r="I402" s="425" t="s">
        <v>119</v>
      </c>
      <c r="J402" s="789">
        <f t="shared" si="32"/>
        <v>0</v>
      </c>
      <c r="K402" s="409" t="s">
        <v>564</v>
      </c>
      <c r="L402" s="536"/>
      <c r="M402" s="536"/>
      <c r="N402" s="47"/>
    </row>
    <row r="403" spans="1:14" s="163" customFormat="1" ht="15" customHeight="1" x14ac:dyDescent="0.2">
      <c r="A403" s="536"/>
      <c r="B403" s="413"/>
      <c r="C403" s="414"/>
      <c r="D403" s="413"/>
      <c r="E403" s="413"/>
      <c r="F403" s="58"/>
      <c r="G403" s="591"/>
      <c r="H403" s="1504" t="s">
        <v>6688</v>
      </c>
      <c r="I403" s="1505"/>
      <c r="J403" s="415"/>
      <c r="K403" s="409"/>
      <c r="L403" s="536"/>
      <c r="M403" s="536"/>
      <c r="N403" s="253"/>
    </row>
    <row r="404" spans="1:14" s="163" customFormat="1" ht="15" customHeight="1" thickBot="1" x14ac:dyDescent="0.25">
      <c r="A404" s="536"/>
      <c r="B404" s="409"/>
      <c r="C404" s="409"/>
      <c r="D404" s="409"/>
      <c r="E404" s="409"/>
      <c r="F404" s="657"/>
      <c r="G404" s="409"/>
      <c r="H404" s="1545" t="s">
        <v>118</v>
      </c>
      <c r="I404" s="1546"/>
      <c r="J404" s="642">
        <f>SUM(J383:J402)</f>
        <v>0</v>
      </c>
      <c r="K404" s="409" t="s">
        <v>1387</v>
      </c>
      <c r="L404" s="536"/>
      <c r="M404" s="1158" t="s">
        <v>5081</v>
      </c>
      <c r="N404" s="253"/>
    </row>
    <row r="405" spans="1:14" s="184" customFormat="1" ht="18.75" customHeight="1" x14ac:dyDescent="0.2">
      <c r="A405" s="557"/>
      <c r="B405" s="594"/>
      <c r="C405" s="594"/>
      <c r="D405" s="594"/>
      <c r="E405" s="594"/>
      <c r="F405" s="773"/>
      <c r="G405" s="594"/>
      <c r="H405" s="591"/>
      <c r="I405" s="591"/>
      <c r="J405" s="58"/>
      <c r="K405" s="594"/>
      <c r="L405" s="557"/>
      <c r="M405" s="557"/>
      <c r="N405" s="317"/>
    </row>
    <row r="406" spans="1:14" ht="18.75" customHeight="1" x14ac:dyDescent="0.2">
      <c r="A406" s="551">
        <v>19</v>
      </c>
      <c r="B406" s="536" t="s">
        <v>896</v>
      </c>
      <c r="C406" s="550"/>
      <c r="D406" s="550"/>
      <c r="E406" s="550"/>
      <c r="F406" s="620"/>
      <c r="G406" s="550"/>
      <c r="H406" s="550"/>
      <c r="I406" s="550"/>
      <c r="J406" s="620"/>
      <c r="K406" s="550"/>
      <c r="L406" s="550"/>
      <c r="M406" s="550"/>
      <c r="N406" s="56"/>
    </row>
    <row r="407" spans="1:14" ht="11.25" customHeight="1" x14ac:dyDescent="0.2">
      <c r="A407" s="553"/>
      <c r="B407" s="550"/>
      <c r="C407" s="550"/>
      <c r="D407" s="550"/>
      <c r="E407" s="550"/>
      <c r="F407" s="620"/>
      <c r="G407" s="550"/>
      <c r="H407" s="550"/>
      <c r="I407" s="550"/>
      <c r="J407" s="620"/>
      <c r="K407" s="550"/>
      <c r="L407" s="550"/>
      <c r="M407" s="550"/>
      <c r="N407" s="56"/>
    </row>
    <row r="408" spans="1:14" ht="18.75" customHeight="1" x14ac:dyDescent="0.2">
      <c r="A408" s="553"/>
      <c r="B408" s="1656" t="s">
        <v>164</v>
      </c>
      <c r="C408" s="1657"/>
      <c r="D408" s="1656" t="s">
        <v>139</v>
      </c>
      <c r="E408" s="1657"/>
      <c r="F408" s="904" t="s">
        <v>179</v>
      </c>
      <c r="G408" s="905"/>
      <c r="H408" s="905" t="s">
        <v>137</v>
      </c>
      <c r="I408" s="905"/>
      <c r="J408" s="904" t="s">
        <v>89</v>
      </c>
      <c r="K408" s="409"/>
      <c r="L408" s="550"/>
      <c r="M408" s="550"/>
      <c r="N408" s="56"/>
    </row>
    <row r="409" spans="1:14" ht="15" customHeight="1" x14ac:dyDescent="0.2">
      <c r="A409" s="553"/>
      <c r="B409" s="626"/>
      <c r="C409" s="565"/>
      <c r="D409" s="566"/>
      <c r="E409" s="411"/>
      <c r="F409" s="627"/>
      <c r="G409" s="568"/>
      <c r="H409" s="568"/>
      <c r="I409" s="568"/>
      <c r="J409" s="628" t="s">
        <v>1205</v>
      </c>
      <c r="K409" s="409"/>
      <c r="L409" s="550"/>
      <c r="M409" s="550"/>
      <c r="N409" s="56"/>
    </row>
    <row r="410" spans="1:14" s="163" customFormat="1" ht="15" customHeight="1" x14ac:dyDescent="0.2">
      <c r="A410" s="536"/>
      <c r="B410" s="688">
        <v>1</v>
      </c>
      <c r="C410" s="656" t="s">
        <v>895</v>
      </c>
      <c r="D410" s="1532"/>
      <c r="E410" s="1533"/>
      <c r="F410" s="698">
        <f>+基礎データ貼付用シート!E1948</f>
        <v>0</v>
      </c>
      <c r="G410" s="699" t="s">
        <v>1202</v>
      </c>
      <c r="H410" s="796">
        <v>0.39300000000000002</v>
      </c>
      <c r="I410" s="972" t="s">
        <v>1204</v>
      </c>
      <c r="J410" s="966">
        <f t="shared" ref="J410:J415" si="33">ROUND(F410*H410,0)</f>
        <v>0</v>
      </c>
      <c r="K410" s="409" t="s">
        <v>1209</v>
      </c>
      <c r="L410" s="536"/>
      <c r="M410" s="536"/>
      <c r="N410" s="253"/>
    </row>
    <row r="411" spans="1:14" s="163" customFormat="1" ht="15" customHeight="1" x14ac:dyDescent="0.2">
      <c r="A411" s="536"/>
      <c r="B411" s="688">
        <v>2</v>
      </c>
      <c r="C411" s="656" t="s">
        <v>927</v>
      </c>
      <c r="D411" s="1532"/>
      <c r="E411" s="1533"/>
      <c r="F411" s="698">
        <f>+基礎データ貼付用シート!E1949</f>
        <v>0</v>
      </c>
      <c r="G411" s="699" t="s">
        <v>1202</v>
      </c>
      <c r="H411" s="796">
        <v>0.42199999999999999</v>
      </c>
      <c r="I411" s="972" t="s">
        <v>1204</v>
      </c>
      <c r="J411" s="966">
        <f t="shared" si="33"/>
        <v>0</v>
      </c>
      <c r="K411" s="409" t="s">
        <v>1210</v>
      </c>
      <c r="L411" s="536"/>
      <c r="M411" s="536"/>
      <c r="N411" s="253"/>
    </row>
    <row r="412" spans="1:14" s="163" customFormat="1" ht="15" customHeight="1" x14ac:dyDescent="0.2">
      <c r="A412" s="536"/>
      <c r="B412" s="688">
        <v>3</v>
      </c>
      <c r="C412" s="656" t="s">
        <v>1083</v>
      </c>
      <c r="D412" s="1532"/>
      <c r="E412" s="1533"/>
      <c r="F412" s="698">
        <f>+基礎データ貼付用シート!E1950</f>
        <v>0</v>
      </c>
      <c r="G412" s="699" t="s">
        <v>1202</v>
      </c>
      <c r="H412" s="796">
        <v>0.45100000000000001</v>
      </c>
      <c r="I412" s="972" t="s">
        <v>1204</v>
      </c>
      <c r="J412" s="966">
        <f t="shared" si="33"/>
        <v>0</v>
      </c>
      <c r="K412" s="409" t="s">
        <v>1212</v>
      </c>
      <c r="L412" s="536"/>
      <c r="M412" s="536"/>
      <c r="N412" s="253"/>
    </row>
    <row r="413" spans="1:14" s="163" customFormat="1" ht="15" customHeight="1" x14ac:dyDescent="0.2">
      <c r="A413" s="536"/>
      <c r="B413" s="688">
        <f>B412+1</f>
        <v>4</v>
      </c>
      <c r="C413" s="656" t="s">
        <v>1082</v>
      </c>
      <c r="D413" s="1532"/>
      <c r="E413" s="1533"/>
      <c r="F413" s="698">
        <f>+基礎データ貼付用シート!E1951</f>
        <v>0</v>
      </c>
      <c r="G413" s="699" t="s">
        <v>1273</v>
      </c>
      <c r="H413" s="1160">
        <v>0.47599999999999998</v>
      </c>
      <c r="I413" s="972" t="s">
        <v>1274</v>
      </c>
      <c r="J413" s="966">
        <f t="shared" si="33"/>
        <v>0</v>
      </c>
      <c r="K413" s="409" t="s">
        <v>1290</v>
      </c>
      <c r="L413" s="536"/>
      <c r="M413" s="536"/>
      <c r="N413" s="253"/>
    </row>
    <row r="414" spans="1:14" s="163" customFormat="1" ht="15" customHeight="1" x14ac:dyDescent="0.2">
      <c r="A414" s="536"/>
      <c r="B414" s="538">
        <f>B413+1</f>
        <v>5</v>
      </c>
      <c r="C414" s="407" t="s">
        <v>1284</v>
      </c>
      <c r="D414" s="1532"/>
      <c r="E414" s="1533"/>
      <c r="F414" s="698">
        <f>+基礎データ貼付用シート!E1952</f>
        <v>0</v>
      </c>
      <c r="G414" s="423" t="s">
        <v>117</v>
      </c>
      <c r="H414" s="1160">
        <v>0.5</v>
      </c>
      <c r="I414" s="425" t="s">
        <v>119</v>
      </c>
      <c r="J414" s="789">
        <f t="shared" si="33"/>
        <v>0</v>
      </c>
      <c r="K414" s="409" t="s">
        <v>538</v>
      </c>
      <c r="L414" s="536"/>
      <c r="M414" s="536"/>
      <c r="N414" s="253"/>
    </row>
    <row r="415" spans="1:14" s="163" customFormat="1" ht="15" customHeight="1" x14ac:dyDescent="0.2">
      <c r="A415" s="536"/>
      <c r="B415" s="538">
        <f>B414+1</f>
        <v>6</v>
      </c>
      <c r="C415" s="407" t="s">
        <v>5388</v>
      </c>
      <c r="D415" s="1532"/>
      <c r="E415" s="1533"/>
      <c r="F415" s="698">
        <f>+基礎データ貼付用シート!E1953</f>
        <v>0</v>
      </c>
      <c r="G415" s="423" t="s">
        <v>117</v>
      </c>
      <c r="H415" s="1160">
        <v>0.5</v>
      </c>
      <c r="I415" s="425" t="s">
        <v>119</v>
      </c>
      <c r="J415" s="789">
        <f t="shared" si="33"/>
        <v>0</v>
      </c>
      <c r="K415" s="409" t="s">
        <v>537</v>
      </c>
      <c r="L415" s="536"/>
      <c r="M415" s="536"/>
      <c r="N415" s="253"/>
    </row>
    <row r="416" spans="1:14" s="163" customFormat="1" ht="15" customHeight="1" x14ac:dyDescent="0.2">
      <c r="A416" s="536"/>
      <c r="B416" s="538">
        <f>B415+1</f>
        <v>7</v>
      </c>
      <c r="C416" s="407" t="s">
        <v>5796</v>
      </c>
      <c r="D416" s="1532"/>
      <c r="E416" s="1533"/>
      <c r="F416" s="698">
        <f>+基礎データ貼付用シート!E1954</f>
        <v>0</v>
      </c>
      <c r="G416" s="423" t="s">
        <v>117</v>
      </c>
      <c r="H416" s="1160">
        <v>0.5</v>
      </c>
      <c r="I416" s="425" t="s">
        <v>119</v>
      </c>
      <c r="J416" s="789">
        <f t="shared" ref="J416" si="34">ROUND(F416*H416,0)</f>
        <v>0</v>
      </c>
      <c r="K416" s="409" t="s">
        <v>536</v>
      </c>
      <c r="L416" s="536"/>
      <c r="M416" s="536"/>
      <c r="N416" s="253"/>
    </row>
    <row r="417" spans="1:14" s="258" customFormat="1" ht="15" customHeight="1" thickBot="1" x14ac:dyDescent="0.25">
      <c r="A417" s="536"/>
      <c r="B417" s="538">
        <f>B416+1</f>
        <v>8</v>
      </c>
      <c r="C417" s="407" t="s">
        <v>6351</v>
      </c>
      <c r="D417" s="1532"/>
      <c r="E417" s="1533"/>
      <c r="F417" s="1164">
        <f>+基礎データ貼付用シート!E1955</f>
        <v>0</v>
      </c>
      <c r="G417" s="423" t="s">
        <v>117</v>
      </c>
      <c r="H417" s="1160">
        <v>0.5</v>
      </c>
      <c r="I417" s="425" t="s">
        <v>119</v>
      </c>
      <c r="J417" s="789">
        <f t="shared" ref="J417" si="35">ROUND(F417*H417,0)</f>
        <v>0</v>
      </c>
      <c r="K417" s="409" t="s">
        <v>535</v>
      </c>
      <c r="L417" s="536"/>
      <c r="M417" s="536"/>
      <c r="N417" s="253"/>
    </row>
    <row r="418" spans="1:14" s="163" customFormat="1" ht="15" customHeight="1" x14ac:dyDescent="0.2">
      <c r="A418" s="536"/>
      <c r="B418" s="413"/>
      <c r="C418" s="414"/>
      <c r="D418" s="413"/>
      <c r="E418" s="413"/>
      <c r="F418" s="58"/>
      <c r="G418" s="591"/>
      <c r="H418" s="1504" t="s">
        <v>1342</v>
      </c>
      <c r="I418" s="1505"/>
      <c r="J418" s="415"/>
      <c r="K418" s="409"/>
      <c r="L418" s="536"/>
      <c r="M418" s="536"/>
      <c r="N418" s="253"/>
    </row>
    <row r="419" spans="1:14" s="163" customFormat="1" ht="15" customHeight="1" thickBot="1" x14ac:dyDescent="0.25">
      <c r="A419" s="536"/>
      <c r="B419" s="409"/>
      <c r="C419" s="409"/>
      <c r="D419" s="409"/>
      <c r="E419" s="409"/>
      <c r="F419" s="657"/>
      <c r="G419" s="409"/>
      <c r="H419" s="1545" t="s">
        <v>118</v>
      </c>
      <c r="I419" s="1546"/>
      <c r="J419" s="1098">
        <f>SUM(J410:J417)</f>
        <v>0</v>
      </c>
      <c r="K419" s="409" t="s">
        <v>981</v>
      </c>
      <c r="L419" s="536"/>
      <c r="M419" s="1158" t="s">
        <v>5059</v>
      </c>
      <c r="N419" s="253"/>
    </row>
    <row r="420" spans="1:14" s="163" customFormat="1" ht="15" customHeight="1" x14ac:dyDescent="0.2">
      <c r="A420" s="536"/>
      <c r="B420" s="409"/>
      <c r="C420" s="409"/>
      <c r="D420" s="409"/>
      <c r="E420" s="409"/>
      <c r="F420" s="657"/>
      <c r="G420" s="409"/>
      <c r="H420" s="591"/>
      <c r="I420" s="591"/>
      <c r="J420" s="58"/>
      <c r="K420" s="409"/>
      <c r="L420" s="536"/>
      <c r="M420" s="536"/>
      <c r="N420" s="253"/>
    </row>
    <row r="421" spans="1:14" ht="18.75" customHeight="1" x14ac:dyDescent="0.2">
      <c r="A421" s="551">
        <v>20</v>
      </c>
      <c r="B421" s="536" t="s">
        <v>928</v>
      </c>
      <c r="C421" s="550"/>
      <c r="D421" s="550"/>
      <c r="E421" s="550"/>
      <c r="F421" s="620"/>
      <c r="G421" s="550"/>
      <c r="H421" s="550"/>
      <c r="I421" s="550"/>
      <c r="J421" s="620"/>
      <c r="K421" s="550"/>
      <c r="L421" s="550"/>
      <c r="M421" s="550"/>
      <c r="N421" s="56"/>
    </row>
    <row r="422" spans="1:14" ht="11.25" customHeight="1" x14ac:dyDescent="0.2">
      <c r="A422" s="553"/>
      <c r="B422" s="550"/>
      <c r="C422" s="550"/>
      <c r="D422" s="550"/>
      <c r="E422" s="550"/>
      <c r="F422" s="620"/>
      <c r="G422" s="550"/>
      <c r="H422" s="550"/>
      <c r="I422" s="550"/>
      <c r="J422" s="620"/>
      <c r="K422" s="550"/>
      <c r="L422" s="550"/>
      <c r="M422" s="550"/>
      <c r="N422" s="56"/>
    </row>
    <row r="423" spans="1:14" ht="18.75" customHeight="1" x14ac:dyDescent="0.2">
      <c r="A423" s="553"/>
      <c r="B423" s="1656" t="s">
        <v>164</v>
      </c>
      <c r="C423" s="1657"/>
      <c r="D423" s="1656" t="s">
        <v>139</v>
      </c>
      <c r="E423" s="1657"/>
      <c r="F423" s="904" t="s">
        <v>179</v>
      </c>
      <c r="G423" s="905"/>
      <c r="H423" s="905" t="s">
        <v>137</v>
      </c>
      <c r="I423" s="905"/>
      <c r="J423" s="904" t="s">
        <v>89</v>
      </c>
      <c r="K423" s="409"/>
      <c r="L423" s="550"/>
      <c r="M423" s="550"/>
      <c r="N423" s="56"/>
    </row>
    <row r="424" spans="1:14" ht="15" customHeight="1" x14ac:dyDescent="0.2">
      <c r="A424" s="553"/>
      <c r="B424" s="626"/>
      <c r="C424" s="565"/>
      <c r="D424" s="566"/>
      <c r="E424" s="411"/>
      <c r="F424" s="627"/>
      <c r="G424" s="568"/>
      <c r="H424" s="568"/>
      <c r="I424" s="568"/>
      <c r="J424" s="628" t="s">
        <v>1205</v>
      </c>
      <c r="K424" s="409"/>
      <c r="L424" s="550"/>
      <c r="M424" s="550"/>
      <c r="N424" s="56"/>
    </row>
    <row r="425" spans="1:14" s="163" customFormat="1" ht="15" customHeight="1" x14ac:dyDescent="0.2">
      <c r="A425" s="536"/>
      <c r="B425" s="908">
        <v>1</v>
      </c>
      <c r="C425" s="909" t="s">
        <v>895</v>
      </c>
      <c r="D425" s="655" t="s">
        <v>1206</v>
      </c>
      <c r="E425" s="656" t="s">
        <v>143</v>
      </c>
      <c r="F425" s="638" t="b">
        <f>IF(総括表!$B$4=総括表!$Q$4,基礎データ貼付用シート!E1805)</f>
        <v>0</v>
      </c>
      <c r="G425" s="699" t="s">
        <v>1202</v>
      </c>
      <c r="H425" s="614">
        <v>0.40799999999999997</v>
      </c>
      <c r="I425" s="699" t="s">
        <v>1204</v>
      </c>
      <c r="J425" s="701">
        <f t="shared" ref="J425:J434" si="36">ROUND(F425*H425,0)</f>
        <v>0</v>
      </c>
      <c r="K425" s="409" t="s">
        <v>1209</v>
      </c>
      <c r="L425" s="536"/>
      <c r="M425" s="536"/>
      <c r="N425" s="253"/>
    </row>
    <row r="426" spans="1:14" s="163" customFormat="1" ht="15" customHeight="1" x14ac:dyDescent="0.2">
      <c r="A426" s="536"/>
      <c r="B426" s="410"/>
      <c r="C426" s="411"/>
      <c r="D426" s="655" t="s">
        <v>1211</v>
      </c>
      <c r="E426" s="656" t="s">
        <v>142</v>
      </c>
      <c r="F426" s="638" t="b">
        <f>IF(総括表!$B$4=総括表!$Q$5,基礎データ貼付用シート!E1805)</f>
        <v>0</v>
      </c>
      <c r="G426" s="699" t="s">
        <v>1202</v>
      </c>
      <c r="H426" s="614">
        <v>0.38500000000000001</v>
      </c>
      <c r="I426" s="972" t="s">
        <v>1204</v>
      </c>
      <c r="J426" s="966">
        <f t="shared" si="36"/>
        <v>0</v>
      </c>
      <c r="K426" s="409" t="s">
        <v>1210</v>
      </c>
      <c r="L426" s="536"/>
      <c r="M426" s="536"/>
      <c r="N426" s="253"/>
    </row>
    <row r="427" spans="1:14" s="163" customFormat="1" ht="15" customHeight="1" x14ac:dyDescent="0.2">
      <c r="A427" s="536"/>
      <c r="B427" s="908">
        <v>2</v>
      </c>
      <c r="C427" s="909" t="s">
        <v>927</v>
      </c>
      <c r="D427" s="655" t="s">
        <v>1206</v>
      </c>
      <c r="E427" s="656" t="s">
        <v>143</v>
      </c>
      <c r="F427" s="638" t="b">
        <f>IF(総括表!$B$4=総括表!$Q$4,基礎データ貼付用シート!E1806)</f>
        <v>0</v>
      </c>
      <c r="G427" s="699" t="s">
        <v>1202</v>
      </c>
      <c r="H427" s="614">
        <v>0.43</v>
      </c>
      <c r="I427" s="699" t="s">
        <v>1204</v>
      </c>
      <c r="J427" s="701">
        <f t="shared" si="36"/>
        <v>0</v>
      </c>
      <c r="K427" s="409" t="s">
        <v>1212</v>
      </c>
      <c r="L427" s="536"/>
      <c r="M427" s="536"/>
      <c r="N427" s="253"/>
    </row>
    <row r="428" spans="1:14" s="163" customFormat="1" ht="15" customHeight="1" x14ac:dyDescent="0.2">
      <c r="A428" s="536"/>
      <c r="B428" s="410"/>
      <c r="C428" s="411"/>
      <c r="D428" s="655" t="s">
        <v>1211</v>
      </c>
      <c r="E428" s="656" t="s">
        <v>142</v>
      </c>
      <c r="F428" s="638" t="b">
        <f>IF(総括表!$B$4=総括表!$Q$5,基礎データ貼付用シート!E1806)</f>
        <v>0</v>
      </c>
      <c r="G428" s="699" t="s">
        <v>1202</v>
      </c>
      <c r="H428" s="614">
        <v>0.41199999999999998</v>
      </c>
      <c r="I428" s="972" t="s">
        <v>1204</v>
      </c>
      <c r="J428" s="966">
        <f t="shared" si="36"/>
        <v>0</v>
      </c>
      <c r="K428" s="409" t="s">
        <v>1213</v>
      </c>
      <c r="L428" s="536"/>
      <c r="M428" s="536"/>
      <c r="N428" s="253"/>
    </row>
    <row r="429" spans="1:14" s="163" customFormat="1" ht="15" customHeight="1" x14ac:dyDescent="0.2">
      <c r="A429" s="536"/>
      <c r="B429" s="908">
        <v>3</v>
      </c>
      <c r="C429" s="909" t="s">
        <v>1083</v>
      </c>
      <c r="D429" s="655" t="s">
        <v>1206</v>
      </c>
      <c r="E429" s="656" t="s">
        <v>143</v>
      </c>
      <c r="F429" s="638" t="b">
        <f>IF(総括表!$B$4=総括表!$Q$4,基礎データ貼付用シート!E1807)</f>
        <v>0</v>
      </c>
      <c r="G429" s="699" t="s">
        <v>1202</v>
      </c>
      <c r="H429" s="614">
        <v>0.45400000000000001</v>
      </c>
      <c r="I429" s="699" t="s">
        <v>1204</v>
      </c>
      <c r="J429" s="701">
        <f t="shared" si="36"/>
        <v>0</v>
      </c>
      <c r="K429" s="409" t="s">
        <v>1214</v>
      </c>
      <c r="L429" s="536"/>
      <c r="M429" s="536"/>
      <c r="N429" s="253"/>
    </row>
    <row r="430" spans="1:14" s="163" customFormat="1" ht="15" customHeight="1" x14ac:dyDescent="0.2">
      <c r="A430" s="536"/>
      <c r="B430" s="410"/>
      <c r="C430" s="411"/>
      <c r="D430" s="655" t="s">
        <v>1211</v>
      </c>
      <c r="E430" s="656" t="s">
        <v>142</v>
      </c>
      <c r="F430" s="638" t="b">
        <f>IF(総括表!$B$4=総括表!$Q$5,基礎データ貼付用シート!E1807)</f>
        <v>0</v>
      </c>
      <c r="G430" s="699" t="s">
        <v>1202</v>
      </c>
      <c r="H430" s="614">
        <v>0.442</v>
      </c>
      <c r="I430" s="972" t="s">
        <v>1204</v>
      </c>
      <c r="J430" s="966">
        <f t="shared" si="36"/>
        <v>0</v>
      </c>
      <c r="K430" s="409" t="s">
        <v>1220</v>
      </c>
      <c r="L430" s="536"/>
      <c r="M430" s="536"/>
      <c r="N430" s="253"/>
    </row>
    <row r="431" spans="1:14" s="163" customFormat="1" ht="15" customHeight="1" x14ac:dyDescent="0.2">
      <c r="A431" s="536"/>
      <c r="B431" s="908">
        <f>B429+1</f>
        <v>4</v>
      </c>
      <c r="C431" s="909" t="s">
        <v>1082</v>
      </c>
      <c r="D431" s="655" t="s">
        <v>1206</v>
      </c>
      <c r="E431" s="656" t="s">
        <v>143</v>
      </c>
      <c r="F431" s="638" t="b">
        <f>IF(総括表!$B$4=総括表!$Q$4,基礎データ貼付用シート!E1808)</f>
        <v>0</v>
      </c>
      <c r="G431" s="699" t="s">
        <v>1202</v>
      </c>
      <c r="H431" s="614">
        <v>0.47699999999999998</v>
      </c>
      <c r="I431" s="699" t="s">
        <v>1204</v>
      </c>
      <c r="J431" s="701">
        <f t="shared" si="36"/>
        <v>0</v>
      </c>
      <c r="K431" s="409" t="s">
        <v>1217</v>
      </c>
      <c r="L431" s="536"/>
      <c r="M431" s="536"/>
      <c r="N431" s="253"/>
    </row>
    <row r="432" spans="1:14" s="163" customFormat="1" ht="15" customHeight="1" x14ac:dyDescent="0.2">
      <c r="A432" s="536"/>
      <c r="B432" s="410"/>
      <c r="C432" s="411"/>
      <c r="D432" s="655" t="s">
        <v>1211</v>
      </c>
      <c r="E432" s="656" t="s">
        <v>142</v>
      </c>
      <c r="F432" s="638" t="b">
        <f>IF(総括表!$B$4=総括表!$Q$5,基礎データ貼付用シート!E1808)</f>
        <v>0</v>
      </c>
      <c r="G432" s="699" t="s">
        <v>1202</v>
      </c>
      <c r="H432" s="614">
        <v>0.47099999999999997</v>
      </c>
      <c r="I432" s="972" t="s">
        <v>1204</v>
      </c>
      <c r="J432" s="966">
        <f t="shared" si="36"/>
        <v>0</v>
      </c>
      <c r="K432" s="409" t="s">
        <v>1221</v>
      </c>
      <c r="L432" s="536"/>
      <c r="M432" s="536"/>
      <c r="N432" s="253"/>
    </row>
    <row r="433" spans="1:14" s="163" customFormat="1" ht="15" customHeight="1" x14ac:dyDescent="0.2">
      <c r="A433" s="536"/>
      <c r="B433" s="404">
        <f>B431+1</f>
        <v>5</v>
      </c>
      <c r="C433" s="405" t="s">
        <v>1284</v>
      </c>
      <c r="D433" s="406" t="s">
        <v>534</v>
      </c>
      <c r="E433" s="407" t="s">
        <v>143</v>
      </c>
      <c r="F433" s="638" t="b">
        <f>IF(総括表!$B$4=総括表!$Q$4,基礎データ貼付用シート!E1809)</f>
        <v>0</v>
      </c>
      <c r="G433" s="423" t="s">
        <v>117</v>
      </c>
      <c r="H433" s="614">
        <v>0.5</v>
      </c>
      <c r="I433" s="423" t="s">
        <v>119</v>
      </c>
      <c r="J433" s="424">
        <f t="shared" si="36"/>
        <v>0</v>
      </c>
      <c r="K433" s="409" t="s">
        <v>531</v>
      </c>
      <c r="L433" s="536"/>
      <c r="M433" s="536"/>
      <c r="N433" s="253"/>
    </row>
    <row r="434" spans="1:14" s="163" customFormat="1" ht="15" customHeight="1" x14ac:dyDescent="0.2">
      <c r="A434" s="536"/>
      <c r="B434" s="410"/>
      <c r="C434" s="411"/>
      <c r="D434" s="406" t="s">
        <v>530</v>
      </c>
      <c r="E434" s="407" t="s">
        <v>142</v>
      </c>
      <c r="F434" s="638" t="b">
        <f>IF(総括表!$B$4=総括表!$Q$5,基礎データ貼付用シート!E1809)</f>
        <v>0</v>
      </c>
      <c r="G434" s="423" t="s">
        <v>117</v>
      </c>
      <c r="H434" s="614">
        <v>0.5</v>
      </c>
      <c r="I434" s="425" t="s">
        <v>119</v>
      </c>
      <c r="J434" s="789">
        <f t="shared" si="36"/>
        <v>0</v>
      </c>
      <c r="K434" s="409" t="s">
        <v>529</v>
      </c>
      <c r="L434" s="536"/>
      <c r="M434" s="536"/>
      <c r="N434" s="253"/>
    </row>
    <row r="435" spans="1:14" s="163" customFormat="1" ht="15" customHeight="1" x14ac:dyDescent="0.2">
      <c r="A435" s="536"/>
      <c r="B435" s="404">
        <f>B433+1</f>
        <v>6</v>
      </c>
      <c r="C435" s="405" t="s">
        <v>5388</v>
      </c>
      <c r="D435" s="406" t="s">
        <v>534</v>
      </c>
      <c r="E435" s="407" t="s">
        <v>143</v>
      </c>
      <c r="F435" s="638" t="b">
        <f>IF(総括表!$B$4=総括表!$Q$4,基礎データ貼付用シート!E1810)</f>
        <v>0</v>
      </c>
      <c r="G435" s="423" t="s">
        <v>117</v>
      </c>
      <c r="H435" s="614">
        <v>0.5</v>
      </c>
      <c r="I435" s="423" t="s">
        <v>119</v>
      </c>
      <c r="J435" s="424">
        <f t="shared" ref="J435:J436" si="37">ROUND(F435*H435,0)</f>
        <v>0</v>
      </c>
      <c r="K435" s="409" t="s">
        <v>555</v>
      </c>
      <c r="L435" s="536"/>
      <c r="M435" s="536"/>
      <c r="N435" s="253"/>
    </row>
    <row r="436" spans="1:14" s="163" customFormat="1" ht="15" customHeight="1" x14ac:dyDescent="0.2">
      <c r="A436" s="536"/>
      <c r="B436" s="410"/>
      <c r="C436" s="411"/>
      <c r="D436" s="406" t="s">
        <v>530</v>
      </c>
      <c r="E436" s="407" t="s">
        <v>142</v>
      </c>
      <c r="F436" s="638" t="b">
        <f>IF(総括表!$B$4=総括表!$Q$5,基礎データ貼付用シート!E1810)</f>
        <v>0</v>
      </c>
      <c r="G436" s="423" t="s">
        <v>117</v>
      </c>
      <c r="H436" s="614">
        <v>0.5</v>
      </c>
      <c r="I436" s="425" t="s">
        <v>119</v>
      </c>
      <c r="J436" s="789">
        <f t="shared" si="37"/>
        <v>0</v>
      </c>
      <c r="K436" s="409" t="s">
        <v>554</v>
      </c>
      <c r="L436" s="536"/>
      <c r="M436" s="536"/>
      <c r="N436" s="253"/>
    </row>
    <row r="437" spans="1:14" s="163" customFormat="1" ht="15" customHeight="1" x14ac:dyDescent="0.2">
      <c r="A437" s="536"/>
      <c r="B437" s="404">
        <f>B435+1</f>
        <v>7</v>
      </c>
      <c r="C437" s="405" t="s">
        <v>5796</v>
      </c>
      <c r="D437" s="406" t="s">
        <v>534</v>
      </c>
      <c r="E437" s="407" t="s">
        <v>143</v>
      </c>
      <c r="F437" s="638" t="b">
        <f>IF(総括表!$B$4=総括表!$Q$4,基礎データ貼付用シート!E1811)</f>
        <v>0</v>
      </c>
      <c r="G437" s="423" t="s">
        <v>117</v>
      </c>
      <c r="H437" s="614">
        <v>0.5</v>
      </c>
      <c r="I437" s="423" t="s">
        <v>119</v>
      </c>
      <c r="J437" s="424">
        <f t="shared" ref="J437:J438" si="38">ROUND(F437*H437,0)</f>
        <v>0</v>
      </c>
      <c r="K437" s="409" t="s">
        <v>553</v>
      </c>
      <c r="L437" s="536"/>
      <c r="M437" s="536"/>
      <c r="N437" s="253"/>
    </row>
    <row r="438" spans="1:14" s="163" customFormat="1" ht="15" customHeight="1" x14ac:dyDescent="0.2">
      <c r="A438" s="536"/>
      <c r="B438" s="410"/>
      <c r="C438" s="411"/>
      <c r="D438" s="406" t="s">
        <v>530</v>
      </c>
      <c r="E438" s="407" t="s">
        <v>142</v>
      </c>
      <c r="F438" s="638" t="b">
        <f>IF(総括表!$B$4=総括表!$Q$5,基礎データ貼付用シート!E1811)</f>
        <v>0</v>
      </c>
      <c r="G438" s="423" t="s">
        <v>117</v>
      </c>
      <c r="H438" s="614">
        <v>0.5</v>
      </c>
      <c r="I438" s="425" t="s">
        <v>119</v>
      </c>
      <c r="J438" s="789">
        <f t="shared" si="38"/>
        <v>0</v>
      </c>
      <c r="K438" s="409" t="s">
        <v>570</v>
      </c>
      <c r="L438" s="536"/>
      <c r="M438" s="536"/>
      <c r="N438" s="253"/>
    </row>
    <row r="439" spans="1:14" s="258" customFormat="1" ht="15" customHeight="1" x14ac:dyDescent="0.2">
      <c r="A439" s="536"/>
      <c r="B439" s="404">
        <f>B437+1</f>
        <v>8</v>
      </c>
      <c r="C439" s="405" t="s">
        <v>6351</v>
      </c>
      <c r="D439" s="406" t="s">
        <v>534</v>
      </c>
      <c r="E439" s="407" t="s">
        <v>143</v>
      </c>
      <c r="F439" s="638" t="b">
        <f>IF(総括表!$B$4=総括表!$Q$4,基礎データ貼付用シート!E1812)</f>
        <v>0</v>
      </c>
      <c r="G439" s="423" t="s">
        <v>117</v>
      </c>
      <c r="H439" s="614">
        <v>0.5</v>
      </c>
      <c r="I439" s="423" t="s">
        <v>119</v>
      </c>
      <c r="J439" s="424">
        <f t="shared" ref="J439:J440" si="39">ROUND(F439*H439,0)</f>
        <v>0</v>
      </c>
      <c r="K439" s="409" t="s">
        <v>569</v>
      </c>
      <c r="L439" s="536"/>
      <c r="M439" s="536"/>
      <c r="N439" s="253"/>
    </row>
    <row r="440" spans="1:14" s="258" customFormat="1" ht="15" customHeight="1" thickBot="1" x14ac:dyDescent="0.25">
      <c r="A440" s="536"/>
      <c r="B440" s="410"/>
      <c r="C440" s="411"/>
      <c r="D440" s="406" t="s">
        <v>530</v>
      </c>
      <c r="E440" s="407" t="s">
        <v>142</v>
      </c>
      <c r="F440" s="638" t="b">
        <f>IF(総括表!$B$4=総括表!$Q$5,基礎データ貼付用シート!E1812)</f>
        <v>0</v>
      </c>
      <c r="G440" s="423" t="s">
        <v>117</v>
      </c>
      <c r="H440" s="614">
        <v>0.5</v>
      </c>
      <c r="I440" s="425" t="s">
        <v>119</v>
      </c>
      <c r="J440" s="789">
        <f t="shared" si="39"/>
        <v>0</v>
      </c>
      <c r="K440" s="409" t="s">
        <v>568</v>
      </c>
      <c r="L440" s="536"/>
      <c r="M440" s="536"/>
      <c r="N440" s="253"/>
    </row>
    <row r="441" spans="1:14" s="163" customFormat="1" ht="15" customHeight="1" x14ac:dyDescent="0.2">
      <c r="A441" s="536"/>
      <c r="B441" s="413"/>
      <c r="C441" s="414"/>
      <c r="D441" s="413"/>
      <c r="E441" s="413"/>
      <c r="F441" s="58"/>
      <c r="G441" s="591"/>
      <c r="H441" s="1504" t="s">
        <v>6326</v>
      </c>
      <c r="I441" s="1505"/>
      <c r="J441" s="415"/>
      <c r="K441" s="409"/>
      <c r="L441" s="536"/>
      <c r="M441" s="536"/>
      <c r="N441" s="253"/>
    </row>
    <row r="442" spans="1:14" s="163" customFormat="1" ht="15" customHeight="1" thickBot="1" x14ac:dyDescent="0.25">
      <c r="A442" s="536"/>
      <c r="B442" s="409"/>
      <c r="C442" s="409"/>
      <c r="D442" s="409"/>
      <c r="E442" s="409"/>
      <c r="F442" s="657"/>
      <c r="G442" s="409"/>
      <c r="H442" s="1545" t="s">
        <v>118</v>
      </c>
      <c r="I442" s="1546"/>
      <c r="J442" s="1098">
        <f>SUM(J425:J440)</f>
        <v>0</v>
      </c>
      <c r="K442" s="409" t="s">
        <v>1248</v>
      </c>
      <c r="L442" s="536"/>
      <c r="M442" s="1158" t="s">
        <v>117</v>
      </c>
      <c r="N442" s="253"/>
    </row>
    <row r="443" spans="1:14" s="163" customFormat="1" ht="15" customHeight="1" x14ac:dyDescent="0.2">
      <c r="A443" s="536"/>
      <c r="B443" s="409"/>
      <c r="C443" s="409"/>
      <c r="D443" s="409"/>
      <c r="E443" s="409"/>
      <c r="F443" s="657"/>
      <c r="G443" s="409"/>
      <c r="H443" s="591"/>
      <c r="I443" s="591"/>
      <c r="J443" s="58"/>
      <c r="K443" s="409"/>
      <c r="L443" s="536"/>
      <c r="M443" s="536"/>
      <c r="N443" s="253"/>
    </row>
    <row r="444" spans="1:14" ht="18.75" customHeight="1" x14ac:dyDescent="0.2">
      <c r="A444" s="551">
        <v>21</v>
      </c>
      <c r="B444" s="536" t="s">
        <v>929</v>
      </c>
      <c r="C444" s="550"/>
      <c r="D444" s="550"/>
      <c r="E444" s="550"/>
      <c r="F444" s="620"/>
      <c r="G444" s="550"/>
      <c r="H444" s="550"/>
      <c r="I444" s="550"/>
      <c r="J444" s="620"/>
      <c r="K444" s="550"/>
      <c r="L444" s="550"/>
      <c r="M444" s="550"/>
      <c r="N444" s="56"/>
    </row>
    <row r="445" spans="1:14" ht="11.25" customHeight="1" x14ac:dyDescent="0.2">
      <c r="A445" s="553"/>
      <c r="B445" s="550"/>
      <c r="C445" s="550"/>
      <c r="D445" s="550"/>
      <c r="E445" s="550"/>
      <c r="F445" s="620"/>
      <c r="G445" s="550"/>
      <c r="H445" s="550"/>
      <c r="I445" s="550"/>
      <c r="J445" s="620"/>
      <c r="K445" s="550"/>
      <c r="L445" s="550"/>
      <c r="M445" s="550"/>
      <c r="N445" s="56"/>
    </row>
    <row r="446" spans="1:14" ht="18.75" customHeight="1" x14ac:dyDescent="0.2">
      <c r="A446" s="553"/>
      <c r="B446" s="1656" t="s">
        <v>164</v>
      </c>
      <c r="C446" s="1657"/>
      <c r="D446" s="1656" t="s">
        <v>139</v>
      </c>
      <c r="E446" s="1657"/>
      <c r="F446" s="904" t="s">
        <v>179</v>
      </c>
      <c r="G446" s="905"/>
      <c r="H446" s="905" t="s">
        <v>137</v>
      </c>
      <c r="I446" s="905"/>
      <c r="J446" s="904" t="s">
        <v>89</v>
      </c>
      <c r="K446" s="409"/>
      <c r="L446" s="550"/>
      <c r="M446" s="550"/>
      <c r="N446" s="56"/>
    </row>
    <row r="447" spans="1:14" ht="15" customHeight="1" x14ac:dyDescent="0.2">
      <c r="A447" s="553"/>
      <c r="B447" s="626"/>
      <c r="C447" s="565"/>
      <c r="D447" s="566"/>
      <c r="E447" s="411"/>
      <c r="F447" s="627"/>
      <c r="G447" s="568"/>
      <c r="H447" s="568"/>
      <c r="I447" s="568"/>
      <c r="J447" s="628" t="s">
        <v>1205</v>
      </c>
      <c r="K447" s="409"/>
      <c r="L447" s="550"/>
      <c r="M447" s="550"/>
      <c r="N447" s="56"/>
    </row>
    <row r="448" spans="1:14" s="163" customFormat="1" ht="15" customHeight="1" x14ac:dyDescent="0.2">
      <c r="A448" s="536"/>
      <c r="B448" s="908">
        <v>1</v>
      </c>
      <c r="C448" s="909" t="s">
        <v>927</v>
      </c>
      <c r="D448" s="655" t="s">
        <v>1206</v>
      </c>
      <c r="E448" s="656" t="s">
        <v>143</v>
      </c>
      <c r="F448" s="638" t="b">
        <f>IF(総括表!$B$4=総括表!$Q$4,基礎データ貼付用シート!E1813)</f>
        <v>0</v>
      </c>
      <c r="G448" s="699" t="s">
        <v>1202</v>
      </c>
      <c r="H448" s="965">
        <v>0.443</v>
      </c>
      <c r="I448" s="699" t="s">
        <v>1204</v>
      </c>
      <c r="J448" s="701">
        <f>ROUND(F448*H448,0)</f>
        <v>0</v>
      </c>
      <c r="K448" s="409" t="s">
        <v>1209</v>
      </c>
      <c r="L448" s="536"/>
      <c r="M448" s="536"/>
      <c r="N448" s="253"/>
    </row>
    <row r="449" spans="1:14" s="163" customFormat="1" ht="15" customHeight="1" x14ac:dyDescent="0.2">
      <c r="A449" s="536"/>
      <c r="B449" s="410"/>
      <c r="C449" s="411"/>
      <c r="D449" s="655" t="s">
        <v>1211</v>
      </c>
      <c r="E449" s="656" t="s">
        <v>142</v>
      </c>
      <c r="F449" s="638" t="b">
        <f>IF(総括表!$B$4=総括表!$Q$5,基礎データ貼付用シート!E1813)</f>
        <v>0</v>
      </c>
      <c r="G449" s="699" t="s">
        <v>1202</v>
      </c>
      <c r="H449" s="965">
        <v>0.42199999999999999</v>
      </c>
      <c r="I449" s="972" t="s">
        <v>1204</v>
      </c>
      <c r="J449" s="966">
        <f>ROUND(F449*H449,0)</f>
        <v>0</v>
      </c>
      <c r="K449" s="409" t="s">
        <v>1210</v>
      </c>
      <c r="L449" s="536"/>
      <c r="M449" s="536"/>
      <c r="N449" s="253"/>
    </row>
    <row r="450" spans="1:14" s="163" customFormat="1" ht="15" customHeight="1" x14ac:dyDescent="0.2">
      <c r="A450" s="536"/>
      <c r="B450" s="908">
        <v>2</v>
      </c>
      <c r="C450" s="909" t="s">
        <v>1083</v>
      </c>
      <c r="D450" s="655" t="s">
        <v>1206</v>
      </c>
      <c r="E450" s="656" t="s">
        <v>143</v>
      </c>
      <c r="F450" s="638" t="b">
        <f>IF(総括表!$B$4=総括表!$Q$4,基礎データ貼付用シート!E1814)</f>
        <v>0</v>
      </c>
      <c r="G450" s="699" t="s">
        <v>1202</v>
      </c>
      <c r="H450" s="965">
        <v>0.46600000000000003</v>
      </c>
      <c r="I450" s="699" t="s">
        <v>1204</v>
      </c>
      <c r="J450" s="701">
        <f>ROUND(F450*H450,0)</f>
        <v>0</v>
      </c>
      <c r="K450" s="409" t="s">
        <v>1212</v>
      </c>
      <c r="L450" s="536"/>
      <c r="M450" s="536"/>
      <c r="N450" s="253"/>
    </row>
    <row r="451" spans="1:14" s="163" customFormat="1" ht="15" customHeight="1" thickBot="1" x14ac:dyDescent="0.25">
      <c r="A451" s="536"/>
      <c r="B451" s="410"/>
      <c r="C451" s="411"/>
      <c r="D451" s="655" t="s">
        <v>1211</v>
      </c>
      <c r="E451" s="656" t="s">
        <v>142</v>
      </c>
      <c r="F451" s="638" t="b">
        <f>IF(総括表!$B$4=総括表!$Q$5,基礎データ貼付用シート!E1814)</f>
        <v>0</v>
      </c>
      <c r="G451" s="699" t="s">
        <v>1202</v>
      </c>
      <c r="H451" s="965">
        <v>0.45100000000000001</v>
      </c>
      <c r="I451" s="972" t="s">
        <v>1204</v>
      </c>
      <c r="J451" s="966">
        <f>ROUND(F451*H451,0)</f>
        <v>0</v>
      </c>
      <c r="K451" s="409" t="s">
        <v>1213</v>
      </c>
      <c r="L451" s="536"/>
      <c r="M451" s="536"/>
      <c r="N451" s="253"/>
    </row>
    <row r="452" spans="1:14" s="163" customFormat="1" ht="15" customHeight="1" x14ac:dyDescent="0.2">
      <c r="A452" s="536"/>
      <c r="B452" s="413"/>
      <c r="C452" s="414"/>
      <c r="D452" s="413"/>
      <c r="E452" s="413"/>
      <c r="F452" s="58"/>
      <c r="G452" s="591"/>
      <c r="H452" s="1541" t="s">
        <v>1291</v>
      </c>
      <c r="I452" s="1542"/>
      <c r="J452" s="634"/>
      <c r="K452" s="409"/>
      <c r="L452" s="536"/>
      <c r="M452" s="536"/>
      <c r="N452" s="253"/>
    </row>
    <row r="453" spans="1:14" s="163" customFormat="1" ht="15" customHeight="1" thickBot="1" x14ac:dyDescent="0.25">
      <c r="A453" s="536"/>
      <c r="B453" s="409"/>
      <c r="C453" s="409"/>
      <c r="D453" s="409"/>
      <c r="E453" s="409"/>
      <c r="F453" s="657"/>
      <c r="G453" s="409"/>
      <c r="H453" s="1545" t="s">
        <v>118</v>
      </c>
      <c r="I453" s="1546"/>
      <c r="J453" s="1098">
        <f>SUM(J448:J451)</f>
        <v>0</v>
      </c>
      <c r="K453" s="409" t="s">
        <v>982</v>
      </c>
      <c r="L453" s="536"/>
      <c r="M453" s="1158" t="s">
        <v>1202</v>
      </c>
      <c r="N453" s="253"/>
    </row>
    <row r="454" spans="1:14" s="163" customFormat="1" ht="15" customHeight="1" x14ac:dyDescent="0.2">
      <c r="A454" s="536"/>
      <c r="B454" s="409"/>
      <c r="C454" s="409"/>
      <c r="D454" s="409"/>
      <c r="E454" s="409"/>
      <c r="F454" s="657"/>
      <c r="G454" s="409"/>
      <c r="H454" s="591"/>
      <c r="I454" s="591"/>
      <c r="J454" s="58"/>
      <c r="K454" s="409"/>
      <c r="L454" s="536"/>
      <c r="M454" s="536"/>
      <c r="N454" s="253"/>
    </row>
    <row r="455" spans="1:14" ht="18.75" customHeight="1" x14ac:dyDescent="0.2">
      <c r="A455" s="551">
        <v>22</v>
      </c>
      <c r="B455" s="536" t="s">
        <v>1293</v>
      </c>
      <c r="C455" s="550"/>
      <c r="D455" s="550"/>
      <c r="E455" s="550"/>
      <c r="F455" s="549"/>
      <c r="G455" s="550"/>
      <c r="H455" s="645"/>
      <c r="I455" s="550"/>
      <c r="J455" s="549"/>
      <c r="K455" s="550"/>
      <c r="L455" s="550"/>
      <c r="M455" s="915"/>
      <c r="N455" s="47"/>
    </row>
    <row r="456" spans="1:14" ht="18.75" customHeight="1" x14ac:dyDescent="0.2">
      <c r="A456" s="553"/>
      <c r="B456" s="550"/>
      <c r="C456" s="550"/>
      <c r="D456" s="550"/>
      <c r="E456" s="550"/>
      <c r="F456" s="549"/>
      <c r="G456" s="550"/>
      <c r="H456" s="645"/>
      <c r="I456" s="550"/>
      <c r="J456" s="549"/>
      <c r="K456" s="550"/>
      <c r="L456" s="550"/>
      <c r="M456" s="915"/>
      <c r="N456" s="47"/>
    </row>
    <row r="457" spans="1:14" ht="18.75" customHeight="1" x14ac:dyDescent="0.2">
      <c r="A457" s="553"/>
      <c r="B457" s="1656" t="s">
        <v>164</v>
      </c>
      <c r="C457" s="1657"/>
      <c r="D457" s="1656" t="s">
        <v>139</v>
      </c>
      <c r="E457" s="1657"/>
      <c r="F457" s="1135" t="s">
        <v>179</v>
      </c>
      <c r="G457" s="905"/>
      <c r="H457" s="1136" t="s">
        <v>137</v>
      </c>
      <c r="I457" s="905"/>
      <c r="J457" s="1135" t="s">
        <v>89</v>
      </c>
      <c r="K457" s="409"/>
      <c r="L457" s="550"/>
      <c r="M457" s="915"/>
      <c r="N457" s="47"/>
    </row>
    <row r="458" spans="1:14" ht="18.75" customHeight="1" x14ac:dyDescent="0.2">
      <c r="A458" s="553"/>
      <c r="B458" s="626"/>
      <c r="C458" s="565"/>
      <c r="D458" s="566"/>
      <c r="E458" s="411"/>
      <c r="F458" s="571"/>
      <c r="G458" s="568"/>
      <c r="H458" s="651"/>
      <c r="I458" s="568"/>
      <c r="J458" s="567" t="s">
        <v>1294</v>
      </c>
      <c r="K458" s="409"/>
      <c r="L458" s="550"/>
      <c r="M458" s="915"/>
      <c r="N458" s="47"/>
    </row>
    <row r="459" spans="1:14" ht="15" customHeight="1" x14ac:dyDescent="0.2">
      <c r="A459" s="553"/>
      <c r="B459" s="908">
        <v>1</v>
      </c>
      <c r="C459" s="909" t="s">
        <v>1295</v>
      </c>
      <c r="D459" s="655" t="s">
        <v>1296</v>
      </c>
      <c r="E459" s="656" t="s">
        <v>143</v>
      </c>
      <c r="F459" s="638" t="b">
        <f>IF(総括表!$B$4=総括表!$Q$4,基礎データ貼付用シート!E1815)</f>
        <v>0</v>
      </c>
      <c r="G459" s="699" t="s">
        <v>1297</v>
      </c>
      <c r="H459" s="614">
        <v>0.48299999999999998</v>
      </c>
      <c r="I459" s="699" t="s">
        <v>1298</v>
      </c>
      <c r="J459" s="701">
        <f t="shared" ref="J459:J462" si="40">ROUND(F459*H459,0)</f>
        <v>0</v>
      </c>
      <c r="K459" s="409" t="s">
        <v>1299</v>
      </c>
      <c r="L459" s="550"/>
      <c r="M459" s="915"/>
      <c r="N459" s="47"/>
    </row>
    <row r="460" spans="1:14" ht="15" customHeight="1" x14ac:dyDescent="0.2">
      <c r="A460" s="553"/>
      <c r="B460" s="410"/>
      <c r="C460" s="411"/>
      <c r="D460" s="655" t="s">
        <v>1300</v>
      </c>
      <c r="E460" s="656" t="s">
        <v>142</v>
      </c>
      <c r="F460" s="638" t="b">
        <f>IF(総括表!$B$4=総括表!$Q$5,基礎データ貼付用シート!E1815)</f>
        <v>0</v>
      </c>
      <c r="G460" s="699" t="s">
        <v>1297</v>
      </c>
      <c r="H460" s="614">
        <v>0.47599999999999998</v>
      </c>
      <c r="I460" s="972" t="s">
        <v>1298</v>
      </c>
      <c r="J460" s="966">
        <f t="shared" si="40"/>
        <v>0</v>
      </c>
      <c r="K460" s="409" t="s">
        <v>1301</v>
      </c>
      <c r="L460" s="550"/>
      <c r="M460" s="915"/>
      <c r="N460" s="47"/>
    </row>
    <row r="461" spans="1:14" ht="15" customHeight="1" x14ac:dyDescent="0.2">
      <c r="A461" s="553"/>
      <c r="B461" s="404">
        <v>2</v>
      </c>
      <c r="C461" s="405" t="s">
        <v>5119</v>
      </c>
      <c r="D461" s="406" t="s">
        <v>534</v>
      </c>
      <c r="E461" s="407" t="s">
        <v>143</v>
      </c>
      <c r="F461" s="638" t="b">
        <f>IF(総括表!$B$4=総括表!$Q$4,基礎データ貼付用シート!E1817)</f>
        <v>0</v>
      </c>
      <c r="G461" s="423" t="s">
        <v>117</v>
      </c>
      <c r="H461" s="614">
        <v>0.5</v>
      </c>
      <c r="I461" s="423" t="s">
        <v>119</v>
      </c>
      <c r="J461" s="424">
        <f t="shared" si="40"/>
        <v>0</v>
      </c>
      <c r="K461" s="409" t="s">
        <v>130</v>
      </c>
      <c r="L461" s="550"/>
      <c r="M461" s="915"/>
      <c r="N461" s="47"/>
    </row>
    <row r="462" spans="1:14" ht="15" customHeight="1" x14ac:dyDescent="0.2">
      <c r="A462" s="553"/>
      <c r="B462" s="410"/>
      <c r="C462" s="411"/>
      <c r="D462" s="406" t="s">
        <v>530</v>
      </c>
      <c r="E462" s="407" t="s">
        <v>142</v>
      </c>
      <c r="F462" s="638" t="b">
        <f>IF(総括表!$B$4=総括表!$Q$5,基礎データ貼付用シート!E1817)</f>
        <v>0</v>
      </c>
      <c r="G462" s="423" t="s">
        <v>117</v>
      </c>
      <c r="H462" s="614">
        <v>0.5</v>
      </c>
      <c r="I462" s="425" t="s">
        <v>119</v>
      </c>
      <c r="J462" s="789">
        <f t="shared" si="40"/>
        <v>0</v>
      </c>
      <c r="K462" s="409" t="s">
        <v>539</v>
      </c>
      <c r="L462" s="550"/>
      <c r="M462" s="915"/>
      <c r="N462" s="47"/>
    </row>
    <row r="463" spans="1:14" ht="15" customHeight="1" x14ac:dyDescent="0.2">
      <c r="A463" s="553"/>
      <c r="B463" s="404">
        <f>B461+1</f>
        <v>3</v>
      </c>
      <c r="C463" s="405" t="s">
        <v>5462</v>
      </c>
      <c r="D463" s="406" t="s">
        <v>534</v>
      </c>
      <c r="E463" s="407" t="s">
        <v>143</v>
      </c>
      <c r="F463" s="638" t="b">
        <f>IF(総括表!$B$4=総括表!$Q$4,基礎データ貼付用シート!E1821)</f>
        <v>0</v>
      </c>
      <c r="G463" s="423" t="s">
        <v>117</v>
      </c>
      <c r="H463" s="614">
        <v>0.5</v>
      </c>
      <c r="I463" s="423" t="s">
        <v>119</v>
      </c>
      <c r="J463" s="424">
        <f t="shared" ref="J463:J464" si="41">ROUND(F463*H463,0)</f>
        <v>0</v>
      </c>
      <c r="K463" s="409" t="s">
        <v>5467</v>
      </c>
      <c r="L463" s="550"/>
      <c r="M463" s="915"/>
      <c r="N463" s="47"/>
    </row>
    <row r="464" spans="1:14" ht="15" customHeight="1" x14ac:dyDescent="0.2">
      <c r="A464" s="553"/>
      <c r="B464" s="410"/>
      <c r="C464" s="411"/>
      <c r="D464" s="406" t="s">
        <v>530</v>
      </c>
      <c r="E464" s="407" t="s">
        <v>142</v>
      </c>
      <c r="F464" s="638" t="b">
        <f>IF(総括表!$B$4=総括表!$Q$5,基礎データ貼付用シート!E1821)</f>
        <v>0</v>
      </c>
      <c r="G464" s="423" t="s">
        <v>117</v>
      </c>
      <c r="H464" s="614">
        <v>0.5</v>
      </c>
      <c r="I464" s="425" t="s">
        <v>119</v>
      </c>
      <c r="J464" s="789">
        <f t="shared" si="41"/>
        <v>0</v>
      </c>
      <c r="K464" s="409" t="s">
        <v>5468</v>
      </c>
      <c r="L464" s="550"/>
      <c r="M464" s="915"/>
      <c r="N464" s="47"/>
    </row>
    <row r="465" spans="1:14" ht="15" customHeight="1" x14ac:dyDescent="0.2">
      <c r="A465" s="553"/>
      <c r="B465" s="404">
        <f>B463+1</f>
        <v>4</v>
      </c>
      <c r="C465" s="405" t="s">
        <v>5833</v>
      </c>
      <c r="D465" s="406" t="s">
        <v>534</v>
      </c>
      <c r="E465" s="407" t="s">
        <v>143</v>
      </c>
      <c r="F465" s="638" t="b">
        <f>IF(総括表!$B$4=総括表!$Q$4,基礎データ貼付用シート!E1825)</f>
        <v>0</v>
      </c>
      <c r="G465" s="423" t="s">
        <v>117</v>
      </c>
      <c r="H465" s="614">
        <v>0.5</v>
      </c>
      <c r="I465" s="423" t="s">
        <v>119</v>
      </c>
      <c r="J465" s="424">
        <f t="shared" ref="J465:J466" si="42">ROUND(F465*H465,0)</f>
        <v>0</v>
      </c>
      <c r="K465" s="409" t="s">
        <v>536</v>
      </c>
      <c r="L465" s="550"/>
      <c r="M465" s="915"/>
      <c r="N465" s="47"/>
    </row>
    <row r="466" spans="1:14" ht="15" customHeight="1" x14ac:dyDescent="0.2">
      <c r="A466" s="553"/>
      <c r="B466" s="410"/>
      <c r="C466" s="411"/>
      <c r="D466" s="406" t="s">
        <v>530</v>
      </c>
      <c r="E466" s="407" t="s">
        <v>142</v>
      </c>
      <c r="F466" s="638" t="b">
        <f>IF(総括表!$B$4=総括表!$Q$5,基礎データ貼付用シート!E1825)</f>
        <v>0</v>
      </c>
      <c r="G466" s="423" t="s">
        <v>117</v>
      </c>
      <c r="H466" s="614">
        <v>0.5</v>
      </c>
      <c r="I466" s="425" t="s">
        <v>119</v>
      </c>
      <c r="J466" s="789">
        <f t="shared" si="42"/>
        <v>0</v>
      </c>
      <c r="K466" s="409" t="s">
        <v>535</v>
      </c>
      <c r="L466" s="550"/>
      <c r="M466" s="915"/>
      <c r="N466" s="47"/>
    </row>
    <row r="467" spans="1:14" s="255" customFormat="1" ht="15" customHeight="1" x14ac:dyDescent="0.2">
      <c r="A467" s="553"/>
      <c r="B467" s="404">
        <f>B465+1</f>
        <v>5</v>
      </c>
      <c r="C467" s="405" t="s">
        <v>6351</v>
      </c>
      <c r="D467" s="406" t="s">
        <v>534</v>
      </c>
      <c r="E467" s="407" t="s">
        <v>143</v>
      </c>
      <c r="F467" s="702" t="b">
        <f>IF(総括表!$B$4=総括表!$Q$4,基礎データ貼付用シート!E1829)</f>
        <v>0</v>
      </c>
      <c r="G467" s="423" t="s">
        <v>117</v>
      </c>
      <c r="H467" s="614">
        <v>0.5</v>
      </c>
      <c r="I467" s="423" t="s">
        <v>119</v>
      </c>
      <c r="J467" s="424">
        <f t="shared" ref="J467:J468" si="43">ROUND(F467*H467,0)</f>
        <v>0</v>
      </c>
      <c r="K467" s="409" t="s">
        <v>266</v>
      </c>
      <c r="L467" s="550"/>
      <c r="M467" s="915"/>
      <c r="N467" s="47"/>
    </row>
    <row r="468" spans="1:14" s="255" customFormat="1" ht="15" customHeight="1" thickBot="1" x14ac:dyDescent="0.25">
      <c r="A468" s="553"/>
      <c r="B468" s="410"/>
      <c r="C468" s="411"/>
      <c r="D468" s="406" t="s">
        <v>530</v>
      </c>
      <c r="E468" s="407" t="s">
        <v>142</v>
      </c>
      <c r="F468" s="702" t="b">
        <f>IF(総括表!$B$4=総括表!$Q$5,基礎データ貼付用シート!E1829)</f>
        <v>0</v>
      </c>
      <c r="G468" s="423" t="s">
        <v>117</v>
      </c>
      <c r="H468" s="614">
        <v>0.5</v>
      </c>
      <c r="I468" s="425" t="s">
        <v>119</v>
      </c>
      <c r="J468" s="789">
        <f t="shared" si="43"/>
        <v>0</v>
      </c>
      <c r="K468" s="409" t="s">
        <v>265</v>
      </c>
      <c r="L468" s="550"/>
      <c r="M468" s="915"/>
      <c r="N468" s="47"/>
    </row>
    <row r="469" spans="1:14" ht="15" customHeight="1" x14ac:dyDescent="0.2">
      <c r="A469" s="536"/>
      <c r="B469" s="413"/>
      <c r="C469" s="414"/>
      <c r="D469" s="413"/>
      <c r="E469" s="413"/>
      <c r="F469" s="592"/>
      <c r="G469" s="591"/>
      <c r="H469" s="1504" t="s">
        <v>1281</v>
      </c>
      <c r="I469" s="1505"/>
      <c r="J469" s="1084"/>
      <c r="K469" s="550"/>
      <c r="L469" s="550"/>
      <c r="M469" s="915"/>
      <c r="N469" s="47"/>
    </row>
    <row r="470" spans="1:14" ht="15" customHeight="1" thickBot="1" x14ac:dyDescent="0.25">
      <c r="A470" s="536"/>
      <c r="B470" s="409"/>
      <c r="C470" s="409"/>
      <c r="D470" s="409"/>
      <c r="E470" s="409"/>
      <c r="F470" s="657"/>
      <c r="G470" s="409"/>
      <c r="H470" s="1545" t="s">
        <v>118</v>
      </c>
      <c r="I470" s="1546"/>
      <c r="J470" s="642">
        <f>SUM(J459:J468)</f>
        <v>0</v>
      </c>
      <c r="K470" s="409" t="s">
        <v>4856</v>
      </c>
      <c r="L470" s="550"/>
      <c r="M470" s="1158" t="s">
        <v>5059</v>
      </c>
      <c r="N470" s="47"/>
    </row>
    <row r="471" spans="1:14" s="163" customFormat="1" ht="15" customHeight="1" x14ac:dyDescent="0.2">
      <c r="A471" s="536"/>
      <c r="B471" s="409"/>
      <c r="C471" s="409"/>
      <c r="D471" s="409"/>
      <c r="E471" s="409"/>
      <c r="F471" s="657"/>
      <c r="G471" s="409"/>
      <c r="H471" s="591"/>
      <c r="I471" s="591"/>
      <c r="J471" s="58"/>
      <c r="K471" s="409"/>
      <c r="L471" s="536"/>
      <c r="M471" s="536"/>
      <c r="N471" s="253"/>
    </row>
    <row r="472" spans="1:14" ht="18.75" customHeight="1" x14ac:dyDescent="0.2">
      <c r="A472" s="551">
        <v>23</v>
      </c>
      <c r="B472" s="536" t="s">
        <v>1302</v>
      </c>
      <c r="C472" s="550"/>
      <c r="D472" s="550"/>
      <c r="E472" s="550"/>
      <c r="F472" s="549"/>
      <c r="G472" s="550"/>
      <c r="H472" s="645"/>
      <c r="I472" s="550"/>
      <c r="J472" s="549"/>
      <c r="K472" s="550"/>
      <c r="L472" s="550"/>
      <c r="M472" s="915"/>
      <c r="N472" s="47"/>
    </row>
    <row r="473" spans="1:14" ht="18.75" customHeight="1" x14ac:dyDescent="0.2">
      <c r="A473" s="553"/>
      <c r="B473" s="536" t="s">
        <v>1303</v>
      </c>
      <c r="C473" s="550"/>
      <c r="D473" s="550"/>
      <c r="E473" s="550"/>
      <c r="F473" s="549"/>
      <c r="G473" s="550"/>
      <c r="H473" s="645"/>
      <c r="I473" s="550"/>
      <c r="J473" s="549"/>
      <c r="K473" s="550"/>
      <c r="L473" s="550"/>
      <c r="M473" s="915"/>
      <c r="N473" s="47"/>
    </row>
    <row r="474" spans="1:14" ht="18.75" customHeight="1" x14ac:dyDescent="0.2">
      <c r="A474" s="553"/>
      <c r="B474" s="1656" t="s">
        <v>164</v>
      </c>
      <c r="C474" s="1657"/>
      <c r="D474" s="1656" t="s">
        <v>139</v>
      </c>
      <c r="E474" s="1657"/>
      <c r="F474" s="1135" t="s">
        <v>179</v>
      </c>
      <c r="G474" s="905"/>
      <c r="H474" s="1136" t="s">
        <v>137</v>
      </c>
      <c r="I474" s="905"/>
      <c r="J474" s="1135" t="s">
        <v>89</v>
      </c>
      <c r="K474" s="409"/>
      <c r="L474" s="550"/>
      <c r="M474" s="915"/>
      <c r="N474" s="47"/>
    </row>
    <row r="475" spans="1:14" ht="18.75" customHeight="1" x14ac:dyDescent="0.2">
      <c r="A475" s="553"/>
      <c r="B475" s="626"/>
      <c r="C475" s="565"/>
      <c r="D475" s="566"/>
      <c r="E475" s="411"/>
      <c r="F475" s="571"/>
      <c r="G475" s="568"/>
      <c r="H475" s="651"/>
      <c r="I475" s="568"/>
      <c r="J475" s="567" t="s">
        <v>1304</v>
      </c>
      <c r="K475" s="409"/>
      <c r="L475" s="550"/>
      <c r="M475" s="915"/>
      <c r="N475" s="47"/>
    </row>
    <row r="476" spans="1:14" ht="15" customHeight="1" x14ac:dyDescent="0.2">
      <c r="A476" s="553"/>
      <c r="B476" s="908">
        <v>1</v>
      </c>
      <c r="C476" s="909" t="s">
        <v>1295</v>
      </c>
      <c r="D476" s="655" t="s">
        <v>1272</v>
      </c>
      <c r="E476" s="656" t="s">
        <v>143</v>
      </c>
      <c r="F476" s="638" t="b">
        <f>IF(総括表!$B$4=総括表!$Q$4,基礎データ貼付用シート!E1816)</f>
        <v>0</v>
      </c>
      <c r="G476" s="699" t="s">
        <v>1273</v>
      </c>
      <c r="H476" s="965">
        <v>0.28999999999999998</v>
      </c>
      <c r="I476" s="699" t="s">
        <v>1274</v>
      </c>
      <c r="J476" s="701">
        <f t="shared" ref="J476:J477" si="44">ROUND(F476*H476,0)</f>
        <v>0</v>
      </c>
      <c r="K476" s="409" t="s">
        <v>1305</v>
      </c>
      <c r="L476" s="550"/>
      <c r="M476" s="915"/>
      <c r="N476" s="47"/>
    </row>
    <row r="477" spans="1:14" ht="15" customHeight="1" thickBot="1" x14ac:dyDescent="0.25">
      <c r="A477" s="553"/>
      <c r="B477" s="410"/>
      <c r="C477" s="411"/>
      <c r="D477" s="655" t="s">
        <v>1306</v>
      </c>
      <c r="E477" s="656" t="s">
        <v>142</v>
      </c>
      <c r="F477" s="638" t="b">
        <f>IF(総括表!$B$4=総括表!$Q$5,基礎データ貼付用シート!E1816)</f>
        <v>0</v>
      </c>
      <c r="G477" s="699" t="s">
        <v>1273</v>
      </c>
      <c r="H477" s="965">
        <v>0.28599999999999998</v>
      </c>
      <c r="I477" s="972" t="s">
        <v>1274</v>
      </c>
      <c r="J477" s="966">
        <f t="shared" si="44"/>
        <v>0</v>
      </c>
      <c r="K477" s="409" t="s">
        <v>1307</v>
      </c>
      <c r="L477" s="550"/>
      <c r="M477" s="915"/>
      <c r="N477" s="47"/>
    </row>
    <row r="478" spans="1:14" ht="15" customHeight="1" x14ac:dyDescent="0.2">
      <c r="A478" s="536"/>
      <c r="B478" s="413"/>
      <c r="C478" s="414"/>
      <c r="D478" s="413"/>
      <c r="E478" s="413"/>
      <c r="F478" s="592"/>
      <c r="G478" s="591"/>
      <c r="H478" s="1541" t="s">
        <v>1308</v>
      </c>
      <c r="I478" s="1542"/>
      <c r="J478" s="1137"/>
      <c r="K478" s="550"/>
      <c r="L478" s="550"/>
      <c r="M478" s="915"/>
      <c r="N478" s="47"/>
    </row>
    <row r="479" spans="1:14" ht="15" customHeight="1" thickBot="1" x14ac:dyDescent="0.25">
      <c r="A479" s="536"/>
      <c r="B479" s="409"/>
      <c r="C479" s="409"/>
      <c r="D479" s="409"/>
      <c r="E479" s="409"/>
      <c r="F479" s="657"/>
      <c r="G479" s="409"/>
      <c r="H479" s="1545" t="s">
        <v>118</v>
      </c>
      <c r="I479" s="1546"/>
      <c r="J479" s="642">
        <f>SUM(J476:J477)</f>
        <v>0</v>
      </c>
      <c r="K479" s="409" t="s">
        <v>983</v>
      </c>
      <c r="L479" s="550"/>
      <c r="M479" s="1158" t="s">
        <v>1202</v>
      </c>
      <c r="N479" s="47"/>
    </row>
    <row r="480" spans="1:14" s="163" customFormat="1" ht="15" customHeight="1" x14ac:dyDescent="0.2">
      <c r="A480" s="536"/>
      <c r="B480" s="409"/>
      <c r="C480" s="409"/>
      <c r="D480" s="409"/>
      <c r="E480" s="409"/>
      <c r="F480" s="657"/>
      <c r="G480" s="409"/>
      <c r="H480" s="591"/>
      <c r="I480" s="591"/>
      <c r="J480" s="58"/>
      <c r="K480" s="409"/>
      <c r="L480" s="536"/>
      <c r="M480" s="536"/>
      <c r="N480" s="253"/>
    </row>
    <row r="481" spans="1:14" ht="18.75" customHeight="1" x14ac:dyDescent="0.2">
      <c r="A481" s="551">
        <v>24</v>
      </c>
      <c r="B481" s="536" t="s">
        <v>1302</v>
      </c>
      <c r="C481" s="550"/>
      <c r="D481" s="550"/>
      <c r="E481" s="550"/>
      <c r="F481" s="549"/>
      <c r="G481" s="550"/>
      <c r="H481" s="645"/>
      <c r="I481" s="550"/>
      <c r="J481" s="549"/>
      <c r="K481" s="550"/>
      <c r="L481" s="550"/>
      <c r="M481" s="915"/>
      <c r="N481" s="47"/>
    </row>
    <row r="482" spans="1:14" ht="18.75" customHeight="1" x14ac:dyDescent="0.2">
      <c r="A482" s="553"/>
      <c r="B482" s="536" t="s">
        <v>5121</v>
      </c>
      <c r="C482" s="550"/>
      <c r="D482" s="550"/>
      <c r="E482" s="550"/>
      <c r="F482" s="549"/>
      <c r="G482" s="550"/>
      <c r="H482" s="645"/>
      <c r="I482" s="550"/>
      <c r="J482" s="549"/>
      <c r="K482" s="550"/>
      <c r="L482" s="550"/>
      <c r="M482" s="915"/>
      <c r="N482" s="47"/>
    </row>
    <row r="483" spans="1:14" ht="18.75" customHeight="1" x14ac:dyDescent="0.2">
      <c r="A483" s="553"/>
      <c r="B483" s="536" t="s">
        <v>5122</v>
      </c>
      <c r="C483" s="550"/>
      <c r="D483" s="550"/>
      <c r="E483" s="550"/>
      <c r="F483" s="549"/>
      <c r="G483" s="550"/>
      <c r="H483" s="645"/>
      <c r="I483" s="550"/>
      <c r="J483" s="549"/>
      <c r="K483" s="550"/>
      <c r="L483" s="550"/>
      <c r="M483" s="915"/>
      <c r="N483" s="47"/>
    </row>
    <row r="484" spans="1:14" ht="18.75" customHeight="1" x14ac:dyDescent="0.2">
      <c r="A484" s="553"/>
      <c r="B484" s="1534" t="s">
        <v>164</v>
      </c>
      <c r="C484" s="1535"/>
      <c r="D484" s="1534" t="s">
        <v>139</v>
      </c>
      <c r="E484" s="1535"/>
      <c r="F484" s="562" t="s">
        <v>179</v>
      </c>
      <c r="G484" s="412"/>
      <c r="H484" s="761" t="s">
        <v>137</v>
      </c>
      <c r="I484" s="412"/>
      <c r="J484" s="562" t="s">
        <v>89</v>
      </c>
      <c r="K484" s="409"/>
      <c r="L484" s="550"/>
      <c r="M484" s="915"/>
      <c r="N484" s="47"/>
    </row>
    <row r="485" spans="1:14" ht="18.75" customHeight="1" x14ac:dyDescent="0.2">
      <c r="A485" s="553"/>
      <c r="B485" s="564"/>
      <c r="C485" s="565"/>
      <c r="D485" s="566"/>
      <c r="E485" s="411"/>
      <c r="F485" s="571"/>
      <c r="G485" s="568"/>
      <c r="H485" s="651"/>
      <c r="I485" s="568"/>
      <c r="J485" s="567" t="s">
        <v>136</v>
      </c>
      <c r="K485" s="409"/>
      <c r="L485" s="550"/>
      <c r="M485" s="915"/>
      <c r="N485" s="47"/>
    </row>
    <row r="486" spans="1:14" ht="15" customHeight="1" x14ac:dyDescent="0.2">
      <c r="A486" s="553"/>
      <c r="B486" s="404">
        <v>1</v>
      </c>
      <c r="C486" s="405" t="s">
        <v>5119</v>
      </c>
      <c r="D486" s="406" t="s">
        <v>534</v>
      </c>
      <c r="E486" s="407" t="s">
        <v>143</v>
      </c>
      <c r="F486" s="638" t="b">
        <f>IF(総括表!$B$4=総括表!$Q$4,基礎データ貼付用シート!E1818)</f>
        <v>0</v>
      </c>
      <c r="G486" s="423" t="s">
        <v>117</v>
      </c>
      <c r="H486" s="614">
        <v>0.3</v>
      </c>
      <c r="I486" s="423" t="s">
        <v>119</v>
      </c>
      <c r="J486" s="424">
        <f t="shared" ref="J486:J487" si="45">ROUND(F486*H486,0)</f>
        <v>0</v>
      </c>
      <c r="K486" s="409" t="s">
        <v>134</v>
      </c>
      <c r="L486" s="550"/>
      <c r="M486" s="915"/>
      <c r="N486" s="47"/>
    </row>
    <row r="487" spans="1:14" ht="15" customHeight="1" x14ac:dyDescent="0.2">
      <c r="A487" s="553"/>
      <c r="B487" s="410"/>
      <c r="C487" s="411"/>
      <c r="D487" s="406" t="s">
        <v>530</v>
      </c>
      <c r="E487" s="407" t="s">
        <v>142</v>
      </c>
      <c r="F487" s="638" t="b">
        <f>IF(総括表!$B$4=総括表!$Q$5,基礎データ貼付用シート!E1818)</f>
        <v>0</v>
      </c>
      <c r="G487" s="423" t="s">
        <v>117</v>
      </c>
      <c r="H487" s="614">
        <v>0.3</v>
      </c>
      <c r="I487" s="425" t="s">
        <v>119</v>
      </c>
      <c r="J487" s="789">
        <f t="shared" si="45"/>
        <v>0</v>
      </c>
      <c r="K487" s="409" t="s">
        <v>132</v>
      </c>
      <c r="L487" s="550"/>
      <c r="M487" s="915"/>
      <c r="N487" s="47"/>
    </row>
    <row r="488" spans="1:14" ht="15" customHeight="1" x14ac:dyDescent="0.2">
      <c r="A488" s="553"/>
      <c r="B488" s="404">
        <f>B486+1</f>
        <v>2</v>
      </c>
      <c r="C488" s="405" t="s">
        <v>5462</v>
      </c>
      <c r="D488" s="406" t="s">
        <v>534</v>
      </c>
      <c r="E488" s="407" t="s">
        <v>143</v>
      </c>
      <c r="F488" s="638" t="b">
        <f>IF(総括表!$B$4=総括表!$Q$4,基礎データ貼付用シート!E1822)</f>
        <v>0</v>
      </c>
      <c r="G488" s="423" t="s">
        <v>117</v>
      </c>
      <c r="H488" s="614">
        <v>0.3</v>
      </c>
      <c r="I488" s="423" t="s">
        <v>119</v>
      </c>
      <c r="J488" s="424">
        <f t="shared" ref="J488:J489" si="46">ROUND(F488*H488,0)</f>
        <v>0</v>
      </c>
      <c r="K488" s="409" t="s">
        <v>130</v>
      </c>
      <c r="L488" s="550"/>
      <c r="M488" s="915"/>
      <c r="N488" s="47"/>
    </row>
    <row r="489" spans="1:14" ht="15" customHeight="1" x14ac:dyDescent="0.2">
      <c r="A489" s="553"/>
      <c r="B489" s="410"/>
      <c r="C489" s="411"/>
      <c r="D489" s="406" t="s">
        <v>530</v>
      </c>
      <c r="E489" s="407" t="s">
        <v>142</v>
      </c>
      <c r="F489" s="638" t="b">
        <f>IF(総括表!$B$4=総括表!$Q$5,基礎データ貼付用シート!E1822)</f>
        <v>0</v>
      </c>
      <c r="G489" s="423" t="s">
        <v>117</v>
      </c>
      <c r="H489" s="614">
        <v>0.3</v>
      </c>
      <c r="I489" s="425" t="s">
        <v>119</v>
      </c>
      <c r="J489" s="789">
        <f t="shared" si="46"/>
        <v>0</v>
      </c>
      <c r="K489" s="409" t="s">
        <v>539</v>
      </c>
      <c r="L489" s="550"/>
      <c r="M489" s="915"/>
      <c r="N489" s="47"/>
    </row>
    <row r="490" spans="1:14" ht="15" customHeight="1" x14ac:dyDescent="0.2">
      <c r="A490" s="553"/>
      <c r="B490" s="404">
        <f>B488+1</f>
        <v>3</v>
      </c>
      <c r="C490" s="405" t="s">
        <v>5833</v>
      </c>
      <c r="D490" s="406" t="s">
        <v>534</v>
      </c>
      <c r="E490" s="407" t="s">
        <v>143</v>
      </c>
      <c r="F490" s="638" t="b">
        <f>IF(総括表!$B$4=総括表!$Q$4,基礎データ貼付用シート!E1826)</f>
        <v>0</v>
      </c>
      <c r="G490" s="423" t="s">
        <v>117</v>
      </c>
      <c r="H490" s="614">
        <v>0.3</v>
      </c>
      <c r="I490" s="423" t="s">
        <v>119</v>
      </c>
      <c r="J490" s="424">
        <f t="shared" ref="J490:J491" si="47">ROUND(F490*H490,0)</f>
        <v>0</v>
      </c>
      <c r="K490" s="409" t="s">
        <v>538</v>
      </c>
      <c r="L490" s="550"/>
      <c r="M490" s="915"/>
      <c r="N490" s="47"/>
    </row>
    <row r="491" spans="1:14" ht="15" customHeight="1" x14ac:dyDescent="0.2">
      <c r="A491" s="553"/>
      <c r="B491" s="410"/>
      <c r="C491" s="411"/>
      <c r="D491" s="406" t="s">
        <v>530</v>
      </c>
      <c r="E491" s="407" t="s">
        <v>142</v>
      </c>
      <c r="F491" s="638" t="b">
        <f>IF(総括表!$B$4=総括表!$Q$5,基礎データ貼付用シート!E1826)</f>
        <v>0</v>
      </c>
      <c r="G491" s="423" t="s">
        <v>117</v>
      </c>
      <c r="H491" s="614">
        <v>0.3</v>
      </c>
      <c r="I491" s="425" t="s">
        <v>119</v>
      </c>
      <c r="J491" s="789">
        <f t="shared" si="47"/>
        <v>0</v>
      </c>
      <c r="K491" s="409" t="s">
        <v>537</v>
      </c>
      <c r="L491" s="550"/>
      <c r="M491" s="915"/>
      <c r="N491" s="47"/>
    </row>
    <row r="492" spans="1:14" s="255" customFormat="1" ht="15" customHeight="1" x14ac:dyDescent="0.2">
      <c r="A492" s="553"/>
      <c r="B492" s="404">
        <f>B490+1</f>
        <v>4</v>
      </c>
      <c r="C492" s="405" t="s">
        <v>6351</v>
      </c>
      <c r="D492" s="406" t="s">
        <v>534</v>
      </c>
      <c r="E492" s="407" t="s">
        <v>143</v>
      </c>
      <c r="F492" s="702" t="b">
        <f>IF(総括表!$B$4=総括表!$Q$4,基礎データ貼付用シート!E1830)</f>
        <v>0</v>
      </c>
      <c r="G492" s="423" t="s">
        <v>117</v>
      </c>
      <c r="H492" s="614">
        <v>0.3</v>
      </c>
      <c r="I492" s="423" t="s">
        <v>119</v>
      </c>
      <c r="J492" s="424">
        <f t="shared" ref="J492:J493" si="48">ROUND(F492*H492,0)</f>
        <v>0</v>
      </c>
      <c r="K492" s="409" t="s">
        <v>270</v>
      </c>
      <c r="L492" s="550"/>
      <c r="M492" s="915"/>
      <c r="N492" s="47"/>
    </row>
    <row r="493" spans="1:14" s="255" customFormat="1" ht="15" customHeight="1" x14ac:dyDescent="0.2">
      <c r="A493" s="553"/>
      <c r="B493" s="410"/>
      <c r="C493" s="411"/>
      <c r="D493" s="406" t="s">
        <v>530</v>
      </c>
      <c r="E493" s="407" t="s">
        <v>142</v>
      </c>
      <c r="F493" s="702" t="b">
        <f>IF(総括表!$B$4=総括表!$Q$5,基礎データ貼付用シート!E1830)</f>
        <v>0</v>
      </c>
      <c r="G493" s="423" t="s">
        <v>117</v>
      </c>
      <c r="H493" s="614">
        <v>0.3</v>
      </c>
      <c r="I493" s="425" t="s">
        <v>119</v>
      </c>
      <c r="J493" s="789">
        <f t="shared" si="48"/>
        <v>0</v>
      </c>
      <c r="K493" s="409" t="s">
        <v>267</v>
      </c>
      <c r="L493" s="550"/>
      <c r="M493" s="915"/>
      <c r="N493" s="47"/>
    </row>
    <row r="494" spans="1:14" ht="15" customHeight="1" thickBot="1" x14ac:dyDescent="0.25">
      <c r="A494" s="553"/>
      <c r="B494" s="1530" t="s">
        <v>146</v>
      </c>
      <c r="C494" s="1531"/>
      <c r="D494" s="1532"/>
      <c r="E494" s="1533"/>
      <c r="F494" s="1087"/>
      <c r="G494" s="1111"/>
      <c r="H494" s="1112"/>
      <c r="I494" s="1111"/>
      <c r="J494" s="789">
        <f>SUM(J486:J493)</f>
        <v>0</v>
      </c>
      <c r="K494" s="409" t="s">
        <v>266</v>
      </c>
      <c r="L494" s="550"/>
      <c r="M494" s="915"/>
      <c r="N494" s="47"/>
    </row>
    <row r="495" spans="1:14" s="163" customFormat="1" ht="13.2" x14ac:dyDescent="0.2">
      <c r="A495" s="536"/>
      <c r="B495" s="1567"/>
      <c r="C495" s="1569"/>
      <c r="D495" s="1567"/>
      <c r="E495" s="1569"/>
      <c r="F495" s="1138" t="s">
        <v>6689</v>
      </c>
      <c r="G495" s="412"/>
      <c r="H495" s="1139" t="s">
        <v>6693</v>
      </c>
      <c r="I495" s="1094"/>
      <c r="J495" s="415"/>
      <c r="K495" s="409"/>
      <c r="L495" s="536"/>
      <c r="M495" s="536"/>
      <c r="N495" s="48"/>
    </row>
    <row r="496" spans="1:14" s="163" customFormat="1" ht="15" customHeight="1" x14ac:dyDescent="0.2">
      <c r="A496" s="536"/>
      <c r="B496" s="1754"/>
      <c r="C496" s="1755"/>
      <c r="D496" s="1754"/>
      <c r="E496" s="1755"/>
      <c r="F496" s="978">
        <f>J494</f>
        <v>0</v>
      </c>
      <c r="G496" s="977" t="s">
        <v>117</v>
      </c>
      <c r="H496" s="1174" t="e">
        <f>'〇附表３（財政力指数）○'!S28</f>
        <v>#DIV/0!</v>
      </c>
      <c r="I496" s="1369" t="s">
        <v>119</v>
      </c>
      <c r="J496" s="1115">
        <f>IFERROR(ROUND(F496*H496,0),0)</f>
        <v>0</v>
      </c>
      <c r="K496" s="409" t="s">
        <v>4862</v>
      </c>
      <c r="L496" s="536"/>
      <c r="M496" s="1158" t="s">
        <v>117</v>
      </c>
      <c r="N496" s="48"/>
    </row>
    <row r="497" spans="1:14" s="163" customFormat="1" ht="13.8" thickBot="1" x14ac:dyDescent="0.25">
      <c r="A497" s="536"/>
      <c r="B497" s="1570"/>
      <c r="C497" s="1572"/>
      <c r="D497" s="1570"/>
      <c r="E497" s="1572"/>
      <c r="F497" s="1104"/>
      <c r="G497" s="782"/>
      <c r="H497" s="1105" t="s">
        <v>5123</v>
      </c>
      <c r="I497" s="1106"/>
      <c r="J497" s="1107"/>
      <c r="K497" s="409"/>
      <c r="L497" s="536"/>
      <c r="M497" s="536"/>
      <c r="N497" s="49"/>
    </row>
    <row r="498" spans="1:14" s="163" customFormat="1" ht="15" customHeight="1" x14ac:dyDescent="0.2">
      <c r="A498" s="536"/>
      <c r="B498" s="409"/>
      <c r="C498" s="409"/>
      <c r="D498" s="409"/>
      <c r="E498" s="409"/>
      <c r="F498" s="657"/>
      <c r="G498" s="409"/>
      <c r="H498" s="591"/>
      <c r="I498" s="591"/>
      <c r="J498" s="58"/>
      <c r="K498" s="409"/>
      <c r="L498" s="536"/>
      <c r="M498" s="536"/>
      <c r="N498" s="253"/>
    </row>
    <row r="499" spans="1:14" ht="18.75" customHeight="1" x14ac:dyDescent="0.2">
      <c r="A499" s="551">
        <v>25</v>
      </c>
      <c r="B499" s="536" t="s">
        <v>1302</v>
      </c>
      <c r="C499" s="550"/>
      <c r="D499" s="550"/>
      <c r="E499" s="550"/>
      <c r="F499" s="549"/>
      <c r="G499" s="550"/>
      <c r="H499" s="645"/>
      <c r="I499" s="550"/>
      <c r="J499" s="549"/>
      <c r="K499" s="550"/>
      <c r="L499" s="550"/>
      <c r="M499" s="915"/>
      <c r="N499" s="47"/>
    </row>
    <row r="500" spans="1:14" ht="18.75" customHeight="1" x14ac:dyDescent="0.2">
      <c r="A500" s="553"/>
      <c r="B500" s="536" t="s">
        <v>5124</v>
      </c>
      <c r="C500" s="550"/>
      <c r="D500" s="550"/>
      <c r="E500" s="550"/>
      <c r="F500" s="549"/>
      <c r="G500" s="550"/>
      <c r="H500" s="645"/>
      <c r="I500" s="550"/>
      <c r="J500" s="549"/>
      <c r="K500" s="550"/>
      <c r="L500" s="550"/>
      <c r="M500" s="915"/>
      <c r="N500" s="47"/>
    </row>
    <row r="501" spans="1:14" ht="18.75" customHeight="1" x14ac:dyDescent="0.2">
      <c r="A501" s="553"/>
      <c r="B501" s="536" t="s">
        <v>5125</v>
      </c>
      <c r="C501" s="550"/>
      <c r="D501" s="550"/>
      <c r="E501" s="550"/>
      <c r="F501" s="549"/>
      <c r="G501" s="550"/>
      <c r="H501" s="645"/>
      <c r="I501" s="550"/>
      <c r="J501" s="549"/>
      <c r="K501" s="550"/>
      <c r="L501" s="550"/>
      <c r="M501" s="915"/>
      <c r="N501" s="47"/>
    </row>
    <row r="502" spans="1:14" ht="18.75" customHeight="1" x14ac:dyDescent="0.2">
      <c r="A502" s="553"/>
      <c r="B502" s="1534" t="s">
        <v>164</v>
      </c>
      <c r="C502" s="1535"/>
      <c r="D502" s="1534" t="s">
        <v>139</v>
      </c>
      <c r="E502" s="1535"/>
      <c r="F502" s="562" t="s">
        <v>179</v>
      </c>
      <c r="G502" s="412"/>
      <c r="H502" s="761" t="s">
        <v>137</v>
      </c>
      <c r="I502" s="412"/>
      <c r="J502" s="562" t="s">
        <v>89</v>
      </c>
      <c r="K502" s="409"/>
      <c r="L502" s="550"/>
      <c r="M502" s="915"/>
      <c r="N502" s="47"/>
    </row>
    <row r="503" spans="1:14" ht="18.75" customHeight="1" x14ac:dyDescent="0.2">
      <c r="A503" s="553"/>
      <c r="B503" s="564"/>
      <c r="C503" s="565"/>
      <c r="D503" s="566"/>
      <c r="E503" s="411"/>
      <c r="F503" s="571"/>
      <c r="G503" s="568"/>
      <c r="H503" s="651"/>
      <c r="I503" s="568"/>
      <c r="J503" s="567" t="s">
        <v>5126</v>
      </c>
      <c r="K503" s="409"/>
      <c r="L503" s="550"/>
      <c r="M503" s="915"/>
      <c r="N503" s="47"/>
    </row>
    <row r="504" spans="1:14" ht="15" customHeight="1" x14ac:dyDescent="0.2">
      <c r="A504" s="553"/>
      <c r="B504" s="404">
        <v>1</v>
      </c>
      <c r="C504" s="405" t="s">
        <v>5119</v>
      </c>
      <c r="D504" s="406" t="s">
        <v>5060</v>
      </c>
      <c r="E504" s="407" t="s">
        <v>143</v>
      </c>
      <c r="F504" s="638" t="b">
        <f>IF(総括表!$B$4=総括表!$Q$4,基礎データ貼付用シート!E1819)</f>
        <v>0</v>
      </c>
      <c r="G504" s="423" t="s">
        <v>5081</v>
      </c>
      <c r="H504" s="614">
        <v>0.3</v>
      </c>
      <c r="I504" s="423" t="s">
        <v>5082</v>
      </c>
      <c r="J504" s="424">
        <f t="shared" ref="J504:J507" si="49">ROUND(F504*H504,0)</f>
        <v>0</v>
      </c>
      <c r="K504" s="409" t="s">
        <v>5062</v>
      </c>
      <c r="L504" s="550"/>
      <c r="M504" s="915"/>
      <c r="N504" s="47"/>
    </row>
    <row r="505" spans="1:14" ht="15" customHeight="1" x14ac:dyDescent="0.2">
      <c r="A505" s="553"/>
      <c r="B505" s="410"/>
      <c r="C505" s="411"/>
      <c r="D505" s="406" t="s">
        <v>5061</v>
      </c>
      <c r="E505" s="407" t="s">
        <v>142</v>
      </c>
      <c r="F505" s="638" t="b">
        <f>IF(総括表!$B$4=総括表!$Q$5,基礎データ貼付用シート!E1819)</f>
        <v>0</v>
      </c>
      <c r="G505" s="423" t="s">
        <v>5081</v>
      </c>
      <c r="H505" s="614">
        <v>0.3</v>
      </c>
      <c r="I505" s="425" t="s">
        <v>5082</v>
      </c>
      <c r="J505" s="789">
        <f t="shared" si="49"/>
        <v>0</v>
      </c>
      <c r="K505" s="409" t="s">
        <v>5063</v>
      </c>
      <c r="L505" s="550"/>
      <c r="M505" s="915"/>
      <c r="N505" s="47"/>
    </row>
    <row r="506" spans="1:14" ht="15" customHeight="1" x14ac:dyDescent="0.2">
      <c r="A506" s="553"/>
      <c r="B506" s="404">
        <f>B504+1</f>
        <v>2</v>
      </c>
      <c r="C506" s="405" t="s">
        <v>5462</v>
      </c>
      <c r="D506" s="406" t="s">
        <v>534</v>
      </c>
      <c r="E506" s="407" t="s">
        <v>143</v>
      </c>
      <c r="F506" s="638" t="b">
        <f>IF(総括表!$B$4=総括表!$Q$4,基礎データ貼付用シート!E1823)</f>
        <v>0</v>
      </c>
      <c r="G506" s="423" t="s">
        <v>117</v>
      </c>
      <c r="H506" s="614">
        <v>0.3</v>
      </c>
      <c r="I506" s="423" t="s">
        <v>119</v>
      </c>
      <c r="J506" s="424">
        <f t="shared" si="49"/>
        <v>0</v>
      </c>
      <c r="K506" s="409" t="s">
        <v>130</v>
      </c>
      <c r="L506" s="550"/>
      <c r="M506" s="915"/>
      <c r="N506" s="47"/>
    </row>
    <row r="507" spans="1:14" ht="15" customHeight="1" x14ac:dyDescent="0.2">
      <c r="A507" s="553"/>
      <c r="B507" s="410"/>
      <c r="C507" s="411"/>
      <c r="D507" s="406" t="s">
        <v>530</v>
      </c>
      <c r="E507" s="407" t="s">
        <v>142</v>
      </c>
      <c r="F507" s="638" t="b">
        <f>IF(総括表!$B$4=総括表!$Q$5,基礎データ貼付用シート!E1823)</f>
        <v>0</v>
      </c>
      <c r="G507" s="423" t="s">
        <v>117</v>
      </c>
      <c r="H507" s="614">
        <v>0.3</v>
      </c>
      <c r="I507" s="425" t="s">
        <v>119</v>
      </c>
      <c r="J507" s="789">
        <f t="shared" si="49"/>
        <v>0</v>
      </c>
      <c r="K507" s="409" t="s">
        <v>539</v>
      </c>
      <c r="L507" s="550"/>
      <c r="M507" s="915"/>
      <c r="N507" s="47"/>
    </row>
    <row r="508" spans="1:14" ht="15" customHeight="1" x14ac:dyDescent="0.2">
      <c r="A508" s="553"/>
      <c r="B508" s="404">
        <f>B506+1</f>
        <v>3</v>
      </c>
      <c r="C508" s="405" t="s">
        <v>5833</v>
      </c>
      <c r="D508" s="406" t="s">
        <v>534</v>
      </c>
      <c r="E508" s="407" t="s">
        <v>143</v>
      </c>
      <c r="F508" s="638" t="b">
        <f>IF(総括表!$B$4=総括表!$Q$4,基礎データ貼付用シート!E1827)</f>
        <v>0</v>
      </c>
      <c r="G508" s="423" t="s">
        <v>117</v>
      </c>
      <c r="H508" s="614">
        <v>0.3</v>
      </c>
      <c r="I508" s="423" t="s">
        <v>119</v>
      </c>
      <c r="J508" s="424">
        <f t="shared" ref="J508:J509" si="50">ROUND(F508*H508,0)</f>
        <v>0</v>
      </c>
      <c r="K508" s="409" t="s">
        <v>538</v>
      </c>
      <c r="L508" s="550"/>
      <c r="M508" s="915"/>
      <c r="N508" s="47"/>
    </row>
    <row r="509" spans="1:14" ht="15" customHeight="1" x14ac:dyDescent="0.2">
      <c r="A509" s="553"/>
      <c r="B509" s="410"/>
      <c r="C509" s="411"/>
      <c r="D509" s="406" t="s">
        <v>530</v>
      </c>
      <c r="E509" s="407" t="s">
        <v>142</v>
      </c>
      <c r="F509" s="638" t="b">
        <f>IF(総括表!$B$4=総括表!$Q$5,基礎データ貼付用シート!E1827)</f>
        <v>0</v>
      </c>
      <c r="G509" s="423" t="s">
        <v>117</v>
      </c>
      <c r="H509" s="614">
        <v>0.3</v>
      </c>
      <c r="I509" s="425" t="s">
        <v>119</v>
      </c>
      <c r="J509" s="789">
        <f t="shared" si="50"/>
        <v>0</v>
      </c>
      <c r="K509" s="409" t="s">
        <v>537</v>
      </c>
      <c r="L509" s="550"/>
      <c r="M509" s="915"/>
      <c r="N509" s="47"/>
    </row>
    <row r="510" spans="1:14" s="255" customFormat="1" ht="15" customHeight="1" x14ac:dyDescent="0.2">
      <c r="A510" s="553"/>
      <c r="B510" s="404">
        <f>B508+1</f>
        <v>4</v>
      </c>
      <c r="C510" s="405" t="s">
        <v>6351</v>
      </c>
      <c r="D510" s="406" t="s">
        <v>534</v>
      </c>
      <c r="E510" s="407" t="s">
        <v>143</v>
      </c>
      <c r="F510" s="702" t="b">
        <f>IF(総括表!$B$4=総括表!$Q$4,基礎データ貼付用シート!E1831)</f>
        <v>0</v>
      </c>
      <c r="G510" s="423" t="s">
        <v>117</v>
      </c>
      <c r="H510" s="614">
        <v>0.3</v>
      </c>
      <c r="I510" s="423" t="s">
        <v>119</v>
      </c>
      <c r="J510" s="424">
        <f t="shared" ref="J510:J511" si="51">ROUND(F510*H510,0)</f>
        <v>0</v>
      </c>
      <c r="K510" s="409" t="s">
        <v>270</v>
      </c>
      <c r="L510" s="550"/>
      <c r="M510" s="915"/>
      <c r="N510" s="47"/>
    </row>
    <row r="511" spans="1:14" s="255" customFormat="1" ht="15" customHeight="1" x14ac:dyDescent="0.2">
      <c r="A511" s="553"/>
      <c r="B511" s="410"/>
      <c r="C511" s="411"/>
      <c r="D511" s="406" t="s">
        <v>530</v>
      </c>
      <c r="E511" s="407" t="s">
        <v>142</v>
      </c>
      <c r="F511" s="702" t="b">
        <f>IF(総括表!$B$4=総括表!$Q$5,基礎データ貼付用シート!E1831)</f>
        <v>0</v>
      </c>
      <c r="G511" s="423" t="s">
        <v>117</v>
      </c>
      <c r="H511" s="614">
        <v>0.3</v>
      </c>
      <c r="I511" s="425" t="s">
        <v>119</v>
      </c>
      <c r="J511" s="789">
        <f t="shared" si="51"/>
        <v>0</v>
      </c>
      <c r="K511" s="409" t="s">
        <v>267</v>
      </c>
      <c r="L511" s="550"/>
      <c r="M511" s="915"/>
      <c r="N511" s="47"/>
    </row>
    <row r="512" spans="1:14" ht="15" customHeight="1" thickBot="1" x14ac:dyDescent="0.25">
      <c r="A512" s="553"/>
      <c r="B512" s="1530" t="s">
        <v>146</v>
      </c>
      <c r="C512" s="1531"/>
      <c r="D512" s="1532"/>
      <c r="E512" s="1533"/>
      <c r="F512" s="1087"/>
      <c r="G512" s="1111"/>
      <c r="H512" s="1112"/>
      <c r="I512" s="1111"/>
      <c r="J512" s="789">
        <f>SUM(J504:J511)</f>
        <v>0</v>
      </c>
      <c r="K512" s="409" t="s">
        <v>266</v>
      </c>
      <c r="L512" s="550"/>
      <c r="M512" s="915"/>
      <c r="N512" s="47"/>
    </row>
    <row r="513" spans="1:14" s="163" customFormat="1" ht="13.2" x14ac:dyDescent="0.2">
      <c r="A513" s="536"/>
      <c r="B513" s="1567"/>
      <c r="C513" s="1569"/>
      <c r="D513" s="1567"/>
      <c r="E513" s="1569"/>
      <c r="F513" s="1138" t="s">
        <v>6689</v>
      </c>
      <c r="G513" s="412"/>
      <c r="H513" s="1139" t="s">
        <v>6693</v>
      </c>
      <c r="I513" s="1094"/>
      <c r="J513" s="415"/>
      <c r="K513" s="409"/>
      <c r="L513" s="536"/>
      <c r="M513" s="536"/>
      <c r="N513" s="48"/>
    </row>
    <row r="514" spans="1:14" s="163" customFormat="1" ht="15" customHeight="1" x14ac:dyDescent="0.2">
      <c r="A514" s="536"/>
      <c r="B514" s="1754"/>
      <c r="C514" s="1755"/>
      <c r="D514" s="1754"/>
      <c r="E514" s="1755"/>
      <c r="F514" s="978">
        <f>J512</f>
        <v>0</v>
      </c>
      <c r="G514" s="977" t="s">
        <v>5081</v>
      </c>
      <c r="H514" s="1174" t="e">
        <f>'〇附表３（財政力指数）○'!S45</f>
        <v>#DIV/0!</v>
      </c>
      <c r="I514" s="1369" t="s">
        <v>5082</v>
      </c>
      <c r="J514" s="1115">
        <f>IFERROR(ROUND(F514*H514,0),0)</f>
        <v>0</v>
      </c>
      <c r="K514" s="409" t="s">
        <v>1292</v>
      </c>
      <c r="L514" s="536"/>
      <c r="M514" s="1158" t="s">
        <v>5081</v>
      </c>
      <c r="N514" s="48"/>
    </row>
    <row r="515" spans="1:14" s="163" customFormat="1" ht="13.8" thickBot="1" x14ac:dyDescent="0.25">
      <c r="A515" s="536"/>
      <c r="B515" s="1570"/>
      <c r="C515" s="1572"/>
      <c r="D515" s="1570"/>
      <c r="E515" s="1572"/>
      <c r="F515" s="1104"/>
      <c r="G515" s="782"/>
      <c r="H515" s="1105" t="s">
        <v>6055</v>
      </c>
      <c r="I515" s="1106"/>
      <c r="J515" s="1107"/>
      <c r="K515" s="409"/>
      <c r="L515" s="536"/>
      <c r="M515" s="536"/>
      <c r="N515" s="49"/>
    </row>
    <row r="516" spans="1:14" s="163" customFormat="1" ht="15" customHeight="1" x14ac:dyDescent="0.2">
      <c r="A516" s="536"/>
      <c r="B516" s="409"/>
      <c r="C516" s="409"/>
      <c r="D516" s="409"/>
      <c r="E516" s="409"/>
      <c r="F516" s="657"/>
      <c r="G516" s="409"/>
      <c r="H516" s="591"/>
      <c r="I516" s="591"/>
      <c r="J516" s="58"/>
      <c r="K516" s="409"/>
      <c r="L516" s="536"/>
      <c r="M516" s="536"/>
      <c r="N516" s="253"/>
    </row>
    <row r="517" spans="1:14" ht="18.75" customHeight="1" x14ac:dyDescent="0.2">
      <c r="A517" s="551">
        <v>26</v>
      </c>
      <c r="B517" s="536" t="s">
        <v>1302</v>
      </c>
      <c r="C517" s="550"/>
      <c r="D517" s="550"/>
      <c r="E517" s="550"/>
      <c r="F517" s="549"/>
      <c r="G517" s="550"/>
      <c r="H517" s="645"/>
      <c r="I517" s="550"/>
      <c r="J517" s="549"/>
      <c r="K517" s="550"/>
      <c r="L517" s="550"/>
      <c r="M517" s="915"/>
      <c r="N517" s="47"/>
    </row>
    <row r="518" spans="1:14" ht="18.75" customHeight="1" x14ac:dyDescent="0.2">
      <c r="A518" s="553"/>
      <c r="B518" s="536" t="s">
        <v>5128</v>
      </c>
      <c r="C518" s="550"/>
      <c r="D518" s="550"/>
      <c r="E518" s="550"/>
      <c r="F518" s="549"/>
      <c r="G518" s="550"/>
      <c r="H518" s="645"/>
      <c r="I518" s="550"/>
      <c r="J518" s="549"/>
      <c r="K518" s="550"/>
      <c r="L518" s="550"/>
      <c r="M518" s="915"/>
      <c r="N518" s="47"/>
    </row>
    <row r="519" spans="1:14" ht="18.75" customHeight="1" x14ac:dyDescent="0.2">
      <c r="A519" s="553"/>
      <c r="B519" s="1534" t="s">
        <v>164</v>
      </c>
      <c r="C519" s="1535"/>
      <c r="D519" s="1534" t="s">
        <v>139</v>
      </c>
      <c r="E519" s="1535"/>
      <c r="F519" s="562" t="s">
        <v>179</v>
      </c>
      <c r="G519" s="412"/>
      <c r="H519" s="761" t="s">
        <v>137</v>
      </c>
      <c r="I519" s="412"/>
      <c r="J519" s="562" t="s">
        <v>89</v>
      </c>
      <c r="K519" s="409"/>
      <c r="L519" s="550"/>
      <c r="M519" s="915"/>
      <c r="N519" s="47"/>
    </row>
    <row r="520" spans="1:14" ht="18.75" customHeight="1" x14ac:dyDescent="0.2">
      <c r="A520" s="553"/>
      <c r="B520" s="564"/>
      <c r="C520" s="565"/>
      <c r="D520" s="566"/>
      <c r="E520" s="411"/>
      <c r="F520" s="571"/>
      <c r="G520" s="568"/>
      <c r="H520" s="651"/>
      <c r="I520" s="568"/>
      <c r="J520" s="567" t="s">
        <v>5126</v>
      </c>
      <c r="K520" s="409"/>
      <c r="L520" s="550"/>
      <c r="M520" s="915"/>
      <c r="N520" s="47"/>
    </row>
    <row r="521" spans="1:14" ht="15" customHeight="1" x14ac:dyDescent="0.2">
      <c r="A521" s="553"/>
      <c r="B521" s="404">
        <v>1</v>
      </c>
      <c r="C521" s="405" t="s">
        <v>5119</v>
      </c>
      <c r="D521" s="406" t="s">
        <v>5060</v>
      </c>
      <c r="E521" s="407" t="s">
        <v>143</v>
      </c>
      <c r="F521" s="638" t="b">
        <f>IF(総括表!$B$4=総括表!$Q$4,基礎データ貼付用シート!E1820)</f>
        <v>0</v>
      </c>
      <c r="G521" s="423" t="s">
        <v>5081</v>
      </c>
      <c r="H521" s="614">
        <v>0.3</v>
      </c>
      <c r="I521" s="423" t="s">
        <v>5082</v>
      </c>
      <c r="J521" s="424">
        <f t="shared" ref="J521:J522" si="52">ROUND(F521*H521,0)</f>
        <v>0</v>
      </c>
      <c r="K521" s="409" t="s">
        <v>5062</v>
      </c>
      <c r="L521" s="550"/>
      <c r="M521" s="915"/>
      <c r="N521" s="47"/>
    </row>
    <row r="522" spans="1:14" ht="15" customHeight="1" x14ac:dyDescent="0.2">
      <c r="A522" s="553"/>
      <c r="B522" s="410"/>
      <c r="C522" s="411"/>
      <c r="D522" s="406" t="s">
        <v>5061</v>
      </c>
      <c r="E522" s="407" t="s">
        <v>142</v>
      </c>
      <c r="F522" s="638" t="b">
        <f>IF(総括表!$B$4=総括表!$Q$5,基礎データ貼付用シート!E1820)</f>
        <v>0</v>
      </c>
      <c r="G522" s="423" t="s">
        <v>5081</v>
      </c>
      <c r="H522" s="614">
        <v>0.3</v>
      </c>
      <c r="I522" s="425" t="s">
        <v>5082</v>
      </c>
      <c r="J522" s="789">
        <f t="shared" si="52"/>
        <v>0</v>
      </c>
      <c r="K522" s="409" t="s">
        <v>5063</v>
      </c>
      <c r="L522" s="550"/>
      <c r="M522" s="915"/>
      <c r="N522" s="47"/>
    </row>
    <row r="523" spans="1:14" ht="15" customHeight="1" x14ac:dyDescent="0.2">
      <c r="A523" s="553"/>
      <c r="B523" s="404">
        <f>B521+1</f>
        <v>2</v>
      </c>
      <c r="C523" s="405" t="s">
        <v>5462</v>
      </c>
      <c r="D523" s="406" t="s">
        <v>534</v>
      </c>
      <c r="E523" s="407" t="s">
        <v>143</v>
      </c>
      <c r="F523" s="638" t="b">
        <f>IF(総括表!$B$4=総括表!$Q$4,基礎データ貼付用シート!E1824)</f>
        <v>0</v>
      </c>
      <c r="G523" s="423" t="s">
        <v>533</v>
      </c>
      <c r="H523" s="614">
        <v>0.3</v>
      </c>
      <c r="I523" s="423" t="s">
        <v>532</v>
      </c>
      <c r="J523" s="424">
        <f t="shared" ref="J523:J524" si="53">ROUND(F523*H523,0)</f>
        <v>0</v>
      </c>
      <c r="K523" s="409" t="s">
        <v>130</v>
      </c>
      <c r="L523" s="550"/>
      <c r="M523" s="915"/>
      <c r="N523" s="47"/>
    </row>
    <row r="524" spans="1:14" ht="15" customHeight="1" x14ac:dyDescent="0.2">
      <c r="A524" s="553"/>
      <c r="B524" s="410"/>
      <c r="C524" s="411"/>
      <c r="D524" s="406" t="s">
        <v>530</v>
      </c>
      <c r="E524" s="407" t="s">
        <v>142</v>
      </c>
      <c r="F524" s="638" t="b">
        <f>IF(総括表!$B$4=総括表!$Q$5,基礎データ貼付用シート!E1824)</f>
        <v>0</v>
      </c>
      <c r="G524" s="423" t="s">
        <v>533</v>
      </c>
      <c r="H524" s="614">
        <v>0.3</v>
      </c>
      <c r="I524" s="425" t="s">
        <v>532</v>
      </c>
      <c r="J524" s="789">
        <f t="shared" si="53"/>
        <v>0</v>
      </c>
      <c r="K524" s="409" t="s">
        <v>539</v>
      </c>
      <c r="L524" s="550"/>
      <c r="M524" s="915"/>
      <c r="N524" s="47"/>
    </row>
    <row r="525" spans="1:14" ht="15" customHeight="1" x14ac:dyDescent="0.2">
      <c r="A525" s="553"/>
      <c r="B525" s="404">
        <f>B523+1</f>
        <v>3</v>
      </c>
      <c r="C525" s="405" t="s">
        <v>5833</v>
      </c>
      <c r="D525" s="406" t="s">
        <v>534</v>
      </c>
      <c r="E525" s="407" t="s">
        <v>143</v>
      </c>
      <c r="F525" s="638" t="b">
        <f>IF(総括表!$B$4=総括表!$Q$4,基礎データ貼付用シート!E1828)</f>
        <v>0</v>
      </c>
      <c r="G525" s="423" t="s">
        <v>117</v>
      </c>
      <c r="H525" s="614">
        <v>0.3</v>
      </c>
      <c r="I525" s="423" t="s">
        <v>119</v>
      </c>
      <c r="J525" s="424">
        <f t="shared" ref="J525:J526" si="54">ROUND(F525*H525,0)</f>
        <v>0</v>
      </c>
      <c r="K525" s="409" t="s">
        <v>269</v>
      </c>
      <c r="L525" s="550"/>
      <c r="M525" s="915"/>
      <c r="N525" s="47"/>
    </row>
    <row r="526" spans="1:14" ht="15" customHeight="1" x14ac:dyDescent="0.2">
      <c r="A526" s="553"/>
      <c r="B526" s="410"/>
      <c r="C526" s="411"/>
      <c r="D526" s="406" t="s">
        <v>530</v>
      </c>
      <c r="E526" s="407" t="s">
        <v>142</v>
      </c>
      <c r="F526" s="638" t="b">
        <f>IF(総括表!$B$4=総括表!$Q$5,基礎データ貼付用シート!E1828)</f>
        <v>0</v>
      </c>
      <c r="G526" s="423" t="s">
        <v>117</v>
      </c>
      <c r="H526" s="614">
        <v>0.3</v>
      </c>
      <c r="I526" s="425" t="s">
        <v>119</v>
      </c>
      <c r="J526" s="789">
        <f t="shared" si="54"/>
        <v>0</v>
      </c>
      <c r="K526" s="409" t="s">
        <v>268</v>
      </c>
      <c r="L526" s="550"/>
      <c r="M526" s="915"/>
      <c r="N526" s="47"/>
    </row>
    <row r="527" spans="1:14" s="255" customFormat="1" ht="15" customHeight="1" x14ac:dyDescent="0.2">
      <c r="A527" s="553"/>
      <c r="B527" s="404">
        <f>B525+1</f>
        <v>4</v>
      </c>
      <c r="C527" s="405" t="s">
        <v>6351</v>
      </c>
      <c r="D527" s="406" t="s">
        <v>534</v>
      </c>
      <c r="E527" s="407" t="s">
        <v>143</v>
      </c>
      <c r="F527" s="702" t="b">
        <f>IF(総括表!$B$4=総括表!$Q$4,基礎データ貼付用シート!E1832)</f>
        <v>0</v>
      </c>
      <c r="G527" s="423" t="s">
        <v>117</v>
      </c>
      <c r="H527" s="614">
        <v>0.3</v>
      </c>
      <c r="I527" s="423" t="s">
        <v>119</v>
      </c>
      <c r="J527" s="424">
        <f t="shared" ref="J527:J528" si="55">ROUND(F527*H527,0)</f>
        <v>0</v>
      </c>
      <c r="K527" s="409" t="s">
        <v>270</v>
      </c>
      <c r="L527" s="550"/>
      <c r="M527" s="915"/>
      <c r="N527" s="47"/>
    </row>
    <row r="528" spans="1:14" s="255" customFormat="1" ht="15" customHeight="1" thickBot="1" x14ac:dyDescent="0.25">
      <c r="A528" s="553"/>
      <c r="B528" s="410"/>
      <c r="C528" s="411"/>
      <c r="D528" s="406" t="s">
        <v>530</v>
      </c>
      <c r="E528" s="407" t="s">
        <v>142</v>
      </c>
      <c r="F528" s="702" t="b">
        <f>IF(総括表!$B$4=総括表!$Q$5,基礎データ貼付用シート!E1832)</f>
        <v>0</v>
      </c>
      <c r="G528" s="423" t="s">
        <v>117</v>
      </c>
      <c r="H528" s="614">
        <v>0.3</v>
      </c>
      <c r="I528" s="425" t="s">
        <v>119</v>
      </c>
      <c r="J528" s="789">
        <f t="shared" si="55"/>
        <v>0</v>
      </c>
      <c r="K528" s="409" t="s">
        <v>267</v>
      </c>
      <c r="L528" s="550"/>
      <c r="M528" s="915"/>
      <c r="N528" s="47"/>
    </row>
    <row r="529" spans="1:14" ht="15" customHeight="1" x14ac:dyDescent="0.2">
      <c r="A529" s="536"/>
      <c r="B529" s="413"/>
      <c r="C529" s="414"/>
      <c r="D529" s="413"/>
      <c r="E529" s="413"/>
      <c r="F529" s="592"/>
      <c r="G529" s="591"/>
      <c r="H529" s="1504" t="s">
        <v>1342</v>
      </c>
      <c r="I529" s="1505"/>
      <c r="J529" s="1084"/>
      <c r="K529" s="550"/>
      <c r="L529" s="550"/>
      <c r="M529" s="915"/>
      <c r="N529" s="47"/>
    </row>
    <row r="530" spans="1:14" ht="15" customHeight="1" thickBot="1" x14ac:dyDescent="0.25">
      <c r="A530" s="536"/>
      <c r="B530" s="409"/>
      <c r="C530" s="409"/>
      <c r="D530" s="409"/>
      <c r="E530" s="409"/>
      <c r="F530" s="657"/>
      <c r="G530" s="409"/>
      <c r="H530" s="1545" t="s">
        <v>118</v>
      </c>
      <c r="I530" s="1546"/>
      <c r="J530" s="642">
        <f>SUM(J521:J528)</f>
        <v>0</v>
      </c>
      <c r="K530" s="409" t="s">
        <v>5120</v>
      </c>
      <c r="L530" s="550"/>
      <c r="M530" s="1158" t="s">
        <v>5059</v>
      </c>
      <c r="N530" s="47"/>
    </row>
    <row r="531" spans="1:14" s="163" customFormat="1" ht="15" customHeight="1" x14ac:dyDescent="0.2">
      <c r="A531" s="536"/>
      <c r="B531" s="409"/>
      <c r="C531" s="409"/>
      <c r="D531" s="409"/>
      <c r="E531" s="409"/>
      <c r="F531" s="657"/>
      <c r="G531" s="409"/>
      <c r="H531" s="591"/>
      <c r="I531" s="591"/>
      <c r="J531" s="58"/>
      <c r="K531" s="409"/>
      <c r="L531" s="536"/>
      <c r="M531" s="536"/>
      <c r="N531" s="253"/>
    </row>
    <row r="532" spans="1:14" ht="18.75" customHeight="1" x14ac:dyDescent="0.2">
      <c r="A532" s="551">
        <v>27</v>
      </c>
      <c r="B532" s="536" t="s">
        <v>1310</v>
      </c>
      <c r="C532" s="550"/>
      <c r="D532" s="550"/>
      <c r="E532" s="550"/>
      <c r="F532" s="549"/>
      <c r="G532" s="550"/>
      <c r="H532" s="645"/>
      <c r="I532" s="550"/>
      <c r="J532" s="549"/>
      <c r="K532" s="550"/>
      <c r="L532" s="550"/>
      <c r="M532" s="915"/>
      <c r="N532" s="47"/>
    </row>
    <row r="533" spans="1:14" ht="18.75" customHeight="1" x14ac:dyDescent="0.2">
      <c r="A533" s="553"/>
      <c r="B533" s="550"/>
      <c r="C533" s="550"/>
      <c r="D533" s="550"/>
      <c r="E533" s="550"/>
      <c r="F533" s="549"/>
      <c r="G533" s="550"/>
      <c r="H533" s="645"/>
      <c r="I533" s="550"/>
      <c r="J533" s="549"/>
      <c r="K533" s="550"/>
      <c r="L533" s="550"/>
      <c r="M533" s="915"/>
      <c r="N533" s="47"/>
    </row>
    <row r="534" spans="1:14" ht="18.75" customHeight="1" x14ac:dyDescent="0.2">
      <c r="A534" s="553"/>
      <c r="B534" s="1656" t="s">
        <v>164</v>
      </c>
      <c r="C534" s="1657"/>
      <c r="D534" s="1656" t="s">
        <v>139</v>
      </c>
      <c r="E534" s="1657"/>
      <c r="F534" s="1135" t="s">
        <v>179</v>
      </c>
      <c r="G534" s="905"/>
      <c r="H534" s="1136" t="s">
        <v>137</v>
      </c>
      <c r="I534" s="905"/>
      <c r="J534" s="1135" t="s">
        <v>89</v>
      </c>
      <c r="K534" s="409"/>
      <c r="L534" s="550"/>
      <c r="M534" s="915"/>
      <c r="N534" s="47"/>
    </row>
    <row r="535" spans="1:14" ht="18.75" customHeight="1" x14ac:dyDescent="0.2">
      <c r="A535" s="553"/>
      <c r="B535" s="626"/>
      <c r="C535" s="565"/>
      <c r="D535" s="566"/>
      <c r="E535" s="411"/>
      <c r="F535" s="571"/>
      <c r="G535" s="568"/>
      <c r="H535" s="651"/>
      <c r="I535" s="568"/>
      <c r="J535" s="567" t="s">
        <v>1294</v>
      </c>
      <c r="K535" s="409"/>
      <c r="L535" s="550"/>
      <c r="M535" s="915"/>
      <c r="N535" s="47"/>
    </row>
    <row r="536" spans="1:14" ht="15" customHeight="1" x14ac:dyDescent="0.2">
      <c r="A536" s="553"/>
      <c r="B536" s="908">
        <v>1</v>
      </c>
      <c r="C536" s="909" t="s">
        <v>1083</v>
      </c>
      <c r="D536" s="655" t="s">
        <v>1296</v>
      </c>
      <c r="E536" s="656" t="s">
        <v>143</v>
      </c>
      <c r="F536" s="638" t="b">
        <f>IF(総括表!$B$4=総括表!$Q$4,基礎データ貼付用シート!E1833)</f>
        <v>0</v>
      </c>
      <c r="G536" s="699" t="s">
        <v>1297</v>
      </c>
      <c r="H536" s="614">
        <v>0.28999999999999998</v>
      </c>
      <c r="I536" s="699" t="s">
        <v>1298</v>
      </c>
      <c r="J536" s="701">
        <f t="shared" ref="J536:J541" si="56">ROUND(F536*H536,0)</f>
        <v>0</v>
      </c>
      <c r="K536" s="409" t="s">
        <v>1299</v>
      </c>
      <c r="L536" s="550"/>
      <c r="M536" s="915"/>
      <c r="N536" s="47"/>
    </row>
    <row r="537" spans="1:14" ht="15" customHeight="1" x14ac:dyDescent="0.2">
      <c r="A537" s="553"/>
      <c r="B537" s="410"/>
      <c r="C537" s="411"/>
      <c r="D537" s="655" t="s">
        <v>1300</v>
      </c>
      <c r="E537" s="656" t="s">
        <v>142</v>
      </c>
      <c r="F537" s="638" t="b">
        <f>IF(総括表!$B$4=総括表!$Q$5,基礎データ貼付用シート!E1833)</f>
        <v>0</v>
      </c>
      <c r="G537" s="699" t="s">
        <v>1297</v>
      </c>
      <c r="H537" s="614">
        <v>0.28499999999999998</v>
      </c>
      <c r="I537" s="972" t="s">
        <v>1298</v>
      </c>
      <c r="J537" s="966">
        <f t="shared" si="56"/>
        <v>0</v>
      </c>
      <c r="K537" s="409" t="s">
        <v>1301</v>
      </c>
      <c r="L537" s="550"/>
      <c r="M537" s="915"/>
      <c r="N537" s="47"/>
    </row>
    <row r="538" spans="1:14" ht="15" customHeight="1" x14ac:dyDescent="0.2">
      <c r="A538" s="553"/>
      <c r="B538" s="908">
        <f>B536+1</f>
        <v>2</v>
      </c>
      <c r="C538" s="909" t="s">
        <v>1082</v>
      </c>
      <c r="D538" s="655" t="s">
        <v>1272</v>
      </c>
      <c r="E538" s="656" t="s">
        <v>143</v>
      </c>
      <c r="F538" s="638" t="b">
        <f>IF(総括表!$B$4=総括表!$Q$4,基礎データ貼付用シート!E1834)</f>
        <v>0</v>
      </c>
      <c r="G538" s="699" t="s">
        <v>1273</v>
      </c>
      <c r="H538" s="614">
        <v>0.28999999999999998</v>
      </c>
      <c r="I538" s="699" t="s">
        <v>1274</v>
      </c>
      <c r="J538" s="701">
        <f t="shared" si="56"/>
        <v>0</v>
      </c>
      <c r="K538" s="409" t="s">
        <v>1311</v>
      </c>
      <c r="L538" s="550"/>
      <c r="M538" s="915"/>
      <c r="N538" s="47"/>
    </row>
    <row r="539" spans="1:14" ht="15" customHeight="1" x14ac:dyDescent="0.2">
      <c r="A539" s="536"/>
      <c r="B539" s="410"/>
      <c r="C539" s="411"/>
      <c r="D539" s="655" t="s">
        <v>1306</v>
      </c>
      <c r="E539" s="656" t="s">
        <v>142</v>
      </c>
      <c r="F539" s="638" t="b">
        <f>IF(総括表!$B$4=総括表!$Q$5,基礎データ貼付用シート!E1834)</f>
        <v>0</v>
      </c>
      <c r="G539" s="699" t="s">
        <v>1273</v>
      </c>
      <c r="H539" s="614">
        <v>0.28599999999999998</v>
      </c>
      <c r="I539" s="972" t="s">
        <v>1274</v>
      </c>
      <c r="J539" s="966">
        <f t="shared" si="56"/>
        <v>0</v>
      </c>
      <c r="K539" s="409" t="s">
        <v>1290</v>
      </c>
      <c r="L539" s="536"/>
      <c r="M539" s="915"/>
      <c r="N539" s="47"/>
    </row>
    <row r="540" spans="1:14" ht="15" customHeight="1" x14ac:dyDescent="0.2">
      <c r="A540" s="553"/>
      <c r="B540" s="404">
        <f>B538+1</f>
        <v>3</v>
      </c>
      <c r="C540" s="405" t="s">
        <v>1284</v>
      </c>
      <c r="D540" s="406" t="s">
        <v>534</v>
      </c>
      <c r="E540" s="407" t="s">
        <v>143</v>
      </c>
      <c r="F540" s="638" t="b">
        <f>IF(総括表!$B$4=総括表!$Q$4,基礎データ貼付用シート!E1835)</f>
        <v>0</v>
      </c>
      <c r="G540" s="423" t="s">
        <v>117</v>
      </c>
      <c r="H540" s="614">
        <v>0.3</v>
      </c>
      <c r="I540" s="423" t="s">
        <v>119</v>
      </c>
      <c r="J540" s="424">
        <f t="shared" si="56"/>
        <v>0</v>
      </c>
      <c r="K540" s="409" t="s">
        <v>538</v>
      </c>
      <c r="L540" s="550"/>
      <c r="M540" s="915"/>
      <c r="N540" s="47"/>
    </row>
    <row r="541" spans="1:14" ht="15" customHeight="1" x14ac:dyDescent="0.2">
      <c r="A541" s="536"/>
      <c r="B541" s="410"/>
      <c r="C541" s="411"/>
      <c r="D541" s="406" t="s">
        <v>530</v>
      </c>
      <c r="E541" s="407" t="s">
        <v>142</v>
      </c>
      <c r="F541" s="638" t="b">
        <f>IF(総括表!$B$4=総括表!$Q$5,基礎データ貼付用シート!E1835)</f>
        <v>0</v>
      </c>
      <c r="G541" s="423" t="s">
        <v>117</v>
      </c>
      <c r="H541" s="614">
        <v>0.3</v>
      </c>
      <c r="I541" s="425" t="s">
        <v>119</v>
      </c>
      <c r="J541" s="789">
        <f t="shared" si="56"/>
        <v>0</v>
      </c>
      <c r="K541" s="409" t="s">
        <v>537</v>
      </c>
      <c r="L541" s="536"/>
      <c r="M541" s="915"/>
      <c r="N541" s="47"/>
    </row>
    <row r="542" spans="1:14" ht="15" customHeight="1" x14ac:dyDescent="0.2">
      <c r="A542" s="553"/>
      <c r="B542" s="404">
        <f>B540+1</f>
        <v>4</v>
      </c>
      <c r="C542" s="405" t="s">
        <v>5388</v>
      </c>
      <c r="D542" s="406" t="s">
        <v>534</v>
      </c>
      <c r="E542" s="407" t="s">
        <v>143</v>
      </c>
      <c r="F542" s="638" t="b">
        <f>IF(総括表!$B$4=総括表!$Q$4,基礎データ貼付用シート!E1836)</f>
        <v>0</v>
      </c>
      <c r="G542" s="423" t="s">
        <v>117</v>
      </c>
      <c r="H542" s="614">
        <v>0.3</v>
      </c>
      <c r="I542" s="423" t="s">
        <v>119</v>
      </c>
      <c r="J542" s="424">
        <f t="shared" ref="J542:J543" si="57">ROUND(F542*H542,0)</f>
        <v>0</v>
      </c>
      <c r="K542" s="409" t="s">
        <v>536</v>
      </c>
      <c r="L542" s="550"/>
      <c r="M542" s="915"/>
      <c r="N542" s="47"/>
    </row>
    <row r="543" spans="1:14" ht="15" customHeight="1" x14ac:dyDescent="0.2">
      <c r="A543" s="536"/>
      <c r="B543" s="410"/>
      <c r="C543" s="411"/>
      <c r="D543" s="406" t="s">
        <v>530</v>
      </c>
      <c r="E543" s="407" t="s">
        <v>142</v>
      </c>
      <c r="F543" s="638" t="b">
        <f>IF(総括表!$B$4=総括表!$Q$5,基礎データ貼付用シート!E1836)</f>
        <v>0</v>
      </c>
      <c r="G543" s="423" t="s">
        <v>117</v>
      </c>
      <c r="H543" s="614">
        <v>0.3</v>
      </c>
      <c r="I543" s="425" t="s">
        <v>119</v>
      </c>
      <c r="J543" s="789">
        <f t="shared" si="57"/>
        <v>0</v>
      </c>
      <c r="K543" s="409" t="s">
        <v>535</v>
      </c>
      <c r="L543" s="536"/>
      <c r="M543" s="915"/>
      <c r="N543" s="47"/>
    </row>
    <row r="544" spans="1:14" ht="15" customHeight="1" x14ac:dyDescent="0.2">
      <c r="A544" s="553"/>
      <c r="B544" s="404">
        <f>B542+1</f>
        <v>5</v>
      </c>
      <c r="C544" s="405" t="s">
        <v>5796</v>
      </c>
      <c r="D544" s="406" t="s">
        <v>534</v>
      </c>
      <c r="E544" s="407" t="s">
        <v>143</v>
      </c>
      <c r="F544" s="638" t="b">
        <f>IF(総括表!$B$4=総括表!$Q$4,基礎データ貼付用シート!E1837)</f>
        <v>0</v>
      </c>
      <c r="G544" s="423" t="s">
        <v>117</v>
      </c>
      <c r="H544" s="614">
        <v>0.3</v>
      </c>
      <c r="I544" s="423" t="s">
        <v>119</v>
      </c>
      <c r="J544" s="424">
        <f t="shared" ref="J544:J545" si="58">ROUND(F544*H544,0)</f>
        <v>0</v>
      </c>
      <c r="K544" s="409" t="s">
        <v>531</v>
      </c>
      <c r="L544" s="550"/>
      <c r="M544" s="915"/>
      <c r="N544" s="47"/>
    </row>
    <row r="545" spans="1:14" ht="15" customHeight="1" x14ac:dyDescent="0.2">
      <c r="A545" s="536"/>
      <c r="B545" s="410"/>
      <c r="C545" s="411"/>
      <c r="D545" s="406" t="s">
        <v>530</v>
      </c>
      <c r="E545" s="407" t="s">
        <v>142</v>
      </c>
      <c r="F545" s="638" t="b">
        <f>IF(総括表!$B$4=総括表!$Q$5,基礎データ貼付用シート!E1837)</f>
        <v>0</v>
      </c>
      <c r="G545" s="423" t="s">
        <v>117</v>
      </c>
      <c r="H545" s="614">
        <v>0.3</v>
      </c>
      <c r="I545" s="425" t="s">
        <v>119</v>
      </c>
      <c r="J545" s="789">
        <f t="shared" si="58"/>
        <v>0</v>
      </c>
      <c r="K545" s="409" t="s">
        <v>529</v>
      </c>
      <c r="L545" s="536"/>
      <c r="M545" s="915"/>
      <c r="N545" s="47"/>
    </row>
    <row r="546" spans="1:14" s="255" customFormat="1" ht="15" customHeight="1" x14ac:dyDescent="0.2">
      <c r="A546" s="553"/>
      <c r="B546" s="404">
        <f>B544+1</f>
        <v>6</v>
      </c>
      <c r="C546" s="405" t="s">
        <v>6351</v>
      </c>
      <c r="D546" s="406" t="s">
        <v>534</v>
      </c>
      <c r="E546" s="407" t="s">
        <v>143</v>
      </c>
      <c r="F546" s="638" t="b">
        <f>IF(総括表!$B$4=総括表!$Q$4,基礎データ貼付用シート!E1838)</f>
        <v>0</v>
      </c>
      <c r="G546" s="423" t="s">
        <v>117</v>
      </c>
      <c r="H546" s="614">
        <v>0.3</v>
      </c>
      <c r="I546" s="423" t="s">
        <v>119</v>
      </c>
      <c r="J546" s="424">
        <f t="shared" ref="J546:J547" si="59">ROUND(F546*H546,0)</f>
        <v>0</v>
      </c>
      <c r="K546" s="409" t="s">
        <v>555</v>
      </c>
      <c r="L546" s="550"/>
      <c r="M546" s="915"/>
      <c r="N546" s="47"/>
    </row>
    <row r="547" spans="1:14" s="255" customFormat="1" ht="15" customHeight="1" thickBot="1" x14ac:dyDescent="0.25">
      <c r="A547" s="536"/>
      <c r="B547" s="410"/>
      <c r="C547" s="411"/>
      <c r="D547" s="406" t="s">
        <v>530</v>
      </c>
      <c r="E547" s="407" t="s">
        <v>142</v>
      </c>
      <c r="F547" s="638" t="b">
        <f>IF(総括表!$B$4=総括表!$Q$5,基礎データ貼付用シート!E1838)</f>
        <v>0</v>
      </c>
      <c r="G547" s="423" t="s">
        <v>117</v>
      </c>
      <c r="H547" s="614">
        <v>0.3</v>
      </c>
      <c r="I547" s="425" t="s">
        <v>119</v>
      </c>
      <c r="J547" s="789">
        <f t="shared" si="59"/>
        <v>0</v>
      </c>
      <c r="K547" s="409" t="s">
        <v>554</v>
      </c>
      <c r="L547" s="536"/>
      <c r="M547" s="915"/>
      <c r="N547" s="47"/>
    </row>
    <row r="548" spans="1:14" ht="15" customHeight="1" x14ac:dyDescent="0.2">
      <c r="A548" s="536"/>
      <c r="B548" s="413"/>
      <c r="C548" s="414"/>
      <c r="D548" s="413"/>
      <c r="E548" s="413"/>
      <c r="F548" s="592"/>
      <c r="G548" s="591"/>
      <c r="H548" s="1504" t="s">
        <v>1286</v>
      </c>
      <c r="I548" s="1505"/>
      <c r="J548" s="1084"/>
      <c r="K548" s="550"/>
      <c r="L548" s="550"/>
      <c r="M548" s="915"/>
      <c r="N548" s="47"/>
    </row>
    <row r="549" spans="1:14" ht="15" customHeight="1" thickBot="1" x14ac:dyDescent="0.25">
      <c r="A549" s="536"/>
      <c r="B549" s="409"/>
      <c r="C549" s="409"/>
      <c r="D549" s="409"/>
      <c r="E549" s="409"/>
      <c r="F549" s="657"/>
      <c r="G549" s="409"/>
      <c r="H549" s="1545" t="s">
        <v>118</v>
      </c>
      <c r="I549" s="1546"/>
      <c r="J549" s="642">
        <f>SUM(J536:J547)</f>
        <v>0</v>
      </c>
      <c r="K549" s="409" t="s">
        <v>1309</v>
      </c>
      <c r="L549" s="550"/>
      <c r="M549" s="1158" t="s">
        <v>5059</v>
      </c>
      <c r="N549" s="47"/>
    </row>
    <row r="550" spans="1:14" ht="18.75" customHeight="1" x14ac:dyDescent="0.2">
      <c r="A550" s="536"/>
      <c r="B550" s="409"/>
      <c r="C550" s="409"/>
      <c r="D550" s="409"/>
      <c r="E550" s="409"/>
      <c r="F550" s="657"/>
      <c r="G550" s="409"/>
      <c r="H550" s="591"/>
      <c r="I550" s="591"/>
      <c r="J550" s="58"/>
      <c r="K550" s="409"/>
      <c r="L550" s="536"/>
      <c r="M550" s="915"/>
      <c r="N550" s="47"/>
    </row>
    <row r="551" spans="1:14" ht="18.75" customHeight="1" x14ac:dyDescent="0.2">
      <c r="A551" s="551">
        <v>28</v>
      </c>
      <c r="B551" s="536" t="s">
        <v>1313</v>
      </c>
      <c r="C551" s="550"/>
      <c r="D551" s="550"/>
      <c r="E551" s="550"/>
      <c r="F551" s="620"/>
      <c r="G551" s="550"/>
      <c r="H551" s="550"/>
      <c r="I551" s="550"/>
      <c r="J551" s="620"/>
      <c r="K551" s="550"/>
      <c r="L551" s="550"/>
      <c r="M551" s="550"/>
      <c r="N551" s="56"/>
    </row>
    <row r="552" spans="1:14" ht="11.25" customHeight="1" x14ac:dyDescent="0.2">
      <c r="A552" s="553"/>
      <c r="B552" s="550"/>
      <c r="C552" s="550"/>
      <c r="D552" s="550"/>
      <c r="E552" s="550"/>
      <c r="F552" s="620"/>
      <c r="G552" s="550"/>
      <c r="H552" s="550"/>
      <c r="I552" s="550"/>
      <c r="J552" s="620"/>
      <c r="K552" s="550"/>
      <c r="L552" s="550"/>
      <c r="M552" s="550"/>
      <c r="N552" s="56"/>
    </row>
    <row r="553" spans="1:14" ht="18.75" customHeight="1" x14ac:dyDescent="0.2">
      <c r="A553" s="553"/>
      <c r="B553" s="1656" t="s">
        <v>164</v>
      </c>
      <c r="C553" s="1657"/>
      <c r="D553" s="1656" t="s">
        <v>139</v>
      </c>
      <c r="E553" s="1657"/>
      <c r="F553" s="904" t="s">
        <v>179</v>
      </c>
      <c r="G553" s="905"/>
      <c r="H553" s="905" t="s">
        <v>137</v>
      </c>
      <c r="I553" s="905"/>
      <c r="J553" s="904" t="s">
        <v>89</v>
      </c>
      <c r="K553" s="409"/>
      <c r="L553" s="550"/>
      <c r="M553" s="550"/>
      <c r="N553" s="56"/>
    </row>
    <row r="554" spans="1:14" ht="15" customHeight="1" x14ac:dyDescent="0.2">
      <c r="A554" s="553"/>
      <c r="B554" s="626"/>
      <c r="C554" s="565"/>
      <c r="D554" s="566"/>
      <c r="E554" s="411"/>
      <c r="F554" s="627"/>
      <c r="G554" s="568"/>
      <c r="H554" s="568"/>
      <c r="I554" s="568"/>
      <c r="J554" s="628" t="s">
        <v>1314</v>
      </c>
      <c r="K554" s="409"/>
      <c r="L554" s="550"/>
      <c r="M554" s="550"/>
      <c r="N554" s="56"/>
    </row>
    <row r="555" spans="1:14" s="163" customFormat="1" ht="15" customHeight="1" x14ac:dyDescent="0.2">
      <c r="A555" s="536"/>
      <c r="B555" s="688">
        <v>1</v>
      </c>
      <c r="C555" s="656" t="s">
        <v>1082</v>
      </c>
      <c r="D555" s="1532"/>
      <c r="E555" s="1533"/>
      <c r="F555" s="698">
        <f>+基礎データ貼付用シート!E1943</f>
        <v>0</v>
      </c>
      <c r="G555" s="699" t="s">
        <v>1315</v>
      </c>
      <c r="H555" s="1160">
        <v>0.47599999999999998</v>
      </c>
      <c r="I555" s="972" t="s">
        <v>1316</v>
      </c>
      <c r="J555" s="966">
        <f>ROUND(F555*H555,0)</f>
        <v>0</v>
      </c>
      <c r="K555" s="409" t="s">
        <v>1317</v>
      </c>
      <c r="L555" s="536"/>
      <c r="M555" s="536"/>
      <c r="N555" s="253"/>
    </row>
    <row r="556" spans="1:14" s="163" customFormat="1" ht="15" customHeight="1" x14ac:dyDescent="0.2">
      <c r="A556" s="536"/>
      <c r="B556" s="538">
        <f>B555+1</f>
        <v>2</v>
      </c>
      <c r="C556" s="407" t="s">
        <v>1284</v>
      </c>
      <c r="D556" s="1532"/>
      <c r="E556" s="1533"/>
      <c r="F556" s="698">
        <f>+基礎データ貼付用シート!E1944</f>
        <v>0</v>
      </c>
      <c r="G556" s="423" t="s">
        <v>117</v>
      </c>
      <c r="H556" s="1160">
        <v>0.5</v>
      </c>
      <c r="I556" s="425" t="s">
        <v>119</v>
      </c>
      <c r="J556" s="789">
        <f>ROUND(F556*H556,0)</f>
        <v>0</v>
      </c>
      <c r="K556" s="409" t="s">
        <v>132</v>
      </c>
      <c r="L556" s="536"/>
      <c r="M556" s="536"/>
      <c r="N556" s="253"/>
    </row>
    <row r="557" spans="1:14" s="163" customFormat="1" ht="15" customHeight="1" x14ac:dyDescent="0.2">
      <c r="A557" s="536"/>
      <c r="B557" s="538">
        <f t="shared" ref="B557:B559" si="60">B556+1</f>
        <v>3</v>
      </c>
      <c r="C557" s="407" t="s">
        <v>5388</v>
      </c>
      <c r="D557" s="1532"/>
      <c r="E557" s="1533"/>
      <c r="F557" s="698">
        <f>+基礎データ貼付用シート!E1945</f>
        <v>0</v>
      </c>
      <c r="G557" s="423" t="s">
        <v>117</v>
      </c>
      <c r="H557" s="1160">
        <v>0.5</v>
      </c>
      <c r="I557" s="425" t="s">
        <v>119</v>
      </c>
      <c r="J557" s="789">
        <f>ROUND(F557*H557,0)</f>
        <v>0</v>
      </c>
      <c r="K557" s="409" t="s">
        <v>130</v>
      </c>
      <c r="L557" s="536"/>
      <c r="M557" s="536"/>
      <c r="N557" s="253"/>
    </row>
    <row r="558" spans="1:14" s="163" customFormat="1" ht="15" customHeight="1" x14ac:dyDescent="0.2">
      <c r="A558" s="536"/>
      <c r="B558" s="538">
        <f t="shared" si="60"/>
        <v>4</v>
      </c>
      <c r="C558" s="407" t="s">
        <v>5796</v>
      </c>
      <c r="D558" s="1532"/>
      <c r="E558" s="1533"/>
      <c r="F558" s="698">
        <f>+基礎データ貼付用シート!E1946</f>
        <v>0</v>
      </c>
      <c r="G558" s="423" t="s">
        <v>117</v>
      </c>
      <c r="H558" s="1160">
        <v>0.5</v>
      </c>
      <c r="I558" s="425" t="s">
        <v>119</v>
      </c>
      <c r="J558" s="789">
        <f>ROUND(F558*H558,0)</f>
        <v>0</v>
      </c>
      <c r="K558" s="409" t="s">
        <v>539</v>
      </c>
      <c r="L558" s="536"/>
      <c r="M558" s="536"/>
      <c r="N558" s="253"/>
    </row>
    <row r="559" spans="1:14" s="258" customFormat="1" ht="15" customHeight="1" thickBot="1" x14ac:dyDescent="0.25">
      <c r="A559" s="536"/>
      <c r="B559" s="538">
        <f t="shared" si="60"/>
        <v>5</v>
      </c>
      <c r="C559" s="407" t="s">
        <v>6351</v>
      </c>
      <c r="D559" s="1532"/>
      <c r="E559" s="1533"/>
      <c r="F559" s="1164">
        <f>+基礎データ貼付用シート!E1947</f>
        <v>0</v>
      </c>
      <c r="G559" s="423" t="s">
        <v>117</v>
      </c>
      <c r="H559" s="1160">
        <v>0.5</v>
      </c>
      <c r="I559" s="425" t="s">
        <v>119</v>
      </c>
      <c r="J559" s="789">
        <f>ROUND(F559*H559,0)</f>
        <v>0</v>
      </c>
      <c r="K559" s="409" t="s">
        <v>538</v>
      </c>
      <c r="L559" s="536"/>
      <c r="M559" s="536"/>
      <c r="N559" s="253"/>
    </row>
    <row r="560" spans="1:14" s="163" customFormat="1" ht="15" customHeight="1" x14ac:dyDescent="0.2">
      <c r="A560" s="536"/>
      <c r="B560" s="413"/>
      <c r="C560" s="414"/>
      <c r="D560" s="413"/>
      <c r="E560" s="413"/>
      <c r="F560" s="58"/>
      <c r="G560" s="591"/>
      <c r="H560" s="1504" t="s">
        <v>1280</v>
      </c>
      <c r="I560" s="1505"/>
      <c r="J560" s="415"/>
      <c r="K560" s="409"/>
      <c r="L560" s="536"/>
      <c r="M560" s="536"/>
      <c r="N560" s="253"/>
    </row>
    <row r="561" spans="1:14" s="163" customFormat="1" ht="15" customHeight="1" thickBot="1" x14ac:dyDescent="0.25">
      <c r="A561" s="536"/>
      <c r="B561" s="409"/>
      <c r="C561" s="409"/>
      <c r="D561" s="409"/>
      <c r="E561" s="409"/>
      <c r="F561" s="657"/>
      <c r="G561" s="409"/>
      <c r="H561" s="1545" t="s">
        <v>118</v>
      </c>
      <c r="I561" s="1546"/>
      <c r="J561" s="642">
        <f>SUM(J555:J559)</f>
        <v>0</v>
      </c>
      <c r="K561" s="409" t="s">
        <v>1312</v>
      </c>
      <c r="L561" s="536"/>
      <c r="M561" s="1158" t="s">
        <v>5059</v>
      </c>
      <c r="N561" s="253"/>
    </row>
    <row r="562" spans="1:14" s="184" customFormat="1" ht="18.75" customHeight="1" x14ac:dyDescent="0.2">
      <c r="A562" s="557"/>
      <c r="B562" s="594"/>
      <c r="C562" s="594"/>
      <c r="D562" s="594"/>
      <c r="E562" s="594"/>
      <c r="F562" s="773"/>
      <c r="G562" s="594"/>
      <c r="H562" s="591"/>
      <c r="I562" s="591"/>
      <c r="J562" s="58"/>
      <c r="K562" s="594"/>
      <c r="L562" s="557"/>
      <c r="M562" s="557"/>
      <c r="N562" s="317"/>
    </row>
    <row r="563" spans="1:14" ht="18.75" customHeight="1" x14ac:dyDescent="0.2">
      <c r="A563" s="551">
        <v>29</v>
      </c>
      <c r="B563" s="536" t="s">
        <v>1185</v>
      </c>
      <c r="C563" s="550"/>
      <c r="D563" s="550"/>
      <c r="E563" s="550"/>
      <c r="F563" s="549"/>
      <c r="G563" s="550"/>
      <c r="H563" s="645"/>
      <c r="I563" s="550"/>
      <c r="J563" s="549"/>
      <c r="K563" s="550"/>
      <c r="L563" s="550"/>
      <c r="M563" s="915"/>
      <c r="N563" s="47"/>
    </row>
    <row r="564" spans="1:14" ht="18.75" customHeight="1" x14ac:dyDescent="0.2">
      <c r="A564" s="553"/>
      <c r="B564" s="915"/>
      <c r="C564" s="1140"/>
      <c r="D564" s="912"/>
      <c r="E564" s="912"/>
      <c r="F564" s="549"/>
      <c r="G564" s="927"/>
      <c r="H564" s="1141"/>
      <c r="I564" s="550"/>
      <c r="J564" s="549"/>
      <c r="K564" s="550"/>
      <c r="L564" s="550"/>
      <c r="M564" s="915"/>
      <c r="N564" s="47"/>
    </row>
    <row r="565" spans="1:14" ht="15" customHeight="1" x14ac:dyDescent="0.2">
      <c r="A565" s="1142"/>
      <c r="B565" s="1534" t="s">
        <v>164</v>
      </c>
      <c r="C565" s="1535"/>
      <c r="D565" s="1760" t="s">
        <v>1631</v>
      </c>
      <c r="E565" s="1761"/>
      <c r="F565" s="1762" t="s">
        <v>6681</v>
      </c>
      <c r="G565" s="412"/>
      <c r="H565" s="1766" t="s">
        <v>7133</v>
      </c>
      <c r="I565" s="412"/>
      <c r="J565" s="562" t="s">
        <v>1632</v>
      </c>
      <c r="K565" s="409"/>
      <c r="L565" s="550"/>
      <c r="M565" s="915"/>
      <c r="N565" s="47"/>
    </row>
    <row r="566" spans="1:14" ht="15" customHeight="1" thickBot="1" x14ac:dyDescent="0.25">
      <c r="A566" s="1142"/>
      <c r="B566" s="883"/>
      <c r="C566" s="1108"/>
      <c r="D566" s="1143"/>
      <c r="E566" s="1144"/>
      <c r="F566" s="1779"/>
      <c r="G566" s="568"/>
      <c r="H566" s="1780"/>
      <c r="I566" s="568"/>
      <c r="J566" s="567" t="s">
        <v>1629</v>
      </c>
      <c r="K566" s="409"/>
      <c r="L566" s="550"/>
      <c r="M566" s="915"/>
      <c r="N566" s="47"/>
    </row>
    <row r="567" spans="1:14" ht="15" customHeight="1" thickTop="1" thickBot="1" x14ac:dyDescent="0.25">
      <c r="A567" s="1142"/>
      <c r="B567" s="652">
        <v>1</v>
      </c>
      <c r="C567" s="1145" t="s">
        <v>1083</v>
      </c>
      <c r="D567" s="1778"/>
      <c r="E567" s="1765"/>
      <c r="F567" s="1146"/>
      <c r="G567" s="1370" t="s">
        <v>117</v>
      </c>
      <c r="H567" s="1147"/>
      <c r="I567" s="729" t="s">
        <v>117</v>
      </c>
      <c r="J567" s="1175">
        <f>IFERROR(ROUND(F567*H567,0),0)</f>
        <v>0</v>
      </c>
      <c r="K567" s="409" t="s">
        <v>134</v>
      </c>
      <c r="L567" s="550"/>
      <c r="M567" s="915"/>
      <c r="N567" s="47"/>
    </row>
    <row r="568" spans="1:14" ht="15" customHeight="1" thickTop="1" x14ac:dyDescent="0.2">
      <c r="A568" s="1142"/>
      <c r="B568" s="1148"/>
      <c r="C568" s="1149"/>
      <c r="D568" s="1148"/>
      <c r="E568" s="633"/>
      <c r="F568" s="1150"/>
      <c r="G568" s="1150"/>
      <c r="H568" s="1150"/>
      <c r="I568" s="591"/>
      <c r="J568" s="1151"/>
      <c r="K568" s="409"/>
      <c r="L568" s="550"/>
      <c r="M568" s="915"/>
      <c r="N568" s="47"/>
    </row>
    <row r="569" spans="1:14" ht="15" customHeight="1" x14ac:dyDescent="0.2">
      <c r="A569" s="1142"/>
      <c r="B569" s="918"/>
      <c r="C569" s="413"/>
      <c r="D569" s="881"/>
      <c r="E569" s="633"/>
      <c r="F569" s="1150"/>
      <c r="G569" s="1150"/>
      <c r="H569" s="1141"/>
      <c r="I569" s="929"/>
      <c r="J569" s="693"/>
      <c r="K569" s="413"/>
      <c r="L569" s="550"/>
      <c r="M569" s="915"/>
      <c r="N569" s="47"/>
    </row>
    <row r="570" spans="1:14" ht="15" customHeight="1" x14ac:dyDescent="0.2">
      <c r="A570" s="1142"/>
      <c r="B570" s="1534" t="s">
        <v>164</v>
      </c>
      <c r="C570" s="1535"/>
      <c r="D570" s="1760" t="s">
        <v>1631</v>
      </c>
      <c r="E570" s="1761"/>
      <c r="F570" s="1762" t="s">
        <v>6682</v>
      </c>
      <c r="G570" s="412"/>
      <c r="H570" s="1766" t="s">
        <v>7134</v>
      </c>
      <c r="I570" s="412"/>
      <c r="J570" s="562" t="s">
        <v>1632</v>
      </c>
      <c r="K570" s="413"/>
      <c r="L570" s="550"/>
      <c r="M570" s="915"/>
      <c r="N570" s="47"/>
    </row>
    <row r="571" spans="1:14" ht="15" customHeight="1" thickBot="1" x14ac:dyDescent="0.25">
      <c r="A571" s="1142"/>
      <c r="B571" s="883"/>
      <c r="C571" s="1108"/>
      <c r="D571" s="1143"/>
      <c r="E571" s="1144"/>
      <c r="F571" s="1763"/>
      <c r="G571" s="568"/>
      <c r="H571" s="1767"/>
      <c r="I571" s="568"/>
      <c r="J571" s="567" t="s">
        <v>1629</v>
      </c>
      <c r="K571" s="409"/>
      <c r="L571" s="550"/>
      <c r="M571" s="915"/>
      <c r="N571" s="47"/>
    </row>
    <row r="572" spans="1:14" ht="15" customHeight="1" thickTop="1" thickBot="1" x14ac:dyDescent="0.25">
      <c r="A572" s="1142"/>
      <c r="B572" s="538">
        <f>B567+1</f>
        <v>2</v>
      </c>
      <c r="C572" s="407" t="s">
        <v>1082</v>
      </c>
      <c r="D572" s="1764"/>
      <c r="E572" s="1765"/>
      <c r="F572" s="1146"/>
      <c r="G572" s="1371" t="s">
        <v>5158</v>
      </c>
      <c r="H572" s="1147"/>
      <c r="I572" s="1357" t="s">
        <v>5158</v>
      </c>
      <c r="J572" s="1176">
        <f>IFERROR(ROUND(F572*H572,0),0)</f>
        <v>0</v>
      </c>
      <c r="K572" s="409" t="s">
        <v>5159</v>
      </c>
      <c r="L572" s="550"/>
      <c r="M572" s="915"/>
      <c r="N572" s="47"/>
    </row>
    <row r="573" spans="1:14" ht="15" customHeight="1" thickTop="1" x14ac:dyDescent="0.2">
      <c r="A573" s="1142"/>
      <c r="B573" s="1152"/>
      <c r="C573" s="633"/>
      <c r="D573" s="1152"/>
      <c r="E573" s="1152"/>
      <c r="F573" s="1153"/>
      <c r="G573" s="591"/>
      <c r="H573" s="593"/>
      <c r="I573" s="591"/>
      <c r="J573" s="1151"/>
      <c r="K573" s="409"/>
      <c r="L573" s="550"/>
      <c r="M573" s="915"/>
      <c r="N573" s="47"/>
    </row>
    <row r="574" spans="1:14" ht="15" customHeight="1" x14ac:dyDescent="0.2">
      <c r="A574" s="1142"/>
      <c r="B574" s="918"/>
      <c r="C574" s="413"/>
      <c r="D574" s="881"/>
      <c r="E574" s="633"/>
      <c r="F574" s="1150"/>
      <c r="G574" s="1150"/>
      <c r="H574" s="1141"/>
      <c r="I574" s="929"/>
      <c r="J574" s="693"/>
      <c r="K574" s="413"/>
      <c r="L574" s="550"/>
      <c r="M574" s="915"/>
      <c r="N574" s="47"/>
    </row>
    <row r="575" spans="1:14" ht="15" customHeight="1" x14ac:dyDescent="0.2">
      <c r="A575" s="1142"/>
      <c r="B575" s="1534" t="s">
        <v>164</v>
      </c>
      <c r="C575" s="1535"/>
      <c r="D575" s="1760" t="s">
        <v>1631</v>
      </c>
      <c r="E575" s="1761"/>
      <c r="F575" s="1762" t="s">
        <v>6683</v>
      </c>
      <c r="G575" s="412"/>
      <c r="H575" s="1766" t="s">
        <v>7135</v>
      </c>
      <c r="I575" s="412"/>
      <c r="J575" s="562" t="s">
        <v>1632</v>
      </c>
      <c r="K575" s="413"/>
      <c r="L575" s="550"/>
      <c r="M575" s="915"/>
      <c r="N575" s="47"/>
    </row>
    <row r="576" spans="1:14" ht="15" customHeight="1" thickBot="1" x14ac:dyDescent="0.25">
      <c r="A576" s="1142"/>
      <c r="B576" s="883"/>
      <c r="C576" s="1108"/>
      <c r="D576" s="1143"/>
      <c r="E576" s="1144"/>
      <c r="F576" s="1763"/>
      <c r="G576" s="568"/>
      <c r="H576" s="1767"/>
      <c r="I576" s="568"/>
      <c r="J576" s="567" t="s">
        <v>1629</v>
      </c>
      <c r="K576" s="409"/>
      <c r="L576" s="550"/>
      <c r="M576" s="915"/>
      <c r="N576" s="47"/>
    </row>
    <row r="577" spans="1:14" ht="15" customHeight="1" thickTop="1" thickBot="1" x14ac:dyDescent="0.25">
      <c r="A577" s="1142"/>
      <c r="B577" s="538">
        <f>B572+1</f>
        <v>3</v>
      </c>
      <c r="C577" s="407" t="s">
        <v>1284</v>
      </c>
      <c r="D577" s="1764"/>
      <c r="E577" s="1765"/>
      <c r="F577" s="1146"/>
      <c r="G577" s="1371" t="s">
        <v>533</v>
      </c>
      <c r="H577" s="1147"/>
      <c r="I577" s="1357" t="s">
        <v>533</v>
      </c>
      <c r="J577" s="1176">
        <f>IFERROR(ROUND(F577*H577,0),0)</f>
        <v>0</v>
      </c>
      <c r="K577" s="409" t="s">
        <v>5473</v>
      </c>
      <c r="L577" s="550"/>
      <c r="M577" s="915"/>
      <c r="N577" s="47"/>
    </row>
    <row r="578" spans="1:14" ht="15" customHeight="1" thickTop="1" x14ac:dyDescent="0.2">
      <c r="A578" s="1142"/>
      <c r="B578" s="1152"/>
      <c r="C578" s="633"/>
      <c r="D578" s="1152"/>
      <c r="E578" s="1152"/>
      <c r="F578" s="1153"/>
      <c r="G578" s="591"/>
      <c r="H578" s="593"/>
      <c r="I578" s="591"/>
      <c r="J578" s="1151"/>
      <c r="K578" s="409"/>
      <c r="L578" s="550"/>
      <c r="M578" s="915"/>
      <c r="N578" s="47"/>
    </row>
    <row r="579" spans="1:14" ht="15" customHeight="1" x14ac:dyDescent="0.2">
      <c r="A579" s="1142"/>
      <c r="B579" s="918"/>
      <c r="C579" s="413"/>
      <c r="D579" s="881"/>
      <c r="E579" s="633"/>
      <c r="F579" s="1150"/>
      <c r="G579" s="1150"/>
      <c r="H579" s="1141"/>
      <c r="I579" s="929"/>
      <c r="J579" s="693"/>
      <c r="K579" s="413"/>
      <c r="L579" s="550"/>
      <c r="M579" s="915"/>
      <c r="N579" s="47"/>
    </row>
    <row r="580" spans="1:14" ht="15" customHeight="1" x14ac:dyDescent="0.2">
      <c r="A580" s="1142"/>
      <c r="B580" s="1534" t="s">
        <v>164</v>
      </c>
      <c r="C580" s="1535"/>
      <c r="D580" s="1760" t="s">
        <v>1631</v>
      </c>
      <c r="E580" s="1761"/>
      <c r="F580" s="1762" t="s">
        <v>6684</v>
      </c>
      <c r="G580" s="412"/>
      <c r="H580" s="1766" t="s">
        <v>7136</v>
      </c>
      <c r="I580" s="412"/>
      <c r="J580" s="562" t="s">
        <v>160</v>
      </c>
      <c r="K580" s="413"/>
      <c r="L580" s="550"/>
      <c r="M580" s="915"/>
      <c r="N580" s="47"/>
    </row>
    <row r="581" spans="1:14" ht="15" customHeight="1" thickBot="1" x14ac:dyDescent="0.25">
      <c r="A581" s="1142"/>
      <c r="B581" s="883"/>
      <c r="C581" s="1108"/>
      <c r="D581" s="1143"/>
      <c r="E581" s="1144"/>
      <c r="F581" s="1763"/>
      <c r="G581" s="568"/>
      <c r="H581" s="1767"/>
      <c r="I581" s="568"/>
      <c r="J581" s="567"/>
      <c r="K581" s="409"/>
      <c r="L581" s="550"/>
      <c r="M581" s="915"/>
      <c r="N581" s="47"/>
    </row>
    <row r="582" spans="1:14" ht="15" customHeight="1" thickTop="1" thickBot="1" x14ac:dyDescent="0.25">
      <c r="A582" s="1142"/>
      <c r="B582" s="538">
        <f>B577+1</f>
        <v>4</v>
      </c>
      <c r="C582" s="407" t="s">
        <v>5388</v>
      </c>
      <c r="D582" s="1764"/>
      <c r="E582" s="1765"/>
      <c r="F582" s="1146"/>
      <c r="G582" s="1357" t="s">
        <v>5160</v>
      </c>
      <c r="H582" s="1147"/>
      <c r="I582" s="423" t="s">
        <v>117</v>
      </c>
      <c r="J582" s="1176">
        <f>IFERROR(ROUND(F582*H582,0),0)</f>
        <v>0</v>
      </c>
      <c r="K582" s="409" t="s">
        <v>5474</v>
      </c>
      <c r="L582" s="550"/>
      <c r="M582" s="915"/>
      <c r="N582" s="47"/>
    </row>
    <row r="583" spans="1:14" ht="15" customHeight="1" thickTop="1" x14ac:dyDescent="0.2">
      <c r="A583" s="1142"/>
      <c r="B583" s="1152"/>
      <c r="C583" s="633"/>
      <c r="D583" s="1152"/>
      <c r="E583" s="1152"/>
      <c r="F583" s="1153"/>
      <c r="G583" s="591"/>
      <c r="H583" s="593"/>
      <c r="I583" s="591"/>
      <c r="J583" s="1151"/>
      <c r="K583" s="409"/>
      <c r="L583" s="550"/>
      <c r="M583" s="915"/>
      <c r="N583" s="47"/>
    </row>
    <row r="584" spans="1:14" ht="15" customHeight="1" x14ac:dyDescent="0.2">
      <c r="A584" s="1142"/>
      <c r="B584" s="918"/>
      <c r="C584" s="413"/>
      <c r="D584" s="881"/>
      <c r="E584" s="633"/>
      <c r="F584" s="1150"/>
      <c r="G584" s="1150"/>
      <c r="H584" s="1141"/>
      <c r="I584" s="929"/>
      <c r="J584" s="693"/>
      <c r="K584" s="413"/>
      <c r="L584" s="550"/>
      <c r="M584" s="915"/>
      <c r="N584" s="47"/>
    </row>
    <row r="585" spans="1:14" ht="15" customHeight="1" x14ac:dyDescent="0.2">
      <c r="A585" s="1142"/>
      <c r="B585" s="1534" t="s">
        <v>164</v>
      </c>
      <c r="C585" s="1535"/>
      <c r="D585" s="1760" t="s">
        <v>1631</v>
      </c>
      <c r="E585" s="1761"/>
      <c r="F585" s="1762" t="s">
        <v>6685</v>
      </c>
      <c r="G585" s="412"/>
      <c r="H585" s="1766" t="s">
        <v>7137</v>
      </c>
      <c r="I585" s="412"/>
      <c r="J585" s="562" t="s">
        <v>160</v>
      </c>
      <c r="K585" s="413"/>
      <c r="L585" s="550"/>
      <c r="M585" s="915"/>
      <c r="N585" s="47"/>
    </row>
    <row r="586" spans="1:14" ht="15" customHeight="1" thickBot="1" x14ac:dyDescent="0.25">
      <c r="A586" s="1142"/>
      <c r="B586" s="883"/>
      <c r="C586" s="1108"/>
      <c r="D586" s="1143"/>
      <c r="E586" s="1144"/>
      <c r="F586" s="1763"/>
      <c r="G586" s="568"/>
      <c r="H586" s="1767"/>
      <c r="I586" s="568"/>
      <c r="J586" s="567"/>
      <c r="K586" s="409"/>
      <c r="L586" s="550"/>
      <c r="M586" s="915"/>
      <c r="N586" s="47"/>
    </row>
    <row r="587" spans="1:14" ht="15" customHeight="1" thickTop="1" thickBot="1" x14ac:dyDescent="0.25">
      <c r="A587" s="1142"/>
      <c r="B587" s="538">
        <f>B582+1</f>
        <v>5</v>
      </c>
      <c r="C587" s="407" t="s">
        <v>5796</v>
      </c>
      <c r="D587" s="1764"/>
      <c r="E587" s="1765"/>
      <c r="F587" s="1146"/>
      <c r="G587" s="1357" t="s">
        <v>117</v>
      </c>
      <c r="H587" s="1147"/>
      <c r="I587" s="423" t="s">
        <v>117</v>
      </c>
      <c r="J587" s="1176">
        <f>IFERROR(ROUND(F587*H587,0),0)</f>
        <v>0</v>
      </c>
      <c r="K587" s="409" t="s">
        <v>6805</v>
      </c>
      <c r="L587" s="550"/>
      <c r="M587" s="915"/>
      <c r="N587" s="47"/>
    </row>
    <row r="588" spans="1:14" ht="18.75" customHeight="1" thickTop="1" x14ac:dyDescent="0.2">
      <c r="A588" s="1142"/>
      <c r="B588" s="881"/>
      <c r="C588" s="413"/>
      <c r="D588" s="881"/>
      <c r="E588" s="413"/>
      <c r="F588" s="1153"/>
      <c r="G588" s="591"/>
      <c r="H588" s="593"/>
      <c r="I588" s="414"/>
      <c r="J588" s="693"/>
      <c r="K588" s="409"/>
      <c r="L588" s="550"/>
      <c r="M588" s="915"/>
      <c r="N588" s="47"/>
    </row>
    <row r="589" spans="1:14" ht="15" customHeight="1" x14ac:dyDescent="0.2">
      <c r="A589" s="1142"/>
      <c r="B589" s="1534" t="s">
        <v>164</v>
      </c>
      <c r="C589" s="1535"/>
      <c r="D589" s="1760" t="s">
        <v>1631</v>
      </c>
      <c r="E589" s="1761"/>
      <c r="F589" s="1762" t="s">
        <v>6749</v>
      </c>
      <c r="G589" s="412"/>
      <c r="H589" s="761" t="s">
        <v>1186</v>
      </c>
      <c r="I589" s="412"/>
      <c r="J589" s="562" t="s">
        <v>160</v>
      </c>
      <c r="K589" s="413"/>
      <c r="L589" s="550"/>
      <c r="M589" s="915"/>
      <c r="N589" s="47"/>
    </row>
    <row r="590" spans="1:14" ht="15" customHeight="1" thickBot="1" x14ac:dyDescent="0.25">
      <c r="A590" s="1142"/>
      <c r="B590" s="883"/>
      <c r="C590" s="1108"/>
      <c r="D590" s="1143"/>
      <c r="E590" s="1144"/>
      <c r="F590" s="1763"/>
      <c r="G590" s="568"/>
      <c r="H590" s="1154" t="s">
        <v>5156</v>
      </c>
      <c r="I590" s="568"/>
      <c r="J590" s="567"/>
      <c r="K590" s="409"/>
      <c r="L590" s="550"/>
      <c r="M590" s="915"/>
      <c r="N590" s="47"/>
    </row>
    <row r="591" spans="1:14" s="255" customFormat="1" ht="15" customHeight="1" thickTop="1" thickBot="1" x14ac:dyDescent="0.25">
      <c r="A591" s="1142"/>
      <c r="B591" s="538">
        <f>B587+1</f>
        <v>6</v>
      </c>
      <c r="C591" s="407" t="s">
        <v>6351</v>
      </c>
      <c r="D591" s="1764"/>
      <c r="E591" s="1765"/>
      <c r="F591" s="1146"/>
      <c r="G591" s="1357" t="s">
        <v>117</v>
      </c>
      <c r="H591" s="1178">
        <f>'〇附表２（財政力係数）R3年度同意○'!T57</f>
        <v>0</v>
      </c>
      <c r="I591" s="423" t="s">
        <v>117</v>
      </c>
      <c r="J591" s="1177">
        <v>0.47499999999999998</v>
      </c>
      <c r="K591" s="409"/>
      <c r="L591" s="550"/>
      <c r="M591" s="915"/>
      <c r="N591" s="47"/>
    </row>
    <row r="592" spans="1:14" ht="15" customHeight="1" thickTop="1" thickBot="1" x14ac:dyDescent="0.25">
      <c r="A592" s="1142"/>
      <c r="B592" s="881"/>
      <c r="C592" s="413"/>
      <c r="D592" s="881"/>
      <c r="E592" s="413"/>
      <c r="F592" s="1781" t="s">
        <v>1630</v>
      </c>
      <c r="G592" s="1782"/>
      <c r="H592" s="1782"/>
      <c r="I592" s="1085" t="s">
        <v>916</v>
      </c>
      <c r="J592" s="1176">
        <f>IFERROR(ROUND(F591*ROUND(H591*J591,3),),0)</f>
        <v>0</v>
      </c>
      <c r="K592" s="409" t="s">
        <v>537</v>
      </c>
      <c r="L592" s="550"/>
      <c r="M592" s="915"/>
      <c r="N592" s="47"/>
    </row>
    <row r="593" spans="1:14" ht="18.75" customHeight="1" x14ac:dyDescent="0.2">
      <c r="A593" s="553"/>
      <c r="B593" s="413"/>
      <c r="C593" s="414"/>
      <c r="D593" s="413"/>
      <c r="E593" s="413"/>
      <c r="F593" s="592"/>
      <c r="G593" s="591"/>
      <c r="H593" s="1504" t="s">
        <v>1243</v>
      </c>
      <c r="I593" s="1505"/>
      <c r="J593" s="1084"/>
      <c r="K593" s="550"/>
      <c r="L593" s="550"/>
      <c r="M593" s="915"/>
      <c r="N593" s="47"/>
    </row>
    <row r="594" spans="1:14" ht="18.75" customHeight="1" thickBot="1" x14ac:dyDescent="0.25">
      <c r="A594" s="553"/>
      <c r="B594" s="409"/>
      <c r="C594" s="409"/>
      <c r="D594" s="409"/>
      <c r="E594" s="409"/>
      <c r="F594" s="657"/>
      <c r="G594" s="409"/>
      <c r="H594" s="1545" t="s">
        <v>118</v>
      </c>
      <c r="I594" s="1546"/>
      <c r="J594" s="642">
        <f>J567+J572+J577+J582+J587+J592</f>
        <v>0</v>
      </c>
      <c r="K594" s="409" t="s">
        <v>5127</v>
      </c>
      <c r="L594" s="550"/>
      <c r="M594" s="1158" t="s">
        <v>5059</v>
      </c>
      <c r="N594" s="47"/>
    </row>
    <row r="595" spans="1:14" ht="18.75" customHeight="1" x14ac:dyDescent="0.2">
      <c r="A595" s="553"/>
      <c r="B595" s="409"/>
      <c r="C595" s="409"/>
      <c r="D595" s="409"/>
      <c r="E595" s="409"/>
      <c r="F595" s="657"/>
      <c r="G595" s="409"/>
      <c r="H595" s="591"/>
      <c r="I595" s="591"/>
      <c r="J595" s="58"/>
      <c r="K595" s="409"/>
      <c r="L595" s="550"/>
      <c r="M595" s="536"/>
      <c r="N595" s="47"/>
    </row>
    <row r="596" spans="1:14" ht="18.75" customHeight="1" x14ac:dyDescent="0.2">
      <c r="A596" s="1775" t="s">
        <v>1187</v>
      </c>
      <c r="B596" s="1775"/>
      <c r="C596" s="1777" t="s">
        <v>6056</v>
      </c>
      <c r="D596" s="1777"/>
      <c r="E596" s="1777"/>
      <c r="F596" s="1777"/>
      <c r="G596" s="1777"/>
      <c r="H596" s="1777"/>
      <c r="I596" s="1777"/>
      <c r="J596" s="1777"/>
      <c r="K596" s="409"/>
      <c r="L596" s="536"/>
      <c r="M596" s="915"/>
      <c r="N596" s="47"/>
    </row>
    <row r="597" spans="1:14" ht="18.75" customHeight="1" x14ac:dyDescent="0.2">
      <c r="A597" s="536"/>
      <c r="B597" s="572"/>
      <c r="C597" s="1777"/>
      <c r="D597" s="1777"/>
      <c r="E597" s="1777"/>
      <c r="F597" s="1777"/>
      <c r="G597" s="1777"/>
      <c r="H597" s="1777"/>
      <c r="I597" s="1777"/>
      <c r="J597" s="1777"/>
      <c r="K597" s="409"/>
      <c r="L597" s="536"/>
      <c r="M597" s="915"/>
      <c r="N597" s="47"/>
    </row>
    <row r="598" spans="1:14" ht="18.75" customHeight="1" x14ac:dyDescent="0.2">
      <c r="A598" s="1775" t="s">
        <v>1191</v>
      </c>
      <c r="B598" s="1775"/>
      <c r="C598" s="1777" t="s">
        <v>1188</v>
      </c>
      <c r="D598" s="1777"/>
      <c r="E598" s="1777"/>
      <c r="F598" s="1777"/>
      <c r="G598" s="1777"/>
      <c r="H598" s="1777"/>
      <c r="I598" s="1777"/>
      <c r="J598" s="1777"/>
      <c r="K598" s="409"/>
      <c r="L598" s="536"/>
      <c r="M598" s="915"/>
      <c r="N598" s="47"/>
    </row>
    <row r="599" spans="1:14" ht="18.75" customHeight="1" x14ac:dyDescent="0.2">
      <c r="A599" s="536"/>
      <c r="B599" s="572"/>
      <c r="C599" s="1777"/>
      <c r="D599" s="1777"/>
      <c r="E599" s="1777"/>
      <c r="F599" s="1777"/>
      <c r="G599" s="1777"/>
      <c r="H599" s="1777"/>
      <c r="I599" s="1777"/>
      <c r="J599" s="1777"/>
      <c r="K599" s="409"/>
      <c r="L599" s="536"/>
      <c r="M599" s="915"/>
      <c r="N599" s="47"/>
    </row>
    <row r="600" spans="1:14" ht="18.75" customHeight="1" x14ac:dyDescent="0.2">
      <c r="A600" s="536"/>
      <c r="B600" s="572"/>
      <c r="C600" s="1155"/>
      <c r="D600" s="1155"/>
      <c r="E600" s="1155"/>
      <c r="F600" s="1155"/>
      <c r="G600" s="1155"/>
      <c r="H600" s="1155"/>
      <c r="I600" s="1155"/>
      <c r="J600" s="1155"/>
      <c r="K600" s="409"/>
      <c r="L600" s="536"/>
      <c r="M600" s="915"/>
      <c r="N600" s="47"/>
    </row>
    <row r="601" spans="1:14" ht="18.75" customHeight="1" thickBot="1" x14ac:dyDescent="0.25">
      <c r="A601" s="536">
        <v>30</v>
      </c>
      <c r="B601" s="536" t="s">
        <v>1189</v>
      </c>
      <c r="C601" s="536"/>
      <c r="D601" s="536"/>
      <c r="E601" s="536"/>
      <c r="F601" s="545"/>
      <c r="G601" s="536"/>
      <c r="H601" s="647"/>
      <c r="I601" s="552"/>
      <c r="J601" s="547"/>
      <c r="K601" s="409"/>
      <c r="L601" s="536"/>
      <c r="M601" s="915"/>
      <c r="N601" s="47"/>
    </row>
    <row r="602" spans="1:14" ht="18.75" customHeight="1" thickTop="1" thickBot="1" x14ac:dyDescent="0.25">
      <c r="A602" s="536"/>
      <c r="B602" s="1555" t="s">
        <v>6680</v>
      </c>
      <c r="C602" s="1776"/>
      <c r="D602" s="1776"/>
      <c r="E602" s="1776"/>
      <c r="F602" s="328"/>
      <c r="G602" s="1356" t="s">
        <v>1318</v>
      </c>
      <c r="H602" s="616">
        <v>0.95</v>
      </c>
      <c r="I602" s="1356" t="s">
        <v>1319</v>
      </c>
      <c r="J602" s="1065">
        <f>ROUND(F602*H602,0)</f>
        <v>0</v>
      </c>
      <c r="K602" s="409" t="s">
        <v>5129</v>
      </c>
      <c r="L602" s="550"/>
      <c r="M602" s="1158" t="s">
        <v>1318</v>
      </c>
      <c r="N602" s="47"/>
    </row>
    <row r="603" spans="1:14" ht="18.75" customHeight="1" thickTop="1" x14ac:dyDescent="0.2">
      <c r="A603" s="536"/>
      <c r="B603" s="1776"/>
      <c r="C603" s="1776"/>
      <c r="D603" s="1776"/>
      <c r="E603" s="1776"/>
      <c r="F603" s="545"/>
      <c r="G603" s="536"/>
      <c r="H603" s="647"/>
      <c r="I603" s="536"/>
      <c r="J603" s="547" t="s">
        <v>178</v>
      </c>
      <c r="K603" s="550"/>
      <c r="L603" s="550"/>
      <c r="M603" s="915"/>
      <c r="N603" s="47"/>
    </row>
    <row r="604" spans="1:14" ht="65.25" customHeight="1" x14ac:dyDescent="0.2">
      <c r="A604" s="1775" t="s">
        <v>341</v>
      </c>
      <c r="B604" s="1775"/>
      <c r="C604" s="1777" t="s">
        <v>6057</v>
      </c>
      <c r="D604" s="1777"/>
      <c r="E604" s="1777"/>
      <c r="F604" s="1777"/>
      <c r="G604" s="1777"/>
      <c r="H604" s="1777"/>
      <c r="I604" s="1777"/>
      <c r="J604" s="1777"/>
      <c r="K604" s="550"/>
      <c r="L604" s="550"/>
      <c r="M604" s="915"/>
      <c r="N604" s="47"/>
    </row>
    <row r="605" spans="1:14" s="163" customFormat="1" ht="15" customHeight="1" x14ac:dyDescent="0.2">
      <c r="A605" s="536"/>
      <c r="B605" s="409"/>
      <c r="C605" s="409"/>
      <c r="D605" s="409"/>
      <c r="E605" s="409"/>
      <c r="F605" s="657"/>
      <c r="G605" s="409"/>
      <c r="H605" s="591"/>
      <c r="I605" s="591"/>
      <c r="J605" s="58"/>
      <c r="K605" s="409"/>
      <c r="L605" s="536"/>
      <c r="M605" s="536"/>
      <c r="N605" s="253"/>
    </row>
    <row r="606" spans="1:14" ht="18.75" customHeight="1" x14ac:dyDescent="0.2">
      <c r="A606" s="551">
        <v>31</v>
      </c>
      <c r="B606" s="536" t="s">
        <v>5330</v>
      </c>
      <c r="C606" s="550"/>
      <c r="D606" s="550"/>
      <c r="E606" s="550"/>
      <c r="F606" s="620"/>
      <c r="G606" s="550"/>
      <c r="H606" s="550"/>
      <c r="I606" s="550"/>
      <c r="J606" s="620"/>
      <c r="K606" s="550"/>
      <c r="L606" s="550"/>
      <c r="M606" s="550"/>
      <c r="N606" s="56"/>
    </row>
    <row r="607" spans="1:14" ht="11.25" customHeight="1" x14ac:dyDescent="0.2">
      <c r="A607" s="553"/>
      <c r="B607" s="550"/>
      <c r="C607" s="550"/>
      <c r="D607" s="550"/>
      <c r="E607" s="550"/>
      <c r="F607" s="620"/>
      <c r="G607" s="550"/>
      <c r="H607" s="550"/>
      <c r="I607" s="550"/>
      <c r="J607" s="620"/>
      <c r="K607" s="550"/>
      <c r="L607" s="550"/>
      <c r="M607" s="550"/>
      <c r="N607" s="56"/>
    </row>
    <row r="608" spans="1:14" ht="18.75" customHeight="1" x14ac:dyDescent="0.2">
      <c r="A608" s="553"/>
      <c r="B608" s="1534" t="s">
        <v>164</v>
      </c>
      <c r="C608" s="1535"/>
      <c r="D608" s="1534" t="s">
        <v>139</v>
      </c>
      <c r="E608" s="1535"/>
      <c r="F608" s="733" t="s">
        <v>179</v>
      </c>
      <c r="G608" s="412"/>
      <c r="H608" s="412" t="s">
        <v>137</v>
      </c>
      <c r="I608" s="412"/>
      <c r="J608" s="733" t="s">
        <v>89</v>
      </c>
      <c r="K608" s="409"/>
      <c r="L608" s="550"/>
      <c r="M608" s="550"/>
      <c r="N608" s="56"/>
    </row>
    <row r="609" spans="1:14" ht="15" customHeight="1" x14ac:dyDescent="0.2">
      <c r="A609" s="553"/>
      <c r="B609" s="564"/>
      <c r="C609" s="565"/>
      <c r="D609" s="566"/>
      <c r="E609" s="411"/>
      <c r="F609" s="627"/>
      <c r="G609" s="568"/>
      <c r="H609" s="568"/>
      <c r="I609" s="568"/>
      <c r="J609" s="628" t="s">
        <v>136</v>
      </c>
      <c r="K609" s="409"/>
      <c r="L609" s="550"/>
      <c r="M609" s="550"/>
      <c r="N609" s="56"/>
    </row>
    <row r="610" spans="1:14" ht="15" customHeight="1" x14ac:dyDescent="0.2">
      <c r="A610" s="553"/>
      <c r="B610" s="404">
        <v>1</v>
      </c>
      <c r="C610" s="405" t="s">
        <v>5119</v>
      </c>
      <c r="D610" s="406" t="s">
        <v>534</v>
      </c>
      <c r="E610" s="407" t="s">
        <v>143</v>
      </c>
      <c r="F610" s="638" t="b">
        <f>IF(総括表!$B$4=総括表!$Q$4,基礎データ貼付用シート!E1839)</f>
        <v>0</v>
      </c>
      <c r="G610" s="423" t="s">
        <v>117</v>
      </c>
      <c r="H610" s="614">
        <v>0.5</v>
      </c>
      <c r="I610" s="423" t="s">
        <v>119</v>
      </c>
      <c r="J610" s="424">
        <f t="shared" ref="J610:J611" si="61">ROUND(F610*H610,0)</f>
        <v>0</v>
      </c>
      <c r="K610" s="409" t="s">
        <v>134</v>
      </c>
      <c r="L610" s="550"/>
      <c r="M610" s="915"/>
      <c r="N610" s="47"/>
    </row>
    <row r="611" spans="1:14" ht="15" customHeight="1" x14ac:dyDescent="0.2">
      <c r="A611" s="553"/>
      <c r="B611" s="410"/>
      <c r="C611" s="411"/>
      <c r="D611" s="406" t="s">
        <v>530</v>
      </c>
      <c r="E611" s="407" t="s">
        <v>142</v>
      </c>
      <c r="F611" s="638" t="b">
        <f>IF(総括表!$B$4=総括表!$Q$5,基礎データ貼付用シート!E1839)</f>
        <v>0</v>
      </c>
      <c r="G611" s="423" t="s">
        <v>117</v>
      </c>
      <c r="H611" s="614">
        <v>0.5</v>
      </c>
      <c r="I611" s="425" t="s">
        <v>119</v>
      </c>
      <c r="J611" s="789">
        <f t="shared" si="61"/>
        <v>0</v>
      </c>
      <c r="K611" s="409" t="s">
        <v>132</v>
      </c>
      <c r="L611" s="550"/>
      <c r="M611" s="915"/>
      <c r="N611" s="47"/>
    </row>
    <row r="612" spans="1:14" ht="15" customHeight="1" x14ac:dyDescent="0.2">
      <c r="A612" s="553"/>
      <c r="B612" s="404">
        <f>B610+1</f>
        <v>2</v>
      </c>
      <c r="C612" s="405" t="s">
        <v>5462</v>
      </c>
      <c r="D612" s="406" t="s">
        <v>534</v>
      </c>
      <c r="E612" s="407" t="s">
        <v>143</v>
      </c>
      <c r="F612" s="638" t="b">
        <f>IF(総括表!$B$4=総括表!$Q$4,基礎データ貼付用シート!E1840)</f>
        <v>0</v>
      </c>
      <c r="G612" s="423" t="s">
        <v>117</v>
      </c>
      <c r="H612" s="614">
        <v>0.5</v>
      </c>
      <c r="I612" s="423" t="s">
        <v>119</v>
      </c>
      <c r="J612" s="424">
        <f t="shared" ref="J612:J613" si="62">ROUND(F612*H612,0)</f>
        <v>0</v>
      </c>
      <c r="K612" s="409" t="s">
        <v>130</v>
      </c>
      <c r="L612" s="550"/>
      <c r="M612" s="915"/>
      <c r="N612" s="47"/>
    </row>
    <row r="613" spans="1:14" ht="15" customHeight="1" x14ac:dyDescent="0.2">
      <c r="A613" s="553"/>
      <c r="B613" s="410"/>
      <c r="C613" s="411"/>
      <c r="D613" s="406" t="s">
        <v>530</v>
      </c>
      <c r="E613" s="407" t="s">
        <v>142</v>
      </c>
      <c r="F613" s="638" t="b">
        <f>IF(総括表!$B$4=総括表!$Q$5,基礎データ貼付用シート!E1840)</f>
        <v>0</v>
      </c>
      <c r="G613" s="423" t="s">
        <v>117</v>
      </c>
      <c r="H613" s="614">
        <v>0.5</v>
      </c>
      <c r="I613" s="425" t="s">
        <v>119</v>
      </c>
      <c r="J613" s="789">
        <f t="shared" si="62"/>
        <v>0</v>
      </c>
      <c r="K613" s="409" t="s">
        <v>539</v>
      </c>
      <c r="L613" s="550"/>
      <c r="M613" s="915"/>
      <c r="N613" s="47"/>
    </row>
    <row r="614" spans="1:14" ht="15" customHeight="1" x14ac:dyDescent="0.2">
      <c r="A614" s="553"/>
      <c r="B614" s="404">
        <f>B612+1</f>
        <v>3</v>
      </c>
      <c r="C614" s="405" t="s">
        <v>5833</v>
      </c>
      <c r="D614" s="406" t="s">
        <v>534</v>
      </c>
      <c r="E614" s="407" t="s">
        <v>143</v>
      </c>
      <c r="F614" s="638" t="b">
        <f>IF(総括表!$B$4=総括表!$Q$4,基礎データ貼付用シート!E1841)</f>
        <v>0</v>
      </c>
      <c r="G614" s="423" t="s">
        <v>117</v>
      </c>
      <c r="H614" s="614">
        <v>0.5</v>
      </c>
      <c r="I614" s="423" t="s">
        <v>119</v>
      </c>
      <c r="J614" s="424">
        <f t="shared" ref="J614:J615" si="63">ROUND(F614*H614,0)</f>
        <v>0</v>
      </c>
      <c r="K614" s="409" t="s">
        <v>538</v>
      </c>
      <c r="L614" s="550"/>
      <c r="M614" s="915"/>
      <c r="N614" s="47"/>
    </row>
    <row r="615" spans="1:14" ht="15" customHeight="1" x14ac:dyDescent="0.2">
      <c r="A615" s="553"/>
      <c r="B615" s="410"/>
      <c r="C615" s="411"/>
      <c r="D615" s="406" t="s">
        <v>530</v>
      </c>
      <c r="E615" s="407" t="s">
        <v>142</v>
      </c>
      <c r="F615" s="638" t="b">
        <f>IF(総括表!$B$4=総括表!$Q$5,基礎データ貼付用シート!E1841)</f>
        <v>0</v>
      </c>
      <c r="G615" s="423" t="s">
        <v>117</v>
      </c>
      <c r="H615" s="614">
        <v>0.5</v>
      </c>
      <c r="I615" s="425" t="s">
        <v>119</v>
      </c>
      <c r="J615" s="789">
        <f t="shared" si="63"/>
        <v>0</v>
      </c>
      <c r="K615" s="409" t="s">
        <v>537</v>
      </c>
      <c r="L615" s="550"/>
      <c r="M615" s="915"/>
      <c r="N615" s="47"/>
    </row>
    <row r="616" spans="1:14" s="255" customFormat="1" ht="15" customHeight="1" x14ac:dyDescent="0.2">
      <c r="A616" s="553"/>
      <c r="B616" s="404">
        <f>B614+1</f>
        <v>4</v>
      </c>
      <c r="C616" s="405" t="s">
        <v>6351</v>
      </c>
      <c r="D616" s="406" t="s">
        <v>534</v>
      </c>
      <c r="E616" s="407" t="s">
        <v>143</v>
      </c>
      <c r="F616" s="638" t="b">
        <f>IF(総括表!$B$4=総括表!$Q$4,基礎データ貼付用シート!E1842)</f>
        <v>0</v>
      </c>
      <c r="G616" s="423" t="s">
        <v>117</v>
      </c>
      <c r="H616" s="614">
        <v>0.5</v>
      </c>
      <c r="I616" s="423" t="s">
        <v>119</v>
      </c>
      <c r="J616" s="424">
        <f t="shared" ref="J616:J617" si="64">ROUND(F616*H616,0)</f>
        <v>0</v>
      </c>
      <c r="K616" s="409" t="s">
        <v>536</v>
      </c>
      <c r="L616" s="550"/>
      <c r="M616" s="915"/>
      <c r="N616" s="47"/>
    </row>
    <row r="617" spans="1:14" s="255" customFormat="1" ht="15" customHeight="1" thickBot="1" x14ac:dyDescent="0.25">
      <c r="A617" s="553"/>
      <c r="B617" s="410"/>
      <c r="C617" s="411"/>
      <c r="D617" s="406" t="s">
        <v>530</v>
      </c>
      <c r="E617" s="407" t="s">
        <v>142</v>
      </c>
      <c r="F617" s="638" t="b">
        <f>IF(総括表!$B$4=総括表!$Q$5,基礎データ貼付用シート!E1842)</f>
        <v>0</v>
      </c>
      <c r="G617" s="423" t="s">
        <v>117</v>
      </c>
      <c r="H617" s="614">
        <v>0.5</v>
      </c>
      <c r="I617" s="425" t="s">
        <v>119</v>
      </c>
      <c r="J617" s="789">
        <f t="shared" si="64"/>
        <v>0</v>
      </c>
      <c r="K617" s="409" t="s">
        <v>535</v>
      </c>
      <c r="L617" s="550"/>
      <c r="M617" s="915"/>
      <c r="N617" s="47"/>
    </row>
    <row r="618" spans="1:14" ht="15" customHeight="1" x14ac:dyDescent="0.2">
      <c r="A618" s="536"/>
      <c r="B618" s="413"/>
      <c r="C618" s="414"/>
      <c r="D618" s="413"/>
      <c r="E618" s="413"/>
      <c r="F618" s="592"/>
      <c r="G618" s="591"/>
      <c r="H618" s="1504" t="s">
        <v>1342</v>
      </c>
      <c r="I618" s="1505"/>
      <c r="J618" s="1084"/>
      <c r="K618" s="550"/>
      <c r="L618" s="550"/>
      <c r="M618" s="915"/>
      <c r="N618" s="47"/>
    </row>
    <row r="619" spans="1:14" ht="15" customHeight="1" thickBot="1" x14ac:dyDescent="0.25">
      <c r="A619" s="536"/>
      <c r="B619" s="409"/>
      <c r="C619" s="409"/>
      <c r="D619" s="409"/>
      <c r="E619" s="409"/>
      <c r="F619" s="657"/>
      <c r="G619" s="409"/>
      <c r="H619" s="1545" t="s">
        <v>118</v>
      </c>
      <c r="I619" s="1546"/>
      <c r="J619" s="642">
        <f>SUM(J610:J617)</f>
        <v>0</v>
      </c>
      <c r="K619" s="409" t="s">
        <v>5154</v>
      </c>
      <c r="L619" s="550"/>
      <c r="M619" s="1158" t="s">
        <v>5327</v>
      </c>
      <c r="N619" s="47"/>
    </row>
    <row r="620" spans="1:14" s="163" customFormat="1" ht="15" customHeight="1" x14ac:dyDescent="0.2">
      <c r="A620" s="536"/>
      <c r="B620" s="409"/>
      <c r="C620" s="409"/>
      <c r="D620" s="409"/>
      <c r="E620" s="409"/>
      <c r="F620" s="657"/>
      <c r="G620" s="409"/>
      <c r="H620" s="591"/>
      <c r="I620" s="591"/>
      <c r="J620" s="58"/>
      <c r="K620" s="409"/>
      <c r="L620" s="536"/>
      <c r="M620" s="536"/>
      <c r="N620" s="253"/>
    </row>
    <row r="621" spans="1:14" ht="18.75" customHeight="1" x14ac:dyDescent="0.2">
      <c r="A621" s="551">
        <v>32</v>
      </c>
      <c r="B621" s="536" t="s">
        <v>5332</v>
      </c>
      <c r="C621" s="550"/>
      <c r="D621" s="550"/>
      <c r="E621" s="550"/>
      <c r="F621" s="620"/>
      <c r="G621" s="550"/>
      <c r="H621" s="550"/>
      <c r="I621" s="550"/>
      <c r="J621" s="620"/>
      <c r="K621" s="550"/>
      <c r="L621" s="550"/>
      <c r="M621" s="550"/>
      <c r="N621" s="56"/>
    </row>
    <row r="622" spans="1:14" ht="11.25" customHeight="1" x14ac:dyDescent="0.2">
      <c r="A622" s="553"/>
      <c r="B622" s="550"/>
      <c r="C622" s="550"/>
      <c r="D622" s="550"/>
      <c r="E622" s="550"/>
      <c r="F622" s="620"/>
      <c r="G622" s="550"/>
      <c r="H622" s="550"/>
      <c r="I622" s="550"/>
      <c r="J622" s="620"/>
      <c r="K622" s="550"/>
      <c r="L622" s="550"/>
      <c r="M622" s="550"/>
      <c r="N622" s="56"/>
    </row>
    <row r="623" spans="1:14" ht="18.75" customHeight="1" x14ac:dyDescent="0.2">
      <c r="A623" s="553"/>
      <c r="B623" s="1534" t="s">
        <v>164</v>
      </c>
      <c r="C623" s="1535"/>
      <c r="D623" s="1534" t="s">
        <v>139</v>
      </c>
      <c r="E623" s="1535"/>
      <c r="F623" s="733" t="s">
        <v>179</v>
      </c>
      <c r="G623" s="412"/>
      <c r="H623" s="412" t="s">
        <v>137</v>
      </c>
      <c r="I623" s="412"/>
      <c r="J623" s="733" t="s">
        <v>89</v>
      </c>
      <c r="K623" s="409"/>
      <c r="L623" s="550"/>
      <c r="M623" s="550"/>
      <c r="N623" s="56"/>
    </row>
    <row r="624" spans="1:14" ht="15" customHeight="1" x14ac:dyDescent="0.2">
      <c r="A624" s="553"/>
      <c r="B624" s="564"/>
      <c r="C624" s="565"/>
      <c r="D624" s="566"/>
      <c r="E624" s="411"/>
      <c r="F624" s="627"/>
      <c r="G624" s="568"/>
      <c r="H624" s="568"/>
      <c r="I624" s="568"/>
      <c r="J624" s="628" t="s">
        <v>5333</v>
      </c>
      <c r="K624" s="409"/>
      <c r="L624" s="550"/>
      <c r="M624" s="550"/>
      <c r="N624" s="56"/>
    </row>
    <row r="625" spans="1:14" ht="15" customHeight="1" x14ac:dyDescent="0.2">
      <c r="A625" s="553"/>
      <c r="B625" s="404">
        <v>1</v>
      </c>
      <c r="C625" s="405" t="s">
        <v>5119</v>
      </c>
      <c r="D625" s="406" t="s">
        <v>5334</v>
      </c>
      <c r="E625" s="407" t="s">
        <v>143</v>
      </c>
      <c r="F625" s="638" t="b">
        <f>IF(総括表!$B$4=総括表!$Q$4,基礎データ貼付用シート!E1843)</f>
        <v>0</v>
      </c>
      <c r="G625" s="423" t="s">
        <v>5327</v>
      </c>
      <c r="H625" s="614">
        <v>0.3</v>
      </c>
      <c r="I625" s="423" t="s">
        <v>5335</v>
      </c>
      <c r="J625" s="424">
        <f t="shared" ref="J625:J628" si="65">ROUND(F625*H625,0)</f>
        <v>0</v>
      </c>
      <c r="K625" s="409" t="s">
        <v>5336</v>
      </c>
      <c r="L625" s="550"/>
      <c r="M625" s="915"/>
      <c r="N625" s="47"/>
    </row>
    <row r="626" spans="1:14" ht="15" customHeight="1" x14ac:dyDescent="0.2">
      <c r="A626" s="553"/>
      <c r="B626" s="410"/>
      <c r="C626" s="411"/>
      <c r="D626" s="406" t="s">
        <v>5337</v>
      </c>
      <c r="E626" s="407" t="s">
        <v>142</v>
      </c>
      <c r="F626" s="638" t="b">
        <f>IF(総括表!$B$4=総括表!$Q$5,基礎データ貼付用シート!E1843)</f>
        <v>0</v>
      </c>
      <c r="G626" s="423" t="s">
        <v>5327</v>
      </c>
      <c r="H626" s="614">
        <v>0.3</v>
      </c>
      <c r="I626" s="425" t="s">
        <v>5335</v>
      </c>
      <c r="J626" s="789">
        <f t="shared" si="65"/>
        <v>0</v>
      </c>
      <c r="K626" s="409" t="s">
        <v>5338</v>
      </c>
      <c r="L626" s="550"/>
      <c r="M626" s="915"/>
      <c r="N626" s="47"/>
    </row>
    <row r="627" spans="1:14" ht="15" customHeight="1" x14ac:dyDescent="0.2">
      <c r="A627" s="553"/>
      <c r="B627" s="404">
        <f>B625+1</f>
        <v>2</v>
      </c>
      <c r="C627" s="405" t="s">
        <v>5462</v>
      </c>
      <c r="D627" s="406" t="s">
        <v>534</v>
      </c>
      <c r="E627" s="407" t="s">
        <v>143</v>
      </c>
      <c r="F627" s="638" t="b">
        <f>IF(総括表!$B$4=総括表!$Q$4,基礎データ貼付用シート!E1844)</f>
        <v>0</v>
      </c>
      <c r="G627" s="423" t="s">
        <v>117</v>
      </c>
      <c r="H627" s="614">
        <v>0.3</v>
      </c>
      <c r="I627" s="423" t="s">
        <v>119</v>
      </c>
      <c r="J627" s="424">
        <f t="shared" si="65"/>
        <v>0</v>
      </c>
      <c r="K627" s="409" t="s">
        <v>130</v>
      </c>
      <c r="L627" s="550"/>
      <c r="M627" s="915"/>
      <c r="N627" s="47"/>
    </row>
    <row r="628" spans="1:14" ht="15" customHeight="1" x14ac:dyDescent="0.2">
      <c r="A628" s="553"/>
      <c r="B628" s="410"/>
      <c r="C628" s="411"/>
      <c r="D628" s="406" t="s">
        <v>530</v>
      </c>
      <c r="E628" s="407" t="s">
        <v>142</v>
      </c>
      <c r="F628" s="638" t="b">
        <f>IF(総括表!$B$4=総括表!$Q$5,基礎データ貼付用シート!E1844)</f>
        <v>0</v>
      </c>
      <c r="G628" s="423" t="s">
        <v>117</v>
      </c>
      <c r="H628" s="614">
        <v>0.3</v>
      </c>
      <c r="I628" s="425" t="s">
        <v>119</v>
      </c>
      <c r="J628" s="789">
        <f t="shared" si="65"/>
        <v>0</v>
      </c>
      <c r="K628" s="409" t="s">
        <v>539</v>
      </c>
      <c r="L628" s="550"/>
      <c r="M628" s="915"/>
      <c r="N628" s="47"/>
    </row>
    <row r="629" spans="1:14" ht="15" customHeight="1" x14ac:dyDescent="0.2">
      <c r="A629" s="553"/>
      <c r="B629" s="404">
        <f>B627+1</f>
        <v>3</v>
      </c>
      <c r="C629" s="405" t="s">
        <v>5833</v>
      </c>
      <c r="D629" s="406" t="s">
        <v>534</v>
      </c>
      <c r="E629" s="407" t="s">
        <v>143</v>
      </c>
      <c r="F629" s="638" t="b">
        <f>IF(総括表!$B$4=総括表!$Q$4,基礎データ貼付用シート!E1845)</f>
        <v>0</v>
      </c>
      <c r="G629" s="423" t="s">
        <v>117</v>
      </c>
      <c r="H629" s="614">
        <v>0.3</v>
      </c>
      <c r="I629" s="423" t="s">
        <v>119</v>
      </c>
      <c r="J629" s="424">
        <f t="shared" ref="J629:J630" si="66">ROUND(F629*H629,0)</f>
        <v>0</v>
      </c>
      <c r="K629" s="409" t="s">
        <v>538</v>
      </c>
      <c r="L629" s="550"/>
      <c r="M629" s="915"/>
      <c r="N629" s="47"/>
    </row>
    <row r="630" spans="1:14" ht="15" customHeight="1" x14ac:dyDescent="0.2">
      <c r="A630" s="553"/>
      <c r="B630" s="410"/>
      <c r="C630" s="411"/>
      <c r="D630" s="406" t="s">
        <v>530</v>
      </c>
      <c r="E630" s="407" t="s">
        <v>142</v>
      </c>
      <c r="F630" s="638" t="b">
        <f>IF(総括表!$B$4=総括表!$Q$5,基礎データ貼付用シート!E1845)</f>
        <v>0</v>
      </c>
      <c r="G630" s="423" t="s">
        <v>117</v>
      </c>
      <c r="H630" s="614">
        <v>0.3</v>
      </c>
      <c r="I630" s="425" t="s">
        <v>119</v>
      </c>
      <c r="J630" s="789">
        <f t="shared" si="66"/>
        <v>0</v>
      </c>
      <c r="K630" s="409" t="s">
        <v>537</v>
      </c>
      <c r="L630" s="550"/>
      <c r="M630" s="915"/>
      <c r="N630" s="47"/>
    </row>
    <row r="631" spans="1:14" s="255" customFormat="1" ht="15" customHeight="1" x14ac:dyDescent="0.2">
      <c r="A631" s="553"/>
      <c r="B631" s="404">
        <f>B629+1</f>
        <v>4</v>
      </c>
      <c r="C631" s="405" t="s">
        <v>6351</v>
      </c>
      <c r="D631" s="406" t="s">
        <v>534</v>
      </c>
      <c r="E631" s="407" t="s">
        <v>143</v>
      </c>
      <c r="F631" s="638" t="b">
        <f>IF(総括表!$B$4=総括表!$Q$4,基礎データ貼付用シート!E1846)</f>
        <v>0</v>
      </c>
      <c r="G631" s="423" t="s">
        <v>117</v>
      </c>
      <c r="H631" s="614">
        <v>0.3</v>
      </c>
      <c r="I631" s="423" t="s">
        <v>119</v>
      </c>
      <c r="J631" s="424">
        <f t="shared" ref="J631:J632" si="67">ROUND(F631*H631,0)</f>
        <v>0</v>
      </c>
      <c r="K631" s="409" t="s">
        <v>270</v>
      </c>
      <c r="L631" s="550"/>
      <c r="M631" s="915"/>
      <c r="N631" s="47"/>
    </row>
    <row r="632" spans="1:14" s="255" customFormat="1" ht="15" customHeight="1" thickBot="1" x14ac:dyDescent="0.25">
      <c r="A632" s="553"/>
      <c r="B632" s="410"/>
      <c r="C632" s="411"/>
      <c r="D632" s="406" t="s">
        <v>530</v>
      </c>
      <c r="E632" s="407" t="s">
        <v>142</v>
      </c>
      <c r="F632" s="638" t="b">
        <f>IF(総括表!$B$4=総括表!$Q$5,基礎データ貼付用シート!E1846)</f>
        <v>0</v>
      </c>
      <c r="G632" s="423" t="s">
        <v>117</v>
      </c>
      <c r="H632" s="614">
        <v>0.3</v>
      </c>
      <c r="I632" s="425" t="s">
        <v>119</v>
      </c>
      <c r="J632" s="789">
        <f t="shared" si="67"/>
        <v>0</v>
      </c>
      <c r="K632" s="409" t="s">
        <v>267</v>
      </c>
      <c r="L632" s="550"/>
      <c r="M632" s="915"/>
      <c r="N632" s="47"/>
    </row>
    <row r="633" spans="1:14" ht="15" customHeight="1" x14ac:dyDescent="0.2">
      <c r="A633" s="536"/>
      <c r="B633" s="413"/>
      <c r="C633" s="414"/>
      <c r="D633" s="413"/>
      <c r="E633" s="413"/>
      <c r="F633" s="592"/>
      <c r="G633" s="591"/>
      <c r="H633" s="1504" t="s">
        <v>1243</v>
      </c>
      <c r="I633" s="1505"/>
      <c r="J633" s="1084"/>
      <c r="K633" s="550"/>
      <c r="L633" s="550"/>
      <c r="M633" s="915"/>
      <c r="N633" s="47"/>
    </row>
    <row r="634" spans="1:14" ht="15" customHeight="1" thickBot="1" x14ac:dyDescent="0.25">
      <c r="A634" s="536"/>
      <c r="B634" s="409"/>
      <c r="C634" s="409"/>
      <c r="D634" s="409"/>
      <c r="E634" s="409"/>
      <c r="F634" s="657"/>
      <c r="G634" s="409"/>
      <c r="H634" s="1545" t="s">
        <v>118</v>
      </c>
      <c r="I634" s="1546"/>
      <c r="J634" s="642">
        <f>SUM(J625:J632)</f>
        <v>0</v>
      </c>
      <c r="K634" s="409" t="s">
        <v>5155</v>
      </c>
      <c r="L634" s="550"/>
      <c r="M634" s="1158" t="s">
        <v>5327</v>
      </c>
      <c r="N634" s="47"/>
    </row>
    <row r="635" spans="1:14" s="163" customFormat="1" ht="15" customHeight="1" x14ac:dyDescent="0.2">
      <c r="A635" s="536"/>
      <c r="B635" s="409"/>
      <c r="C635" s="409"/>
      <c r="D635" s="409"/>
      <c r="E635" s="409"/>
      <c r="F635" s="657"/>
      <c r="G635" s="409"/>
      <c r="H635" s="591"/>
      <c r="I635" s="591"/>
      <c r="J635" s="58"/>
      <c r="K635" s="409"/>
      <c r="L635" s="536"/>
      <c r="M635" s="536"/>
      <c r="N635" s="253"/>
    </row>
    <row r="636" spans="1:14" ht="18.75" customHeight="1" x14ac:dyDescent="0.2">
      <c r="A636" s="551">
        <v>33</v>
      </c>
      <c r="B636" s="536" t="s">
        <v>5340</v>
      </c>
      <c r="C636" s="550"/>
      <c r="D636" s="550"/>
      <c r="E636" s="550"/>
      <c r="F636" s="620"/>
      <c r="G636" s="550"/>
      <c r="H636" s="550"/>
      <c r="I636" s="550"/>
      <c r="J636" s="620"/>
      <c r="K636" s="550"/>
      <c r="L636" s="550"/>
      <c r="M636" s="550"/>
      <c r="N636" s="56"/>
    </row>
    <row r="637" spans="1:14" ht="18.75" customHeight="1" x14ac:dyDescent="0.2">
      <c r="A637" s="553"/>
      <c r="B637" s="536" t="s">
        <v>5341</v>
      </c>
      <c r="C637" s="550"/>
      <c r="D637" s="550"/>
      <c r="E637" s="550"/>
      <c r="F637" s="620"/>
      <c r="G637" s="550"/>
      <c r="H637" s="550"/>
      <c r="I637" s="550"/>
      <c r="J637" s="620"/>
      <c r="K637" s="550"/>
      <c r="L637" s="550"/>
      <c r="M637" s="550"/>
      <c r="N637" s="56"/>
    </row>
    <row r="638" spans="1:14" ht="18.75" customHeight="1" x14ac:dyDescent="0.2">
      <c r="A638" s="553"/>
      <c r="B638" s="1534" t="s">
        <v>164</v>
      </c>
      <c r="C638" s="1535"/>
      <c r="D638" s="1534" t="s">
        <v>139</v>
      </c>
      <c r="E638" s="1535"/>
      <c r="F638" s="733" t="s">
        <v>179</v>
      </c>
      <c r="G638" s="412"/>
      <c r="H638" s="412" t="s">
        <v>137</v>
      </c>
      <c r="I638" s="412"/>
      <c r="J638" s="733" t="s">
        <v>89</v>
      </c>
      <c r="K638" s="409"/>
      <c r="L638" s="550"/>
      <c r="M638" s="550"/>
      <c r="N638" s="56"/>
    </row>
    <row r="639" spans="1:14" ht="15" customHeight="1" x14ac:dyDescent="0.2">
      <c r="A639" s="553"/>
      <c r="B639" s="564"/>
      <c r="C639" s="565"/>
      <c r="D639" s="566"/>
      <c r="E639" s="411"/>
      <c r="F639" s="627"/>
      <c r="G639" s="568"/>
      <c r="H639" s="568"/>
      <c r="I639" s="568"/>
      <c r="J639" s="628" t="s">
        <v>5333</v>
      </c>
      <c r="K639" s="409"/>
      <c r="L639" s="550"/>
      <c r="M639" s="550"/>
      <c r="N639" s="56"/>
    </row>
    <row r="640" spans="1:14" ht="15" customHeight="1" x14ac:dyDescent="0.2">
      <c r="A640" s="553"/>
      <c r="B640" s="404">
        <v>1</v>
      </c>
      <c r="C640" s="405" t="s">
        <v>5119</v>
      </c>
      <c r="D640" s="406" t="s">
        <v>5334</v>
      </c>
      <c r="E640" s="407" t="s">
        <v>143</v>
      </c>
      <c r="F640" s="638" t="b">
        <f>IF(総括表!$B$4=総括表!$Q$4,基礎データ貼付用シート!E1847)</f>
        <v>0</v>
      </c>
      <c r="G640" s="423" t="s">
        <v>5327</v>
      </c>
      <c r="H640" s="614">
        <v>0.3</v>
      </c>
      <c r="I640" s="423" t="s">
        <v>5335</v>
      </c>
      <c r="J640" s="424">
        <f t="shared" ref="J640:J643" si="68">ROUND(F640*H640,0)</f>
        <v>0</v>
      </c>
      <c r="K640" s="409" t="s">
        <v>5336</v>
      </c>
      <c r="L640" s="550"/>
      <c r="M640" s="915"/>
      <c r="N640" s="47"/>
    </row>
    <row r="641" spans="1:14" ht="15" customHeight="1" x14ac:dyDescent="0.2">
      <c r="A641" s="553"/>
      <c r="B641" s="410"/>
      <c r="C641" s="411"/>
      <c r="D641" s="406" t="s">
        <v>5337</v>
      </c>
      <c r="E641" s="407" t="s">
        <v>142</v>
      </c>
      <c r="F641" s="638" t="b">
        <f>IF(総括表!$B$4=総括表!$Q$5,基礎データ貼付用シート!E1847)</f>
        <v>0</v>
      </c>
      <c r="G641" s="423" t="s">
        <v>5327</v>
      </c>
      <c r="H641" s="614">
        <v>0.3</v>
      </c>
      <c r="I641" s="425" t="s">
        <v>5335</v>
      </c>
      <c r="J641" s="789">
        <f t="shared" si="68"/>
        <v>0</v>
      </c>
      <c r="K641" s="409" t="s">
        <v>5338</v>
      </c>
      <c r="L641" s="550"/>
      <c r="M641" s="915"/>
      <c r="N641" s="47"/>
    </row>
    <row r="642" spans="1:14" ht="15" customHeight="1" x14ac:dyDescent="0.2">
      <c r="A642" s="553"/>
      <c r="B642" s="404">
        <f>B640+1</f>
        <v>2</v>
      </c>
      <c r="C642" s="405" t="s">
        <v>5462</v>
      </c>
      <c r="D642" s="406" t="s">
        <v>534</v>
      </c>
      <c r="E642" s="407" t="s">
        <v>143</v>
      </c>
      <c r="F642" s="638" t="b">
        <f>IF(総括表!$B$4=総括表!$Q$4,基礎データ貼付用シート!E1848)</f>
        <v>0</v>
      </c>
      <c r="G642" s="423" t="s">
        <v>117</v>
      </c>
      <c r="H642" s="614">
        <v>0.3</v>
      </c>
      <c r="I642" s="423" t="s">
        <v>119</v>
      </c>
      <c r="J642" s="424">
        <f t="shared" si="68"/>
        <v>0</v>
      </c>
      <c r="K642" s="409" t="s">
        <v>130</v>
      </c>
      <c r="L642" s="550"/>
      <c r="M642" s="915"/>
      <c r="N642" s="47"/>
    </row>
    <row r="643" spans="1:14" ht="15" customHeight="1" x14ac:dyDescent="0.2">
      <c r="A643" s="553"/>
      <c r="B643" s="410"/>
      <c r="C643" s="411"/>
      <c r="D643" s="406" t="s">
        <v>530</v>
      </c>
      <c r="E643" s="407" t="s">
        <v>142</v>
      </c>
      <c r="F643" s="638" t="b">
        <f>IF(総括表!$B$4=総括表!$Q$5,基礎データ貼付用シート!E1848)</f>
        <v>0</v>
      </c>
      <c r="G643" s="423" t="s">
        <v>117</v>
      </c>
      <c r="H643" s="614">
        <v>0.3</v>
      </c>
      <c r="I643" s="425" t="s">
        <v>119</v>
      </c>
      <c r="J643" s="789">
        <f t="shared" si="68"/>
        <v>0</v>
      </c>
      <c r="K643" s="409" t="s">
        <v>539</v>
      </c>
      <c r="L643" s="550"/>
      <c r="M643" s="915"/>
      <c r="N643" s="47"/>
    </row>
    <row r="644" spans="1:14" ht="15" customHeight="1" x14ac:dyDescent="0.2">
      <c r="A644" s="553"/>
      <c r="B644" s="404">
        <f>B642+1</f>
        <v>3</v>
      </c>
      <c r="C644" s="405" t="s">
        <v>5833</v>
      </c>
      <c r="D644" s="406" t="s">
        <v>534</v>
      </c>
      <c r="E644" s="407" t="s">
        <v>143</v>
      </c>
      <c r="F644" s="638" t="b">
        <f>IF(総括表!$B$4=総括表!$Q$4,基礎データ貼付用シート!E1849)</f>
        <v>0</v>
      </c>
      <c r="G644" s="423" t="s">
        <v>117</v>
      </c>
      <c r="H644" s="614">
        <v>0.3</v>
      </c>
      <c r="I644" s="423" t="s">
        <v>119</v>
      </c>
      <c r="J644" s="424">
        <f t="shared" ref="J644:J645" si="69">ROUND(F644*H644,0)</f>
        <v>0</v>
      </c>
      <c r="K644" s="409" t="s">
        <v>538</v>
      </c>
      <c r="L644" s="550"/>
      <c r="M644" s="915"/>
      <c r="N644" s="47"/>
    </row>
    <row r="645" spans="1:14" ht="15" customHeight="1" x14ac:dyDescent="0.2">
      <c r="A645" s="553"/>
      <c r="B645" s="410"/>
      <c r="C645" s="411"/>
      <c r="D645" s="406" t="s">
        <v>530</v>
      </c>
      <c r="E645" s="407" t="s">
        <v>142</v>
      </c>
      <c r="F645" s="638" t="b">
        <f>IF(総括表!$B$4=総括表!$Q$5,基礎データ貼付用シート!E1849)</f>
        <v>0</v>
      </c>
      <c r="G645" s="423" t="s">
        <v>117</v>
      </c>
      <c r="H645" s="614">
        <v>0.3</v>
      </c>
      <c r="I645" s="425" t="s">
        <v>119</v>
      </c>
      <c r="J645" s="789">
        <f t="shared" si="69"/>
        <v>0</v>
      </c>
      <c r="K645" s="409" t="s">
        <v>537</v>
      </c>
      <c r="L645" s="550"/>
      <c r="M645" s="915"/>
      <c r="N645" s="47"/>
    </row>
    <row r="646" spans="1:14" s="255" customFormat="1" ht="15" customHeight="1" x14ac:dyDescent="0.2">
      <c r="A646" s="553"/>
      <c r="B646" s="404">
        <f>B644+1</f>
        <v>4</v>
      </c>
      <c r="C646" s="405" t="s">
        <v>6351</v>
      </c>
      <c r="D646" s="406" t="s">
        <v>534</v>
      </c>
      <c r="E646" s="407" t="s">
        <v>143</v>
      </c>
      <c r="F646" s="638" t="b">
        <f>IF(総括表!$B$4=総括表!$Q$4,基礎データ貼付用シート!E1850)</f>
        <v>0</v>
      </c>
      <c r="G646" s="423" t="s">
        <v>117</v>
      </c>
      <c r="H646" s="614">
        <v>0.3</v>
      </c>
      <c r="I646" s="423" t="s">
        <v>119</v>
      </c>
      <c r="J646" s="424">
        <f t="shared" ref="J646:J647" si="70">ROUND(F646*H646,0)</f>
        <v>0</v>
      </c>
      <c r="K646" s="409" t="s">
        <v>270</v>
      </c>
      <c r="L646" s="550"/>
      <c r="M646" s="915"/>
      <c r="N646" s="47"/>
    </row>
    <row r="647" spans="1:14" s="255" customFormat="1" ht="15" customHeight="1" thickBot="1" x14ac:dyDescent="0.25">
      <c r="A647" s="553"/>
      <c r="B647" s="410"/>
      <c r="C647" s="411"/>
      <c r="D647" s="406" t="s">
        <v>530</v>
      </c>
      <c r="E647" s="407" t="s">
        <v>142</v>
      </c>
      <c r="F647" s="638" t="b">
        <f>IF(総括表!$B$4=総括表!$Q$5,基礎データ貼付用シート!E1850)</f>
        <v>0</v>
      </c>
      <c r="G647" s="423" t="s">
        <v>117</v>
      </c>
      <c r="H647" s="614">
        <v>0.3</v>
      </c>
      <c r="I647" s="425" t="s">
        <v>119</v>
      </c>
      <c r="J647" s="789">
        <f t="shared" si="70"/>
        <v>0</v>
      </c>
      <c r="K647" s="409" t="s">
        <v>267</v>
      </c>
      <c r="L647" s="550"/>
      <c r="M647" s="915"/>
      <c r="N647" s="47"/>
    </row>
    <row r="648" spans="1:14" ht="15" customHeight="1" x14ac:dyDescent="0.2">
      <c r="A648" s="536"/>
      <c r="B648" s="413"/>
      <c r="C648" s="414"/>
      <c r="D648" s="413"/>
      <c r="E648" s="413"/>
      <c r="F648" s="592"/>
      <c r="G648" s="591"/>
      <c r="H648" s="1504" t="s">
        <v>1243</v>
      </c>
      <c r="I648" s="1505"/>
      <c r="J648" s="1084"/>
      <c r="K648" s="550"/>
      <c r="L648" s="550"/>
      <c r="M648" s="915"/>
      <c r="N648" s="47"/>
    </row>
    <row r="649" spans="1:14" ht="15" customHeight="1" thickBot="1" x14ac:dyDescent="0.25">
      <c r="A649" s="536"/>
      <c r="B649" s="409"/>
      <c r="C649" s="409"/>
      <c r="D649" s="409"/>
      <c r="E649" s="409"/>
      <c r="F649" s="657"/>
      <c r="G649" s="409"/>
      <c r="H649" s="1545" t="s">
        <v>118</v>
      </c>
      <c r="I649" s="1546"/>
      <c r="J649" s="642">
        <f>SUM(J640:J647)</f>
        <v>0</v>
      </c>
      <c r="K649" s="409" t="s">
        <v>5157</v>
      </c>
      <c r="L649" s="550"/>
      <c r="M649" s="1158" t="s">
        <v>5327</v>
      </c>
      <c r="N649" s="47"/>
    </row>
    <row r="650" spans="1:14" s="184" customFormat="1" ht="18.75" customHeight="1" x14ac:dyDescent="0.2">
      <c r="A650" s="557"/>
      <c r="B650" s="594"/>
      <c r="C650" s="594"/>
      <c r="D650" s="594"/>
      <c r="E650" s="594"/>
      <c r="F650" s="773"/>
      <c r="G650" s="594"/>
      <c r="H650" s="591"/>
      <c r="I650" s="591"/>
      <c r="J650" s="58"/>
      <c r="K650" s="594"/>
      <c r="L650" s="557"/>
      <c r="M650" s="557"/>
      <c r="N650" s="317"/>
    </row>
    <row r="651" spans="1:14" s="163" customFormat="1" ht="15" customHeight="1" x14ac:dyDescent="0.2">
      <c r="A651" s="536"/>
      <c r="B651" s="409"/>
      <c r="C651" s="409"/>
      <c r="D651" s="409"/>
      <c r="E651" s="409"/>
      <c r="F651" s="657"/>
      <c r="G651" s="409"/>
      <c r="H651" s="591"/>
      <c r="I651" s="591"/>
      <c r="J651" s="58"/>
      <c r="K651" s="409"/>
      <c r="L651" s="536"/>
      <c r="M651" s="536"/>
      <c r="N651" s="253"/>
    </row>
    <row r="652" spans="1:14" ht="18.75" customHeight="1" x14ac:dyDescent="0.2">
      <c r="A652" s="551">
        <v>34</v>
      </c>
      <c r="B652" s="536" t="s">
        <v>5476</v>
      </c>
      <c r="C652" s="550"/>
      <c r="D652" s="550"/>
      <c r="E652" s="550"/>
      <c r="F652" s="620"/>
      <c r="G652" s="550"/>
      <c r="H652" s="550"/>
      <c r="I652" s="550"/>
      <c r="J652" s="620"/>
      <c r="K652" s="550"/>
      <c r="L652" s="550"/>
      <c r="M652" s="550"/>
      <c r="N652" s="56"/>
    </row>
    <row r="653" spans="1:14" ht="18.75" customHeight="1" x14ac:dyDescent="0.2">
      <c r="A653" s="553"/>
      <c r="B653" s="1534" t="s">
        <v>164</v>
      </c>
      <c r="C653" s="1535"/>
      <c r="D653" s="1534" t="s">
        <v>139</v>
      </c>
      <c r="E653" s="1535"/>
      <c r="F653" s="733" t="s">
        <v>179</v>
      </c>
      <c r="G653" s="412"/>
      <c r="H653" s="412" t="s">
        <v>137</v>
      </c>
      <c r="I653" s="412"/>
      <c r="J653" s="733" t="s">
        <v>89</v>
      </c>
      <c r="K653" s="409"/>
      <c r="L653" s="550"/>
      <c r="M653" s="550"/>
      <c r="N653" s="56"/>
    </row>
    <row r="654" spans="1:14" ht="15" customHeight="1" x14ac:dyDescent="0.2">
      <c r="A654" s="553"/>
      <c r="B654" s="564"/>
      <c r="C654" s="565"/>
      <c r="D654" s="566"/>
      <c r="E654" s="411"/>
      <c r="F654" s="627"/>
      <c r="G654" s="568"/>
      <c r="H654" s="568"/>
      <c r="I654" s="568"/>
      <c r="J654" s="628" t="s">
        <v>544</v>
      </c>
      <c r="K654" s="409"/>
      <c r="L654" s="550"/>
      <c r="M654" s="550"/>
      <c r="N654" s="56"/>
    </row>
    <row r="655" spans="1:14" ht="15" customHeight="1" x14ac:dyDescent="0.2">
      <c r="A655" s="553"/>
      <c r="B655" s="404">
        <v>1</v>
      </c>
      <c r="C655" s="405" t="s">
        <v>5462</v>
      </c>
      <c r="D655" s="406" t="s">
        <v>534</v>
      </c>
      <c r="E655" s="407" t="s">
        <v>143</v>
      </c>
      <c r="F655" s="638" t="b">
        <f>IF(総括表!$B$4=総括表!$Q$4,基礎データ貼付用シート!E1851)</f>
        <v>0</v>
      </c>
      <c r="G655" s="423" t="s">
        <v>533</v>
      </c>
      <c r="H655" s="614">
        <v>0.5</v>
      </c>
      <c r="I655" s="423" t="s">
        <v>532</v>
      </c>
      <c r="J655" s="424">
        <f t="shared" ref="J655:J656" si="71">ROUND(F655*H655,0)</f>
        <v>0</v>
      </c>
      <c r="K655" s="409" t="s">
        <v>543</v>
      </c>
      <c r="L655" s="550"/>
      <c r="M655" s="915"/>
      <c r="N655" s="47"/>
    </row>
    <row r="656" spans="1:14" ht="15" customHeight="1" x14ac:dyDescent="0.2">
      <c r="A656" s="553"/>
      <c r="B656" s="410"/>
      <c r="C656" s="411"/>
      <c r="D656" s="406" t="s">
        <v>530</v>
      </c>
      <c r="E656" s="407" t="s">
        <v>142</v>
      </c>
      <c r="F656" s="638" t="b">
        <f>IF(総括表!$B$4=総括表!$Q$5,基礎データ貼付用シート!E1851)</f>
        <v>0</v>
      </c>
      <c r="G656" s="423" t="s">
        <v>533</v>
      </c>
      <c r="H656" s="614">
        <v>0.5</v>
      </c>
      <c r="I656" s="425" t="s">
        <v>532</v>
      </c>
      <c r="J656" s="789">
        <f t="shared" si="71"/>
        <v>0</v>
      </c>
      <c r="K656" s="409" t="s">
        <v>541</v>
      </c>
      <c r="L656" s="550"/>
      <c r="M656" s="915"/>
      <c r="N656" s="47"/>
    </row>
    <row r="657" spans="1:14" ht="15" customHeight="1" x14ac:dyDescent="0.2">
      <c r="A657" s="553"/>
      <c r="B657" s="404">
        <f>B655+1</f>
        <v>2</v>
      </c>
      <c r="C657" s="405" t="s">
        <v>5833</v>
      </c>
      <c r="D657" s="406" t="s">
        <v>534</v>
      </c>
      <c r="E657" s="407" t="s">
        <v>143</v>
      </c>
      <c r="F657" s="638" t="b">
        <f>IF(総括表!$B$4=総括表!$Q$4,基礎データ貼付用シート!E1852)</f>
        <v>0</v>
      </c>
      <c r="G657" s="423" t="s">
        <v>117</v>
      </c>
      <c r="H657" s="614">
        <v>0.5</v>
      </c>
      <c r="I657" s="423" t="s">
        <v>119</v>
      </c>
      <c r="J657" s="424">
        <f t="shared" ref="J657:J658" si="72">ROUND(F657*H657,0)</f>
        <v>0</v>
      </c>
      <c r="K657" s="409" t="s">
        <v>272</v>
      </c>
      <c r="L657" s="550"/>
      <c r="M657" s="915"/>
      <c r="N657" s="47"/>
    </row>
    <row r="658" spans="1:14" ht="15" customHeight="1" x14ac:dyDescent="0.2">
      <c r="A658" s="553"/>
      <c r="B658" s="410"/>
      <c r="C658" s="411"/>
      <c r="D658" s="406" t="s">
        <v>530</v>
      </c>
      <c r="E658" s="407" t="s">
        <v>142</v>
      </c>
      <c r="F658" s="638" t="b">
        <f>IF(総括表!$B$4=総括表!$Q$5,基礎データ貼付用シート!E1852)</f>
        <v>0</v>
      </c>
      <c r="G658" s="423" t="s">
        <v>117</v>
      </c>
      <c r="H658" s="614">
        <v>0.5</v>
      </c>
      <c r="I658" s="425" t="s">
        <v>119</v>
      </c>
      <c r="J658" s="789">
        <f t="shared" si="72"/>
        <v>0</v>
      </c>
      <c r="K658" s="409" t="s">
        <v>271</v>
      </c>
      <c r="L658" s="550"/>
      <c r="M658" s="915"/>
      <c r="N658" s="47"/>
    </row>
    <row r="659" spans="1:14" s="255" customFormat="1" ht="15" customHeight="1" x14ac:dyDescent="0.2">
      <c r="A659" s="553"/>
      <c r="B659" s="404">
        <f>B657+1</f>
        <v>3</v>
      </c>
      <c r="C659" s="405" t="s">
        <v>6351</v>
      </c>
      <c r="D659" s="406" t="s">
        <v>534</v>
      </c>
      <c r="E659" s="407" t="s">
        <v>143</v>
      </c>
      <c r="F659" s="638" t="b">
        <f>IF(総括表!$B$4=総括表!$Q$4,基礎データ貼付用シート!E1853)</f>
        <v>0</v>
      </c>
      <c r="G659" s="423" t="s">
        <v>117</v>
      </c>
      <c r="H659" s="614">
        <v>0.5</v>
      </c>
      <c r="I659" s="423" t="s">
        <v>119</v>
      </c>
      <c r="J659" s="424">
        <f t="shared" ref="J659:J660" si="73">ROUND(F659*H659,0)</f>
        <v>0</v>
      </c>
      <c r="K659" s="409" t="s">
        <v>269</v>
      </c>
      <c r="L659" s="550"/>
      <c r="M659" s="915"/>
      <c r="N659" s="47"/>
    </row>
    <row r="660" spans="1:14" s="255" customFormat="1" ht="15" customHeight="1" thickBot="1" x14ac:dyDescent="0.25">
      <c r="A660" s="553"/>
      <c r="B660" s="410"/>
      <c r="C660" s="411"/>
      <c r="D660" s="406" t="s">
        <v>530</v>
      </c>
      <c r="E660" s="407" t="s">
        <v>142</v>
      </c>
      <c r="F660" s="638" t="b">
        <f>IF(総括表!$B$4=総括表!$Q$5,基礎データ貼付用シート!E1853)</f>
        <v>0</v>
      </c>
      <c r="G660" s="423" t="s">
        <v>117</v>
      </c>
      <c r="H660" s="614">
        <v>0.5</v>
      </c>
      <c r="I660" s="425" t="s">
        <v>119</v>
      </c>
      <c r="J660" s="789">
        <f t="shared" si="73"/>
        <v>0</v>
      </c>
      <c r="K660" s="409" t="s">
        <v>268</v>
      </c>
      <c r="L660" s="550"/>
      <c r="M660" s="915"/>
      <c r="N660" s="47"/>
    </row>
    <row r="661" spans="1:14" ht="15" customHeight="1" x14ac:dyDescent="0.2">
      <c r="A661" s="536"/>
      <c r="B661" s="413"/>
      <c r="C661" s="414"/>
      <c r="D661" s="413"/>
      <c r="E661" s="413"/>
      <c r="F661" s="592"/>
      <c r="G661" s="591"/>
      <c r="H661" s="1504" t="s">
        <v>990</v>
      </c>
      <c r="I661" s="1505"/>
      <c r="J661" s="1084"/>
      <c r="K661" s="550"/>
      <c r="L661" s="550"/>
      <c r="M661" s="915"/>
      <c r="N661" s="47"/>
    </row>
    <row r="662" spans="1:14" ht="15" customHeight="1" thickBot="1" x14ac:dyDescent="0.25">
      <c r="A662" s="536"/>
      <c r="B662" s="409"/>
      <c r="C662" s="409"/>
      <c r="D662" s="409"/>
      <c r="E662" s="409"/>
      <c r="F662" s="657"/>
      <c r="G662" s="409"/>
      <c r="H662" s="1545" t="s">
        <v>118</v>
      </c>
      <c r="I662" s="1546"/>
      <c r="J662" s="642">
        <f>SUM(J655:J660)</f>
        <v>0</v>
      </c>
      <c r="K662" s="409" t="s">
        <v>5329</v>
      </c>
      <c r="L662" s="550"/>
      <c r="M662" s="1158" t="s">
        <v>533</v>
      </c>
      <c r="N662" s="47"/>
    </row>
    <row r="663" spans="1:14" s="184" customFormat="1" ht="18.75" customHeight="1" x14ac:dyDescent="0.2">
      <c r="A663" s="557"/>
      <c r="B663" s="594"/>
      <c r="C663" s="594"/>
      <c r="D663" s="594"/>
      <c r="E663" s="594"/>
      <c r="F663" s="773"/>
      <c r="G663" s="594"/>
      <c r="H663" s="591"/>
      <c r="I663" s="591"/>
      <c r="J663" s="58"/>
      <c r="K663" s="594"/>
      <c r="L663" s="557"/>
      <c r="M663" s="557"/>
      <c r="N663" s="317"/>
    </row>
    <row r="664" spans="1:14" s="163" customFormat="1" ht="15" customHeight="1" x14ac:dyDescent="0.2">
      <c r="A664" s="536"/>
      <c r="B664" s="409"/>
      <c r="C664" s="409"/>
      <c r="D664" s="409"/>
      <c r="E664" s="409"/>
      <c r="F664" s="657"/>
      <c r="G664" s="409"/>
      <c r="H664" s="591"/>
      <c r="I664" s="591"/>
      <c r="J664" s="58"/>
      <c r="K664" s="409"/>
      <c r="L664" s="536"/>
      <c r="M664" s="536"/>
      <c r="N664" s="253"/>
    </row>
    <row r="665" spans="1:14" ht="18.75" customHeight="1" x14ac:dyDescent="0.2">
      <c r="A665" s="551">
        <v>35</v>
      </c>
      <c r="B665" s="536" t="s">
        <v>5475</v>
      </c>
      <c r="C665" s="550"/>
      <c r="D665" s="550"/>
      <c r="E665" s="550"/>
      <c r="F665" s="620"/>
      <c r="G665" s="550"/>
      <c r="H665" s="550"/>
      <c r="I665" s="550"/>
      <c r="J665" s="620"/>
      <c r="K665" s="550"/>
      <c r="L665" s="550"/>
      <c r="M665" s="550"/>
      <c r="N665" s="56"/>
    </row>
    <row r="666" spans="1:14" ht="18.75" customHeight="1" x14ac:dyDescent="0.2">
      <c r="A666" s="553"/>
      <c r="B666" s="1534" t="s">
        <v>164</v>
      </c>
      <c r="C666" s="1535"/>
      <c r="D666" s="1534" t="s">
        <v>139</v>
      </c>
      <c r="E666" s="1535"/>
      <c r="F666" s="733" t="s">
        <v>179</v>
      </c>
      <c r="G666" s="412"/>
      <c r="H666" s="412" t="s">
        <v>137</v>
      </c>
      <c r="I666" s="412"/>
      <c r="J666" s="733" t="s">
        <v>89</v>
      </c>
      <c r="K666" s="409"/>
      <c r="L666" s="550"/>
      <c r="M666" s="550"/>
      <c r="N666" s="56"/>
    </row>
    <row r="667" spans="1:14" ht="15" customHeight="1" x14ac:dyDescent="0.2">
      <c r="A667" s="553"/>
      <c r="B667" s="564"/>
      <c r="C667" s="565"/>
      <c r="D667" s="566"/>
      <c r="E667" s="411"/>
      <c r="F667" s="627"/>
      <c r="G667" s="568"/>
      <c r="H667" s="568"/>
      <c r="I667" s="568"/>
      <c r="J667" s="628" t="s">
        <v>544</v>
      </c>
      <c r="K667" s="409"/>
      <c r="L667" s="550"/>
      <c r="M667" s="550"/>
      <c r="N667" s="56"/>
    </row>
    <row r="668" spans="1:14" ht="15" customHeight="1" x14ac:dyDescent="0.2">
      <c r="A668" s="553"/>
      <c r="B668" s="404">
        <v>1</v>
      </c>
      <c r="C668" s="405" t="s">
        <v>5462</v>
      </c>
      <c r="D668" s="406" t="s">
        <v>534</v>
      </c>
      <c r="E668" s="407" t="s">
        <v>143</v>
      </c>
      <c r="F668" s="638" t="b">
        <f>IF(総括表!$B$4=総括表!$Q$4,基礎データ貼付用シート!E1854)</f>
        <v>0</v>
      </c>
      <c r="G668" s="423" t="s">
        <v>533</v>
      </c>
      <c r="H668" s="614">
        <v>0.5</v>
      </c>
      <c r="I668" s="423" t="s">
        <v>532</v>
      </c>
      <c r="J668" s="424">
        <f t="shared" ref="J668:J669" si="74">ROUND(F668*H668,0)</f>
        <v>0</v>
      </c>
      <c r="K668" s="409" t="s">
        <v>543</v>
      </c>
      <c r="L668" s="550"/>
      <c r="M668" s="915"/>
      <c r="N668" s="47"/>
    </row>
    <row r="669" spans="1:14" ht="15" customHeight="1" x14ac:dyDescent="0.2">
      <c r="A669" s="553"/>
      <c r="B669" s="410"/>
      <c r="C669" s="411"/>
      <c r="D669" s="406" t="s">
        <v>530</v>
      </c>
      <c r="E669" s="407" t="s">
        <v>142</v>
      </c>
      <c r="F669" s="638" t="b">
        <f>IF(総括表!$B$4=総括表!$Q$5,基礎データ貼付用シート!E1854)</f>
        <v>0</v>
      </c>
      <c r="G669" s="423" t="s">
        <v>533</v>
      </c>
      <c r="H669" s="614">
        <v>0.5</v>
      </c>
      <c r="I669" s="425" t="s">
        <v>532</v>
      </c>
      <c r="J669" s="789">
        <f t="shared" si="74"/>
        <v>0</v>
      </c>
      <c r="K669" s="409" t="s">
        <v>541</v>
      </c>
      <c r="L669" s="550"/>
      <c r="M669" s="915"/>
      <c r="N669" s="47"/>
    </row>
    <row r="670" spans="1:14" ht="15" customHeight="1" x14ac:dyDescent="0.2">
      <c r="A670" s="553"/>
      <c r="B670" s="404">
        <f>B668+1</f>
        <v>2</v>
      </c>
      <c r="C670" s="405" t="s">
        <v>5833</v>
      </c>
      <c r="D670" s="406" t="s">
        <v>534</v>
      </c>
      <c r="E670" s="407" t="s">
        <v>143</v>
      </c>
      <c r="F670" s="638" t="b">
        <f>IF(総括表!$B$4=総括表!$Q$4,基礎データ貼付用シート!E1855)</f>
        <v>0</v>
      </c>
      <c r="G670" s="423" t="s">
        <v>117</v>
      </c>
      <c r="H670" s="614">
        <v>0.5</v>
      </c>
      <c r="I670" s="423" t="s">
        <v>119</v>
      </c>
      <c r="J670" s="424">
        <f t="shared" ref="J670:J671" si="75">ROUND(F670*H670,0)</f>
        <v>0</v>
      </c>
      <c r="K670" s="409" t="s">
        <v>272</v>
      </c>
      <c r="L670" s="550"/>
      <c r="M670" s="915"/>
      <c r="N670" s="47"/>
    </row>
    <row r="671" spans="1:14" ht="15" customHeight="1" x14ac:dyDescent="0.2">
      <c r="A671" s="553"/>
      <c r="B671" s="410"/>
      <c r="C671" s="411"/>
      <c r="D671" s="406" t="s">
        <v>530</v>
      </c>
      <c r="E671" s="407" t="s">
        <v>142</v>
      </c>
      <c r="F671" s="638" t="b">
        <f>IF(総括表!$B$4=総括表!$Q$5,基礎データ貼付用シート!E1855)</f>
        <v>0</v>
      </c>
      <c r="G671" s="423" t="s">
        <v>117</v>
      </c>
      <c r="H671" s="614">
        <v>0.5</v>
      </c>
      <c r="I671" s="425" t="s">
        <v>119</v>
      </c>
      <c r="J671" s="789">
        <f t="shared" si="75"/>
        <v>0</v>
      </c>
      <c r="K671" s="409" t="s">
        <v>271</v>
      </c>
      <c r="L671" s="550"/>
      <c r="M671" s="915"/>
      <c r="N671" s="47"/>
    </row>
    <row r="672" spans="1:14" s="255" customFormat="1" ht="15" customHeight="1" x14ac:dyDescent="0.2">
      <c r="A672" s="553"/>
      <c r="B672" s="404">
        <f>B670+1</f>
        <v>3</v>
      </c>
      <c r="C672" s="405" t="s">
        <v>6351</v>
      </c>
      <c r="D672" s="406" t="s">
        <v>534</v>
      </c>
      <c r="E672" s="407" t="s">
        <v>143</v>
      </c>
      <c r="F672" s="638" t="b">
        <f>IF(総括表!$B$4=総括表!$Q$4,基礎データ貼付用シート!E1856)</f>
        <v>0</v>
      </c>
      <c r="G672" s="423" t="s">
        <v>117</v>
      </c>
      <c r="H672" s="614">
        <v>0.5</v>
      </c>
      <c r="I672" s="423" t="s">
        <v>119</v>
      </c>
      <c r="J672" s="424">
        <f t="shared" ref="J672:J673" si="76">ROUND(F672*H672,0)</f>
        <v>0</v>
      </c>
      <c r="K672" s="409" t="s">
        <v>269</v>
      </c>
      <c r="L672" s="550"/>
      <c r="M672" s="915"/>
      <c r="N672" s="47"/>
    </row>
    <row r="673" spans="1:14" s="255" customFormat="1" ht="15" customHeight="1" thickBot="1" x14ac:dyDescent="0.25">
      <c r="A673" s="553"/>
      <c r="B673" s="410"/>
      <c r="C673" s="411"/>
      <c r="D673" s="406" t="s">
        <v>530</v>
      </c>
      <c r="E673" s="407" t="s">
        <v>142</v>
      </c>
      <c r="F673" s="638" t="b">
        <f>IF(総括表!$B$4=総括表!$Q$5,基礎データ貼付用シート!E1856)</f>
        <v>0</v>
      </c>
      <c r="G673" s="423" t="s">
        <v>117</v>
      </c>
      <c r="H673" s="614">
        <v>0.5</v>
      </c>
      <c r="I673" s="425" t="s">
        <v>119</v>
      </c>
      <c r="J673" s="789">
        <f t="shared" si="76"/>
        <v>0</v>
      </c>
      <c r="K673" s="409" t="s">
        <v>268</v>
      </c>
      <c r="L673" s="550"/>
      <c r="M673" s="915"/>
      <c r="N673" s="47"/>
    </row>
    <row r="674" spans="1:14" ht="15" customHeight="1" x14ac:dyDescent="0.2">
      <c r="A674" s="536"/>
      <c r="B674" s="413"/>
      <c r="C674" s="414"/>
      <c r="D674" s="413"/>
      <c r="E674" s="413"/>
      <c r="F674" s="592"/>
      <c r="G674" s="591"/>
      <c r="H674" s="1504" t="s">
        <v>990</v>
      </c>
      <c r="I674" s="1505"/>
      <c r="J674" s="1084"/>
      <c r="K674" s="550"/>
      <c r="L674" s="550"/>
      <c r="M674" s="915"/>
      <c r="N674" s="47"/>
    </row>
    <row r="675" spans="1:14" ht="15" customHeight="1" thickBot="1" x14ac:dyDescent="0.25">
      <c r="A675" s="536"/>
      <c r="B675" s="409"/>
      <c r="C675" s="409"/>
      <c r="D675" s="409"/>
      <c r="E675" s="409"/>
      <c r="F675" s="657"/>
      <c r="G675" s="409"/>
      <c r="H675" s="1545" t="s">
        <v>118</v>
      </c>
      <c r="I675" s="1546"/>
      <c r="J675" s="642">
        <f>SUM(J668:J673)</f>
        <v>0</v>
      </c>
      <c r="K675" s="409" t="s">
        <v>5331</v>
      </c>
      <c r="L675" s="550"/>
      <c r="M675" s="1158" t="s">
        <v>533</v>
      </c>
      <c r="N675" s="47"/>
    </row>
    <row r="676" spans="1:14" s="184" customFormat="1" ht="18.75" customHeight="1" x14ac:dyDescent="0.2">
      <c r="A676" s="557"/>
      <c r="B676" s="594"/>
      <c r="C676" s="594"/>
      <c r="D676" s="594"/>
      <c r="E676" s="594"/>
      <c r="F676" s="773"/>
      <c r="G676" s="594"/>
      <c r="H676" s="591"/>
      <c r="I676" s="591"/>
      <c r="J676" s="58"/>
      <c r="K676" s="594"/>
      <c r="L676" s="557"/>
      <c r="M676" s="557"/>
      <c r="N676" s="317"/>
    </row>
    <row r="677" spans="1:14" ht="18.75" customHeight="1" x14ac:dyDescent="0.2">
      <c r="A677" s="551">
        <v>36</v>
      </c>
      <c r="B677" s="536" t="s">
        <v>5477</v>
      </c>
      <c r="C677" s="550"/>
      <c r="D677" s="550"/>
      <c r="E677" s="550"/>
      <c r="F677" s="620"/>
      <c r="G677" s="550"/>
      <c r="H677" s="550"/>
      <c r="I677" s="550"/>
      <c r="J677" s="620"/>
      <c r="K677" s="550"/>
      <c r="L677" s="550"/>
      <c r="M677" s="550"/>
      <c r="N677" s="56"/>
    </row>
    <row r="678" spans="1:14" ht="18.75" customHeight="1" x14ac:dyDescent="0.2">
      <c r="A678" s="553"/>
      <c r="B678" s="1534" t="s">
        <v>164</v>
      </c>
      <c r="C678" s="1535"/>
      <c r="D678" s="1534" t="s">
        <v>139</v>
      </c>
      <c r="E678" s="1535"/>
      <c r="F678" s="733" t="s">
        <v>179</v>
      </c>
      <c r="G678" s="412"/>
      <c r="H678" s="412" t="s">
        <v>137</v>
      </c>
      <c r="I678" s="412"/>
      <c r="J678" s="733" t="s">
        <v>89</v>
      </c>
      <c r="K678" s="409"/>
      <c r="L678" s="550"/>
      <c r="M678" s="550"/>
      <c r="N678" s="56"/>
    </row>
    <row r="679" spans="1:14" ht="15" customHeight="1" x14ac:dyDescent="0.2">
      <c r="A679" s="553"/>
      <c r="B679" s="564"/>
      <c r="C679" s="565"/>
      <c r="D679" s="566"/>
      <c r="E679" s="411"/>
      <c r="F679" s="627"/>
      <c r="G679" s="568"/>
      <c r="H679" s="568"/>
      <c r="I679" s="568"/>
      <c r="J679" s="628" t="s">
        <v>544</v>
      </c>
      <c r="K679" s="409"/>
      <c r="L679" s="550"/>
      <c r="M679" s="550"/>
      <c r="N679" s="56"/>
    </row>
    <row r="680" spans="1:14" ht="15" customHeight="1" x14ac:dyDescent="0.2">
      <c r="A680" s="553"/>
      <c r="B680" s="404">
        <v>1</v>
      </c>
      <c r="C680" s="405" t="s">
        <v>5462</v>
      </c>
      <c r="D680" s="406" t="s">
        <v>534</v>
      </c>
      <c r="E680" s="407" t="s">
        <v>143</v>
      </c>
      <c r="F680" s="638" t="b">
        <f>IF(総括表!$B$4=総括表!$Q$4,基礎データ貼付用シート!E1857)</f>
        <v>0</v>
      </c>
      <c r="G680" s="423" t="s">
        <v>533</v>
      </c>
      <c r="H680" s="614">
        <v>0.5</v>
      </c>
      <c r="I680" s="423" t="s">
        <v>532</v>
      </c>
      <c r="J680" s="424">
        <f t="shared" ref="J680:J681" si="77">ROUND(F680*H680,0)</f>
        <v>0</v>
      </c>
      <c r="K680" s="409" t="s">
        <v>543</v>
      </c>
      <c r="L680" s="550"/>
      <c r="M680" s="915"/>
      <c r="N680" s="47"/>
    </row>
    <row r="681" spans="1:14" ht="15" customHeight="1" x14ac:dyDescent="0.2">
      <c r="A681" s="553"/>
      <c r="B681" s="410"/>
      <c r="C681" s="411"/>
      <c r="D681" s="406" t="s">
        <v>530</v>
      </c>
      <c r="E681" s="407" t="s">
        <v>142</v>
      </c>
      <c r="F681" s="638" t="b">
        <f>IF(総括表!$B$4=総括表!$Q$5,基礎データ貼付用シート!E1857)</f>
        <v>0</v>
      </c>
      <c r="G681" s="423" t="s">
        <v>533</v>
      </c>
      <c r="H681" s="614">
        <v>0.5</v>
      </c>
      <c r="I681" s="425" t="s">
        <v>532</v>
      </c>
      <c r="J681" s="789">
        <f t="shared" si="77"/>
        <v>0</v>
      </c>
      <c r="K681" s="409" t="s">
        <v>541</v>
      </c>
      <c r="L681" s="550"/>
      <c r="M681" s="915"/>
      <c r="N681" s="47"/>
    </row>
    <row r="682" spans="1:14" ht="15" customHeight="1" x14ac:dyDescent="0.2">
      <c r="A682" s="553"/>
      <c r="B682" s="404">
        <f>B680+1</f>
        <v>2</v>
      </c>
      <c r="C682" s="405" t="s">
        <v>6038</v>
      </c>
      <c r="D682" s="406" t="s">
        <v>534</v>
      </c>
      <c r="E682" s="407" t="s">
        <v>143</v>
      </c>
      <c r="F682" s="638" t="b">
        <f>IF(総括表!$B$4=総括表!$Q$4,基礎データ貼付用シート!E1858)</f>
        <v>0</v>
      </c>
      <c r="G682" s="423" t="s">
        <v>117</v>
      </c>
      <c r="H682" s="614">
        <v>0.5</v>
      </c>
      <c r="I682" s="423" t="s">
        <v>119</v>
      </c>
      <c r="J682" s="424">
        <f t="shared" ref="J682:J683" si="78">ROUND(F682*H682,0)</f>
        <v>0</v>
      </c>
      <c r="K682" s="409" t="s">
        <v>272</v>
      </c>
      <c r="L682" s="550"/>
      <c r="M682" s="915"/>
      <c r="N682" s="47"/>
    </row>
    <row r="683" spans="1:14" ht="15" customHeight="1" x14ac:dyDescent="0.2">
      <c r="A683" s="553"/>
      <c r="B683" s="410"/>
      <c r="C683" s="411"/>
      <c r="D683" s="406" t="s">
        <v>530</v>
      </c>
      <c r="E683" s="407" t="s">
        <v>142</v>
      </c>
      <c r="F683" s="638" t="b">
        <f>IF(総括表!$B$4=総括表!$Q$5,基礎データ貼付用シート!E1858)</f>
        <v>0</v>
      </c>
      <c r="G683" s="423" t="s">
        <v>117</v>
      </c>
      <c r="H683" s="614">
        <v>0.5</v>
      </c>
      <c r="I683" s="425" t="s">
        <v>119</v>
      </c>
      <c r="J683" s="789">
        <f t="shared" si="78"/>
        <v>0</v>
      </c>
      <c r="K683" s="409" t="s">
        <v>271</v>
      </c>
      <c r="L683" s="550"/>
      <c r="M683" s="915"/>
      <c r="N683" s="47"/>
    </row>
    <row r="684" spans="1:14" s="255" customFormat="1" ht="15" customHeight="1" x14ac:dyDescent="0.2">
      <c r="A684" s="553"/>
      <c r="B684" s="404">
        <f>B682+1</f>
        <v>3</v>
      </c>
      <c r="C684" s="405" t="s">
        <v>6351</v>
      </c>
      <c r="D684" s="406" t="s">
        <v>534</v>
      </c>
      <c r="E684" s="407" t="s">
        <v>143</v>
      </c>
      <c r="F684" s="638" t="b">
        <f>IF(総括表!$B$4=総括表!$Q$4,基礎データ貼付用シート!E1859)</f>
        <v>0</v>
      </c>
      <c r="G684" s="423" t="s">
        <v>117</v>
      </c>
      <c r="H684" s="614">
        <v>0.5</v>
      </c>
      <c r="I684" s="423" t="s">
        <v>119</v>
      </c>
      <c r="J684" s="424">
        <f t="shared" ref="J684:J685" si="79">ROUND(F684*H684,0)</f>
        <v>0</v>
      </c>
      <c r="K684" s="409" t="s">
        <v>269</v>
      </c>
      <c r="L684" s="550"/>
      <c r="M684" s="915"/>
      <c r="N684" s="47"/>
    </row>
    <row r="685" spans="1:14" s="255" customFormat="1" ht="15" customHeight="1" thickBot="1" x14ac:dyDescent="0.25">
      <c r="A685" s="553"/>
      <c r="B685" s="410"/>
      <c r="C685" s="411"/>
      <c r="D685" s="406" t="s">
        <v>530</v>
      </c>
      <c r="E685" s="407" t="s">
        <v>142</v>
      </c>
      <c r="F685" s="638" t="b">
        <f>IF(総括表!$B$4=総括表!$Q$5,基礎データ貼付用シート!E1859)</f>
        <v>0</v>
      </c>
      <c r="G685" s="423" t="s">
        <v>117</v>
      </c>
      <c r="H685" s="614">
        <v>0.5</v>
      </c>
      <c r="I685" s="425" t="s">
        <v>119</v>
      </c>
      <c r="J685" s="789">
        <f t="shared" si="79"/>
        <v>0</v>
      </c>
      <c r="K685" s="409" t="s">
        <v>268</v>
      </c>
      <c r="L685" s="550"/>
      <c r="M685" s="915"/>
      <c r="N685" s="47"/>
    </row>
    <row r="686" spans="1:14" ht="15" customHeight="1" x14ac:dyDescent="0.2">
      <c r="A686" s="536"/>
      <c r="B686" s="413"/>
      <c r="C686" s="414"/>
      <c r="D686" s="413"/>
      <c r="E686" s="413"/>
      <c r="F686" s="592"/>
      <c r="G686" s="591"/>
      <c r="H686" s="1504" t="s">
        <v>990</v>
      </c>
      <c r="I686" s="1505"/>
      <c r="J686" s="1084"/>
      <c r="K686" s="550"/>
      <c r="L686" s="550"/>
      <c r="M686" s="915"/>
      <c r="N686" s="47"/>
    </row>
    <row r="687" spans="1:14" ht="15" customHeight="1" thickBot="1" x14ac:dyDescent="0.25">
      <c r="A687" s="536"/>
      <c r="B687" s="409"/>
      <c r="C687" s="409"/>
      <c r="D687" s="409"/>
      <c r="E687" s="409"/>
      <c r="F687" s="657"/>
      <c r="G687" s="409"/>
      <c r="H687" s="1545" t="s">
        <v>118</v>
      </c>
      <c r="I687" s="1546"/>
      <c r="J687" s="642">
        <f>SUM(J680:J685)</f>
        <v>0</v>
      </c>
      <c r="K687" s="409" t="s">
        <v>5339</v>
      </c>
      <c r="L687" s="550"/>
      <c r="M687" s="1158" t="s">
        <v>533</v>
      </c>
      <c r="N687" s="47"/>
    </row>
    <row r="688" spans="1:14" s="184" customFormat="1" ht="18.75" customHeight="1" x14ac:dyDescent="0.2">
      <c r="A688" s="557"/>
      <c r="B688" s="594"/>
      <c r="C688" s="594"/>
      <c r="D688" s="594"/>
      <c r="E688" s="594"/>
      <c r="F688" s="773"/>
      <c r="G688" s="594"/>
      <c r="H688" s="591"/>
      <c r="I688" s="591"/>
      <c r="J688" s="58"/>
      <c r="K688" s="594"/>
      <c r="L688" s="557"/>
      <c r="M688" s="557"/>
      <c r="N688" s="317"/>
    </row>
    <row r="689" spans="1:14" ht="18.75" customHeight="1" x14ac:dyDescent="0.2">
      <c r="A689" s="551">
        <v>37</v>
      </c>
      <c r="B689" s="536" t="s">
        <v>5478</v>
      </c>
      <c r="C689" s="550"/>
      <c r="D689" s="550"/>
      <c r="E689" s="550"/>
      <c r="F689" s="620"/>
      <c r="G689" s="550"/>
      <c r="H689" s="550"/>
      <c r="I689" s="550"/>
      <c r="J689" s="620"/>
      <c r="K689" s="550"/>
      <c r="L689" s="550"/>
      <c r="M689" s="550"/>
      <c r="N689" s="56"/>
    </row>
    <row r="690" spans="1:14" ht="18.75" customHeight="1" x14ac:dyDescent="0.2">
      <c r="A690" s="553"/>
      <c r="B690" s="1534" t="s">
        <v>164</v>
      </c>
      <c r="C690" s="1535"/>
      <c r="D690" s="1534" t="s">
        <v>139</v>
      </c>
      <c r="E690" s="1535"/>
      <c r="F690" s="733" t="s">
        <v>179</v>
      </c>
      <c r="G690" s="412"/>
      <c r="H690" s="412" t="s">
        <v>137</v>
      </c>
      <c r="I690" s="412"/>
      <c r="J690" s="733" t="s">
        <v>89</v>
      </c>
      <c r="K690" s="409"/>
      <c r="L690" s="550"/>
      <c r="M690" s="550"/>
      <c r="N690" s="56"/>
    </row>
    <row r="691" spans="1:14" ht="15" customHeight="1" x14ac:dyDescent="0.2">
      <c r="A691" s="553"/>
      <c r="B691" s="564"/>
      <c r="C691" s="565"/>
      <c r="D691" s="566"/>
      <c r="E691" s="411"/>
      <c r="F691" s="627"/>
      <c r="G691" s="568"/>
      <c r="H691" s="568"/>
      <c r="I691" s="568"/>
      <c r="J691" s="628" t="s">
        <v>544</v>
      </c>
      <c r="K691" s="409"/>
      <c r="L691" s="550"/>
      <c r="M691" s="550"/>
      <c r="N691" s="56"/>
    </row>
    <row r="692" spans="1:14" ht="15" customHeight="1" x14ac:dyDescent="0.2">
      <c r="A692" s="553"/>
      <c r="B692" s="404">
        <v>1</v>
      </c>
      <c r="C692" s="405" t="s">
        <v>5462</v>
      </c>
      <c r="D692" s="406" t="s">
        <v>534</v>
      </c>
      <c r="E692" s="407" t="s">
        <v>143</v>
      </c>
      <c r="F692" s="638" t="b">
        <f>IF(総括表!$B$4=総括表!$Q$4,基礎データ貼付用シート!E1860)</f>
        <v>0</v>
      </c>
      <c r="G692" s="423" t="s">
        <v>533</v>
      </c>
      <c r="H692" s="614">
        <v>0.5</v>
      </c>
      <c r="I692" s="423" t="s">
        <v>532</v>
      </c>
      <c r="J692" s="424">
        <f t="shared" ref="J692:J693" si="80">ROUND(F692*H692,0)</f>
        <v>0</v>
      </c>
      <c r="K692" s="409" t="s">
        <v>543</v>
      </c>
      <c r="L692" s="550"/>
      <c r="M692" s="915"/>
      <c r="N692" s="47"/>
    </row>
    <row r="693" spans="1:14" ht="15" customHeight="1" x14ac:dyDescent="0.2">
      <c r="A693" s="553"/>
      <c r="B693" s="410"/>
      <c r="C693" s="411"/>
      <c r="D693" s="406" t="s">
        <v>530</v>
      </c>
      <c r="E693" s="407" t="s">
        <v>142</v>
      </c>
      <c r="F693" s="638" t="b">
        <f>IF(総括表!$B$4=総括表!$Q$5,基礎データ貼付用シート!E1860)</f>
        <v>0</v>
      </c>
      <c r="G693" s="423" t="s">
        <v>533</v>
      </c>
      <c r="H693" s="614">
        <v>0.5</v>
      </c>
      <c r="I693" s="425" t="s">
        <v>532</v>
      </c>
      <c r="J693" s="789">
        <f t="shared" si="80"/>
        <v>0</v>
      </c>
      <c r="K693" s="409" t="s">
        <v>541</v>
      </c>
      <c r="L693" s="550"/>
      <c r="M693" s="915"/>
      <c r="N693" s="47"/>
    </row>
    <row r="694" spans="1:14" ht="15" customHeight="1" x14ac:dyDescent="0.2">
      <c r="A694" s="553"/>
      <c r="B694" s="404">
        <f>B692+1</f>
        <v>2</v>
      </c>
      <c r="C694" s="405" t="s">
        <v>6038</v>
      </c>
      <c r="D694" s="406" t="s">
        <v>534</v>
      </c>
      <c r="E694" s="407" t="s">
        <v>143</v>
      </c>
      <c r="F694" s="638" t="b">
        <f>IF(総括表!$B$4=総括表!$Q$4,基礎データ貼付用シート!E1861)</f>
        <v>0</v>
      </c>
      <c r="G694" s="423" t="s">
        <v>117</v>
      </c>
      <c r="H694" s="614">
        <v>0.5</v>
      </c>
      <c r="I694" s="423" t="s">
        <v>119</v>
      </c>
      <c r="J694" s="424">
        <f t="shared" ref="J694:J695" si="81">ROUND(F694*H694,0)</f>
        <v>0</v>
      </c>
      <c r="K694" s="409" t="s">
        <v>272</v>
      </c>
      <c r="L694" s="550"/>
      <c r="M694" s="915"/>
      <c r="N694" s="47"/>
    </row>
    <row r="695" spans="1:14" ht="15" customHeight="1" x14ac:dyDescent="0.2">
      <c r="A695" s="553"/>
      <c r="B695" s="410"/>
      <c r="C695" s="411"/>
      <c r="D695" s="406" t="s">
        <v>530</v>
      </c>
      <c r="E695" s="407" t="s">
        <v>142</v>
      </c>
      <c r="F695" s="638" t="b">
        <f>IF(総括表!$B$4=総括表!$Q$5,基礎データ貼付用シート!E1861)</f>
        <v>0</v>
      </c>
      <c r="G695" s="423" t="s">
        <v>117</v>
      </c>
      <c r="H695" s="614">
        <v>0.5</v>
      </c>
      <c r="I695" s="425" t="s">
        <v>119</v>
      </c>
      <c r="J695" s="789">
        <f t="shared" si="81"/>
        <v>0</v>
      </c>
      <c r="K695" s="409" t="s">
        <v>271</v>
      </c>
      <c r="L695" s="550"/>
      <c r="M695" s="915"/>
      <c r="N695" s="47"/>
    </row>
    <row r="696" spans="1:14" s="255" customFormat="1" ht="15" customHeight="1" x14ac:dyDescent="0.2">
      <c r="A696" s="553"/>
      <c r="B696" s="404">
        <f>B694+1</f>
        <v>3</v>
      </c>
      <c r="C696" s="405" t="s">
        <v>6351</v>
      </c>
      <c r="D696" s="406" t="s">
        <v>534</v>
      </c>
      <c r="E696" s="407" t="s">
        <v>143</v>
      </c>
      <c r="F696" s="638" t="b">
        <f>IF(総括表!$B$4=総括表!$Q$4,基礎データ貼付用シート!E1862)</f>
        <v>0</v>
      </c>
      <c r="G696" s="423" t="s">
        <v>117</v>
      </c>
      <c r="H696" s="614">
        <v>0.5</v>
      </c>
      <c r="I696" s="423" t="s">
        <v>119</v>
      </c>
      <c r="J696" s="424">
        <f t="shared" ref="J696:J697" si="82">ROUND(F696*H696,0)</f>
        <v>0</v>
      </c>
      <c r="K696" s="409" t="s">
        <v>269</v>
      </c>
      <c r="L696" s="550"/>
      <c r="M696" s="915"/>
      <c r="N696" s="47"/>
    </row>
    <row r="697" spans="1:14" s="255" customFormat="1" ht="15" customHeight="1" thickBot="1" x14ac:dyDescent="0.25">
      <c r="A697" s="553"/>
      <c r="B697" s="410"/>
      <c r="C697" s="411"/>
      <c r="D697" s="406" t="s">
        <v>530</v>
      </c>
      <c r="E697" s="407" t="s">
        <v>142</v>
      </c>
      <c r="F697" s="638" t="b">
        <f>IF(総括表!$B$4=総括表!$Q$5,基礎データ貼付用シート!E1862)</f>
        <v>0</v>
      </c>
      <c r="G697" s="423" t="s">
        <v>117</v>
      </c>
      <c r="H697" s="614">
        <v>0.5</v>
      </c>
      <c r="I697" s="425" t="s">
        <v>119</v>
      </c>
      <c r="J697" s="789">
        <f t="shared" si="82"/>
        <v>0</v>
      </c>
      <c r="K697" s="409" t="s">
        <v>268</v>
      </c>
      <c r="L697" s="550"/>
      <c r="M697" s="915"/>
      <c r="N697" s="47"/>
    </row>
    <row r="698" spans="1:14" ht="15" customHeight="1" x14ac:dyDescent="0.2">
      <c r="A698" s="536"/>
      <c r="B698" s="413"/>
      <c r="C698" s="414"/>
      <c r="D698" s="413"/>
      <c r="E698" s="413"/>
      <c r="F698" s="592"/>
      <c r="G698" s="591"/>
      <c r="H698" s="1504" t="s">
        <v>990</v>
      </c>
      <c r="I698" s="1505"/>
      <c r="J698" s="1084"/>
      <c r="K698" s="550"/>
      <c r="L698" s="550"/>
      <c r="M698" s="915"/>
      <c r="N698" s="47"/>
    </row>
    <row r="699" spans="1:14" ht="15" customHeight="1" thickBot="1" x14ac:dyDescent="0.25">
      <c r="A699" s="536"/>
      <c r="B699" s="409"/>
      <c r="C699" s="409"/>
      <c r="D699" s="409"/>
      <c r="E699" s="409"/>
      <c r="F699" s="657"/>
      <c r="G699" s="409"/>
      <c r="H699" s="1545" t="s">
        <v>118</v>
      </c>
      <c r="I699" s="1546"/>
      <c r="J699" s="642">
        <f>SUM(J692:J697)</f>
        <v>0</v>
      </c>
      <c r="K699" s="409" t="s">
        <v>5342</v>
      </c>
      <c r="L699" s="550"/>
      <c r="M699" s="1158" t="s">
        <v>533</v>
      </c>
      <c r="N699" s="47"/>
    </row>
    <row r="700" spans="1:14" s="184" customFormat="1" ht="18.75" customHeight="1" x14ac:dyDescent="0.2">
      <c r="A700" s="557"/>
      <c r="B700" s="594"/>
      <c r="C700" s="594"/>
      <c r="D700" s="594"/>
      <c r="E700" s="594"/>
      <c r="F700" s="773"/>
      <c r="G700" s="594"/>
      <c r="H700" s="591"/>
      <c r="I700" s="591"/>
      <c r="J700" s="58"/>
      <c r="K700" s="594"/>
      <c r="L700" s="557"/>
      <c r="M700" s="557"/>
      <c r="N700" s="317"/>
    </row>
    <row r="701" spans="1:14" ht="18.75" customHeight="1" x14ac:dyDescent="0.2">
      <c r="A701" s="551">
        <v>37</v>
      </c>
      <c r="B701" s="536" t="s">
        <v>6690</v>
      </c>
      <c r="C701" s="550"/>
      <c r="D701" s="550"/>
      <c r="E701" s="550"/>
      <c r="F701" s="620"/>
      <c r="G701" s="550"/>
      <c r="H701" s="550"/>
      <c r="I701" s="550"/>
      <c r="J701" s="620"/>
      <c r="K701" s="550"/>
      <c r="L701" s="550"/>
      <c r="M701" s="550"/>
      <c r="N701" s="56"/>
    </row>
    <row r="702" spans="1:14" ht="18.75" customHeight="1" x14ac:dyDescent="0.2">
      <c r="A702" s="553"/>
      <c r="B702" s="1534" t="s">
        <v>164</v>
      </c>
      <c r="C702" s="1535"/>
      <c r="D702" s="1534" t="s">
        <v>139</v>
      </c>
      <c r="E702" s="1535"/>
      <c r="F702" s="733" t="s">
        <v>179</v>
      </c>
      <c r="G702" s="412"/>
      <c r="H702" s="412" t="s">
        <v>137</v>
      </c>
      <c r="I702" s="412"/>
      <c r="J702" s="733" t="s">
        <v>89</v>
      </c>
      <c r="K702" s="409"/>
      <c r="L702" s="550"/>
      <c r="M702" s="550"/>
      <c r="N702" s="56"/>
    </row>
    <row r="703" spans="1:14" ht="15" customHeight="1" x14ac:dyDescent="0.2">
      <c r="A703" s="553"/>
      <c r="B703" s="564"/>
      <c r="C703" s="565"/>
      <c r="D703" s="566"/>
      <c r="E703" s="411"/>
      <c r="F703" s="627"/>
      <c r="G703" s="568"/>
      <c r="H703" s="568"/>
      <c r="I703" s="568"/>
      <c r="J703" s="628" t="s">
        <v>136</v>
      </c>
      <c r="K703" s="409"/>
      <c r="L703" s="550"/>
      <c r="M703" s="550"/>
      <c r="N703" s="56"/>
    </row>
    <row r="704" spans="1:14" s="255" customFormat="1" ht="15" customHeight="1" x14ac:dyDescent="0.2">
      <c r="A704" s="553"/>
      <c r="B704" s="404">
        <v>1</v>
      </c>
      <c r="C704" s="405" t="s">
        <v>6588</v>
      </c>
      <c r="D704" s="406" t="s">
        <v>534</v>
      </c>
      <c r="E704" s="407" t="s">
        <v>143</v>
      </c>
      <c r="F704" s="638" t="b">
        <f>IF(総括表!$B$4=総括表!$Q$4,基礎データ貼付用シート!E1961)</f>
        <v>0</v>
      </c>
      <c r="G704" s="423" t="s">
        <v>117</v>
      </c>
      <c r="H704" s="614">
        <v>0.5</v>
      </c>
      <c r="I704" s="423" t="s">
        <v>119</v>
      </c>
      <c r="J704" s="424">
        <f t="shared" ref="J704:J705" si="83">ROUND(F704*H704,0)</f>
        <v>0</v>
      </c>
      <c r="K704" s="409" t="s">
        <v>134</v>
      </c>
      <c r="L704" s="550"/>
      <c r="M704" s="915"/>
      <c r="N704" s="47"/>
    </row>
    <row r="705" spans="1:14" s="255" customFormat="1" ht="15" customHeight="1" thickBot="1" x14ac:dyDescent="0.25">
      <c r="A705" s="553"/>
      <c r="B705" s="410"/>
      <c r="C705" s="411"/>
      <c r="D705" s="406" t="s">
        <v>530</v>
      </c>
      <c r="E705" s="407" t="s">
        <v>142</v>
      </c>
      <c r="F705" s="638" t="b">
        <f>IF(総括表!$B$4=総括表!$Q$5,基礎データ貼付用シート!E1961)</f>
        <v>0</v>
      </c>
      <c r="G705" s="423" t="s">
        <v>117</v>
      </c>
      <c r="H705" s="614">
        <v>0.5</v>
      </c>
      <c r="I705" s="791" t="s">
        <v>119</v>
      </c>
      <c r="J705" s="792">
        <f t="shared" si="83"/>
        <v>0</v>
      </c>
      <c r="K705" s="409" t="s">
        <v>132</v>
      </c>
      <c r="L705" s="550"/>
      <c r="M705" s="915"/>
      <c r="N705" s="47"/>
    </row>
    <row r="706" spans="1:14" ht="15" customHeight="1" x14ac:dyDescent="0.2">
      <c r="A706" s="553"/>
      <c r="B706" s="413"/>
      <c r="C706" s="414"/>
      <c r="D706" s="413"/>
      <c r="E706" s="413"/>
      <c r="F706" s="58"/>
      <c r="G706" s="591"/>
      <c r="H706" s="1504" t="s">
        <v>1121</v>
      </c>
      <c r="I706" s="1505"/>
      <c r="J706" s="1084"/>
      <c r="K706" s="409"/>
      <c r="L706" s="550"/>
      <c r="M706" s="915"/>
      <c r="N706" s="47"/>
    </row>
    <row r="707" spans="1:14" ht="15" customHeight="1" thickBot="1" x14ac:dyDescent="0.25">
      <c r="A707" s="553"/>
      <c r="B707" s="413"/>
      <c r="C707" s="414"/>
      <c r="D707" s="413"/>
      <c r="E707" s="413"/>
      <c r="F707" s="58"/>
      <c r="G707" s="591"/>
      <c r="H707" s="1545" t="s">
        <v>118</v>
      </c>
      <c r="I707" s="1546"/>
      <c r="J707" s="642">
        <f>SUM(J704:J705)</f>
        <v>0</v>
      </c>
      <c r="K707" s="409" t="s">
        <v>6691</v>
      </c>
      <c r="L707" s="550"/>
      <c r="M707" s="1158" t="s">
        <v>117</v>
      </c>
      <c r="N707" s="47"/>
    </row>
    <row r="708" spans="1:14" ht="15" customHeight="1" x14ac:dyDescent="0.2">
      <c r="A708" s="553"/>
      <c r="B708" s="413"/>
      <c r="C708" s="414"/>
      <c r="D708" s="413"/>
      <c r="E708" s="413"/>
      <c r="F708" s="58"/>
      <c r="G708" s="591"/>
      <c r="H708" s="593"/>
      <c r="I708" s="591"/>
      <c r="J708" s="58"/>
      <c r="K708" s="409"/>
      <c r="L708" s="550"/>
      <c r="M708" s="915"/>
      <c r="N708" s="47"/>
    </row>
    <row r="709" spans="1:14" ht="15" customHeight="1" thickBot="1" x14ac:dyDescent="0.25">
      <c r="A709" s="553"/>
      <c r="B709" s="413"/>
      <c r="C709" s="414"/>
      <c r="D709" s="413"/>
      <c r="E709" s="413"/>
      <c r="F709" s="58"/>
      <c r="G709" s="591"/>
      <c r="H709" s="593"/>
      <c r="I709" s="591"/>
      <c r="J709" s="58"/>
      <c r="K709" s="409"/>
      <c r="L709" s="550"/>
      <c r="M709" s="915"/>
      <c r="N709" s="47"/>
    </row>
    <row r="710" spans="1:14" s="163" customFormat="1" ht="18.75" customHeight="1" x14ac:dyDescent="0.2">
      <c r="A710" s="536"/>
      <c r="B710" s="409"/>
      <c r="C710" s="409"/>
      <c r="D710" s="409"/>
      <c r="E710" s="409"/>
      <c r="F710" s="657"/>
      <c r="G710" s="633"/>
      <c r="H710" s="1504" t="s">
        <v>6692</v>
      </c>
      <c r="I710" s="1505"/>
      <c r="J710" s="415"/>
      <c r="K710" s="409"/>
      <c r="L710" s="536"/>
      <c r="M710" s="536"/>
      <c r="N710" s="253"/>
    </row>
    <row r="711" spans="1:14" ht="18.75" customHeight="1" thickBot="1" x14ac:dyDescent="0.25">
      <c r="A711" s="550"/>
      <c r="B711" s="550"/>
      <c r="C711" s="550"/>
      <c r="D711" s="550"/>
      <c r="E711" s="550"/>
      <c r="F711" s="620"/>
      <c r="G711" s="550"/>
      <c r="H711" s="1543" t="s">
        <v>377</v>
      </c>
      <c r="I711" s="1544"/>
      <c r="J711" s="1179">
        <f>SUMIF(M4:M707,"*",J4:J707)</f>
        <v>0</v>
      </c>
      <c r="K711" s="409" t="s">
        <v>1320</v>
      </c>
      <c r="L711" s="550"/>
      <c r="M711" s="550"/>
      <c r="N711" s="56"/>
    </row>
    <row r="712" spans="1:14" ht="18.75" customHeight="1" thickBot="1" x14ac:dyDescent="0.25">
      <c r="A712" s="550"/>
      <c r="B712" s="550"/>
      <c r="C712" s="550"/>
      <c r="D712" s="550"/>
      <c r="E712" s="550"/>
      <c r="F712" s="620"/>
      <c r="G712" s="550"/>
      <c r="H712" s="550"/>
      <c r="I712" s="550"/>
      <c r="J712" s="620"/>
      <c r="K712" s="550"/>
      <c r="L712" s="550"/>
      <c r="M712" s="550"/>
      <c r="N712" s="56"/>
    </row>
    <row r="713" spans="1:14" ht="18.75" customHeight="1" x14ac:dyDescent="0.2">
      <c r="A713" s="550"/>
      <c r="B713" s="550"/>
      <c r="C713" s="550"/>
      <c r="D713" s="550"/>
      <c r="E713" s="550"/>
      <c r="F713" s="620"/>
      <c r="G713" s="550"/>
      <c r="H713" s="1156" t="s">
        <v>1321</v>
      </c>
      <c r="I713" s="1157"/>
      <c r="J713" s="634"/>
      <c r="K713" s="550"/>
      <c r="L713" s="550"/>
      <c r="M713" s="550"/>
      <c r="N713" s="56"/>
    </row>
    <row r="714" spans="1:14" ht="18.75" customHeight="1" thickBot="1" x14ac:dyDescent="0.25">
      <c r="A714" s="550"/>
      <c r="B714" s="550"/>
      <c r="C714" s="550"/>
      <c r="D714" s="550"/>
      <c r="E714" s="550"/>
      <c r="F714" s="620"/>
      <c r="G714" s="550"/>
      <c r="H714" s="1543" t="s">
        <v>376</v>
      </c>
      <c r="I714" s="1544"/>
      <c r="J714" s="642">
        <f>+'〇地域振興費・市（人口）その１○'!J321+'〇地域振興費（人口）その２○'!J711</f>
        <v>0</v>
      </c>
      <c r="K714" s="774" t="s">
        <v>1322</v>
      </c>
      <c r="L714" s="550"/>
      <c r="M714" s="550"/>
      <c r="N714" s="56"/>
    </row>
  </sheetData>
  <sheetProtection autoFilter="0"/>
  <mergeCells count="258">
    <mergeCell ref="H706:I706"/>
    <mergeCell ref="H707:I707"/>
    <mergeCell ref="B153:C153"/>
    <mergeCell ref="D417:E417"/>
    <mergeCell ref="D559:E559"/>
    <mergeCell ref="B589:C589"/>
    <mergeCell ref="D589:E589"/>
    <mergeCell ref="F589:F590"/>
    <mergeCell ref="D591:E591"/>
    <mergeCell ref="F592:H592"/>
    <mergeCell ref="H585:H586"/>
    <mergeCell ref="B702:C702"/>
    <mergeCell ref="D702:E702"/>
    <mergeCell ref="B553:C553"/>
    <mergeCell ref="H687:I687"/>
    <mergeCell ref="B690:C690"/>
    <mergeCell ref="D690:E690"/>
    <mergeCell ref="H698:I698"/>
    <mergeCell ref="H699:I699"/>
    <mergeCell ref="H661:I661"/>
    <mergeCell ref="H662:I662"/>
    <mergeCell ref="B666:C666"/>
    <mergeCell ref="D666:E666"/>
    <mergeCell ref="H674:I674"/>
    <mergeCell ref="H675:I675"/>
    <mergeCell ref="B678:C678"/>
    <mergeCell ref="D678:E678"/>
    <mergeCell ref="H686:I686"/>
    <mergeCell ref="B575:C575"/>
    <mergeCell ref="D575:E575"/>
    <mergeCell ref="F575:F576"/>
    <mergeCell ref="H575:H576"/>
    <mergeCell ref="D577:E577"/>
    <mergeCell ref="B653:C653"/>
    <mergeCell ref="D653:E653"/>
    <mergeCell ref="H648:I648"/>
    <mergeCell ref="H649:I649"/>
    <mergeCell ref="B608:C608"/>
    <mergeCell ref="D608:E608"/>
    <mergeCell ref="H618:I618"/>
    <mergeCell ref="H619:I619"/>
    <mergeCell ref="B623:C623"/>
    <mergeCell ref="D623:E623"/>
    <mergeCell ref="H633:I633"/>
    <mergeCell ref="H634:I634"/>
    <mergeCell ref="B638:C638"/>
    <mergeCell ref="D638:E638"/>
    <mergeCell ref="C598:J599"/>
    <mergeCell ref="H711:I711"/>
    <mergeCell ref="H714:I714"/>
    <mergeCell ref="A598:B598"/>
    <mergeCell ref="B602:E603"/>
    <mergeCell ref="A604:B604"/>
    <mergeCell ref="C604:J604"/>
    <mergeCell ref="H710:I710"/>
    <mergeCell ref="D555:E555"/>
    <mergeCell ref="H560:I560"/>
    <mergeCell ref="H561:I561"/>
    <mergeCell ref="A596:B596"/>
    <mergeCell ref="C596:J597"/>
    <mergeCell ref="B565:C565"/>
    <mergeCell ref="D565:E565"/>
    <mergeCell ref="H593:I593"/>
    <mergeCell ref="H594:I594"/>
    <mergeCell ref="D567:E567"/>
    <mergeCell ref="F565:F566"/>
    <mergeCell ref="F570:F571"/>
    <mergeCell ref="H565:H566"/>
    <mergeCell ref="B570:C570"/>
    <mergeCell ref="D570:E570"/>
    <mergeCell ref="D556:E556"/>
    <mergeCell ref="D558:E558"/>
    <mergeCell ref="D423:E423"/>
    <mergeCell ref="H441:I441"/>
    <mergeCell ref="H442:I442"/>
    <mergeCell ref="B534:C534"/>
    <mergeCell ref="D534:E534"/>
    <mergeCell ref="D553:E553"/>
    <mergeCell ref="H469:I469"/>
    <mergeCell ref="H470:I470"/>
    <mergeCell ref="B474:C474"/>
    <mergeCell ref="D474:E474"/>
    <mergeCell ref="H478:I478"/>
    <mergeCell ref="H479:I479"/>
    <mergeCell ref="B512:C512"/>
    <mergeCell ref="D512:E512"/>
    <mergeCell ref="B513:C515"/>
    <mergeCell ref="D513:E515"/>
    <mergeCell ref="B519:C519"/>
    <mergeCell ref="D519:E519"/>
    <mergeCell ref="H529:I529"/>
    <mergeCell ref="H530:I530"/>
    <mergeCell ref="H548:I548"/>
    <mergeCell ref="H549:I549"/>
    <mergeCell ref="D366:E366"/>
    <mergeCell ref="D367:E367"/>
    <mergeCell ref="D368:E368"/>
    <mergeCell ref="D369:E369"/>
    <mergeCell ref="D370:E370"/>
    <mergeCell ref="D371:E371"/>
    <mergeCell ref="B351:C351"/>
    <mergeCell ref="D351:E351"/>
    <mergeCell ref="H359:I359"/>
    <mergeCell ref="H360:I360"/>
    <mergeCell ref="B364:C364"/>
    <mergeCell ref="D364:E364"/>
    <mergeCell ref="H327:I327"/>
    <mergeCell ref="H328:I328"/>
    <mergeCell ref="B332:C332"/>
    <mergeCell ref="D332:E332"/>
    <mergeCell ref="H346:I346"/>
    <mergeCell ref="H347:I347"/>
    <mergeCell ref="B296:C296"/>
    <mergeCell ref="D296:E296"/>
    <mergeCell ref="H308:I308"/>
    <mergeCell ref="H309:I309"/>
    <mergeCell ref="B313:C313"/>
    <mergeCell ref="D313:E313"/>
    <mergeCell ref="B235:C236"/>
    <mergeCell ref="D235:E235"/>
    <mergeCell ref="F235:F236"/>
    <mergeCell ref="M245:M248"/>
    <mergeCell ref="H283:I283"/>
    <mergeCell ref="H284:I284"/>
    <mergeCell ref="B229:E230"/>
    <mergeCell ref="B223:E224"/>
    <mergeCell ref="B217:E218"/>
    <mergeCell ref="H206:I206"/>
    <mergeCell ref="H207:I207"/>
    <mergeCell ref="B211:E212"/>
    <mergeCell ref="H190:I190"/>
    <mergeCell ref="H191:I191"/>
    <mergeCell ref="B195:C195"/>
    <mergeCell ref="D195:E195"/>
    <mergeCell ref="D197:E197"/>
    <mergeCell ref="D200:E200"/>
    <mergeCell ref="D201:E201"/>
    <mergeCell ref="D202:E202"/>
    <mergeCell ref="D203:E203"/>
    <mergeCell ref="D204:E204"/>
    <mergeCell ref="D205:E205"/>
    <mergeCell ref="H158:I158"/>
    <mergeCell ref="H159:I159"/>
    <mergeCell ref="D180:E180"/>
    <mergeCell ref="D181:E181"/>
    <mergeCell ref="D167:E167"/>
    <mergeCell ref="H170:I170"/>
    <mergeCell ref="H171:I171"/>
    <mergeCell ref="D198:E198"/>
    <mergeCell ref="D199:E199"/>
    <mergeCell ref="D186:E186"/>
    <mergeCell ref="D187:E187"/>
    <mergeCell ref="D188:E188"/>
    <mergeCell ref="D189:E189"/>
    <mergeCell ref="B137:C137"/>
    <mergeCell ref="B139:C139"/>
    <mergeCell ref="B117:C117"/>
    <mergeCell ref="D182:E182"/>
    <mergeCell ref="D183:E183"/>
    <mergeCell ref="D184:E184"/>
    <mergeCell ref="D185:E185"/>
    <mergeCell ref="D177:E177"/>
    <mergeCell ref="D178:E178"/>
    <mergeCell ref="D179:E179"/>
    <mergeCell ref="D166:E166"/>
    <mergeCell ref="B141:C141"/>
    <mergeCell ref="B163:C163"/>
    <mergeCell ref="D163:E163"/>
    <mergeCell ref="D165:E165"/>
    <mergeCell ref="B143:C143"/>
    <mergeCell ref="B145:C145"/>
    <mergeCell ref="B175:C175"/>
    <mergeCell ref="D175:E175"/>
    <mergeCell ref="B147:C147"/>
    <mergeCell ref="B149:C149"/>
    <mergeCell ref="B151:C151"/>
    <mergeCell ref="B155:C155"/>
    <mergeCell ref="B157:C157"/>
    <mergeCell ref="I1:K1"/>
    <mergeCell ref="D10:E10"/>
    <mergeCell ref="D11:E11"/>
    <mergeCell ref="H46:I46"/>
    <mergeCell ref="H47:I47"/>
    <mergeCell ref="B52:C52"/>
    <mergeCell ref="D52:E52"/>
    <mergeCell ref="B8:C8"/>
    <mergeCell ref="D8:E8"/>
    <mergeCell ref="A1:B1"/>
    <mergeCell ref="C1:E1"/>
    <mergeCell ref="D97:E97"/>
    <mergeCell ref="B107:C107"/>
    <mergeCell ref="B109:C109"/>
    <mergeCell ref="B111:C111"/>
    <mergeCell ref="B113:C113"/>
    <mergeCell ref="B115:C115"/>
    <mergeCell ref="B135:C135"/>
    <mergeCell ref="H88:I88"/>
    <mergeCell ref="H89:I89"/>
    <mergeCell ref="B93:C93"/>
    <mergeCell ref="D93:E93"/>
    <mergeCell ref="D95:E95"/>
    <mergeCell ref="D96:E96"/>
    <mergeCell ref="B129:C129"/>
    <mergeCell ref="B131:C131"/>
    <mergeCell ref="B133:C133"/>
    <mergeCell ref="B119:C119"/>
    <mergeCell ref="B121:C121"/>
    <mergeCell ref="B123:C123"/>
    <mergeCell ref="B125:C125"/>
    <mergeCell ref="B127:C127"/>
    <mergeCell ref="D372:E372"/>
    <mergeCell ref="D414:E414"/>
    <mergeCell ref="B484:C484"/>
    <mergeCell ref="D484:E484"/>
    <mergeCell ref="B494:C494"/>
    <mergeCell ref="D494:E494"/>
    <mergeCell ref="B495:C497"/>
    <mergeCell ref="D495:E497"/>
    <mergeCell ref="B502:C502"/>
    <mergeCell ref="D502:E502"/>
    <mergeCell ref="B408:C408"/>
    <mergeCell ref="D408:E408"/>
    <mergeCell ref="D410:E410"/>
    <mergeCell ref="D411:E411"/>
    <mergeCell ref="D412:E412"/>
    <mergeCell ref="D413:E413"/>
    <mergeCell ref="B381:C381"/>
    <mergeCell ref="D381:E381"/>
    <mergeCell ref="B446:C446"/>
    <mergeCell ref="D446:E446"/>
    <mergeCell ref="B457:C457"/>
    <mergeCell ref="D457:E457"/>
    <mergeCell ref="D373:E373"/>
    <mergeCell ref="D375:E375"/>
    <mergeCell ref="D374:E374"/>
    <mergeCell ref="D415:E415"/>
    <mergeCell ref="D416:E416"/>
    <mergeCell ref="D557:E557"/>
    <mergeCell ref="B585:C585"/>
    <mergeCell ref="D585:E585"/>
    <mergeCell ref="F585:F586"/>
    <mergeCell ref="D587:E587"/>
    <mergeCell ref="H580:H581"/>
    <mergeCell ref="H570:H571"/>
    <mergeCell ref="B580:C580"/>
    <mergeCell ref="D580:E580"/>
    <mergeCell ref="F580:F581"/>
    <mergeCell ref="D582:E582"/>
    <mergeCell ref="D572:E572"/>
    <mergeCell ref="H376:I376"/>
    <mergeCell ref="H377:I377"/>
    <mergeCell ref="H403:I403"/>
    <mergeCell ref="H404:I404"/>
    <mergeCell ref="H452:I452"/>
    <mergeCell ref="H453:I453"/>
    <mergeCell ref="H418:I418"/>
    <mergeCell ref="H419:I419"/>
    <mergeCell ref="B423:C423"/>
  </mergeCells>
  <phoneticPr fontId="3"/>
  <pageMargins left="0.98425196850393704" right="0.59055118110236227" top="0.98425196850393704" bottom="0.59055118110236227" header="0.51181102362204722" footer="0.51181102362204722"/>
  <pageSetup paperSize="9" scale="76" fitToWidth="0" fitToHeight="0" orientation="portrait" r:id="rId1"/>
  <headerFooter alignWithMargins="0"/>
  <rowBreaks count="12" manualBreakCount="12">
    <brk id="47" max="11" man="1"/>
    <brk id="90" max="11" man="1"/>
    <brk id="159" max="11" man="1"/>
    <brk id="192" max="11" man="1"/>
    <brk id="293" max="11" man="1"/>
    <brk id="328" max="11" man="1"/>
    <brk id="361" max="11" man="1"/>
    <brk id="419" max="11" man="1"/>
    <brk id="480" max="11" man="1"/>
    <brk id="531" max="11" man="1"/>
    <brk id="599" max="11" man="1"/>
    <brk id="664" max="1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G64"/>
  <sheetViews>
    <sheetView zoomScale="85" zoomScaleNormal="85" workbookViewId="0">
      <selection activeCell="Q10" sqref="Q10:U11"/>
    </sheetView>
  </sheetViews>
  <sheetFormatPr defaultColWidth="12" defaultRowHeight="22.5" customHeight="1" x14ac:dyDescent="0.2"/>
  <cols>
    <col min="1" max="1" width="1.44140625" style="228" customWidth="1"/>
    <col min="2" max="38" width="3" style="228" customWidth="1"/>
    <col min="39" max="39" width="1.6640625" style="228" customWidth="1"/>
    <col min="40" max="16384" width="12" style="228"/>
  </cols>
  <sheetData>
    <row r="1" spans="2:38" ht="12" customHeight="1" thickBot="1" x14ac:dyDescent="0.25"/>
    <row r="2" spans="2:38" ht="22.5" customHeight="1" x14ac:dyDescent="0.2">
      <c r="B2" s="1180" t="s">
        <v>1150</v>
      </c>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c r="AJ2" s="1181"/>
      <c r="AK2" s="1181"/>
      <c r="AL2" s="1182"/>
    </row>
    <row r="3" spans="2:38" ht="22.5" customHeight="1" x14ac:dyDescent="0.2">
      <c r="B3" s="1183" t="s">
        <v>1323</v>
      </c>
      <c r="C3" s="1184"/>
      <c r="D3" s="1185"/>
      <c r="E3" s="1185"/>
      <c r="F3" s="1185"/>
      <c r="G3" s="1185"/>
      <c r="H3" s="1185"/>
      <c r="I3" s="1185"/>
      <c r="J3" s="1185"/>
      <c r="K3" s="1185"/>
      <c r="L3" s="1185"/>
      <c r="M3" s="1185"/>
      <c r="N3" s="1185"/>
      <c r="O3" s="1185"/>
      <c r="P3" s="1185"/>
      <c r="Q3" s="1185"/>
      <c r="R3" s="1185"/>
      <c r="S3" s="1185"/>
      <c r="T3" s="1185"/>
      <c r="U3" s="1185"/>
      <c r="V3" s="1185"/>
      <c r="W3" s="1185"/>
      <c r="X3" s="1185"/>
      <c r="Y3" s="1185"/>
      <c r="Z3" s="1185"/>
      <c r="AA3" s="1185"/>
      <c r="AB3" s="1185"/>
      <c r="AC3" s="1185"/>
      <c r="AD3" s="1185"/>
      <c r="AE3" s="1185"/>
      <c r="AF3" s="1185"/>
      <c r="AG3" s="1185"/>
      <c r="AH3" s="1185"/>
      <c r="AI3" s="1185"/>
      <c r="AJ3" s="1185"/>
      <c r="AK3" s="1185"/>
      <c r="AL3" s="1186"/>
    </row>
    <row r="4" spans="2:38" ht="22.5" customHeight="1" thickBot="1" x14ac:dyDescent="0.25">
      <c r="B4" s="1187"/>
      <c r="C4" s="1185"/>
      <c r="D4" s="1185" t="s">
        <v>1151</v>
      </c>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1185"/>
      <c r="AK4" s="1185"/>
      <c r="AL4" s="1186"/>
    </row>
    <row r="5" spans="2:38" ht="22.5" customHeight="1" thickTop="1" thickBot="1" x14ac:dyDescent="0.25">
      <c r="B5" s="1187"/>
      <c r="C5" s="1185"/>
      <c r="D5" s="1895" t="s">
        <v>1152</v>
      </c>
      <c r="E5" s="1895"/>
      <c r="F5" s="1895"/>
      <c r="G5" s="1895"/>
      <c r="H5" s="1895"/>
      <c r="I5" s="1895"/>
      <c r="J5" s="1895"/>
      <c r="K5" s="1895"/>
      <c r="L5" s="1895"/>
      <c r="M5" s="1895"/>
      <c r="N5" s="1895"/>
      <c r="O5" s="1895"/>
      <c r="P5" s="1895"/>
      <c r="Q5" s="1896"/>
      <c r="R5" s="1897"/>
      <c r="S5" s="1898"/>
      <c r="T5" s="1898"/>
      <c r="U5" s="1898"/>
      <c r="V5" s="1898"/>
      <c r="W5" s="1898"/>
      <c r="X5" s="1899"/>
      <c r="Y5" s="1900" t="s">
        <v>95</v>
      </c>
      <c r="Z5" s="1900"/>
      <c r="AA5" s="1900" t="s">
        <v>1324</v>
      </c>
      <c r="AB5" s="1901"/>
      <c r="AC5" s="1902" t="s">
        <v>1153</v>
      </c>
      <c r="AD5" s="1881"/>
      <c r="AE5" s="1881"/>
      <c r="AF5" s="1881"/>
      <c r="AG5" s="1188"/>
      <c r="AH5" s="1188"/>
      <c r="AI5" s="1188"/>
      <c r="AJ5" s="1185"/>
      <c r="AK5" s="1185"/>
      <c r="AL5" s="1186"/>
    </row>
    <row r="6" spans="2:38" ht="22.5" customHeight="1" thickTop="1" thickBot="1" x14ac:dyDescent="0.25">
      <c r="B6" s="1187"/>
      <c r="C6" s="1185"/>
      <c r="D6" s="1185" t="s">
        <v>1154</v>
      </c>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c r="AJ6" s="1185"/>
      <c r="AK6" s="1185"/>
      <c r="AL6" s="1186"/>
    </row>
    <row r="7" spans="2:38" ht="22.5" customHeight="1" thickTop="1" thickBot="1" x14ac:dyDescent="0.25">
      <c r="B7" s="1187"/>
      <c r="C7" s="1185"/>
      <c r="D7" s="1903"/>
      <c r="E7" s="1904"/>
      <c r="F7" s="1904"/>
      <c r="G7" s="1904"/>
      <c r="H7" s="1904"/>
      <c r="I7" s="1904"/>
      <c r="J7" s="1904"/>
      <c r="K7" s="1904"/>
      <c r="L7" s="1904"/>
      <c r="M7" s="1904"/>
      <c r="N7" s="1905"/>
      <c r="O7" s="1189" t="s">
        <v>1155</v>
      </c>
      <c r="P7" s="1189"/>
      <c r="Q7" s="1900" t="s">
        <v>1156</v>
      </c>
      <c r="R7" s="1901"/>
      <c r="S7" s="1190"/>
      <c r="T7" s="1185"/>
      <c r="U7" s="1185"/>
      <c r="V7" s="1185"/>
      <c r="W7" s="1185"/>
      <c r="X7" s="1185"/>
      <c r="Y7" s="1185"/>
      <c r="Z7" s="1906"/>
      <c r="AA7" s="1906"/>
      <c r="AB7" s="1906"/>
      <c r="AC7" s="1906"/>
      <c r="AD7" s="1906"/>
      <c r="AE7" s="1906"/>
      <c r="AF7" s="1906"/>
      <c r="AG7" s="1906"/>
      <c r="AH7" s="1185"/>
      <c r="AI7" s="1185"/>
      <c r="AJ7" s="1881"/>
      <c r="AK7" s="1881"/>
      <c r="AL7" s="1186"/>
    </row>
    <row r="8" spans="2:38" ht="22.5" customHeight="1" thickTop="1" x14ac:dyDescent="0.2">
      <c r="B8" s="1187"/>
      <c r="C8" s="1185"/>
      <c r="D8" s="1191"/>
      <c r="E8" s="1191"/>
      <c r="F8" s="1191"/>
      <c r="G8" s="1191"/>
      <c r="H8" s="1191"/>
      <c r="I8" s="1191"/>
      <c r="J8" s="1191"/>
      <c r="K8" s="1191"/>
      <c r="L8" s="1191"/>
      <c r="M8" s="1191"/>
      <c r="N8" s="1191"/>
      <c r="O8" s="1189"/>
      <c r="P8" s="1189"/>
      <c r="Q8" s="1192"/>
      <c r="R8" s="1192"/>
      <c r="S8" s="1185"/>
      <c r="T8" s="1185"/>
      <c r="U8" s="1185"/>
      <c r="V8" s="1185"/>
      <c r="W8" s="1185"/>
      <c r="X8" s="1185"/>
      <c r="Y8" s="1185"/>
      <c r="Z8" s="1193"/>
      <c r="AA8" s="1193"/>
      <c r="AB8" s="1193"/>
      <c r="AC8" s="1193"/>
      <c r="AD8" s="1193"/>
      <c r="AE8" s="1193"/>
      <c r="AF8" s="1193"/>
      <c r="AG8" s="1193"/>
      <c r="AH8" s="1185"/>
      <c r="AI8" s="1185"/>
      <c r="AJ8" s="1194"/>
      <c r="AK8" s="1194"/>
      <c r="AL8" s="1186"/>
    </row>
    <row r="9" spans="2:38" ht="22.5" customHeight="1" thickBot="1" x14ac:dyDescent="0.25">
      <c r="B9" s="1187"/>
      <c r="C9" s="1185"/>
      <c r="D9" s="1184"/>
      <c r="E9" s="1185"/>
      <c r="F9" s="1185"/>
      <c r="G9" s="1185"/>
      <c r="H9" s="1185" t="s">
        <v>6334</v>
      </c>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c r="AJ9" s="1185"/>
      <c r="AK9" s="1185"/>
      <c r="AL9" s="1186"/>
    </row>
    <row r="10" spans="2:38" ht="22.5" customHeight="1" x14ac:dyDescent="0.2">
      <c r="B10" s="1187"/>
      <c r="C10" s="1185"/>
      <c r="D10" s="1184"/>
      <c r="E10" s="1185"/>
      <c r="F10" s="1185"/>
      <c r="G10" s="1185"/>
      <c r="H10" s="1882">
        <f>D7</f>
        <v>0</v>
      </c>
      <c r="I10" s="1883"/>
      <c r="J10" s="1883"/>
      <c r="K10" s="1883"/>
      <c r="L10" s="1883"/>
      <c r="M10" s="1883"/>
      <c r="N10" s="1883"/>
      <c r="O10" s="1883"/>
      <c r="P10" s="1185"/>
      <c r="Q10" s="1884" t="s">
        <v>623</v>
      </c>
      <c r="R10" s="1884"/>
      <c r="S10" s="1884"/>
      <c r="T10" s="1884"/>
      <c r="U10" s="1884"/>
      <c r="V10" s="1885" t="e">
        <f>ROUND(ROUND(H10/H11,3)*100000,0)</f>
        <v>#DIV/0!</v>
      </c>
      <c r="W10" s="1886"/>
      <c r="X10" s="1886"/>
      <c r="Y10" s="1887"/>
      <c r="Z10" s="1891" t="s">
        <v>1157</v>
      </c>
      <c r="AA10" s="1892"/>
      <c r="AB10" s="1191"/>
      <c r="AC10" s="1191"/>
      <c r="AD10" s="1191"/>
      <c r="AE10" s="1191"/>
      <c r="AF10" s="1191"/>
      <c r="AG10" s="1191"/>
      <c r="AH10" s="1881"/>
      <c r="AI10" s="1881"/>
      <c r="AJ10" s="1881"/>
      <c r="AK10" s="1881"/>
      <c r="AL10" s="1186"/>
    </row>
    <row r="11" spans="2:38" ht="22.5" customHeight="1" thickBot="1" x14ac:dyDescent="0.25">
      <c r="B11" s="1187"/>
      <c r="C11" s="1185"/>
      <c r="D11" s="1184"/>
      <c r="E11" s="1185"/>
      <c r="F11" s="1185"/>
      <c r="G11" s="1185"/>
      <c r="H11" s="1893">
        <f>R5</f>
        <v>0</v>
      </c>
      <c r="I11" s="1894"/>
      <c r="J11" s="1894"/>
      <c r="K11" s="1894"/>
      <c r="L11" s="1894"/>
      <c r="M11" s="1894"/>
      <c r="N11" s="1894"/>
      <c r="O11" s="1894"/>
      <c r="P11" s="1185"/>
      <c r="Q11" s="1884"/>
      <c r="R11" s="1884"/>
      <c r="S11" s="1884"/>
      <c r="T11" s="1884"/>
      <c r="U11" s="1884"/>
      <c r="V11" s="1888"/>
      <c r="W11" s="1889"/>
      <c r="X11" s="1889"/>
      <c r="Y11" s="1890"/>
      <c r="Z11" s="1891"/>
      <c r="AA11" s="1892"/>
      <c r="AB11" s="1191"/>
      <c r="AC11" s="1191"/>
      <c r="AD11" s="1191"/>
      <c r="AE11" s="1191"/>
      <c r="AF11" s="1191"/>
      <c r="AG11" s="1191"/>
      <c r="AH11" s="1194"/>
      <c r="AI11" s="1194"/>
      <c r="AJ11" s="1194"/>
      <c r="AK11" s="1194"/>
      <c r="AL11" s="1186"/>
    </row>
    <row r="12" spans="2:38" ht="22.5" customHeight="1" x14ac:dyDescent="0.2">
      <c r="B12" s="1187"/>
      <c r="C12" s="1185"/>
      <c r="D12" s="1184"/>
      <c r="E12" s="1185"/>
      <c r="F12" s="1185"/>
      <c r="G12" s="1185"/>
      <c r="H12" s="1195" t="s">
        <v>6335</v>
      </c>
      <c r="I12" s="1195"/>
      <c r="J12" s="1195"/>
      <c r="K12" s="1195"/>
      <c r="L12" s="1195"/>
      <c r="M12" s="1195"/>
      <c r="N12" s="1195"/>
      <c r="O12" s="1195"/>
      <c r="P12" s="1185"/>
      <c r="Q12" s="1185"/>
      <c r="R12" s="1185"/>
      <c r="S12" s="1185"/>
      <c r="T12" s="1185"/>
      <c r="U12" s="1185"/>
      <c r="V12" s="1185" t="s">
        <v>1158</v>
      </c>
      <c r="W12" s="1185"/>
      <c r="X12" s="1185"/>
      <c r="Y12" s="1185"/>
      <c r="Z12" s="1191"/>
      <c r="AA12" s="1191"/>
      <c r="AB12" s="1191"/>
      <c r="AC12" s="1191"/>
      <c r="AD12" s="1191"/>
      <c r="AE12" s="1191"/>
      <c r="AF12" s="1191"/>
      <c r="AG12" s="1191"/>
      <c r="AH12" s="1194"/>
      <c r="AI12" s="1194"/>
      <c r="AJ12" s="1194"/>
      <c r="AK12" s="1194"/>
      <c r="AL12" s="1186"/>
    </row>
    <row r="13" spans="2:38" ht="22.5" customHeight="1" thickBot="1" x14ac:dyDescent="0.25">
      <c r="B13" s="1187"/>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4"/>
      <c r="AC13" s="1185"/>
      <c r="AD13" s="1185"/>
      <c r="AE13" s="1185"/>
      <c r="AF13" s="1185"/>
      <c r="AG13" s="1185"/>
      <c r="AH13" s="1185"/>
      <c r="AI13" s="1185"/>
      <c r="AJ13" s="1185"/>
      <c r="AK13" s="1185"/>
      <c r="AL13" s="1186"/>
    </row>
    <row r="14" spans="2:38" ht="22.5" customHeight="1" thickTop="1" x14ac:dyDescent="0.2">
      <c r="B14" s="1187"/>
      <c r="C14" s="1185"/>
      <c r="D14" s="1196" t="s">
        <v>1159</v>
      </c>
      <c r="E14" s="1197"/>
      <c r="F14" s="1197"/>
      <c r="G14" s="1197"/>
      <c r="H14" s="1197"/>
      <c r="I14" s="1197"/>
      <c r="J14" s="1197"/>
      <c r="K14" s="1197"/>
      <c r="L14" s="1197"/>
      <c r="M14" s="1197"/>
      <c r="N14" s="1197"/>
      <c r="O14" s="1196" t="s">
        <v>1160</v>
      </c>
      <c r="P14" s="1197"/>
      <c r="Q14" s="1197"/>
      <c r="R14" s="1196" t="s">
        <v>1161</v>
      </c>
      <c r="S14" s="1197"/>
      <c r="T14" s="1197"/>
      <c r="U14" s="1197"/>
      <c r="V14" s="1189" t="s">
        <v>1162</v>
      </c>
      <c r="W14" s="1196" t="s">
        <v>1163</v>
      </c>
      <c r="X14" s="1197"/>
      <c r="Y14" s="1197"/>
      <c r="Z14" s="1197"/>
      <c r="AA14" s="1196" t="s">
        <v>1164</v>
      </c>
      <c r="AB14" s="1197"/>
      <c r="AC14" s="1197"/>
      <c r="AD14" s="1197"/>
      <c r="AE14" s="1197"/>
      <c r="AF14" s="1192"/>
      <c r="AG14" s="1192" t="s">
        <v>1165</v>
      </c>
      <c r="AH14" s="1198" t="s">
        <v>1166</v>
      </c>
      <c r="AI14" s="1199"/>
      <c r="AJ14" s="1200"/>
      <c r="AK14" s="1185"/>
      <c r="AL14" s="1186"/>
    </row>
    <row r="15" spans="2:38" ht="22.5" customHeight="1" x14ac:dyDescent="0.2">
      <c r="B15" s="1187"/>
      <c r="C15" s="1185"/>
      <c r="D15" s="1190"/>
      <c r="E15" s="1185"/>
      <c r="F15" s="1185"/>
      <c r="G15" s="1185"/>
      <c r="H15" s="1185"/>
      <c r="I15" s="1185"/>
      <c r="J15" s="1185"/>
      <c r="K15" s="1185"/>
      <c r="L15" s="1185"/>
      <c r="M15" s="1185"/>
      <c r="N15" s="1185"/>
      <c r="O15" s="1190"/>
      <c r="P15" s="1185"/>
      <c r="Q15" s="1185" t="s">
        <v>1167</v>
      </c>
      <c r="R15" s="1201" t="s">
        <v>1168</v>
      </c>
      <c r="S15" s="1188"/>
      <c r="T15" s="1188"/>
      <c r="U15" s="1188"/>
      <c r="V15" s="1188"/>
      <c r="W15" s="1190"/>
      <c r="X15" s="1185"/>
      <c r="Y15" s="1185"/>
      <c r="Z15" s="1185" t="s">
        <v>1169</v>
      </c>
      <c r="AA15" s="1201" t="s">
        <v>1170</v>
      </c>
      <c r="AB15" s="1188"/>
      <c r="AC15" s="1188"/>
      <c r="AD15" s="1188"/>
      <c r="AE15" s="1188"/>
      <c r="AF15" s="1188"/>
      <c r="AG15" s="1188"/>
      <c r="AH15" s="1202"/>
      <c r="AI15" s="1185"/>
      <c r="AJ15" s="1203" t="s">
        <v>1171</v>
      </c>
      <c r="AK15" s="1185"/>
      <c r="AL15" s="1186"/>
    </row>
    <row r="16" spans="2:38" ht="22.5" customHeight="1" thickBot="1" x14ac:dyDescent="0.25">
      <c r="B16" s="1187"/>
      <c r="C16" s="1185"/>
      <c r="D16" s="1204" t="s">
        <v>1172</v>
      </c>
      <c r="E16" s="1189"/>
      <c r="F16" s="1189"/>
      <c r="G16" s="1189"/>
      <c r="H16" s="1189"/>
      <c r="I16" s="1189"/>
      <c r="J16" s="1189"/>
      <c r="K16" s="1865"/>
      <c r="L16" s="1866"/>
      <c r="M16" s="1866"/>
      <c r="N16" s="1867"/>
      <c r="O16" s="1868"/>
      <c r="P16" s="1869"/>
      <c r="Q16" s="1870"/>
      <c r="R16" s="1871"/>
      <c r="S16" s="1872"/>
      <c r="T16" s="1872"/>
      <c r="U16" s="1872"/>
      <c r="V16" s="1873"/>
      <c r="W16" s="1868"/>
      <c r="X16" s="1869"/>
      <c r="Y16" s="1869"/>
      <c r="Z16" s="1870"/>
      <c r="AA16" s="1871"/>
      <c r="AB16" s="1872"/>
      <c r="AC16" s="1872"/>
      <c r="AD16" s="1872"/>
      <c r="AE16" s="1872"/>
      <c r="AF16" s="1872"/>
      <c r="AG16" s="1874"/>
      <c r="AH16" s="1243" t="s">
        <v>1173</v>
      </c>
      <c r="AI16" s="1242"/>
      <c r="AJ16" s="1241"/>
      <c r="AK16" s="1185"/>
      <c r="AL16" s="1186"/>
    </row>
    <row r="17" spans="1:38" ht="22.5" customHeight="1" thickTop="1" x14ac:dyDescent="0.2">
      <c r="A17" s="230"/>
      <c r="B17" s="1187"/>
      <c r="C17" s="1185"/>
      <c r="D17" s="1204" t="s">
        <v>1325</v>
      </c>
      <c r="E17" s="1189"/>
      <c r="F17" s="1189"/>
      <c r="G17" s="1189"/>
      <c r="H17" s="1189"/>
      <c r="I17" s="1189"/>
      <c r="J17" s="1189"/>
      <c r="K17" s="1875"/>
      <c r="L17" s="1876"/>
      <c r="M17" s="1876"/>
      <c r="N17" s="1877"/>
      <c r="O17" s="1878">
        <v>1.03</v>
      </c>
      <c r="P17" s="1879"/>
      <c r="Q17" s="1880"/>
      <c r="R17" s="1825">
        <f>K17*O17</f>
        <v>0</v>
      </c>
      <c r="S17" s="1826"/>
      <c r="T17" s="1826"/>
      <c r="U17" s="1826"/>
      <c r="V17" s="1827"/>
      <c r="W17" s="1859">
        <v>6</v>
      </c>
      <c r="X17" s="1860"/>
      <c r="Y17" s="1860"/>
      <c r="Z17" s="1861"/>
      <c r="AA17" s="1825">
        <f>R17-W17</f>
        <v>-6</v>
      </c>
      <c r="AB17" s="1826"/>
      <c r="AC17" s="1826"/>
      <c r="AD17" s="1826"/>
      <c r="AE17" s="1826"/>
      <c r="AF17" s="1826"/>
      <c r="AG17" s="1831"/>
      <c r="AH17" s="1862" t="e">
        <f>ROUND(AA17/K17,3)</f>
        <v>#DIV/0!</v>
      </c>
      <c r="AI17" s="1863"/>
      <c r="AJ17" s="1864"/>
      <c r="AK17" s="1185"/>
      <c r="AL17" s="1186"/>
    </row>
    <row r="18" spans="1:38" ht="22.5" customHeight="1" x14ac:dyDescent="0.2">
      <c r="B18" s="1187"/>
      <c r="C18" s="1185"/>
      <c r="D18" s="1204" t="s">
        <v>1326</v>
      </c>
      <c r="E18" s="1189"/>
      <c r="F18" s="1189"/>
      <c r="G18" s="1189"/>
      <c r="H18" s="1189"/>
      <c r="I18" s="1189"/>
      <c r="J18" s="1189"/>
      <c r="K18" s="1853"/>
      <c r="L18" s="1854"/>
      <c r="M18" s="1854"/>
      <c r="N18" s="1855"/>
      <c r="O18" s="1856">
        <v>1.1000000000000001</v>
      </c>
      <c r="P18" s="1857"/>
      <c r="Q18" s="1858"/>
      <c r="R18" s="1825">
        <f t="shared" ref="R18:R30" si="0">K18*O18</f>
        <v>0</v>
      </c>
      <c r="S18" s="1826"/>
      <c r="T18" s="1826"/>
      <c r="U18" s="1826"/>
      <c r="V18" s="1827"/>
      <c r="W18" s="1859">
        <v>34</v>
      </c>
      <c r="X18" s="1860"/>
      <c r="Y18" s="1860"/>
      <c r="Z18" s="1861"/>
      <c r="AA18" s="1825">
        <f t="shared" ref="AA18:AA30" si="1">R18-W18</f>
        <v>-34</v>
      </c>
      <c r="AB18" s="1826"/>
      <c r="AC18" s="1826"/>
      <c r="AD18" s="1826"/>
      <c r="AE18" s="1826"/>
      <c r="AF18" s="1826"/>
      <c r="AG18" s="1831"/>
      <c r="AH18" s="1862" t="e">
        <f t="shared" ref="AH18:AH30" si="2">ROUND(AA18/K18,3)</f>
        <v>#DIV/0!</v>
      </c>
      <c r="AI18" s="1863"/>
      <c r="AJ18" s="1864"/>
      <c r="AK18" s="1185"/>
      <c r="AL18" s="1186"/>
    </row>
    <row r="19" spans="1:38" ht="22.5" customHeight="1" x14ac:dyDescent="0.2">
      <c r="B19" s="1187"/>
      <c r="C19" s="1185"/>
      <c r="D19" s="1204" t="s">
        <v>1327</v>
      </c>
      <c r="E19" s="1189"/>
      <c r="F19" s="1189"/>
      <c r="G19" s="1189"/>
      <c r="H19" s="1189"/>
      <c r="I19" s="1189"/>
      <c r="J19" s="1189"/>
      <c r="K19" s="1853"/>
      <c r="L19" s="1854"/>
      <c r="M19" s="1854"/>
      <c r="N19" s="1855"/>
      <c r="O19" s="1856">
        <v>1.1499999999999999</v>
      </c>
      <c r="P19" s="1857"/>
      <c r="Q19" s="1858"/>
      <c r="R19" s="1825">
        <f t="shared" si="0"/>
        <v>0</v>
      </c>
      <c r="S19" s="1826"/>
      <c r="T19" s="1826"/>
      <c r="U19" s="1826"/>
      <c r="V19" s="1827"/>
      <c r="W19" s="1859">
        <v>64</v>
      </c>
      <c r="X19" s="1860"/>
      <c r="Y19" s="1860"/>
      <c r="Z19" s="1861"/>
      <c r="AA19" s="1825">
        <f t="shared" si="1"/>
        <v>-64</v>
      </c>
      <c r="AB19" s="1826"/>
      <c r="AC19" s="1826"/>
      <c r="AD19" s="1826"/>
      <c r="AE19" s="1826"/>
      <c r="AF19" s="1826"/>
      <c r="AG19" s="1831"/>
      <c r="AH19" s="1862" t="e">
        <f t="shared" si="2"/>
        <v>#DIV/0!</v>
      </c>
      <c r="AI19" s="1863"/>
      <c r="AJ19" s="1864"/>
      <c r="AK19" s="1185"/>
      <c r="AL19" s="1186"/>
    </row>
    <row r="20" spans="1:38" ht="22.5" customHeight="1" x14ac:dyDescent="0.2">
      <c r="B20" s="1187"/>
      <c r="C20" s="1185"/>
      <c r="D20" s="1204" t="s">
        <v>1328</v>
      </c>
      <c r="E20" s="1189"/>
      <c r="F20" s="1189"/>
      <c r="G20" s="1189"/>
      <c r="H20" s="1189"/>
      <c r="I20" s="1189"/>
      <c r="J20" s="1189"/>
      <c r="K20" s="1853"/>
      <c r="L20" s="1854"/>
      <c r="M20" s="1854"/>
      <c r="N20" s="1855"/>
      <c r="O20" s="1856">
        <v>1.2</v>
      </c>
      <c r="P20" s="1857"/>
      <c r="Q20" s="1858"/>
      <c r="R20" s="1825">
        <f t="shared" si="0"/>
        <v>0</v>
      </c>
      <c r="S20" s="1826"/>
      <c r="T20" s="1826"/>
      <c r="U20" s="1826"/>
      <c r="V20" s="1827"/>
      <c r="W20" s="1859">
        <v>104</v>
      </c>
      <c r="X20" s="1860"/>
      <c r="Y20" s="1860"/>
      <c r="Z20" s="1861"/>
      <c r="AA20" s="1825">
        <f t="shared" si="1"/>
        <v>-104</v>
      </c>
      <c r="AB20" s="1826"/>
      <c r="AC20" s="1826"/>
      <c r="AD20" s="1826"/>
      <c r="AE20" s="1826"/>
      <c r="AF20" s="1826"/>
      <c r="AG20" s="1831"/>
      <c r="AH20" s="1862" t="e">
        <f t="shared" si="2"/>
        <v>#DIV/0!</v>
      </c>
      <c r="AI20" s="1863"/>
      <c r="AJ20" s="1864"/>
      <c r="AK20" s="1185"/>
      <c r="AL20" s="1186"/>
    </row>
    <row r="21" spans="1:38" ht="22.5" customHeight="1" x14ac:dyDescent="0.2">
      <c r="B21" s="1187"/>
      <c r="C21" s="1185"/>
      <c r="D21" s="1204" t="s">
        <v>1329</v>
      </c>
      <c r="E21" s="1189"/>
      <c r="F21" s="1189"/>
      <c r="G21" s="1189"/>
      <c r="H21" s="1189"/>
      <c r="I21" s="1189"/>
      <c r="J21" s="1189"/>
      <c r="K21" s="1841"/>
      <c r="L21" s="1842"/>
      <c r="M21" s="1842"/>
      <c r="N21" s="1843"/>
      <c r="O21" s="1844">
        <v>1.29</v>
      </c>
      <c r="P21" s="1845"/>
      <c r="Q21" s="1846"/>
      <c r="R21" s="1825">
        <f t="shared" si="0"/>
        <v>0</v>
      </c>
      <c r="S21" s="1826"/>
      <c r="T21" s="1826"/>
      <c r="U21" s="1826"/>
      <c r="V21" s="1827"/>
      <c r="W21" s="1847">
        <v>194</v>
      </c>
      <c r="X21" s="1848"/>
      <c r="Y21" s="1848"/>
      <c r="Z21" s="1849"/>
      <c r="AA21" s="1825">
        <f t="shared" si="1"/>
        <v>-194</v>
      </c>
      <c r="AB21" s="1826"/>
      <c r="AC21" s="1826"/>
      <c r="AD21" s="1826"/>
      <c r="AE21" s="1826"/>
      <c r="AF21" s="1826"/>
      <c r="AG21" s="1831"/>
      <c r="AH21" s="1850" t="e">
        <f t="shared" si="2"/>
        <v>#DIV/0!</v>
      </c>
      <c r="AI21" s="1851"/>
      <c r="AJ21" s="1852"/>
      <c r="AK21" s="1185"/>
      <c r="AL21" s="1186"/>
    </row>
    <row r="22" spans="1:38" ht="22.5" customHeight="1" x14ac:dyDescent="0.2">
      <c r="B22" s="1187"/>
      <c r="C22" s="1185"/>
      <c r="D22" s="1205" t="s">
        <v>1330</v>
      </c>
      <c r="E22" s="1206"/>
      <c r="F22" s="1206"/>
      <c r="G22" s="1206"/>
      <c r="H22" s="1206"/>
      <c r="I22" s="1206"/>
      <c r="J22" s="1206"/>
      <c r="K22" s="1835"/>
      <c r="L22" s="1836"/>
      <c r="M22" s="1836"/>
      <c r="N22" s="1837"/>
      <c r="O22" s="1822">
        <v>1.41</v>
      </c>
      <c r="P22" s="1823"/>
      <c r="Q22" s="1824"/>
      <c r="R22" s="1825">
        <f t="shared" si="0"/>
        <v>0</v>
      </c>
      <c r="S22" s="1826"/>
      <c r="T22" s="1826"/>
      <c r="U22" s="1826"/>
      <c r="V22" s="1827"/>
      <c r="W22" s="1828">
        <v>362</v>
      </c>
      <c r="X22" s="1829"/>
      <c r="Y22" s="1829"/>
      <c r="Z22" s="1830"/>
      <c r="AA22" s="1825">
        <f t="shared" si="1"/>
        <v>-362</v>
      </c>
      <c r="AB22" s="1826"/>
      <c r="AC22" s="1826"/>
      <c r="AD22" s="1826"/>
      <c r="AE22" s="1826"/>
      <c r="AF22" s="1826"/>
      <c r="AG22" s="1831"/>
      <c r="AH22" s="1838" t="e">
        <f t="shared" si="2"/>
        <v>#DIV/0!</v>
      </c>
      <c r="AI22" s="1839"/>
      <c r="AJ22" s="1840"/>
      <c r="AK22" s="1185"/>
      <c r="AL22" s="1186"/>
    </row>
    <row r="23" spans="1:38" ht="22.5" customHeight="1" x14ac:dyDescent="0.2">
      <c r="B23" s="1187"/>
      <c r="C23" s="1185"/>
      <c r="D23" s="1205" t="s">
        <v>1331</v>
      </c>
      <c r="E23" s="1206"/>
      <c r="F23" s="1206"/>
      <c r="G23" s="1206"/>
      <c r="H23" s="1206"/>
      <c r="I23" s="1206"/>
      <c r="J23" s="1206"/>
      <c r="K23" s="1835"/>
      <c r="L23" s="1836"/>
      <c r="M23" s="1836"/>
      <c r="N23" s="1837"/>
      <c r="O23" s="1822">
        <v>1.58</v>
      </c>
      <c r="P23" s="1823"/>
      <c r="Q23" s="1824"/>
      <c r="R23" s="1825">
        <f t="shared" si="0"/>
        <v>0</v>
      </c>
      <c r="S23" s="1826"/>
      <c r="T23" s="1826"/>
      <c r="U23" s="1826"/>
      <c r="V23" s="1827"/>
      <c r="W23" s="1828">
        <v>702</v>
      </c>
      <c r="X23" s="1829"/>
      <c r="Y23" s="1829"/>
      <c r="Z23" s="1830"/>
      <c r="AA23" s="1825">
        <f t="shared" si="1"/>
        <v>-702</v>
      </c>
      <c r="AB23" s="1826"/>
      <c r="AC23" s="1826"/>
      <c r="AD23" s="1826"/>
      <c r="AE23" s="1826"/>
      <c r="AF23" s="1826"/>
      <c r="AG23" s="1831"/>
      <c r="AH23" s="1838" t="e">
        <f t="shared" si="2"/>
        <v>#DIV/0!</v>
      </c>
      <c r="AI23" s="1839"/>
      <c r="AJ23" s="1840"/>
      <c r="AK23" s="1185"/>
      <c r="AL23" s="1186"/>
    </row>
    <row r="24" spans="1:38" ht="22.5" customHeight="1" x14ac:dyDescent="0.2">
      <c r="B24" s="1187"/>
      <c r="C24" s="1185"/>
      <c r="D24" s="1205" t="s">
        <v>1332</v>
      </c>
      <c r="E24" s="1206"/>
      <c r="F24" s="1206"/>
      <c r="G24" s="1206"/>
      <c r="H24" s="1206"/>
      <c r="I24" s="1206"/>
      <c r="J24" s="1206"/>
      <c r="K24" s="1835"/>
      <c r="L24" s="1836"/>
      <c r="M24" s="1836"/>
      <c r="N24" s="1837"/>
      <c r="O24" s="1822">
        <v>1.76</v>
      </c>
      <c r="P24" s="1823"/>
      <c r="Q24" s="1824"/>
      <c r="R24" s="1825">
        <f t="shared" si="0"/>
        <v>0</v>
      </c>
      <c r="S24" s="1826"/>
      <c r="T24" s="1826"/>
      <c r="U24" s="1826"/>
      <c r="V24" s="1827"/>
      <c r="W24" s="1828">
        <v>1242</v>
      </c>
      <c r="X24" s="1829"/>
      <c r="Y24" s="1829"/>
      <c r="Z24" s="1830"/>
      <c r="AA24" s="1825">
        <f t="shared" si="1"/>
        <v>-1242</v>
      </c>
      <c r="AB24" s="1826"/>
      <c r="AC24" s="1826"/>
      <c r="AD24" s="1826"/>
      <c r="AE24" s="1826"/>
      <c r="AF24" s="1826"/>
      <c r="AG24" s="1831"/>
      <c r="AH24" s="1838" t="e">
        <f t="shared" si="2"/>
        <v>#DIV/0!</v>
      </c>
      <c r="AI24" s="1839"/>
      <c r="AJ24" s="1840"/>
      <c r="AK24" s="1185"/>
      <c r="AL24" s="1186"/>
    </row>
    <row r="25" spans="1:38" ht="22.5" customHeight="1" x14ac:dyDescent="0.2">
      <c r="B25" s="1187"/>
      <c r="C25" s="1185"/>
      <c r="D25" s="1205" t="s">
        <v>1333</v>
      </c>
      <c r="E25" s="1206"/>
      <c r="F25" s="1206"/>
      <c r="G25" s="1206"/>
      <c r="H25" s="1206"/>
      <c r="I25" s="1206"/>
      <c r="J25" s="1206"/>
      <c r="K25" s="1835"/>
      <c r="L25" s="1836"/>
      <c r="M25" s="1836"/>
      <c r="N25" s="1837"/>
      <c r="O25" s="1822">
        <v>1.9</v>
      </c>
      <c r="P25" s="1823"/>
      <c r="Q25" s="1824"/>
      <c r="R25" s="1825">
        <f t="shared" si="0"/>
        <v>0</v>
      </c>
      <c r="S25" s="1826"/>
      <c r="T25" s="1826"/>
      <c r="U25" s="1826"/>
      <c r="V25" s="1827"/>
      <c r="W25" s="1828">
        <v>1802</v>
      </c>
      <c r="X25" s="1829"/>
      <c r="Y25" s="1829"/>
      <c r="Z25" s="1830"/>
      <c r="AA25" s="1825">
        <f t="shared" si="1"/>
        <v>-1802</v>
      </c>
      <c r="AB25" s="1826"/>
      <c r="AC25" s="1826"/>
      <c r="AD25" s="1826"/>
      <c r="AE25" s="1826"/>
      <c r="AF25" s="1826"/>
      <c r="AG25" s="1831"/>
      <c r="AH25" s="1838" t="e">
        <f t="shared" si="2"/>
        <v>#DIV/0!</v>
      </c>
      <c r="AI25" s="1839"/>
      <c r="AJ25" s="1840"/>
      <c r="AK25" s="1185"/>
      <c r="AL25" s="1186"/>
    </row>
    <row r="26" spans="1:38" ht="22.5" customHeight="1" x14ac:dyDescent="0.2">
      <c r="B26" s="1187"/>
      <c r="C26" s="1185"/>
      <c r="D26" s="1205" t="s">
        <v>1334</v>
      </c>
      <c r="E26" s="1206"/>
      <c r="F26" s="1206"/>
      <c r="G26" s="1206"/>
      <c r="H26" s="1206"/>
      <c r="I26" s="1206"/>
      <c r="J26" s="1206"/>
      <c r="K26" s="1835"/>
      <c r="L26" s="1836"/>
      <c r="M26" s="1836"/>
      <c r="N26" s="1837"/>
      <c r="O26" s="1822">
        <v>1.98</v>
      </c>
      <c r="P26" s="1823"/>
      <c r="Q26" s="1824"/>
      <c r="R26" s="1825">
        <f t="shared" si="0"/>
        <v>0</v>
      </c>
      <c r="S26" s="1826"/>
      <c r="T26" s="1826"/>
      <c r="U26" s="1826"/>
      <c r="V26" s="1827"/>
      <c r="W26" s="1828">
        <v>2202</v>
      </c>
      <c r="X26" s="1829"/>
      <c r="Y26" s="1829"/>
      <c r="Z26" s="1830"/>
      <c r="AA26" s="1825">
        <f t="shared" si="1"/>
        <v>-2202</v>
      </c>
      <c r="AB26" s="1826"/>
      <c r="AC26" s="1826"/>
      <c r="AD26" s="1826"/>
      <c r="AE26" s="1826"/>
      <c r="AF26" s="1826"/>
      <c r="AG26" s="1831"/>
      <c r="AH26" s="1838" t="e">
        <f t="shared" si="2"/>
        <v>#DIV/0!</v>
      </c>
      <c r="AI26" s="1839"/>
      <c r="AJ26" s="1840"/>
      <c r="AK26" s="1185"/>
      <c r="AL26" s="1186"/>
    </row>
    <row r="27" spans="1:38" ht="22.5" customHeight="1" x14ac:dyDescent="0.2">
      <c r="B27" s="1187"/>
      <c r="C27" s="1185"/>
      <c r="D27" s="1205" t="s">
        <v>1335</v>
      </c>
      <c r="E27" s="1206"/>
      <c r="F27" s="1206"/>
      <c r="G27" s="1206"/>
      <c r="H27" s="1206"/>
      <c r="I27" s="1206"/>
      <c r="J27" s="1206"/>
      <c r="K27" s="1835"/>
      <c r="L27" s="1836"/>
      <c r="M27" s="1836"/>
      <c r="N27" s="1837"/>
      <c r="O27" s="1822">
        <v>2.04</v>
      </c>
      <c r="P27" s="1823"/>
      <c r="Q27" s="1824"/>
      <c r="R27" s="1825">
        <f t="shared" si="0"/>
        <v>0</v>
      </c>
      <c r="S27" s="1826"/>
      <c r="T27" s="1826"/>
      <c r="U27" s="1826"/>
      <c r="V27" s="1827"/>
      <c r="W27" s="1828">
        <v>2562</v>
      </c>
      <c r="X27" s="1829"/>
      <c r="Y27" s="1829"/>
      <c r="Z27" s="1830"/>
      <c r="AA27" s="1825">
        <f t="shared" si="1"/>
        <v>-2562</v>
      </c>
      <c r="AB27" s="1826"/>
      <c r="AC27" s="1826"/>
      <c r="AD27" s="1826"/>
      <c r="AE27" s="1826"/>
      <c r="AF27" s="1826"/>
      <c r="AG27" s="1831"/>
      <c r="AH27" s="1838" t="e">
        <f t="shared" si="2"/>
        <v>#DIV/0!</v>
      </c>
      <c r="AI27" s="1839"/>
      <c r="AJ27" s="1840"/>
      <c r="AK27" s="1185"/>
      <c r="AL27" s="1186"/>
    </row>
    <row r="28" spans="1:38" ht="22.5" customHeight="1" x14ac:dyDescent="0.2">
      <c r="B28" s="1187"/>
      <c r="C28" s="1185"/>
      <c r="D28" s="1205" t="s">
        <v>1336</v>
      </c>
      <c r="E28" s="1206"/>
      <c r="F28" s="1206"/>
      <c r="G28" s="1206"/>
      <c r="H28" s="1206"/>
      <c r="I28" s="1206"/>
      <c r="J28" s="1206"/>
      <c r="K28" s="1835"/>
      <c r="L28" s="1836"/>
      <c r="M28" s="1836"/>
      <c r="N28" s="1837"/>
      <c r="O28" s="1822">
        <v>2.08</v>
      </c>
      <c r="P28" s="1823"/>
      <c r="Q28" s="1824"/>
      <c r="R28" s="1825">
        <f t="shared" si="0"/>
        <v>0</v>
      </c>
      <c r="S28" s="1826"/>
      <c r="T28" s="1826"/>
      <c r="U28" s="1826"/>
      <c r="V28" s="1827"/>
      <c r="W28" s="1828">
        <v>2842</v>
      </c>
      <c r="X28" s="1829"/>
      <c r="Y28" s="1829"/>
      <c r="Z28" s="1830"/>
      <c r="AA28" s="1825">
        <f t="shared" si="1"/>
        <v>-2842</v>
      </c>
      <c r="AB28" s="1826"/>
      <c r="AC28" s="1826"/>
      <c r="AD28" s="1826"/>
      <c r="AE28" s="1826"/>
      <c r="AF28" s="1826"/>
      <c r="AG28" s="1831"/>
      <c r="AH28" s="1838" t="e">
        <f t="shared" si="2"/>
        <v>#DIV/0!</v>
      </c>
      <c r="AI28" s="1839"/>
      <c r="AJ28" s="1840"/>
      <c r="AK28" s="1185"/>
      <c r="AL28" s="1186"/>
    </row>
    <row r="29" spans="1:38" ht="22.5" customHeight="1" x14ac:dyDescent="0.2">
      <c r="B29" s="1187"/>
      <c r="C29" s="1185"/>
      <c r="D29" s="1205" t="s">
        <v>1337</v>
      </c>
      <c r="E29" s="1206"/>
      <c r="F29" s="1206"/>
      <c r="G29" s="1206"/>
      <c r="H29" s="1206"/>
      <c r="I29" s="1206"/>
      <c r="J29" s="1206"/>
      <c r="K29" s="1835"/>
      <c r="L29" s="1836"/>
      <c r="M29" s="1836"/>
      <c r="N29" s="1837"/>
      <c r="O29" s="1822">
        <v>2.1</v>
      </c>
      <c r="P29" s="1823"/>
      <c r="Q29" s="1824"/>
      <c r="R29" s="1825">
        <f t="shared" si="0"/>
        <v>0</v>
      </c>
      <c r="S29" s="1826"/>
      <c r="T29" s="1826"/>
      <c r="U29" s="1826"/>
      <c r="V29" s="1827"/>
      <c r="W29" s="1828">
        <v>3002</v>
      </c>
      <c r="X29" s="1829"/>
      <c r="Y29" s="1829"/>
      <c r="Z29" s="1830"/>
      <c r="AA29" s="1825">
        <f t="shared" si="1"/>
        <v>-3002</v>
      </c>
      <c r="AB29" s="1826"/>
      <c r="AC29" s="1826"/>
      <c r="AD29" s="1826"/>
      <c r="AE29" s="1826"/>
      <c r="AF29" s="1826"/>
      <c r="AG29" s="1831"/>
      <c r="AH29" s="1838" t="e">
        <f t="shared" si="2"/>
        <v>#DIV/0!</v>
      </c>
      <c r="AI29" s="1839"/>
      <c r="AJ29" s="1840"/>
      <c r="AK29" s="1185"/>
      <c r="AL29" s="1186"/>
    </row>
    <row r="30" spans="1:38" ht="22.5" customHeight="1" thickBot="1" x14ac:dyDescent="0.25">
      <c r="B30" s="1187"/>
      <c r="C30" s="1185"/>
      <c r="D30" s="1205" t="s">
        <v>1338</v>
      </c>
      <c r="E30" s="1206"/>
      <c r="F30" s="1206"/>
      <c r="G30" s="1206"/>
      <c r="H30" s="1206"/>
      <c r="I30" s="1206"/>
      <c r="J30" s="1206"/>
      <c r="K30" s="1819"/>
      <c r="L30" s="1820"/>
      <c r="M30" s="1820"/>
      <c r="N30" s="1821"/>
      <c r="O30" s="1822">
        <v>1.8</v>
      </c>
      <c r="P30" s="1823"/>
      <c r="Q30" s="1824"/>
      <c r="R30" s="1825">
        <f t="shared" si="0"/>
        <v>0</v>
      </c>
      <c r="S30" s="1826"/>
      <c r="T30" s="1826"/>
      <c r="U30" s="1826"/>
      <c r="V30" s="1827"/>
      <c r="W30" s="1828">
        <v>0</v>
      </c>
      <c r="X30" s="1829"/>
      <c r="Y30" s="1829"/>
      <c r="Z30" s="1830"/>
      <c r="AA30" s="1825">
        <f t="shared" si="1"/>
        <v>0</v>
      </c>
      <c r="AB30" s="1826"/>
      <c r="AC30" s="1826"/>
      <c r="AD30" s="1826"/>
      <c r="AE30" s="1826"/>
      <c r="AF30" s="1826"/>
      <c r="AG30" s="1831"/>
      <c r="AH30" s="1832" t="e">
        <f t="shared" si="2"/>
        <v>#DIV/0!</v>
      </c>
      <c r="AI30" s="1833"/>
      <c r="AJ30" s="1834"/>
      <c r="AK30" s="1185"/>
      <c r="AL30" s="1186"/>
    </row>
    <row r="31" spans="1:38" ht="22.5" customHeight="1" thickTop="1" x14ac:dyDescent="0.2">
      <c r="B31" s="1183"/>
      <c r="C31" s="1185"/>
      <c r="D31" s="1185"/>
      <c r="E31" s="1185"/>
      <c r="F31" s="1185"/>
      <c r="G31" s="1185"/>
      <c r="H31" s="1185"/>
      <c r="I31" s="1185"/>
      <c r="J31" s="1185"/>
      <c r="K31" s="1194"/>
      <c r="L31" s="1194"/>
      <c r="M31" s="1194"/>
      <c r="N31" s="1194"/>
      <c r="O31" s="1207"/>
      <c r="P31" s="1207"/>
      <c r="Q31" s="1207"/>
      <c r="R31" s="1194"/>
      <c r="S31" s="1194"/>
      <c r="T31" s="1194"/>
      <c r="U31" s="1194"/>
      <c r="V31" s="1194"/>
      <c r="W31" s="1208"/>
      <c r="X31" s="1208"/>
      <c r="Y31" s="1208"/>
      <c r="Z31" s="1208"/>
      <c r="AA31" s="1194"/>
      <c r="AB31" s="1194"/>
      <c r="AC31" s="1194"/>
      <c r="AD31" s="1194"/>
      <c r="AE31" s="1194"/>
      <c r="AF31" s="1194"/>
      <c r="AG31" s="1194"/>
      <c r="AH31" s="1185"/>
      <c r="AI31" s="1194"/>
      <c r="AJ31" s="1209" t="s">
        <v>6336</v>
      </c>
      <c r="AK31" s="1185"/>
      <c r="AL31" s="1210"/>
    </row>
    <row r="32" spans="1:38" ht="22.5" customHeight="1" x14ac:dyDescent="0.2">
      <c r="B32" s="1183"/>
      <c r="C32" s="1185" t="s">
        <v>1174</v>
      </c>
      <c r="D32" s="1185"/>
      <c r="E32" s="1185"/>
      <c r="F32" s="1185"/>
      <c r="G32" s="1185"/>
      <c r="H32" s="1185"/>
      <c r="I32" s="1185"/>
      <c r="J32" s="1185"/>
      <c r="K32" s="1185"/>
      <c r="L32" s="1185"/>
      <c r="M32" s="1185"/>
      <c r="N32" s="1185"/>
      <c r="O32" s="1207"/>
      <c r="P32" s="1207"/>
      <c r="Q32" s="1207"/>
      <c r="R32" s="1185"/>
      <c r="S32" s="1185"/>
      <c r="T32" s="1185"/>
      <c r="U32" s="1185"/>
      <c r="V32" s="1185"/>
      <c r="W32" s="1208"/>
      <c r="X32" s="1208"/>
      <c r="Y32" s="1208"/>
      <c r="Z32" s="1208"/>
      <c r="AA32" s="1185"/>
      <c r="AB32" s="1185"/>
      <c r="AC32" s="1185"/>
      <c r="AD32" s="1185"/>
      <c r="AE32" s="1185"/>
      <c r="AF32" s="1185"/>
      <c r="AG32" s="1185"/>
      <c r="AH32" s="1185"/>
      <c r="AI32" s="1185"/>
      <c r="AJ32" s="1185"/>
      <c r="AK32" s="1185"/>
      <c r="AL32" s="1210"/>
    </row>
    <row r="33" spans="2:59" ht="33" customHeight="1" thickBot="1" x14ac:dyDescent="0.25">
      <c r="B33" s="1183"/>
      <c r="C33" s="1185"/>
      <c r="D33" s="1211"/>
      <c r="E33" s="1212"/>
      <c r="F33" s="1211"/>
      <c r="G33" s="1211"/>
      <c r="H33" s="1213"/>
      <c r="I33" s="1810" t="s">
        <v>1175</v>
      </c>
      <c r="J33" s="1810"/>
      <c r="K33" s="1810"/>
      <c r="L33" s="1810"/>
      <c r="M33" s="1810"/>
      <c r="N33" s="1810"/>
      <c r="O33" s="1211"/>
      <c r="P33" s="1811" t="s">
        <v>6337</v>
      </c>
      <c r="Q33" s="1811"/>
      <c r="R33" s="1811"/>
      <c r="S33" s="1811"/>
      <c r="T33" s="1811"/>
      <c r="U33" s="1811"/>
      <c r="V33" s="1214"/>
      <c r="W33" s="1211"/>
      <c r="X33" s="1211"/>
      <c r="Y33" s="1211"/>
      <c r="Z33" s="1211"/>
      <c r="AA33" s="1214"/>
      <c r="AB33" s="1812" t="s">
        <v>1176</v>
      </c>
      <c r="AC33" s="1813"/>
      <c r="AD33" s="1813"/>
      <c r="AE33" s="1813"/>
      <c r="AF33" s="1813"/>
      <c r="AG33" s="1813"/>
      <c r="AH33" s="1211"/>
      <c r="AI33" s="1211"/>
      <c r="AJ33" s="1214"/>
      <c r="AK33" s="1211"/>
      <c r="AL33" s="1215"/>
      <c r="AM33" s="234"/>
      <c r="AN33" s="234"/>
      <c r="AO33" s="235"/>
    </row>
    <row r="34" spans="2:59" ht="22.5" customHeight="1" thickTop="1" thickBot="1" x14ac:dyDescent="0.25">
      <c r="B34" s="1814"/>
      <c r="C34" s="1815"/>
      <c r="D34" s="1815"/>
      <c r="E34" s="1815"/>
      <c r="F34" s="1211"/>
      <c r="G34" s="1211"/>
      <c r="H34" s="1216" t="s">
        <v>1088</v>
      </c>
      <c r="I34" s="1816"/>
      <c r="J34" s="1817"/>
      <c r="K34" s="1817"/>
      <c r="L34" s="1817"/>
      <c r="M34" s="1817"/>
      <c r="N34" s="1818"/>
      <c r="O34" s="1211" t="s">
        <v>1087</v>
      </c>
      <c r="P34" s="1804"/>
      <c r="Q34" s="1805"/>
      <c r="R34" s="1805"/>
      <c r="S34" s="1805"/>
      <c r="T34" s="1805"/>
      <c r="U34" s="1806"/>
      <c r="V34" s="1211"/>
      <c r="W34" s="1217"/>
      <c r="X34" s="1217" t="s">
        <v>1087</v>
      </c>
      <c r="Y34" s="1217"/>
      <c r="Z34" s="1217"/>
      <c r="AA34" s="1217"/>
      <c r="AB34" s="1804"/>
      <c r="AC34" s="1805"/>
      <c r="AD34" s="1805"/>
      <c r="AE34" s="1805"/>
      <c r="AF34" s="1805"/>
      <c r="AG34" s="1806"/>
      <c r="AH34" s="1211"/>
      <c r="AI34" s="1211"/>
      <c r="AJ34" s="1217"/>
      <c r="AK34" s="1217"/>
      <c r="AL34" s="1218"/>
      <c r="AM34" s="236"/>
      <c r="AN34" s="236"/>
      <c r="AO34" s="235"/>
    </row>
    <row r="35" spans="2:59" ht="18" customHeight="1" thickTop="1" x14ac:dyDescent="0.2">
      <c r="B35" s="1219"/>
      <c r="C35" s="1220"/>
      <c r="D35" s="1220"/>
      <c r="E35" s="1220"/>
      <c r="F35" s="1211"/>
      <c r="G35" s="1211"/>
      <c r="H35" s="1216"/>
      <c r="I35" s="1221"/>
      <c r="J35" s="1221"/>
      <c r="K35" s="1221"/>
      <c r="L35" s="1221"/>
      <c r="M35" s="1221"/>
      <c r="N35" s="1221"/>
      <c r="O35" s="1211"/>
      <c r="P35" s="1221"/>
      <c r="Q35" s="1221"/>
      <c r="R35" s="1221"/>
      <c r="S35" s="1221"/>
      <c r="T35" s="1221"/>
      <c r="U35" s="1221"/>
      <c r="V35" s="1211"/>
      <c r="W35" s="1217"/>
      <c r="X35" s="1217"/>
      <c r="Y35" s="1217"/>
      <c r="Z35" s="1217"/>
      <c r="AA35" s="1217"/>
      <c r="AB35" s="1221"/>
      <c r="AC35" s="1221"/>
      <c r="AD35" s="1221"/>
      <c r="AE35" s="1221"/>
      <c r="AF35" s="1221"/>
      <c r="AG35" s="1221"/>
      <c r="AH35" s="1211"/>
      <c r="AI35" s="1211"/>
      <c r="AJ35" s="1217"/>
      <c r="AK35" s="1217"/>
      <c r="AL35" s="1218"/>
      <c r="AM35" s="236"/>
      <c r="AN35" s="236"/>
      <c r="AO35" s="235"/>
    </row>
    <row r="36" spans="2:59" ht="22.5" customHeight="1" thickBot="1" x14ac:dyDescent="0.25">
      <c r="B36" s="1219"/>
      <c r="C36" s="1220"/>
      <c r="D36" s="1220"/>
      <c r="E36" s="1220"/>
      <c r="F36" s="1211"/>
      <c r="G36" s="1808" t="s">
        <v>1177</v>
      </c>
      <c r="H36" s="1808"/>
      <c r="I36" s="1808"/>
      <c r="J36" s="1808"/>
      <c r="K36" s="1808"/>
      <c r="L36" s="1808"/>
      <c r="M36" s="1808"/>
      <c r="N36" s="1221"/>
      <c r="O36" s="1211"/>
      <c r="P36" s="1221"/>
      <c r="Q36" s="1801" t="s">
        <v>1178</v>
      </c>
      <c r="R36" s="1801"/>
      <c r="S36" s="1801"/>
      <c r="T36" s="1801"/>
      <c r="U36" s="1801"/>
      <c r="V36" s="1801"/>
      <c r="W36" s="1801"/>
      <c r="X36" s="1217"/>
      <c r="Y36" s="1221"/>
      <c r="Z36" s="1214"/>
      <c r="AA36" s="1809" t="s">
        <v>1179</v>
      </c>
      <c r="AB36" s="1809"/>
      <c r="AC36" s="1809"/>
      <c r="AD36" s="1809"/>
      <c r="AE36" s="1809"/>
      <c r="AF36" s="1809"/>
      <c r="AG36" s="1809"/>
      <c r="AH36" s="1211"/>
      <c r="AI36" s="1211"/>
      <c r="AJ36" s="1217"/>
      <c r="AK36" s="1217"/>
      <c r="AL36" s="1218"/>
      <c r="AM36" s="236"/>
      <c r="AN36" s="236"/>
      <c r="AO36" s="235"/>
    </row>
    <row r="37" spans="2:59" ht="22.5" customHeight="1" thickTop="1" thickBot="1" x14ac:dyDescent="0.25">
      <c r="B37" s="1219"/>
      <c r="C37" s="1220"/>
      <c r="D37" s="1220"/>
      <c r="E37" s="1211" t="s">
        <v>1087</v>
      </c>
      <c r="F37" s="1211"/>
      <c r="G37" s="1804"/>
      <c r="H37" s="1805"/>
      <c r="I37" s="1805"/>
      <c r="J37" s="1805"/>
      <c r="K37" s="1805"/>
      <c r="L37" s="1805"/>
      <c r="M37" s="1806"/>
      <c r="N37" s="1221"/>
      <c r="O37" s="1211" t="s">
        <v>1087</v>
      </c>
      <c r="P37" s="1221"/>
      <c r="Q37" s="1804"/>
      <c r="R37" s="1805"/>
      <c r="S37" s="1805"/>
      <c r="T37" s="1805"/>
      <c r="U37" s="1805"/>
      <c r="V37" s="1805"/>
      <c r="W37" s="1806"/>
      <c r="X37" s="1217"/>
      <c r="Y37" s="1211" t="s">
        <v>1087</v>
      </c>
      <c r="Z37" s="1214"/>
      <c r="AA37" s="1804"/>
      <c r="AB37" s="1805"/>
      <c r="AC37" s="1805"/>
      <c r="AD37" s="1805"/>
      <c r="AE37" s="1805"/>
      <c r="AF37" s="1805"/>
      <c r="AG37" s="1806"/>
      <c r="AH37" s="1211"/>
      <c r="AI37" s="1211"/>
      <c r="AJ37" s="1217"/>
      <c r="AK37" s="1217"/>
      <c r="AL37" s="1218"/>
      <c r="AM37" s="236"/>
      <c r="AN37" s="236"/>
      <c r="AO37" s="235"/>
    </row>
    <row r="38" spans="2:59" ht="18" customHeight="1" thickTop="1" x14ac:dyDescent="0.2">
      <c r="B38" s="1183"/>
      <c r="C38" s="1185"/>
      <c r="D38" s="1211"/>
      <c r="E38" s="1221"/>
      <c r="F38" s="1221"/>
      <c r="G38" s="1211"/>
      <c r="H38" s="1216"/>
      <c r="I38" s="1221"/>
      <c r="J38" s="1221"/>
      <c r="K38" s="1221"/>
      <c r="L38" s="1221"/>
      <c r="M38" s="1221"/>
      <c r="N38" s="1221"/>
      <c r="O38" s="1211"/>
      <c r="P38" s="1221"/>
      <c r="Q38" s="1221"/>
      <c r="R38" s="1221"/>
      <c r="S38" s="1221"/>
      <c r="T38" s="1221"/>
      <c r="U38" s="1221"/>
      <c r="V38" s="1211"/>
      <c r="W38" s="1221"/>
      <c r="X38" s="1221"/>
      <c r="Y38" s="1221"/>
      <c r="Z38" s="1221"/>
      <c r="AA38" s="1221"/>
      <c r="AB38" s="1221"/>
      <c r="AC38" s="1221"/>
      <c r="AD38" s="1211"/>
      <c r="AE38" s="1211"/>
      <c r="AF38" s="1221"/>
      <c r="AG38" s="1221"/>
      <c r="AH38" s="1221"/>
      <c r="AI38" s="1221"/>
      <c r="AJ38" s="1221"/>
      <c r="AK38" s="1221"/>
      <c r="AL38" s="1215"/>
      <c r="AM38" s="234"/>
      <c r="AN38" s="234"/>
      <c r="AO38" s="235"/>
    </row>
    <row r="39" spans="2:59" ht="22.5" customHeight="1" thickBot="1" x14ac:dyDescent="0.2">
      <c r="B39" s="1222"/>
      <c r="C39" s="1185"/>
      <c r="D39" s="1211"/>
      <c r="E39" s="1221"/>
      <c r="F39" s="1214"/>
      <c r="G39" s="1809" t="s">
        <v>5328</v>
      </c>
      <c r="H39" s="1809"/>
      <c r="I39" s="1809"/>
      <c r="J39" s="1809"/>
      <c r="K39" s="1809"/>
      <c r="L39" s="1809"/>
      <c r="M39" s="1809"/>
      <c r="N39" s="1809"/>
      <c r="O39" s="1809"/>
      <c r="P39" s="1809"/>
      <c r="Q39" s="1809"/>
      <c r="R39" s="1809"/>
      <c r="S39" s="1221"/>
      <c r="T39" s="1221"/>
      <c r="U39" s="1221"/>
      <c r="V39" s="1211"/>
      <c r="W39" s="1221"/>
      <c r="X39" s="1221"/>
      <c r="Y39" s="1221"/>
      <c r="Z39" s="1221"/>
      <c r="AA39" s="1221"/>
      <c r="AB39" s="1221"/>
      <c r="AC39" s="1221"/>
      <c r="AD39" s="1211"/>
      <c r="AE39" s="1211"/>
      <c r="AF39" s="1221"/>
      <c r="AG39" s="1221"/>
      <c r="AH39" s="1221"/>
      <c r="AI39" s="1221"/>
      <c r="AJ39" s="1221"/>
      <c r="AK39" s="1221"/>
      <c r="AL39" s="1215"/>
      <c r="AM39" s="234"/>
      <c r="AN39" s="234"/>
      <c r="AO39" s="235"/>
    </row>
    <row r="40" spans="2:59" ht="22.5" customHeight="1" thickTop="1" thickBot="1" x14ac:dyDescent="0.25">
      <c r="B40" s="1222"/>
      <c r="C40" s="1185"/>
      <c r="D40" s="1211"/>
      <c r="E40" s="1211" t="s">
        <v>1087</v>
      </c>
      <c r="F40" s="1214"/>
      <c r="G40" s="1804"/>
      <c r="H40" s="1805"/>
      <c r="I40" s="1805"/>
      <c r="J40" s="1805"/>
      <c r="K40" s="1805"/>
      <c r="L40" s="1805"/>
      <c r="M40" s="1805"/>
      <c r="N40" s="1805"/>
      <c r="O40" s="1805"/>
      <c r="P40" s="1805"/>
      <c r="Q40" s="1805"/>
      <c r="R40" s="1806"/>
      <c r="S40" s="1221"/>
      <c r="T40" s="1221"/>
      <c r="U40" s="1221"/>
      <c r="V40" s="1211"/>
      <c r="W40" s="1221"/>
      <c r="X40" s="1221"/>
      <c r="Y40" s="1221"/>
      <c r="Z40" s="1221"/>
      <c r="AA40" s="1221"/>
      <c r="AB40" s="1221"/>
      <c r="AC40" s="1221"/>
      <c r="AD40" s="1211"/>
      <c r="AE40" s="1211"/>
      <c r="AF40" s="1221"/>
      <c r="AG40" s="1221"/>
      <c r="AH40" s="1221"/>
      <c r="AI40" s="1221"/>
      <c r="AJ40" s="1221"/>
      <c r="AK40" s="1221"/>
      <c r="AL40" s="1215"/>
      <c r="AM40" s="234"/>
      <c r="AN40" s="234"/>
      <c r="AO40" s="235"/>
    </row>
    <row r="41" spans="2:59" ht="18" customHeight="1" thickTop="1" x14ac:dyDescent="0.2">
      <c r="B41" s="1222"/>
      <c r="C41" s="1185"/>
      <c r="D41" s="1211"/>
      <c r="E41" s="1221"/>
      <c r="F41" s="1221"/>
      <c r="G41" s="1211"/>
      <c r="H41" s="1216"/>
      <c r="I41" s="1221"/>
      <c r="J41" s="1221"/>
      <c r="K41" s="1221"/>
      <c r="L41" s="1221"/>
      <c r="M41" s="1221"/>
      <c r="N41" s="1221"/>
      <c r="O41" s="1211"/>
      <c r="P41" s="1221"/>
      <c r="Q41" s="1221"/>
      <c r="R41" s="1221"/>
      <c r="S41" s="1221"/>
      <c r="T41" s="1221"/>
      <c r="U41" s="1221"/>
      <c r="V41" s="1211"/>
      <c r="W41" s="1221"/>
      <c r="X41" s="1221"/>
      <c r="Y41" s="1221"/>
      <c r="Z41" s="1221"/>
      <c r="AA41" s="1221"/>
      <c r="AB41" s="1221"/>
      <c r="AC41" s="1221"/>
      <c r="AD41" s="1211"/>
      <c r="AE41" s="1211"/>
      <c r="AF41" s="1221"/>
      <c r="AG41" s="1221"/>
      <c r="AH41" s="1221"/>
      <c r="AI41" s="1221"/>
      <c r="AJ41" s="1221"/>
      <c r="AK41" s="1221"/>
      <c r="AL41" s="1215"/>
      <c r="AM41" s="234"/>
      <c r="AN41" s="234"/>
      <c r="AO41" s="235"/>
    </row>
    <row r="42" spans="2:59" ht="27" customHeight="1" thickBot="1" x14ac:dyDescent="0.25">
      <c r="B42" s="1183"/>
      <c r="C42" s="1185"/>
      <c r="D42" s="1211"/>
      <c r="E42" s="1221"/>
      <c r="F42" s="1221"/>
      <c r="G42" s="1800" t="s">
        <v>1180</v>
      </c>
      <c r="H42" s="1800"/>
      <c r="I42" s="1800"/>
      <c r="J42" s="1800"/>
      <c r="K42" s="1800"/>
      <c r="L42" s="1800"/>
      <c r="M42" s="1800"/>
      <c r="N42" s="1223"/>
      <c r="O42" s="1211"/>
      <c r="P42" s="1221"/>
      <c r="Q42" s="1801" t="s">
        <v>1339</v>
      </c>
      <c r="R42" s="1801"/>
      <c r="S42" s="1801"/>
      <c r="T42" s="1801"/>
      <c r="U42" s="1801"/>
      <c r="V42" s="1801"/>
      <c r="W42" s="1801"/>
      <c r="X42" s="1217"/>
      <c r="Y42" s="1221"/>
      <c r="Z42" s="1214"/>
      <c r="AA42" s="1224"/>
      <c r="AB42" s="1224"/>
      <c r="AC42" s="1224"/>
      <c r="AD42" s="1224"/>
      <c r="AE42" s="1224"/>
      <c r="AF42" s="1224"/>
      <c r="AG42" s="1224"/>
      <c r="AH42" s="1211"/>
      <c r="AI42" s="1184"/>
      <c r="AJ42" s="1214"/>
      <c r="AK42" s="1214"/>
      <c r="AL42" s="1225"/>
      <c r="AM42" s="235"/>
      <c r="AN42" s="235"/>
      <c r="AO42" s="233"/>
      <c r="AP42" s="233"/>
      <c r="AQ42" s="233"/>
      <c r="AR42" s="233"/>
      <c r="AS42" s="233"/>
      <c r="AT42" s="1803"/>
      <c r="AU42" s="1803"/>
      <c r="AV42" s="1803"/>
      <c r="AW42" s="1803"/>
      <c r="AX42" s="1803"/>
      <c r="AY42" s="1803"/>
      <c r="AZ42" s="237"/>
      <c r="BA42" s="238"/>
      <c r="BB42" s="1803" t="s">
        <v>1182</v>
      </c>
      <c r="BC42" s="1803"/>
      <c r="BD42" s="1803"/>
      <c r="BE42" s="1803"/>
      <c r="BF42" s="1803"/>
      <c r="BG42" s="1803"/>
    </row>
    <row r="43" spans="2:59" ht="22.5" customHeight="1" thickTop="1" thickBot="1" x14ac:dyDescent="0.25">
      <c r="B43" s="1183"/>
      <c r="C43" s="1185"/>
      <c r="D43" s="1211"/>
      <c r="E43" s="1211" t="s">
        <v>1087</v>
      </c>
      <c r="F43" s="1221"/>
      <c r="G43" s="1804"/>
      <c r="H43" s="1805"/>
      <c r="I43" s="1805"/>
      <c r="J43" s="1805"/>
      <c r="K43" s="1805"/>
      <c r="L43" s="1805"/>
      <c r="M43" s="1806"/>
      <c r="N43" s="1211"/>
      <c r="O43" s="1211" t="s">
        <v>1087</v>
      </c>
      <c r="P43" s="1221"/>
      <c r="Q43" s="1804"/>
      <c r="R43" s="1805"/>
      <c r="S43" s="1805"/>
      <c r="T43" s="1805"/>
      <c r="U43" s="1805"/>
      <c r="V43" s="1805"/>
      <c r="W43" s="1806"/>
      <c r="X43" s="1214" t="s">
        <v>1086</v>
      </c>
      <c r="Y43" s="1211" t="s">
        <v>5699</v>
      </c>
      <c r="Z43" s="1214"/>
      <c r="AA43" s="1217"/>
      <c r="AB43" s="1217"/>
      <c r="AC43" s="1217"/>
      <c r="AD43" s="1217"/>
      <c r="AE43" s="1217"/>
      <c r="AF43" s="1217"/>
      <c r="AG43" s="1217"/>
      <c r="AH43" s="1214"/>
      <c r="AI43" s="1184"/>
      <c r="AJ43" s="1211"/>
      <c r="AK43" s="1214"/>
      <c r="AL43" s="1210"/>
      <c r="AN43" s="235"/>
      <c r="AO43" s="233"/>
      <c r="AP43" s="231"/>
      <c r="AQ43" s="231"/>
      <c r="AR43" s="233"/>
      <c r="AS43" s="231"/>
      <c r="AT43" s="1807"/>
      <c r="AU43" s="1807"/>
      <c r="AV43" s="1807"/>
      <c r="AW43" s="1807"/>
      <c r="AX43" s="1807"/>
      <c r="AY43" s="1807"/>
      <c r="BA43" s="231" t="s">
        <v>1084</v>
      </c>
      <c r="BB43" s="1807"/>
      <c r="BC43" s="1807"/>
      <c r="BD43" s="1807"/>
      <c r="BE43" s="1807"/>
      <c r="BF43" s="1807"/>
      <c r="BG43" s="1807"/>
    </row>
    <row r="44" spans="2:59" ht="18" customHeight="1" thickTop="1" x14ac:dyDescent="0.2">
      <c r="B44" s="1183"/>
      <c r="C44" s="1185"/>
      <c r="D44" s="1211"/>
      <c r="E44" s="1221"/>
      <c r="F44" s="1221"/>
      <c r="G44" s="1211"/>
      <c r="H44" s="1216"/>
      <c r="I44" s="1221"/>
      <c r="J44" s="1221"/>
      <c r="K44" s="1221"/>
      <c r="L44" s="1221"/>
      <c r="M44" s="1221"/>
      <c r="N44" s="1221"/>
      <c r="O44" s="1211"/>
      <c r="P44" s="1221"/>
      <c r="Q44" s="1221"/>
      <c r="R44" s="1221"/>
      <c r="S44" s="1221"/>
      <c r="T44" s="1221"/>
      <c r="U44" s="1221"/>
      <c r="V44" s="1211"/>
      <c r="W44" s="1221"/>
      <c r="X44" s="1221"/>
      <c r="Y44" s="1221"/>
      <c r="Z44" s="1221"/>
      <c r="AA44" s="1221"/>
      <c r="AB44" s="1221"/>
      <c r="AC44" s="1221"/>
      <c r="AD44" s="1211"/>
      <c r="AE44" s="1211"/>
      <c r="AF44" s="1221"/>
      <c r="AG44" s="1221"/>
      <c r="AH44" s="1221"/>
      <c r="AI44" s="1221"/>
      <c r="AJ44" s="1221"/>
      <c r="AK44" s="1221"/>
      <c r="AL44" s="1215"/>
      <c r="AM44" s="234"/>
      <c r="AN44" s="234"/>
      <c r="AO44" s="235"/>
    </row>
    <row r="45" spans="2:59" ht="27" customHeight="1" thickBot="1" x14ac:dyDescent="0.25">
      <c r="B45" s="1183"/>
      <c r="C45" s="1185"/>
      <c r="D45" s="1211"/>
      <c r="E45" s="1214"/>
      <c r="F45" s="1796" t="s">
        <v>1181</v>
      </c>
      <c r="G45" s="1796"/>
      <c r="H45" s="1796"/>
      <c r="I45" s="1796"/>
      <c r="J45" s="1796"/>
      <c r="K45" s="1796"/>
      <c r="L45" s="1226"/>
      <c r="M45" s="1227"/>
      <c r="N45" s="1796" t="s">
        <v>1182</v>
      </c>
      <c r="O45" s="1796"/>
      <c r="P45" s="1796"/>
      <c r="Q45" s="1796"/>
      <c r="R45" s="1796"/>
      <c r="S45" s="1796"/>
      <c r="T45" s="1184"/>
      <c r="U45" s="1214"/>
      <c r="V45" s="1796" t="s">
        <v>1339</v>
      </c>
      <c r="W45" s="1796"/>
      <c r="X45" s="1796"/>
      <c r="Y45" s="1796"/>
      <c r="Z45" s="1796"/>
      <c r="AA45" s="1796"/>
      <c r="AB45" s="1226"/>
      <c r="AC45" s="1227"/>
      <c r="AD45" s="1228"/>
      <c r="AE45" s="1228"/>
      <c r="AF45" s="1228"/>
      <c r="AG45" s="1228"/>
      <c r="AH45" s="1228"/>
      <c r="AI45" s="1228"/>
      <c r="AJ45" s="1184"/>
      <c r="AK45" s="1184"/>
      <c r="AL45" s="1184"/>
      <c r="AM45" s="229"/>
    </row>
    <row r="46" spans="2:59" ht="22.5" customHeight="1" thickTop="1" thickBot="1" x14ac:dyDescent="0.25">
      <c r="B46" s="1183"/>
      <c r="C46" s="1185"/>
      <c r="D46" s="1211"/>
      <c r="E46" s="1211" t="s">
        <v>1084</v>
      </c>
      <c r="F46" s="1797"/>
      <c r="G46" s="1798"/>
      <c r="H46" s="1798"/>
      <c r="I46" s="1798"/>
      <c r="J46" s="1798"/>
      <c r="K46" s="1799"/>
      <c r="L46" s="1184"/>
      <c r="M46" s="1211" t="s">
        <v>1084</v>
      </c>
      <c r="N46" s="1797"/>
      <c r="O46" s="1798"/>
      <c r="P46" s="1798"/>
      <c r="Q46" s="1798"/>
      <c r="R46" s="1798"/>
      <c r="S46" s="1799"/>
      <c r="T46" s="1184"/>
      <c r="U46" s="1211" t="s">
        <v>1084</v>
      </c>
      <c r="V46" s="1797"/>
      <c r="W46" s="1798"/>
      <c r="X46" s="1798"/>
      <c r="Y46" s="1798"/>
      <c r="Z46" s="1798"/>
      <c r="AA46" s="1799"/>
      <c r="AB46" s="1184"/>
      <c r="AC46" s="1211"/>
      <c r="AD46" s="1211"/>
      <c r="AE46" s="1211"/>
      <c r="AF46" s="1211"/>
      <c r="AG46" s="1211"/>
      <c r="AH46" s="1211"/>
      <c r="AI46" s="1211"/>
      <c r="AJ46" s="1184"/>
      <c r="AK46" s="1184"/>
      <c r="AL46" s="1210"/>
    </row>
    <row r="47" spans="2:59" ht="18" customHeight="1" thickTop="1" x14ac:dyDescent="0.2">
      <c r="B47" s="1183"/>
      <c r="C47" s="1185"/>
      <c r="D47" s="1211"/>
      <c r="E47" s="1185"/>
      <c r="F47" s="1211"/>
      <c r="G47" s="1211"/>
      <c r="H47" s="1216"/>
      <c r="I47" s="1185"/>
      <c r="J47" s="1217"/>
      <c r="K47" s="1217"/>
      <c r="L47" s="1217"/>
      <c r="M47" s="1217"/>
      <c r="N47" s="1217"/>
      <c r="O47" s="1217"/>
      <c r="P47" s="1214"/>
      <c r="Q47" s="1214"/>
      <c r="R47" s="1211"/>
      <c r="S47" s="1217"/>
      <c r="T47" s="1217"/>
      <c r="U47" s="1217"/>
      <c r="V47" s="1217"/>
      <c r="W47" s="1217"/>
      <c r="X47" s="1217"/>
      <c r="Y47" s="1217"/>
      <c r="Z47" s="1211"/>
      <c r="AA47" s="1195"/>
      <c r="AB47" s="1221"/>
      <c r="AC47" s="1221"/>
      <c r="AD47" s="1221"/>
      <c r="AE47" s="1211"/>
      <c r="AF47" s="1214"/>
      <c r="AG47" s="1195"/>
      <c r="AH47" s="1195"/>
      <c r="AI47" s="1195"/>
      <c r="AJ47" s="1195"/>
      <c r="AK47" s="1185"/>
      <c r="AL47" s="1210"/>
      <c r="AN47" s="239"/>
      <c r="AO47" s="235"/>
    </row>
    <row r="48" spans="2:59" ht="22.5" customHeight="1" thickBot="1" x14ac:dyDescent="0.25">
      <c r="B48" s="1229"/>
      <c r="C48" s="1230"/>
      <c r="D48" s="1231"/>
      <c r="E48" s="1232"/>
      <c r="F48" s="1232"/>
      <c r="G48" s="1233"/>
      <c r="H48" s="1232"/>
      <c r="I48" s="1232"/>
      <c r="J48" s="1232"/>
      <c r="K48" s="1232"/>
      <c r="L48" s="1232"/>
      <c r="M48" s="1232"/>
      <c r="N48" s="1231"/>
      <c r="O48" s="1232"/>
      <c r="P48" s="1232"/>
      <c r="Q48" s="1232"/>
      <c r="R48" s="1232"/>
      <c r="S48" s="1232"/>
      <c r="T48" s="1232"/>
      <c r="U48" s="1231"/>
      <c r="V48" s="1231"/>
      <c r="W48" s="1232"/>
      <c r="X48" s="1232"/>
      <c r="Y48" s="1232"/>
      <c r="Z48" s="1231" t="s">
        <v>594</v>
      </c>
      <c r="AA48" s="1232"/>
      <c r="AB48" s="1802">
        <f>ROUND((I34-P34-AB34-G40-G37-Q37-AA37-G43-Q43)*100/75,)+F46+N46+V46</f>
        <v>0</v>
      </c>
      <c r="AC48" s="1802"/>
      <c r="AD48" s="1802"/>
      <c r="AE48" s="1802"/>
      <c r="AF48" s="1802"/>
      <c r="AG48" s="1802"/>
      <c r="AH48" s="1234" t="s">
        <v>95</v>
      </c>
      <c r="AI48" s="1231"/>
      <c r="AJ48" s="1783" t="s">
        <v>1183</v>
      </c>
      <c r="AK48" s="1783"/>
      <c r="AL48" s="1784"/>
      <c r="AM48" s="231"/>
      <c r="AN48" s="231"/>
      <c r="AO48" s="240"/>
    </row>
    <row r="49" spans="2:43" ht="20.25" customHeight="1" x14ac:dyDescent="0.2">
      <c r="B49" s="1184"/>
      <c r="C49" s="1184"/>
      <c r="D49" s="1211"/>
      <c r="E49" s="1221"/>
      <c r="F49" s="1221"/>
      <c r="G49" s="1216"/>
      <c r="H49" s="1221"/>
      <c r="I49" s="1221"/>
      <c r="J49" s="1221"/>
      <c r="K49" s="1221"/>
      <c r="L49" s="1221"/>
      <c r="M49" s="1221"/>
      <c r="N49" s="1211"/>
      <c r="O49" s="1221"/>
      <c r="P49" s="1221"/>
      <c r="Q49" s="1221"/>
      <c r="R49" s="1221"/>
      <c r="S49" s="1221"/>
      <c r="T49" s="1221"/>
      <c r="U49" s="1211"/>
      <c r="V49" s="1211"/>
      <c r="W49" s="1221"/>
      <c r="X49" s="1221"/>
      <c r="Y49" s="1221"/>
      <c r="Z49" s="1221"/>
      <c r="AA49" s="1221"/>
      <c r="AB49" s="1211"/>
      <c r="AC49" s="1221"/>
      <c r="AD49" s="1221"/>
      <c r="AE49" s="1211"/>
      <c r="AF49" s="1785"/>
      <c r="AG49" s="1785"/>
      <c r="AH49" s="1785"/>
      <c r="AI49" s="1785"/>
      <c r="AJ49" s="1785"/>
      <c r="AK49" s="1785"/>
      <c r="AL49" s="1211"/>
      <c r="AM49" s="231"/>
      <c r="AN49" s="231"/>
      <c r="AO49" s="240"/>
    </row>
    <row r="50" spans="2:43" ht="22.5" customHeight="1" x14ac:dyDescent="0.2">
      <c r="B50" s="1184"/>
      <c r="C50" s="1235" t="s">
        <v>1184</v>
      </c>
      <c r="D50" s="1235"/>
      <c r="E50" s="1235"/>
      <c r="F50" s="1235"/>
      <c r="G50" s="1235"/>
      <c r="H50" s="1235"/>
      <c r="I50" s="1235"/>
      <c r="J50" s="1235"/>
      <c r="K50" s="1235"/>
      <c r="L50" s="1235"/>
      <c r="M50" s="1235"/>
      <c r="N50" s="1235"/>
      <c r="O50" s="1235"/>
      <c r="P50" s="1235"/>
      <c r="Q50" s="1235"/>
      <c r="R50" s="1235"/>
      <c r="S50" s="1235"/>
      <c r="T50" s="1235"/>
      <c r="U50" s="1235"/>
      <c r="V50" s="1235"/>
      <c r="W50" s="1235"/>
      <c r="X50" s="1235"/>
      <c r="Y50" s="1235"/>
      <c r="Z50" s="1235"/>
      <c r="AA50" s="1235"/>
      <c r="AB50" s="1235"/>
      <c r="AC50" s="1235"/>
      <c r="AD50" s="1235"/>
      <c r="AE50" s="1235"/>
      <c r="AF50" s="1235"/>
      <c r="AG50" s="1235"/>
      <c r="AH50" s="1235"/>
      <c r="AI50" s="1236"/>
      <c r="AJ50" s="1236"/>
      <c r="AK50" s="1236"/>
      <c r="AL50" s="1236"/>
      <c r="AM50" s="241"/>
      <c r="AN50" s="240"/>
      <c r="AO50" s="242">
        <v>0</v>
      </c>
      <c r="AP50" s="243" t="s">
        <v>1087</v>
      </c>
      <c r="AQ50" s="244" t="s">
        <v>1087</v>
      </c>
    </row>
    <row r="51" spans="2:43" ht="22.5" customHeight="1" thickBot="1" x14ac:dyDescent="0.25">
      <c r="B51" s="1184"/>
      <c r="C51" s="1235"/>
      <c r="D51" s="1235"/>
      <c r="E51" s="1235"/>
      <c r="F51" s="1235" t="s">
        <v>395</v>
      </c>
      <c r="G51" s="1235"/>
      <c r="H51" s="1235"/>
      <c r="I51" s="1235"/>
      <c r="J51" s="1235"/>
      <c r="K51" s="1235" t="s">
        <v>397</v>
      </c>
      <c r="L51" s="1235"/>
      <c r="M51" s="1235"/>
      <c r="N51" s="1235"/>
      <c r="O51" s="1235" t="s">
        <v>396</v>
      </c>
      <c r="P51" s="1235"/>
      <c r="Q51" s="1235"/>
      <c r="R51" s="1235"/>
      <c r="S51" s="1235"/>
      <c r="T51" s="1235"/>
      <c r="U51" s="1235"/>
      <c r="V51" s="1235"/>
      <c r="W51" s="1235"/>
      <c r="X51" s="1235"/>
      <c r="Y51" s="1235"/>
      <c r="Z51" s="1235"/>
      <c r="AA51" s="1235"/>
      <c r="AB51" s="1235"/>
      <c r="AC51" s="1235"/>
      <c r="AD51" s="1235"/>
      <c r="AE51" s="1235"/>
      <c r="AF51" s="1235"/>
      <c r="AG51" s="1235"/>
      <c r="AH51" s="1235"/>
      <c r="AI51" s="1236"/>
      <c r="AJ51" s="1236"/>
      <c r="AK51" s="1236"/>
      <c r="AL51" s="1236"/>
      <c r="AM51" s="241"/>
      <c r="AN51" s="240"/>
      <c r="AO51" s="242">
        <v>201</v>
      </c>
      <c r="AP51" s="245">
        <v>1.03</v>
      </c>
      <c r="AQ51" s="246">
        <v>6</v>
      </c>
    </row>
    <row r="52" spans="2:43" ht="22.5" customHeight="1" x14ac:dyDescent="0.2">
      <c r="B52" s="1184"/>
      <c r="C52" s="1235"/>
      <c r="D52" s="1235"/>
      <c r="E52" s="1237"/>
      <c r="F52" s="1786" t="e">
        <f>V10</f>
        <v>#DIV/0!</v>
      </c>
      <c r="G52" s="1787"/>
      <c r="H52" s="1787"/>
      <c r="I52" s="1787"/>
      <c r="J52" s="1237" t="s">
        <v>595</v>
      </c>
      <c r="K52" s="1788" t="e">
        <f>VLOOKUP(F52,AO50:AQ64,2)</f>
        <v>#DIV/0!</v>
      </c>
      <c r="L52" s="1788"/>
      <c r="M52" s="1788"/>
      <c r="N52" s="1237" t="s">
        <v>1087</v>
      </c>
      <c r="O52" s="1787" t="e">
        <f>VLOOKUP(F52,AO50:AQ64,3)</f>
        <v>#DIV/0!</v>
      </c>
      <c r="P52" s="1787"/>
      <c r="Q52" s="1787"/>
      <c r="R52" s="1237"/>
      <c r="S52" s="1789" t="s">
        <v>594</v>
      </c>
      <c r="T52" s="1790" t="e">
        <f>IF(F52&lt;201,1,ROUND((F52*K52-O52)/J53,3))</f>
        <v>#DIV/0!</v>
      </c>
      <c r="U52" s="1791"/>
      <c r="V52" s="1791"/>
      <c r="W52" s="1791"/>
      <c r="X52" s="1792"/>
      <c r="Y52" s="1793" t="s">
        <v>1190</v>
      </c>
      <c r="Z52" s="1793"/>
      <c r="AA52" s="1793"/>
      <c r="AB52" s="1793"/>
      <c r="AC52" s="1793"/>
      <c r="AD52" s="1793"/>
      <c r="AE52" s="1235"/>
      <c r="AF52" s="1235"/>
      <c r="AG52" s="1235"/>
      <c r="AH52" s="1235"/>
      <c r="AI52" s="1236"/>
      <c r="AJ52" s="1236"/>
      <c r="AK52" s="1236"/>
      <c r="AL52" s="1236"/>
      <c r="AM52" s="241"/>
      <c r="AN52" s="240"/>
      <c r="AO52" s="242">
        <v>401</v>
      </c>
      <c r="AP52" s="247">
        <v>1.1000000000000001</v>
      </c>
      <c r="AQ52" s="248">
        <v>34</v>
      </c>
    </row>
    <row r="53" spans="2:43" ht="22.5" customHeight="1" thickBot="1" x14ac:dyDescent="0.25">
      <c r="B53" s="1184"/>
      <c r="C53" s="1235"/>
      <c r="D53" s="1235"/>
      <c r="E53" s="1235"/>
      <c r="F53" s="1235"/>
      <c r="G53" s="1235"/>
      <c r="H53" s="1235"/>
      <c r="I53" s="1235"/>
      <c r="J53" s="1794" t="e">
        <f>F52</f>
        <v>#DIV/0!</v>
      </c>
      <c r="K53" s="1795"/>
      <c r="L53" s="1795"/>
      <c r="M53" s="1795"/>
      <c r="N53" s="1235"/>
      <c r="O53" s="1235"/>
      <c r="P53" s="1235"/>
      <c r="Q53" s="1235"/>
      <c r="R53" s="1235"/>
      <c r="S53" s="1789"/>
      <c r="T53" s="1238"/>
      <c r="U53" s="1239"/>
      <c r="V53" s="1239"/>
      <c r="W53" s="1239"/>
      <c r="X53" s="1240"/>
      <c r="Y53" s="1793"/>
      <c r="Z53" s="1793"/>
      <c r="AA53" s="1793"/>
      <c r="AB53" s="1793"/>
      <c r="AC53" s="1793"/>
      <c r="AD53" s="1793"/>
      <c r="AE53" s="1235"/>
      <c r="AF53" s="1235"/>
      <c r="AG53" s="1235"/>
      <c r="AH53" s="1235"/>
      <c r="AI53" s="1236"/>
      <c r="AJ53" s="1236"/>
      <c r="AK53" s="1236"/>
      <c r="AL53" s="1236"/>
      <c r="AM53" s="241"/>
      <c r="AN53" s="240"/>
      <c r="AO53" s="242">
        <v>601</v>
      </c>
      <c r="AP53" s="247">
        <v>1.1499999999999999</v>
      </c>
      <c r="AQ53" s="248">
        <v>64</v>
      </c>
    </row>
    <row r="54" spans="2:43" ht="22.5" customHeight="1" x14ac:dyDescent="0.2">
      <c r="B54" s="1184"/>
      <c r="C54" s="1235"/>
      <c r="D54" s="1235"/>
      <c r="E54" s="1235"/>
      <c r="F54" s="1235"/>
      <c r="G54" s="1235"/>
      <c r="H54" s="1235"/>
      <c r="I54" s="1235"/>
      <c r="J54" s="1235" t="s">
        <v>395</v>
      </c>
      <c r="K54" s="1235"/>
      <c r="L54" s="1235"/>
      <c r="M54" s="1235"/>
      <c r="N54" s="1235"/>
      <c r="O54" s="1235"/>
      <c r="P54" s="1235"/>
      <c r="Q54" s="1235"/>
      <c r="R54" s="1235"/>
      <c r="S54" s="1235"/>
      <c r="T54" s="1235" t="s">
        <v>102</v>
      </c>
      <c r="U54" s="1235"/>
      <c r="V54" s="1235"/>
      <c r="W54" s="1235"/>
      <c r="X54" s="1235"/>
      <c r="Y54" s="1235"/>
      <c r="Z54" s="1235"/>
      <c r="AA54" s="1235"/>
      <c r="AB54" s="1235"/>
      <c r="AC54" s="1235"/>
      <c r="AD54" s="1235"/>
      <c r="AE54" s="1235"/>
      <c r="AF54" s="1235"/>
      <c r="AG54" s="1235"/>
      <c r="AH54" s="1235"/>
      <c r="AI54" s="1236"/>
      <c r="AJ54" s="1236"/>
      <c r="AK54" s="1236"/>
      <c r="AL54" s="1236"/>
      <c r="AM54" s="241"/>
      <c r="AN54" s="240"/>
      <c r="AO54" s="242">
        <v>801</v>
      </c>
      <c r="AP54" s="247">
        <v>1.2</v>
      </c>
      <c r="AQ54" s="248">
        <v>104</v>
      </c>
    </row>
    <row r="55" spans="2:43" ht="22.5" customHeight="1" x14ac:dyDescent="0.2">
      <c r="B55" s="1184"/>
      <c r="C55" s="1235"/>
      <c r="D55" s="1235"/>
      <c r="E55" s="1235"/>
      <c r="F55" s="1213"/>
      <c r="G55" s="1235"/>
      <c r="H55" s="1235"/>
      <c r="I55" s="1235"/>
      <c r="J55" s="1235"/>
      <c r="K55" s="1235"/>
      <c r="L55" s="1235"/>
      <c r="M55" s="1235"/>
      <c r="N55" s="1235"/>
      <c r="O55" s="1235"/>
      <c r="P55" s="1235"/>
      <c r="Q55" s="1235"/>
      <c r="R55" s="1235"/>
      <c r="S55" s="1235"/>
      <c r="T55" s="1235"/>
      <c r="U55" s="1235"/>
      <c r="V55" s="1235"/>
      <c r="W55" s="1235"/>
      <c r="X55" s="1235"/>
      <c r="Y55" s="1235"/>
      <c r="Z55" s="1235"/>
      <c r="AA55" s="1235"/>
      <c r="AB55" s="1235"/>
      <c r="AC55" s="1235"/>
      <c r="AD55" s="1235"/>
      <c r="AE55" s="1235"/>
      <c r="AF55" s="1235"/>
      <c r="AG55" s="1235"/>
      <c r="AH55" s="1235"/>
      <c r="AI55" s="1236"/>
      <c r="AJ55" s="1236"/>
      <c r="AK55" s="1236"/>
      <c r="AL55" s="1236"/>
      <c r="AM55" s="241"/>
      <c r="AN55" s="240"/>
      <c r="AO55" s="242">
        <v>1001</v>
      </c>
      <c r="AP55" s="247">
        <v>1.29</v>
      </c>
      <c r="AQ55" s="248">
        <v>194</v>
      </c>
    </row>
    <row r="56" spans="2:43" ht="22.5" customHeight="1" x14ac:dyDescent="0.2">
      <c r="C56" s="240"/>
      <c r="D56" s="240"/>
      <c r="E56" s="240"/>
      <c r="F56" s="232"/>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2">
        <v>1401</v>
      </c>
      <c r="AP56" s="247">
        <v>1.41</v>
      </c>
      <c r="AQ56" s="248">
        <v>362</v>
      </c>
    </row>
    <row r="57" spans="2:43" ht="22.5" customHeight="1" x14ac:dyDescent="0.2">
      <c r="C57" s="240"/>
      <c r="D57" s="240"/>
      <c r="E57" s="240"/>
      <c r="F57" s="232"/>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2">
        <v>2001</v>
      </c>
      <c r="AP57" s="247">
        <v>1.58</v>
      </c>
      <c r="AQ57" s="248">
        <v>702</v>
      </c>
    </row>
    <row r="58" spans="2:43" ht="22.5" customHeight="1" x14ac:dyDescent="0.2">
      <c r="C58" s="240"/>
      <c r="D58" s="240"/>
      <c r="E58" s="240"/>
      <c r="F58" s="232"/>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2">
        <v>3001</v>
      </c>
      <c r="AP58" s="247">
        <v>1.76</v>
      </c>
      <c r="AQ58" s="248">
        <v>1242</v>
      </c>
    </row>
    <row r="59" spans="2:43" ht="22.5" customHeight="1" x14ac:dyDescent="0.2">
      <c r="C59" s="240"/>
      <c r="D59" s="240"/>
      <c r="E59" s="240"/>
      <c r="F59" s="232"/>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2">
        <v>4001</v>
      </c>
      <c r="AP59" s="247">
        <v>1.9</v>
      </c>
      <c r="AQ59" s="248">
        <v>1802</v>
      </c>
    </row>
    <row r="60" spans="2:43" ht="22.5" customHeight="1" x14ac:dyDescent="0.2">
      <c r="C60" s="240"/>
      <c r="D60" s="240"/>
      <c r="E60" s="240"/>
      <c r="F60" s="232"/>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2">
        <v>5001</v>
      </c>
      <c r="AP60" s="247">
        <v>1.98</v>
      </c>
      <c r="AQ60" s="248">
        <v>2202</v>
      </c>
    </row>
    <row r="61" spans="2:43" ht="22.5" customHeight="1" x14ac:dyDescent="0.2">
      <c r="C61" s="240"/>
      <c r="D61" s="240"/>
      <c r="E61" s="240"/>
      <c r="F61" s="232"/>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2">
        <v>6001</v>
      </c>
      <c r="AP61" s="247">
        <v>2.04</v>
      </c>
      <c r="AQ61" s="248">
        <v>2562</v>
      </c>
    </row>
    <row r="62" spans="2:43" ht="22.5" customHeight="1" x14ac:dyDescent="0.2">
      <c r="C62" s="240"/>
      <c r="D62" s="240"/>
      <c r="E62" s="240"/>
      <c r="F62" s="232"/>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2">
        <v>7001</v>
      </c>
      <c r="AP62" s="247">
        <v>2.08</v>
      </c>
      <c r="AQ62" s="248">
        <v>2842</v>
      </c>
    </row>
    <row r="63" spans="2:43" ht="22.5" customHeight="1" x14ac:dyDescent="0.2">
      <c r="C63" s="240"/>
      <c r="D63" s="240"/>
      <c r="E63" s="240"/>
      <c r="F63" s="232"/>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2">
        <v>8001</v>
      </c>
      <c r="AP63" s="247">
        <v>2.1</v>
      </c>
      <c r="AQ63" s="248">
        <v>3002</v>
      </c>
    </row>
    <row r="64" spans="2:43" ht="22.5" customHeight="1" x14ac:dyDescent="0.2">
      <c r="C64" s="240"/>
      <c r="D64" s="240"/>
      <c r="E64" s="240"/>
      <c r="F64" s="232"/>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2">
        <v>10001</v>
      </c>
      <c r="AP64" s="247">
        <v>1.8</v>
      </c>
      <c r="AQ64" s="248">
        <v>0</v>
      </c>
    </row>
  </sheetData>
  <sheetProtection autoFilter="0"/>
  <mergeCells count="144">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 ref="K16:N16"/>
    <mergeCell ref="O16:Q16"/>
    <mergeCell ref="R16:V16"/>
    <mergeCell ref="W16:Z16"/>
    <mergeCell ref="AA16:AG16"/>
    <mergeCell ref="K17:N17"/>
    <mergeCell ref="O17:Q17"/>
    <mergeCell ref="R17:V17"/>
    <mergeCell ref="W17:Z17"/>
    <mergeCell ref="AA17:AG17"/>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21:N21"/>
    <mergeCell ref="O21:Q21"/>
    <mergeCell ref="R21:V21"/>
    <mergeCell ref="W21:Z21"/>
    <mergeCell ref="AA21:AG21"/>
    <mergeCell ref="AH21:AJ21"/>
    <mergeCell ref="K20:N20"/>
    <mergeCell ref="O20:Q20"/>
    <mergeCell ref="R20:V20"/>
    <mergeCell ref="W20:Z20"/>
    <mergeCell ref="AA20:AG20"/>
    <mergeCell ref="AH20:AJ20"/>
    <mergeCell ref="K23:N23"/>
    <mergeCell ref="O23:Q23"/>
    <mergeCell ref="R23:V23"/>
    <mergeCell ref="W23:Z23"/>
    <mergeCell ref="AA23:AG23"/>
    <mergeCell ref="AH23:AJ23"/>
    <mergeCell ref="K22:N22"/>
    <mergeCell ref="O22:Q22"/>
    <mergeCell ref="R22:V22"/>
    <mergeCell ref="W22:Z22"/>
    <mergeCell ref="AA22:AG22"/>
    <mergeCell ref="AH22:AJ22"/>
    <mergeCell ref="K25:N25"/>
    <mergeCell ref="O25:Q25"/>
    <mergeCell ref="R25:V25"/>
    <mergeCell ref="W25:Z25"/>
    <mergeCell ref="AA25:AG25"/>
    <mergeCell ref="AH25:AJ25"/>
    <mergeCell ref="K24:N24"/>
    <mergeCell ref="O24:Q24"/>
    <mergeCell ref="R24:V24"/>
    <mergeCell ref="W24:Z24"/>
    <mergeCell ref="AA24:AG24"/>
    <mergeCell ref="AH24:AJ24"/>
    <mergeCell ref="K27:N27"/>
    <mergeCell ref="O27:Q27"/>
    <mergeCell ref="R27:V27"/>
    <mergeCell ref="W27:Z27"/>
    <mergeCell ref="AA27:AG27"/>
    <mergeCell ref="AH27:AJ27"/>
    <mergeCell ref="K26:N26"/>
    <mergeCell ref="O26:Q26"/>
    <mergeCell ref="R26:V26"/>
    <mergeCell ref="W26:Z26"/>
    <mergeCell ref="AA26:AG26"/>
    <mergeCell ref="AH26:AJ26"/>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I33:N33"/>
    <mergeCell ref="P33:U33"/>
    <mergeCell ref="AB33:AG33"/>
    <mergeCell ref="B34:E34"/>
    <mergeCell ref="I34:N34"/>
    <mergeCell ref="P34:U34"/>
    <mergeCell ref="AB34:AG34"/>
    <mergeCell ref="K30:N30"/>
    <mergeCell ref="O30:Q30"/>
    <mergeCell ref="R30:V30"/>
    <mergeCell ref="W30:Z30"/>
    <mergeCell ref="AA30:AG30"/>
    <mergeCell ref="AT42:AY42"/>
    <mergeCell ref="BB42:BG42"/>
    <mergeCell ref="G43:M43"/>
    <mergeCell ref="Q43:W43"/>
    <mergeCell ref="AT43:AY43"/>
    <mergeCell ref="BB43:BG43"/>
    <mergeCell ref="G36:M36"/>
    <mergeCell ref="Q36:W36"/>
    <mergeCell ref="AA36:AG36"/>
    <mergeCell ref="G37:M37"/>
    <mergeCell ref="Q37:W37"/>
    <mergeCell ref="AA37:AG37"/>
    <mergeCell ref="G39:R39"/>
    <mergeCell ref="G40:R40"/>
    <mergeCell ref="F45:K45"/>
    <mergeCell ref="N45:S45"/>
    <mergeCell ref="V45:AA45"/>
    <mergeCell ref="F46:K46"/>
    <mergeCell ref="N46:S46"/>
    <mergeCell ref="V46:AA46"/>
    <mergeCell ref="G42:M42"/>
    <mergeCell ref="Q42:W42"/>
    <mergeCell ref="AB48:AG48"/>
    <mergeCell ref="AJ48:AL48"/>
    <mergeCell ref="AF49:AK49"/>
    <mergeCell ref="F52:I52"/>
    <mergeCell ref="K52:M52"/>
    <mergeCell ref="O52:Q52"/>
    <mergeCell ref="S52:S53"/>
    <mergeCell ref="T52:X52"/>
    <mergeCell ref="Y52:AD53"/>
    <mergeCell ref="J53:M53"/>
  </mergeCells>
  <phoneticPr fontId="3"/>
  <printOptions horizontalCentered="1"/>
  <pageMargins left="0.31496062992125984" right="0.31496062992125984" top="0.98425196850393704" bottom="0.19685039370078741" header="0" footer="0"/>
  <pageSetup paperSize="9" scale="71" firstPageNumber="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Q52"/>
  <sheetViews>
    <sheetView workbookViewId="0">
      <selection activeCell="L4" sqref="L4:M5"/>
    </sheetView>
  </sheetViews>
  <sheetFormatPr defaultColWidth="5.88671875" defaultRowHeight="18.75" customHeight="1" x14ac:dyDescent="0.2"/>
  <cols>
    <col min="1" max="10" width="5.88671875" style="161" customWidth="1"/>
    <col min="11" max="14" width="5.88671875" style="162" customWidth="1"/>
    <col min="15" max="16384" width="5.88671875" style="161"/>
  </cols>
  <sheetData>
    <row r="1" spans="1:17" ht="18.75" customHeight="1" x14ac:dyDescent="0.2">
      <c r="A1" s="329"/>
      <c r="B1" s="329"/>
      <c r="C1" s="329"/>
      <c r="D1" s="329"/>
      <c r="E1" s="329"/>
      <c r="F1" s="329"/>
      <c r="G1" s="329"/>
      <c r="H1" s="329"/>
      <c r="I1" s="329"/>
      <c r="J1" s="329"/>
      <c r="K1" s="329"/>
      <c r="L1" s="329"/>
      <c r="M1" s="329"/>
      <c r="N1" s="329"/>
      <c r="O1" s="329"/>
      <c r="P1" s="330"/>
    </row>
    <row r="2" spans="1:17" ht="18.75" customHeight="1" thickBot="1" x14ac:dyDescent="0.25">
      <c r="A2" s="330"/>
      <c r="B2" s="330"/>
      <c r="C2" s="330"/>
      <c r="D2" s="330"/>
      <c r="E2" s="330"/>
      <c r="F2" s="330"/>
      <c r="G2" s="330"/>
      <c r="H2" s="330"/>
      <c r="I2" s="330"/>
      <c r="J2" s="330"/>
      <c r="K2" s="331"/>
      <c r="L2" s="331"/>
      <c r="M2" s="331"/>
      <c r="N2" s="331"/>
      <c r="O2" s="330"/>
      <c r="P2" s="330"/>
    </row>
    <row r="3" spans="1:17" ht="18.75" customHeight="1" x14ac:dyDescent="0.2">
      <c r="A3" s="330"/>
      <c r="B3" s="1390" t="s">
        <v>324</v>
      </c>
      <c r="C3" s="1391"/>
      <c r="D3" s="1404" t="s">
        <v>17</v>
      </c>
      <c r="E3" s="1397"/>
      <c r="F3" s="1396" t="s">
        <v>13</v>
      </c>
      <c r="G3" s="1397"/>
      <c r="H3" s="1396" t="s">
        <v>91</v>
      </c>
      <c r="I3" s="1397"/>
      <c r="J3" s="1396" t="s">
        <v>14</v>
      </c>
      <c r="K3" s="1397"/>
      <c r="L3" s="1396" t="s">
        <v>15</v>
      </c>
      <c r="M3" s="1397"/>
      <c r="N3" s="1396" t="s">
        <v>18</v>
      </c>
      <c r="O3" s="1397"/>
      <c r="P3" s="330"/>
    </row>
    <row r="4" spans="1:17" ht="18.75" customHeight="1" x14ac:dyDescent="0.2">
      <c r="A4" s="330"/>
      <c r="B4" s="1392"/>
      <c r="C4" s="1393"/>
      <c r="D4" s="1398"/>
      <c r="E4" s="1399"/>
      <c r="F4" s="1402"/>
      <c r="G4" s="1399"/>
      <c r="H4" s="1402"/>
      <c r="I4" s="1399"/>
      <c r="J4" s="1402"/>
      <c r="K4" s="1399"/>
      <c r="L4" s="1402"/>
      <c r="M4" s="1399"/>
      <c r="N4" s="1411"/>
      <c r="O4" s="1412"/>
      <c r="P4" s="330"/>
      <c r="Q4" s="161" t="s">
        <v>4776</v>
      </c>
    </row>
    <row r="5" spans="1:17" ht="18.75" customHeight="1" thickBot="1" x14ac:dyDescent="0.25">
      <c r="A5" s="330"/>
      <c r="B5" s="1394"/>
      <c r="C5" s="1395"/>
      <c r="D5" s="1400"/>
      <c r="E5" s="1401"/>
      <c r="F5" s="1403"/>
      <c r="G5" s="1401"/>
      <c r="H5" s="1403"/>
      <c r="I5" s="1401"/>
      <c r="J5" s="1403"/>
      <c r="K5" s="1401"/>
      <c r="L5" s="1403"/>
      <c r="M5" s="1401"/>
      <c r="N5" s="1413"/>
      <c r="O5" s="1414"/>
      <c r="P5" s="330"/>
      <c r="Q5" s="161" t="s">
        <v>4777</v>
      </c>
    </row>
    <row r="6" spans="1:17" ht="18.75" customHeight="1" x14ac:dyDescent="0.2">
      <c r="A6" s="330"/>
      <c r="B6" s="330"/>
      <c r="C6" s="330"/>
      <c r="D6" s="330"/>
      <c r="E6" s="330"/>
      <c r="F6" s="330"/>
      <c r="G6" s="332"/>
      <c r="H6" s="332"/>
      <c r="I6" s="332"/>
      <c r="J6" s="332"/>
      <c r="K6" s="333"/>
      <c r="L6" s="333"/>
      <c r="M6" s="333"/>
      <c r="N6" s="333"/>
      <c r="O6" s="330"/>
      <c r="P6" s="330"/>
    </row>
    <row r="7" spans="1:17" ht="18.75" customHeight="1" x14ac:dyDescent="0.2">
      <c r="A7" s="330"/>
      <c r="B7" s="330"/>
      <c r="C7" s="330"/>
      <c r="D7" s="330"/>
      <c r="E7" s="330"/>
      <c r="F7" s="330"/>
      <c r="G7" s="330"/>
      <c r="H7" s="330"/>
      <c r="I7" s="330"/>
      <c r="J7" s="330"/>
      <c r="K7" s="334"/>
      <c r="L7" s="334"/>
      <c r="M7" s="334"/>
      <c r="N7" s="334" t="s">
        <v>16</v>
      </c>
      <c r="O7" s="330"/>
      <c r="P7" s="330"/>
    </row>
    <row r="8" spans="1:17" ht="18.75" customHeight="1" x14ac:dyDescent="0.2">
      <c r="A8" s="1405" t="s">
        <v>19</v>
      </c>
      <c r="B8" s="1406"/>
      <c r="C8" s="1406"/>
      <c r="D8" s="1406"/>
      <c r="E8" s="1406"/>
      <c r="F8" s="1407"/>
      <c r="G8" s="1405" t="s">
        <v>20</v>
      </c>
      <c r="H8" s="1406"/>
      <c r="I8" s="1406"/>
      <c r="J8" s="1407"/>
      <c r="K8" s="1408" t="s">
        <v>89</v>
      </c>
      <c r="L8" s="1409"/>
      <c r="M8" s="1409"/>
      <c r="N8" s="1410"/>
      <c r="O8" s="335"/>
      <c r="P8" s="330"/>
    </row>
    <row r="9" spans="1:17" ht="18.75" customHeight="1" x14ac:dyDescent="0.2">
      <c r="A9" s="336" t="s">
        <v>51</v>
      </c>
      <c r="B9" s="337"/>
      <c r="C9" s="1415" t="s">
        <v>21</v>
      </c>
      <c r="D9" s="1415"/>
      <c r="E9" s="1415"/>
      <c r="F9" s="1416"/>
      <c r="G9" s="1417" t="s">
        <v>22</v>
      </c>
      <c r="H9" s="1415"/>
      <c r="I9" s="1415"/>
      <c r="J9" s="1416"/>
      <c r="K9" s="1418">
        <f>○消防費!J43</f>
        <v>0</v>
      </c>
      <c r="L9" s="1419"/>
      <c r="M9" s="1419"/>
      <c r="N9" s="1420"/>
      <c r="O9" s="335" t="s">
        <v>67</v>
      </c>
      <c r="P9" s="330"/>
    </row>
    <row r="10" spans="1:17" ht="18.75" customHeight="1" x14ac:dyDescent="0.2">
      <c r="A10" s="336" t="s">
        <v>54</v>
      </c>
      <c r="B10" s="337"/>
      <c r="C10" s="1415" t="s">
        <v>12</v>
      </c>
      <c r="D10" s="1415"/>
      <c r="E10" s="1415"/>
      <c r="F10" s="1416"/>
      <c r="G10" s="1417" t="s">
        <v>23</v>
      </c>
      <c r="H10" s="1415"/>
      <c r="I10" s="1415"/>
      <c r="J10" s="1416"/>
      <c r="K10" s="1421">
        <f>○道路橋りょう費○!J241</f>
        <v>0</v>
      </c>
      <c r="L10" s="1422"/>
      <c r="M10" s="1422"/>
      <c r="N10" s="1423"/>
      <c r="O10" s="335" t="s">
        <v>68</v>
      </c>
      <c r="P10" s="330"/>
    </row>
    <row r="11" spans="1:17" ht="18.75" customHeight="1" x14ac:dyDescent="0.2">
      <c r="A11" s="338" t="s">
        <v>55</v>
      </c>
      <c r="B11" s="337">
        <v>1</v>
      </c>
      <c r="C11" s="1415" t="s">
        <v>4</v>
      </c>
      <c r="D11" s="1415"/>
      <c r="E11" s="1415"/>
      <c r="F11" s="1416"/>
      <c r="G11" s="1417" t="s">
        <v>24</v>
      </c>
      <c r="H11" s="1415"/>
      <c r="I11" s="1415"/>
      <c r="J11" s="1416"/>
      <c r="K11" s="1421">
        <f>+'○港湾費（港湾）'!J59</f>
        <v>0</v>
      </c>
      <c r="L11" s="1422"/>
      <c r="M11" s="1422"/>
      <c r="N11" s="1423"/>
      <c r="O11" s="335" t="s">
        <v>66</v>
      </c>
      <c r="P11" s="330"/>
    </row>
    <row r="12" spans="1:17" ht="18.75" customHeight="1" x14ac:dyDescent="0.2">
      <c r="A12" s="339"/>
      <c r="B12" s="337">
        <v>2</v>
      </c>
      <c r="C12" s="1415" t="s">
        <v>5</v>
      </c>
      <c r="D12" s="1415"/>
      <c r="E12" s="1415"/>
      <c r="F12" s="1416"/>
      <c r="G12" s="1417" t="s">
        <v>24</v>
      </c>
      <c r="H12" s="1415"/>
      <c r="I12" s="1415"/>
      <c r="J12" s="1416"/>
      <c r="K12" s="1421">
        <f>+'○港湾費（漁港）'!J59</f>
        <v>0</v>
      </c>
      <c r="L12" s="1422"/>
      <c r="M12" s="1422"/>
      <c r="N12" s="1423"/>
      <c r="O12" s="335" t="s">
        <v>65</v>
      </c>
      <c r="P12" s="330"/>
    </row>
    <row r="13" spans="1:17" ht="18.75" customHeight="1" x14ac:dyDescent="0.2">
      <c r="A13" s="336" t="s">
        <v>56</v>
      </c>
      <c r="B13" s="337"/>
      <c r="C13" s="1415" t="s">
        <v>10</v>
      </c>
      <c r="D13" s="1415"/>
      <c r="E13" s="1415"/>
      <c r="F13" s="1416"/>
      <c r="G13" s="1417" t="s">
        <v>25</v>
      </c>
      <c r="H13" s="1415"/>
      <c r="I13" s="1415"/>
      <c r="J13" s="1416"/>
      <c r="K13" s="1421">
        <f>〇都市計画費!J518</f>
        <v>0</v>
      </c>
      <c r="L13" s="1422"/>
      <c r="M13" s="1422"/>
      <c r="N13" s="1423"/>
      <c r="O13" s="335" t="s">
        <v>64</v>
      </c>
      <c r="P13" s="330"/>
    </row>
    <row r="14" spans="1:17" ht="18.75" customHeight="1" x14ac:dyDescent="0.2">
      <c r="A14" s="336" t="s">
        <v>57</v>
      </c>
      <c r="B14" s="337"/>
      <c r="C14" s="1415" t="s">
        <v>90</v>
      </c>
      <c r="D14" s="1415"/>
      <c r="E14" s="1415"/>
      <c r="F14" s="1416"/>
      <c r="G14" s="1417" t="s">
        <v>22</v>
      </c>
      <c r="H14" s="1415"/>
      <c r="I14" s="1415"/>
      <c r="J14" s="1416"/>
      <c r="K14" s="1421">
        <f>〇公園費○!J21</f>
        <v>0</v>
      </c>
      <c r="L14" s="1422"/>
      <c r="M14" s="1422"/>
      <c r="N14" s="1423"/>
      <c r="O14" s="335" t="s">
        <v>69</v>
      </c>
      <c r="P14" s="330"/>
    </row>
    <row r="15" spans="1:17" ht="18.75" customHeight="1" x14ac:dyDescent="0.2">
      <c r="A15" s="336" t="s">
        <v>58</v>
      </c>
      <c r="B15" s="337"/>
      <c r="C15" s="1415" t="s">
        <v>92</v>
      </c>
      <c r="D15" s="1415"/>
      <c r="E15" s="1415"/>
      <c r="F15" s="1416"/>
      <c r="G15" s="1417" t="s">
        <v>22</v>
      </c>
      <c r="H15" s="1415"/>
      <c r="I15" s="1415"/>
      <c r="J15" s="1416"/>
      <c r="K15" s="1421">
        <f>〇下水道費２○!J264</f>
        <v>0</v>
      </c>
      <c r="L15" s="1422"/>
      <c r="M15" s="1422"/>
      <c r="N15" s="1423"/>
      <c r="O15" s="335" t="s">
        <v>70</v>
      </c>
      <c r="P15" s="330"/>
    </row>
    <row r="16" spans="1:17" ht="18.75" customHeight="1" x14ac:dyDescent="0.2">
      <c r="A16" s="336" t="s">
        <v>59</v>
      </c>
      <c r="B16" s="337"/>
      <c r="C16" s="1415" t="s">
        <v>11</v>
      </c>
      <c r="D16" s="1415"/>
      <c r="E16" s="1415"/>
      <c r="F16" s="1416"/>
      <c r="G16" s="1417" t="s">
        <v>22</v>
      </c>
      <c r="H16" s="1415"/>
      <c r="I16" s="1415"/>
      <c r="J16" s="1416"/>
      <c r="K16" s="1421">
        <f>〇その他の土木費○!J520</f>
        <v>0</v>
      </c>
      <c r="L16" s="1424"/>
      <c r="M16" s="1424"/>
      <c r="N16" s="1425"/>
      <c r="O16" s="335" t="s">
        <v>71</v>
      </c>
      <c r="P16" s="330"/>
    </row>
    <row r="17" spans="1:16" ht="18.75" customHeight="1" x14ac:dyDescent="0.2">
      <c r="A17" s="336" t="s">
        <v>60</v>
      </c>
      <c r="B17" s="337"/>
      <c r="C17" s="1415" t="s">
        <v>26</v>
      </c>
      <c r="D17" s="1415"/>
      <c r="E17" s="1415"/>
      <c r="F17" s="1416"/>
      <c r="G17" s="1417" t="s">
        <v>27</v>
      </c>
      <c r="H17" s="1415"/>
      <c r="I17" s="1415"/>
      <c r="J17" s="1416"/>
      <c r="K17" s="1421">
        <f>+〇小学校費○!J316</f>
        <v>0</v>
      </c>
      <c r="L17" s="1422"/>
      <c r="M17" s="1422"/>
      <c r="N17" s="1423"/>
      <c r="O17" s="335" t="s">
        <v>72</v>
      </c>
      <c r="P17" s="330"/>
    </row>
    <row r="18" spans="1:16" ht="18.75" customHeight="1" x14ac:dyDescent="0.2">
      <c r="A18" s="336" t="s">
        <v>61</v>
      </c>
      <c r="B18" s="337"/>
      <c r="C18" s="1415" t="s">
        <v>28</v>
      </c>
      <c r="D18" s="1415"/>
      <c r="E18" s="1415"/>
      <c r="F18" s="1416"/>
      <c r="G18" s="1417" t="s">
        <v>27</v>
      </c>
      <c r="H18" s="1415"/>
      <c r="I18" s="1415"/>
      <c r="J18" s="1416"/>
      <c r="K18" s="1421">
        <f>+〇中学校費○!J332</f>
        <v>0</v>
      </c>
      <c r="L18" s="1422"/>
      <c r="M18" s="1422"/>
      <c r="N18" s="1423"/>
      <c r="O18" s="335" t="s">
        <v>73</v>
      </c>
      <c r="P18" s="330"/>
    </row>
    <row r="19" spans="1:16" ht="18.75" customHeight="1" x14ac:dyDescent="0.2">
      <c r="A19" s="336" t="s">
        <v>74</v>
      </c>
      <c r="B19" s="337"/>
      <c r="C19" s="1415" t="s">
        <v>29</v>
      </c>
      <c r="D19" s="1415"/>
      <c r="E19" s="1415"/>
      <c r="F19" s="1416"/>
      <c r="G19" s="1417" t="s">
        <v>30</v>
      </c>
      <c r="H19" s="1415"/>
      <c r="I19" s="1415"/>
      <c r="J19" s="1416"/>
      <c r="K19" s="1426">
        <f>+○高等学校費○!J51</f>
        <v>0</v>
      </c>
      <c r="L19" s="1427"/>
      <c r="M19" s="1427"/>
      <c r="N19" s="1428"/>
      <c r="O19" s="335" t="s">
        <v>63</v>
      </c>
      <c r="P19" s="330"/>
    </row>
    <row r="20" spans="1:16" ht="18.75" customHeight="1" x14ac:dyDescent="0.2">
      <c r="A20" s="336" t="s">
        <v>1124</v>
      </c>
      <c r="B20" s="337"/>
      <c r="C20" s="1415" t="s">
        <v>9</v>
      </c>
      <c r="D20" s="1415"/>
      <c r="E20" s="1415"/>
      <c r="F20" s="1416"/>
      <c r="G20" s="1417" t="s">
        <v>22</v>
      </c>
      <c r="H20" s="1415"/>
      <c r="I20" s="1415"/>
      <c r="J20" s="1416"/>
      <c r="K20" s="1426">
        <f>○社会福祉費○!J102</f>
        <v>0</v>
      </c>
      <c r="L20" s="1427"/>
      <c r="M20" s="1427"/>
      <c r="N20" s="1428"/>
      <c r="O20" s="335" t="s">
        <v>1125</v>
      </c>
      <c r="P20" s="330"/>
    </row>
    <row r="21" spans="1:16" ht="18.75" customHeight="1" x14ac:dyDescent="0.2">
      <c r="A21" s="336" t="s">
        <v>62</v>
      </c>
      <c r="B21" s="337"/>
      <c r="C21" s="1415" t="s">
        <v>50</v>
      </c>
      <c r="D21" s="1415"/>
      <c r="E21" s="1415"/>
      <c r="F21" s="1416"/>
      <c r="G21" s="1417" t="s">
        <v>22</v>
      </c>
      <c r="H21" s="1415"/>
      <c r="I21" s="1415"/>
      <c r="J21" s="1416"/>
      <c r="K21" s="1421">
        <f>○保健衛生費○!K559</f>
        <v>0</v>
      </c>
      <c r="L21" s="1422"/>
      <c r="M21" s="1422"/>
      <c r="N21" s="1423"/>
      <c r="O21" s="335" t="s">
        <v>1126</v>
      </c>
      <c r="P21" s="330"/>
    </row>
    <row r="22" spans="1:16" ht="18.75" customHeight="1" x14ac:dyDescent="0.2">
      <c r="A22" s="336" t="s">
        <v>75</v>
      </c>
      <c r="B22" s="337"/>
      <c r="C22" s="1415" t="s">
        <v>8</v>
      </c>
      <c r="D22" s="1415"/>
      <c r="E22" s="1415"/>
      <c r="F22" s="1416"/>
      <c r="G22" s="1417" t="s">
        <v>31</v>
      </c>
      <c r="H22" s="1415"/>
      <c r="I22" s="1415"/>
      <c r="J22" s="1416"/>
      <c r="K22" s="1426">
        <f>〇高齢者保健福祉費○!J42</f>
        <v>0</v>
      </c>
      <c r="L22" s="1427"/>
      <c r="M22" s="1427"/>
      <c r="N22" s="1428"/>
      <c r="O22" s="335" t="s">
        <v>76</v>
      </c>
      <c r="P22" s="330"/>
    </row>
    <row r="23" spans="1:16" ht="18.75" customHeight="1" x14ac:dyDescent="0.2">
      <c r="A23" s="336" t="s">
        <v>77</v>
      </c>
      <c r="B23" s="337"/>
      <c r="C23" s="1415" t="s">
        <v>32</v>
      </c>
      <c r="D23" s="1415"/>
      <c r="E23" s="1415"/>
      <c r="F23" s="1416"/>
      <c r="G23" s="1417" t="s">
        <v>22</v>
      </c>
      <c r="H23" s="1415"/>
      <c r="I23" s="1415"/>
      <c r="J23" s="1416"/>
      <c r="K23" s="1421">
        <f>○清掃費○!J110</f>
        <v>0</v>
      </c>
      <c r="L23" s="1422"/>
      <c r="M23" s="1422"/>
      <c r="N23" s="1423"/>
      <c r="O23" s="335" t="s">
        <v>78</v>
      </c>
      <c r="P23" s="330"/>
    </row>
    <row r="24" spans="1:16" ht="18.75" customHeight="1" x14ac:dyDescent="0.2">
      <c r="A24" s="336" t="s">
        <v>79</v>
      </c>
      <c r="B24" s="337"/>
      <c r="C24" s="1415" t="s">
        <v>6</v>
      </c>
      <c r="D24" s="1415"/>
      <c r="E24" s="1415"/>
      <c r="F24" s="1416"/>
      <c r="G24" s="1417" t="s">
        <v>33</v>
      </c>
      <c r="H24" s="1415"/>
      <c r="I24" s="1415"/>
      <c r="J24" s="1416"/>
      <c r="K24" s="1421">
        <f>'○農業行政費(2)○'!J189</f>
        <v>0</v>
      </c>
      <c r="L24" s="1422"/>
      <c r="M24" s="1422"/>
      <c r="N24" s="1423"/>
      <c r="O24" s="335" t="s">
        <v>1127</v>
      </c>
      <c r="P24" s="330"/>
    </row>
    <row r="25" spans="1:16" ht="18.75" customHeight="1" x14ac:dyDescent="0.2">
      <c r="A25" s="336" t="s">
        <v>81</v>
      </c>
      <c r="B25" s="337"/>
      <c r="C25" s="1415" t="s">
        <v>7</v>
      </c>
      <c r="D25" s="1415"/>
      <c r="E25" s="1415"/>
      <c r="F25" s="1416"/>
      <c r="G25" s="1417" t="s">
        <v>34</v>
      </c>
      <c r="H25" s="1415"/>
      <c r="I25" s="1415"/>
      <c r="J25" s="1416"/>
      <c r="K25" s="1421">
        <f>○林野水産行政費○!J70</f>
        <v>0</v>
      </c>
      <c r="L25" s="1422"/>
      <c r="M25" s="1422"/>
      <c r="N25" s="1423"/>
      <c r="O25" s="335" t="s">
        <v>1128</v>
      </c>
      <c r="P25" s="330"/>
    </row>
    <row r="26" spans="1:16" ht="18.75" customHeight="1" x14ac:dyDescent="0.2">
      <c r="A26" s="340" t="s">
        <v>82</v>
      </c>
      <c r="B26" s="337">
        <v>1</v>
      </c>
      <c r="C26" s="1415" t="s">
        <v>35</v>
      </c>
      <c r="D26" s="1415"/>
      <c r="E26" s="1415"/>
      <c r="F26" s="1416"/>
      <c r="G26" s="1417" t="s">
        <v>22</v>
      </c>
      <c r="H26" s="1415"/>
      <c r="I26" s="1415"/>
      <c r="J26" s="1416"/>
      <c r="K26" s="1421">
        <f>'〇地域振興費（人口）その２○'!J714</f>
        <v>0</v>
      </c>
      <c r="L26" s="1422"/>
      <c r="M26" s="1422"/>
      <c r="N26" s="1423"/>
      <c r="O26" s="335" t="s">
        <v>1129</v>
      </c>
      <c r="P26" s="330"/>
    </row>
    <row r="27" spans="1:16" ht="18.75" customHeight="1" x14ac:dyDescent="0.2">
      <c r="A27" s="339"/>
      <c r="B27" s="337">
        <v>2</v>
      </c>
      <c r="C27" s="1415" t="s">
        <v>35</v>
      </c>
      <c r="D27" s="1415"/>
      <c r="E27" s="1415"/>
      <c r="F27" s="1416"/>
      <c r="G27" s="1417" t="s">
        <v>36</v>
      </c>
      <c r="H27" s="1415"/>
      <c r="I27" s="1415"/>
      <c r="J27" s="1416"/>
      <c r="K27" s="1426">
        <f>〇地域振興費・面積!J115</f>
        <v>0</v>
      </c>
      <c r="L27" s="1427"/>
      <c r="M27" s="1427"/>
      <c r="N27" s="1428"/>
      <c r="O27" s="335" t="s">
        <v>84</v>
      </c>
      <c r="P27" s="330"/>
    </row>
    <row r="28" spans="1:16" ht="18.75" customHeight="1" thickBot="1" x14ac:dyDescent="0.25">
      <c r="A28" s="336" t="s">
        <v>83</v>
      </c>
      <c r="B28" s="337"/>
      <c r="C28" s="1415" t="s">
        <v>37</v>
      </c>
      <c r="D28" s="1415"/>
      <c r="E28" s="1415"/>
      <c r="F28" s="1416"/>
      <c r="G28" s="1431"/>
      <c r="H28" s="1432"/>
      <c r="I28" s="1432"/>
      <c r="J28" s="1433"/>
      <c r="K28" s="1434" t="e">
        <f>K51</f>
        <v>#DIV/0!</v>
      </c>
      <c r="L28" s="1435"/>
      <c r="M28" s="1435"/>
      <c r="N28" s="1436"/>
      <c r="O28" s="335" t="s">
        <v>85</v>
      </c>
      <c r="P28" s="330"/>
    </row>
    <row r="29" spans="1:16" ht="18.75" customHeight="1" thickBot="1" x14ac:dyDescent="0.25">
      <c r="A29" s="341"/>
      <c r="B29" s="341"/>
      <c r="C29" s="341"/>
      <c r="D29" s="341"/>
      <c r="E29" s="341"/>
      <c r="F29" s="341"/>
      <c r="G29" s="1437" t="s">
        <v>38</v>
      </c>
      <c r="H29" s="1438"/>
      <c r="I29" s="1438"/>
      <c r="J29" s="1439"/>
      <c r="K29" s="1440" t="e">
        <f>SUM(K9:N28)</f>
        <v>#DIV/0!</v>
      </c>
      <c r="L29" s="1441"/>
      <c r="M29" s="1441"/>
      <c r="N29" s="1442"/>
      <c r="O29" s="335"/>
      <c r="P29" s="330"/>
    </row>
    <row r="30" spans="1:16" ht="18.75" customHeight="1" x14ac:dyDescent="0.2">
      <c r="A30" s="330"/>
      <c r="B30" s="330"/>
      <c r="C30" s="330"/>
      <c r="D30" s="330"/>
      <c r="E30" s="330"/>
      <c r="F30" s="330"/>
      <c r="G30" s="330"/>
      <c r="H30" s="330"/>
      <c r="I30" s="330"/>
      <c r="J30" s="330"/>
      <c r="K30" s="331"/>
      <c r="L30" s="331"/>
      <c r="M30" s="331"/>
      <c r="N30" s="331"/>
      <c r="O30" s="330"/>
      <c r="P30" s="330"/>
    </row>
    <row r="31" spans="1:16" ht="18.75" customHeight="1" x14ac:dyDescent="0.2">
      <c r="A31" s="330"/>
      <c r="B31" s="330"/>
      <c r="C31" s="330"/>
      <c r="D31" s="330"/>
      <c r="E31" s="330"/>
      <c r="F31" s="330"/>
      <c r="G31" s="330"/>
      <c r="H31" s="330"/>
      <c r="I31" s="330"/>
      <c r="J31" s="330"/>
      <c r="K31" s="331"/>
      <c r="L31" s="331"/>
      <c r="M31" s="331"/>
      <c r="N31" s="331"/>
      <c r="O31" s="330"/>
      <c r="P31" s="330"/>
    </row>
    <row r="32" spans="1:16" ht="18.75" customHeight="1" x14ac:dyDescent="0.2">
      <c r="A32" s="330" t="s">
        <v>39</v>
      </c>
      <c r="B32" s="330"/>
      <c r="C32" s="330"/>
      <c r="D32" s="330"/>
      <c r="E32" s="330"/>
      <c r="F32" s="330"/>
      <c r="G32" s="330"/>
      <c r="H32" s="330"/>
      <c r="I32" s="330"/>
      <c r="J32" s="330"/>
      <c r="K32" s="331"/>
      <c r="L32" s="331"/>
      <c r="M32" s="331"/>
      <c r="N32" s="331"/>
      <c r="O32" s="330"/>
      <c r="P32" s="330"/>
    </row>
    <row r="33" spans="1:16" ht="18.75" customHeight="1" x14ac:dyDescent="0.2">
      <c r="A33" s="342">
        <v>19</v>
      </c>
      <c r="B33" s="343">
        <v>1</v>
      </c>
      <c r="C33" s="1429" t="s">
        <v>0</v>
      </c>
      <c r="D33" s="1429"/>
      <c r="E33" s="1429"/>
      <c r="F33" s="1429"/>
      <c r="G33" s="1429"/>
      <c r="H33" s="1429"/>
      <c r="I33" s="1429"/>
      <c r="J33" s="1430"/>
      <c r="K33" s="1426" t="e">
        <f>〇災害復旧費○!AC16</f>
        <v>#DIV/0!</v>
      </c>
      <c r="L33" s="1446"/>
      <c r="M33" s="1446"/>
      <c r="N33" s="1447"/>
      <c r="O33" s="335" t="s">
        <v>86</v>
      </c>
      <c r="P33" s="330"/>
    </row>
    <row r="34" spans="1:16" ht="18.75" customHeight="1" x14ac:dyDescent="0.2">
      <c r="A34" s="344"/>
      <c r="B34" s="343">
        <v>2</v>
      </c>
      <c r="C34" s="1429" t="s">
        <v>40</v>
      </c>
      <c r="D34" s="1429"/>
      <c r="E34" s="1429"/>
      <c r="F34" s="1429"/>
      <c r="G34" s="1429"/>
      <c r="H34" s="1429"/>
      <c r="I34" s="1429"/>
      <c r="J34" s="1430"/>
      <c r="K34" s="1426">
        <f>〇その他公債費!J5</f>
        <v>0</v>
      </c>
      <c r="L34" s="1427"/>
      <c r="M34" s="1427"/>
      <c r="N34" s="1428"/>
      <c r="O34" s="335" t="s">
        <v>52</v>
      </c>
      <c r="P34" s="330"/>
    </row>
    <row r="35" spans="1:16" ht="18.75" customHeight="1" x14ac:dyDescent="0.2">
      <c r="A35" s="344"/>
      <c r="B35" s="343">
        <v>3</v>
      </c>
      <c r="C35" s="1429" t="s">
        <v>41</v>
      </c>
      <c r="D35" s="1429"/>
      <c r="E35" s="1429"/>
      <c r="F35" s="1429"/>
      <c r="G35" s="1429"/>
      <c r="H35" s="1429"/>
      <c r="I35" s="1429"/>
      <c r="J35" s="1430"/>
      <c r="K35" s="1426">
        <f>'〇補正（10以前）○'!J15</f>
        <v>0</v>
      </c>
      <c r="L35" s="1427"/>
      <c r="M35" s="1427"/>
      <c r="N35" s="1428"/>
      <c r="O35" s="335" t="s">
        <v>87</v>
      </c>
      <c r="P35" s="330"/>
    </row>
    <row r="36" spans="1:16" ht="18.75" customHeight="1" x14ac:dyDescent="0.2">
      <c r="A36" s="344"/>
      <c r="B36" s="343">
        <v>4</v>
      </c>
      <c r="C36" s="1429" t="s">
        <v>7159</v>
      </c>
      <c r="D36" s="1429"/>
      <c r="E36" s="1429"/>
      <c r="F36" s="1429"/>
      <c r="G36" s="1429"/>
      <c r="H36" s="1429"/>
      <c r="I36" s="1429"/>
      <c r="J36" s="1430"/>
      <c r="K36" s="1421">
        <f>'〇補正（14以降）○'!J99</f>
        <v>0</v>
      </c>
      <c r="L36" s="1422"/>
      <c r="M36" s="1422"/>
      <c r="N36" s="1423"/>
      <c r="O36" s="335" t="s">
        <v>53</v>
      </c>
      <c r="P36" s="330"/>
    </row>
    <row r="37" spans="1:16" ht="18.75" customHeight="1" x14ac:dyDescent="0.2">
      <c r="A37" s="344"/>
      <c r="B37" s="343">
        <v>5</v>
      </c>
      <c r="C37" s="1429" t="s">
        <v>702</v>
      </c>
      <c r="D37" s="1429"/>
      <c r="E37" s="1429"/>
      <c r="F37" s="1429"/>
      <c r="G37" s="1429"/>
      <c r="H37" s="1429"/>
      <c r="I37" s="1429"/>
      <c r="J37" s="1430"/>
      <c r="K37" s="1421">
        <f>〇減収補填債○!J50</f>
        <v>0</v>
      </c>
      <c r="L37" s="1422"/>
      <c r="M37" s="1422"/>
      <c r="N37" s="1423"/>
      <c r="O37" s="335" t="s">
        <v>88</v>
      </c>
      <c r="P37" s="330"/>
    </row>
    <row r="38" spans="1:16" ht="18.75" hidden="1" customHeight="1" x14ac:dyDescent="0.2">
      <c r="A38" s="344"/>
      <c r="B38" s="343"/>
      <c r="C38" s="1429" t="s">
        <v>1</v>
      </c>
      <c r="D38" s="1429"/>
      <c r="E38" s="1429"/>
      <c r="F38" s="1429"/>
      <c r="G38" s="1429"/>
      <c r="H38" s="1429"/>
      <c r="I38" s="1429"/>
      <c r="J38" s="1430"/>
      <c r="K38" s="1443"/>
      <c r="L38" s="1444"/>
      <c r="M38" s="1444"/>
      <c r="N38" s="1445"/>
      <c r="O38" s="335"/>
      <c r="P38" s="330"/>
    </row>
    <row r="39" spans="1:16" ht="18.75" customHeight="1" x14ac:dyDescent="0.2">
      <c r="A39" s="344"/>
      <c r="B39" s="343">
        <v>6</v>
      </c>
      <c r="C39" s="1429" t="s">
        <v>2</v>
      </c>
      <c r="D39" s="1429"/>
      <c r="E39" s="1429"/>
      <c r="F39" s="1429"/>
      <c r="G39" s="1429"/>
      <c r="H39" s="1429"/>
      <c r="I39" s="1429"/>
      <c r="J39" s="1430"/>
      <c r="K39" s="1421">
        <f>〇財源対策債○!J120</f>
        <v>0</v>
      </c>
      <c r="L39" s="1422"/>
      <c r="M39" s="1422"/>
      <c r="N39" s="1423"/>
      <c r="O39" s="335" t="s">
        <v>1626</v>
      </c>
      <c r="P39" s="330"/>
    </row>
    <row r="40" spans="1:16" ht="18.75" customHeight="1" x14ac:dyDescent="0.2">
      <c r="A40" s="344"/>
      <c r="B40" s="343">
        <v>7</v>
      </c>
      <c r="C40" s="1429" t="s">
        <v>703</v>
      </c>
      <c r="D40" s="1429"/>
      <c r="E40" s="1429"/>
      <c r="F40" s="1429"/>
      <c r="G40" s="1429"/>
      <c r="H40" s="1429"/>
      <c r="I40" s="1429"/>
      <c r="J40" s="1430"/>
      <c r="K40" s="1421">
        <f>〇減税補填債○!J21</f>
        <v>0</v>
      </c>
      <c r="L40" s="1422"/>
      <c r="M40" s="1422"/>
      <c r="N40" s="1423"/>
      <c r="O40" s="335" t="s">
        <v>1625</v>
      </c>
      <c r="P40" s="330"/>
    </row>
    <row r="41" spans="1:16" ht="18.75" customHeight="1" x14ac:dyDescent="0.2">
      <c r="A41" s="344"/>
      <c r="B41" s="343">
        <v>8</v>
      </c>
      <c r="C41" s="1429" t="s">
        <v>3</v>
      </c>
      <c r="D41" s="1429"/>
      <c r="E41" s="1429"/>
      <c r="F41" s="1429"/>
      <c r="G41" s="1429"/>
      <c r="H41" s="1429"/>
      <c r="I41" s="1429"/>
      <c r="J41" s="1430"/>
      <c r="K41" s="1421">
        <f>〇臨時財政対策○!J48</f>
        <v>0</v>
      </c>
      <c r="L41" s="1422"/>
      <c r="M41" s="1422"/>
      <c r="N41" s="1423"/>
      <c r="O41" s="335" t="s">
        <v>1624</v>
      </c>
      <c r="P41" s="330"/>
    </row>
    <row r="42" spans="1:16" ht="18.75" customHeight="1" x14ac:dyDescent="0.2">
      <c r="A42" s="344"/>
      <c r="B42" s="343">
        <v>9</v>
      </c>
      <c r="C42" s="1429" t="s">
        <v>810</v>
      </c>
      <c r="D42" s="1429"/>
      <c r="E42" s="1429"/>
      <c r="F42" s="1429"/>
      <c r="G42" s="1429"/>
      <c r="H42" s="1429"/>
      <c r="I42" s="1429"/>
      <c r="J42" s="1430"/>
      <c r="K42" s="1421">
        <f>〇緊防債○!K34</f>
        <v>0</v>
      </c>
      <c r="L42" s="1422"/>
      <c r="M42" s="1422"/>
      <c r="N42" s="1423"/>
      <c r="O42" s="335" t="s">
        <v>1623</v>
      </c>
      <c r="P42" s="330"/>
    </row>
    <row r="43" spans="1:16" ht="18.75" customHeight="1" x14ac:dyDescent="0.2">
      <c r="A43" s="345"/>
      <c r="B43" s="343">
        <v>10</v>
      </c>
      <c r="C43" s="1429" t="s">
        <v>5607</v>
      </c>
      <c r="D43" s="1429"/>
      <c r="E43" s="1429"/>
      <c r="F43" s="1429"/>
      <c r="G43" s="1429"/>
      <c r="H43" s="1429"/>
      <c r="I43" s="1429"/>
      <c r="J43" s="1430"/>
      <c r="K43" s="1421">
        <f>〇国土強靭化○!K26</f>
        <v>0</v>
      </c>
      <c r="L43" s="1422"/>
      <c r="M43" s="1422"/>
      <c r="N43" s="1423"/>
      <c r="O43" s="335" t="s">
        <v>1622</v>
      </c>
      <c r="P43" s="330"/>
    </row>
    <row r="44" spans="1:16" ht="18.75" customHeight="1" x14ac:dyDescent="0.2">
      <c r="A44" s="344"/>
      <c r="B44" s="343">
        <v>11</v>
      </c>
      <c r="C44" s="1429" t="s">
        <v>42</v>
      </c>
      <c r="D44" s="1429"/>
      <c r="E44" s="1429"/>
      <c r="F44" s="1429"/>
      <c r="G44" s="1429"/>
      <c r="H44" s="1429"/>
      <c r="I44" s="1429"/>
      <c r="J44" s="1430"/>
      <c r="K44" s="1426">
        <f>〇その他公債費!J11</f>
        <v>0</v>
      </c>
      <c r="L44" s="1427"/>
      <c r="M44" s="1427"/>
      <c r="N44" s="1428"/>
      <c r="O44" s="335" t="s">
        <v>1621</v>
      </c>
      <c r="P44" s="330"/>
    </row>
    <row r="45" spans="1:16" ht="18.75" customHeight="1" x14ac:dyDescent="0.2">
      <c r="A45" s="344"/>
      <c r="B45" s="343">
        <v>12</v>
      </c>
      <c r="C45" s="1429" t="s">
        <v>43</v>
      </c>
      <c r="D45" s="1429"/>
      <c r="E45" s="1429"/>
      <c r="F45" s="1429"/>
      <c r="G45" s="1429"/>
      <c r="H45" s="1429"/>
      <c r="I45" s="1429"/>
      <c r="J45" s="1430"/>
      <c r="K45" s="1426">
        <f>〇その他公債費!J17</f>
        <v>0</v>
      </c>
      <c r="L45" s="1427"/>
      <c r="M45" s="1427"/>
      <c r="N45" s="1428"/>
      <c r="O45" s="335" t="s">
        <v>1620</v>
      </c>
      <c r="P45" s="330"/>
    </row>
    <row r="46" spans="1:16" ht="18.75" customHeight="1" x14ac:dyDescent="0.2">
      <c r="A46" s="344"/>
      <c r="B46" s="343">
        <v>13</v>
      </c>
      <c r="C46" s="1429" t="s">
        <v>44</v>
      </c>
      <c r="D46" s="1429"/>
      <c r="E46" s="1429"/>
      <c r="F46" s="1429"/>
      <c r="G46" s="1429"/>
      <c r="H46" s="1429"/>
      <c r="I46" s="1429"/>
      <c r="J46" s="1430"/>
      <c r="K46" s="1426">
        <f>〇その他公債費!J23</f>
        <v>0</v>
      </c>
      <c r="L46" s="1427"/>
      <c r="M46" s="1427"/>
      <c r="N46" s="1428"/>
      <c r="O46" s="335" t="s">
        <v>1619</v>
      </c>
      <c r="P46" s="330"/>
    </row>
    <row r="47" spans="1:16" ht="18.75" customHeight="1" x14ac:dyDescent="0.2">
      <c r="A47" s="344"/>
      <c r="B47" s="343">
        <v>14</v>
      </c>
      <c r="C47" s="1429" t="s">
        <v>45</v>
      </c>
      <c r="D47" s="1429"/>
      <c r="E47" s="1429"/>
      <c r="F47" s="1429"/>
      <c r="G47" s="1429"/>
      <c r="H47" s="1429"/>
      <c r="I47" s="1429"/>
      <c r="J47" s="1430"/>
      <c r="K47" s="1426">
        <f>〇その他公債費!J29</f>
        <v>0</v>
      </c>
      <c r="L47" s="1427"/>
      <c r="M47" s="1427"/>
      <c r="N47" s="1428"/>
      <c r="O47" s="335" t="s">
        <v>1618</v>
      </c>
      <c r="P47" s="330"/>
    </row>
    <row r="48" spans="1:16" ht="18.75" customHeight="1" x14ac:dyDescent="0.2">
      <c r="A48" s="344"/>
      <c r="B48" s="343">
        <v>15</v>
      </c>
      <c r="C48" s="1429" t="s">
        <v>46</v>
      </c>
      <c r="D48" s="1429"/>
      <c r="E48" s="1429"/>
      <c r="F48" s="1429"/>
      <c r="G48" s="1429"/>
      <c r="H48" s="1429"/>
      <c r="I48" s="1429"/>
      <c r="J48" s="1430"/>
      <c r="K48" s="1426">
        <f>〇その他公債費!J35</f>
        <v>0</v>
      </c>
      <c r="L48" s="1427"/>
      <c r="M48" s="1427"/>
      <c r="N48" s="1428"/>
      <c r="O48" s="335" t="s">
        <v>1617</v>
      </c>
      <c r="P48" s="330"/>
    </row>
    <row r="49" spans="1:16" ht="18.75" customHeight="1" x14ac:dyDescent="0.2">
      <c r="A49" s="344"/>
      <c r="B49" s="343">
        <v>16</v>
      </c>
      <c r="C49" s="1429" t="s">
        <v>47</v>
      </c>
      <c r="D49" s="1429"/>
      <c r="E49" s="1429"/>
      <c r="F49" s="1429"/>
      <c r="G49" s="1429"/>
      <c r="H49" s="1429"/>
      <c r="I49" s="1429"/>
      <c r="J49" s="1430"/>
      <c r="K49" s="1426">
        <f>〇その他公債費!J41</f>
        <v>0</v>
      </c>
      <c r="L49" s="1427"/>
      <c r="M49" s="1427"/>
      <c r="N49" s="1428"/>
      <c r="O49" s="335" t="s">
        <v>1616</v>
      </c>
      <c r="P49" s="330"/>
    </row>
    <row r="50" spans="1:16" ht="18.75" customHeight="1" thickBot="1" x14ac:dyDescent="0.25">
      <c r="A50" s="344"/>
      <c r="B50" s="343">
        <v>17</v>
      </c>
      <c r="C50" s="1429" t="s">
        <v>48</v>
      </c>
      <c r="D50" s="1429"/>
      <c r="E50" s="1429"/>
      <c r="F50" s="1429"/>
      <c r="G50" s="1429"/>
      <c r="H50" s="1429"/>
      <c r="I50" s="1429"/>
      <c r="J50" s="1430"/>
      <c r="K50" s="1448">
        <f>〇その他公債費!J47</f>
        <v>0</v>
      </c>
      <c r="L50" s="1449"/>
      <c r="M50" s="1449"/>
      <c r="N50" s="1450"/>
      <c r="O50" s="335" t="s">
        <v>5608</v>
      </c>
      <c r="P50" s="330"/>
    </row>
    <row r="51" spans="1:16" ht="18.75" customHeight="1" thickBot="1" x14ac:dyDescent="0.25">
      <c r="A51" s="1405" t="s">
        <v>49</v>
      </c>
      <c r="B51" s="1406"/>
      <c r="C51" s="1406"/>
      <c r="D51" s="1406"/>
      <c r="E51" s="1406"/>
      <c r="F51" s="1406"/>
      <c r="G51" s="1406"/>
      <c r="H51" s="1406"/>
      <c r="I51" s="1406"/>
      <c r="J51" s="1451"/>
      <c r="K51" s="1440" t="e">
        <f>SUM(K33:N50)</f>
        <v>#DIV/0!</v>
      </c>
      <c r="L51" s="1441"/>
      <c r="M51" s="1441"/>
      <c r="N51" s="1442"/>
      <c r="O51" s="335" t="s">
        <v>85</v>
      </c>
      <c r="P51" s="330"/>
    </row>
    <row r="52" spans="1:16" ht="18.75" customHeight="1" x14ac:dyDescent="0.2">
      <c r="A52" s="330"/>
      <c r="B52" s="330"/>
      <c r="C52" s="330"/>
      <c r="D52" s="330"/>
      <c r="E52" s="330"/>
      <c r="F52" s="330"/>
      <c r="G52" s="330"/>
      <c r="H52" s="330"/>
      <c r="I52" s="330"/>
      <c r="J52" s="330"/>
      <c r="K52" s="331"/>
      <c r="L52" s="331"/>
      <c r="M52" s="331"/>
      <c r="N52" s="331"/>
      <c r="O52" s="330"/>
      <c r="P52" s="330"/>
    </row>
  </sheetData>
  <sheetProtection autoFilter="0"/>
  <mergeCells count="117">
    <mergeCell ref="C50:J50"/>
    <mergeCell ref="K50:N50"/>
    <mergeCell ref="A51:J51"/>
    <mergeCell ref="K51:N51"/>
    <mergeCell ref="C46:J46"/>
    <mergeCell ref="K46:N46"/>
    <mergeCell ref="C47:J47"/>
    <mergeCell ref="K48:N48"/>
    <mergeCell ref="C49:J49"/>
    <mergeCell ref="K49:N49"/>
    <mergeCell ref="C44:J44"/>
    <mergeCell ref="K44:N44"/>
    <mergeCell ref="C45:J45"/>
    <mergeCell ref="K45:N45"/>
    <mergeCell ref="K47:N47"/>
    <mergeCell ref="C48:J48"/>
    <mergeCell ref="C40:J40"/>
    <mergeCell ref="K40:N40"/>
    <mergeCell ref="C41:J41"/>
    <mergeCell ref="C42:J42"/>
    <mergeCell ref="K42:N42"/>
    <mergeCell ref="K41:N41"/>
    <mergeCell ref="C43:J43"/>
    <mergeCell ref="K43:N43"/>
    <mergeCell ref="C38:J38"/>
    <mergeCell ref="K38:N38"/>
    <mergeCell ref="C39:J39"/>
    <mergeCell ref="K39:N39"/>
    <mergeCell ref="C33:J33"/>
    <mergeCell ref="K33:N33"/>
    <mergeCell ref="C34:J34"/>
    <mergeCell ref="K34:N34"/>
    <mergeCell ref="C36:J36"/>
    <mergeCell ref="K36:N36"/>
    <mergeCell ref="C37:J37"/>
    <mergeCell ref="K37:N37"/>
    <mergeCell ref="C26:F26"/>
    <mergeCell ref="G26:J26"/>
    <mergeCell ref="K26:N26"/>
    <mergeCell ref="C35:J35"/>
    <mergeCell ref="K35:N35"/>
    <mergeCell ref="C27:F27"/>
    <mergeCell ref="G27:J27"/>
    <mergeCell ref="K27:N27"/>
    <mergeCell ref="C28:F28"/>
    <mergeCell ref="G28:J28"/>
    <mergeCell ref="K28:N28"/>
    <mergeCell ref="G29:J29"/>
    <mergeCell ref="K29:N29"/>
    <mergeCell ref="C23:F23"/>
    <mergeCell ref="G23:J23"/>
    <mergeCell ref="K23:N23"/>
    <mergeCell ref="C24:F24"/>
    <mergeCell ref="G24:J24"/>
    <mergeCell ref="K24:N24"/>
    <mergeCell ref="C25:F25"/>
    <mergeCell ref="G25:J25"/>
    <mergeCell ref="K25:N25"/>
    <mergeCell ref="C20:F20"/>
    <mergeCell ref="G20:J20"/>
    <mergeCell ref="K20:N20"/>
    <mergeCell ref="C21:F21"/>
    <mergeCell ref="G21:J21"/>
    <mergeCell ref="K21:N21"/>
    <mergeCell ref="C22:F22"/>
    <mergeCell ref="G22:J22"/>
    <mergeCell ref="K22:N22"/>
    <mergeCell ref="C17:F17"/>
    <mergeCell ref="G17:J17"/>
    <mergeCell ref="K17:N17"/>
    <mergeCell ref="C18:F18"/>
    <mergeCell ref="G18:J18"/>
    <mergeCell ref="K18:N18"/>
    <mergeCell ref="C19:F19"/>
    <mergeCell ref="G19:J19"/>
    <mergeCell ref="K19:N19"/>
    <mergeCell ref="C14:F14"/>
    <mergeCell ref="G14:J14"/>
    <mergeCell ref="K14:N14"/>
    <mergeCell ref="C15:F15"/>
    <mergeCell ref="G15:J15"/>
    <mergeCell ref="K15:N15"/>
    <mergeCell ref="C16:F16"/>
    <mergeCell ref="G16:J16"/>
    <mergeCell ref="K16:N16"/>
    <mergeCell ref="C11:F11"/>
    <mergeCell ref="G11:J11"/>
    <mergeCell ref="K11:N11"/>
    <mergeCell ref="C12:F12"/>
    <mergeCell ref="G12:J12"/>
    <mergeCell ref="K12:N12"/>
    <mergeCell ref="C13:F13"/>
    <mergeCell ref="G13:J13"/>
    <mergeCell ref="K13:N13"/>
    <mergeCell ref="A8:F8"/>
    <mergeCell ref="G8:J8"/>
    <mergeCell ref="K8:N8"/>
    <mergeCell ref="L4:M5"/>
    <mergeCell ref="N4:O5"/>
    <mergeCell ref="C9:F9"/>
    <mergeCell ref="G9:J9"/>
    <mergeCell ref="K9:N9"/>
    <mergeCell ref="C10:F10"/>
    <mergeCell ref="G10:J10"/>
    <mergeCell ref="K10:N10"/>
    <mergeCell ref="B3:C3"/>
    <mergeCell ref="B4:C5"/>
    <mergeCell ref="L3:M3"/>
    <mergeCell ref="N3:O3"/>
    <mergeCell ref="D4:E5"/>
    <mergeCell ref="F4:G5"/>
    <mergeCell ref="D3:E3"/>
    <mergeCell ref="F3:G3"/>
    <mergeCell ref="H3:I3"/>
    <mergeCell ref="J3:K3"/>
    <mergeCell ref="H4:I5"/>
    <mergeCell ref="J4:K5"/>
  </mergeCells>
  <phoneticPr fontId="3"/>
  <dataValidations count="1">
    <dataValidation type="list" allowBlank="1" showInputMessage="1" showErrorMessage="1" sqref="B4:C5" xr:uid="{00000000-0002-0000-0200-000000000000}">
      <formula1>$Q$4:$Q$5</formula1>
    </dataValidation>
  </dataValidations>
  <pageMargins left="0.78700000000000003" right="0.78700000000000003" top="0.98399999999999999" bottom="0.98399999999999999" header="0.51200000000000001" footer="0.51200000000000001"/>
  <pageSetup paperSize="9" scale="83" orientation="portrait" r:id="rId1"/>
  <headerFooter alignWithMargins="0"/>
  <rowBreaks count="1" manualBreakCount="1">
    <brk id="31"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R47"/>
  <sheetViews>
    <sheetView workbookViewId="0">
      <selection activeCell="R8" sqref="R8:U9"/>
    </sheetView>
  </sheetViews>
  <sheetFormatPr defaultColWidth="9" defaultRowHeight="13.2" x14ac:dyDescent="0.2"/>
  <cols>
    <col min="1" max="3" width="2.44140625" style="240" customWidth="1"/>
    <col min="4" max="4" width="2.44140625" style="232" customWidth="1"/>
    <col min="5" max="40" width="2.44140625" style="240" customWidth="1"/>
    <col min="41" max="41" width="9" style="240" bestFit="1" customWidth="1"/>
    <col min="42" max="43" width="9.88671875" style="240" bestFit="1" customWidth="1"/>
    <col min="44" max="44" width="9" style="240"/>
    <col min="45" max="45" width="9.88671875" style="240" bestFit="1" customWidth="1"/>
    <col min="46" max="46" width="9" style="240"/>
    <col min="47" max="47" width="9.88671875" style="240" bestFit="1" customWidth="1"/>
    <col min="48" max="16384" width="9" style="240"/>
  </cols>
  <sheetData>
    <row r="1" spans="1:44" x14ac:dyDescent="0.2">
      <c r="A1" s="1235" t="s">
        <v>5130</v>
      </c>
      <c r="B1" s="1213"/>
      <c r="C1" s="1213"/>
      <c r="D1" s="1213"/>
      <c r="E1" s="1213"/>
      <c r="F1" s="1213"/>
      <c r="G1" s="1213"/>
      <c r="H1" s="1213"/>
      <c r="I1" s="1213"/>
      <c r="J1" s="1213"/>
      <c r="K1" s="1235"/>
      <c r="L1" s="1235"/>
      <c r="M1" s="1235"/>
      <c r="N1" s="1235"/>
      <c r="O1" s="1235"/>
      <c r="P1" s="1235"/>
      <c r="Q1" s="1235"/>
      <c r="R1" s="1235"/>
      <c r="S1" s="1235"/>
      <c r="T1" s="1235"/>
      <c r="U1" s="1235"/>
      <c r="V1" s="1235"/>
      <c r="W1" s="1235"/>
      <c r="X1" s="1235"/>
      <c r="Y1" s="1235"/>
      <c r="Z1" s="1235"/>
      <c r="AA1" s="1235"/>
      <c r="AB1" s="1235"/>
      <c r="AC1" s="1235"/>
      <c r="AD1" s="1235"/>
      <c r="AE1" s="1235"/>
      <c r="AF1" s="1235"/>
      <c r="AG1" s="1235"/>
      <c r="AH1" s="1235"/>
      <c r="AI1" s="1235"/>
      <c r="AJ1" s="1235"/>
      <c r="AK1" s="1235"/>
      <c r="AL1" s="1235"/>
    </row>
    <row r="2" spans="1:44" x14ac:dyDescent="0.2">
      <c r="A2" s="1235"/>
      <c r="B2" s="1213"/>
      <c r="C2" s="1213"/>
      <c r="D2" s="1213"/>
      <c r="E2" s="1213"/>
      <c r="F2" s="1213"/>
      <c r="G2" s="1213"/>
      <c r="H2" s="1213"/>
      <c r="I2" s="1213"/>
      <c r="J2" s="1213"/>
      <c r="K2" s="1235"/>
      <c r="L2" s="1235"/>
      <c r="M2" s="1235"/>
      <c r="N2" s="1235"/>
      <c r="O2" s="1235"/>
      <c r="P2" s="1235"/>
      <c r="Q2" s="1235"/>
      <c r="R2" s="1235"/>
      <c r="S2" s="1235"/>
      <c r="T2" s="1235"/>
      <c r="U2" s="1235"/>
      <c r="V2" s="1235"/>
      <c r="W2" s="1235"/>
      <c r="X2" s="1235"/>
      <c r="Y2" s="1235"/>
      <c r="Z2" s="1235"/>
      <c r="AA2" s="1909" t="s">
        <v>114</v>
      </c>
      <c r="AB2" s="1909"/>
      <c r="AC2" s="1909"/>
      <c r="AD2" s="1909"/>
      <c r="AE2" s="1924">
        <f>総括表!H4</f>
        <v>0</v>
      </c>
      <c r="AF2" s="1924"/>
      <c r="AG2" s="1924"/>
      <c r="AH2" s="1924"/>
      <c r="AI2" s="1924"/>
      <c r="AJ2" s="1924"/>
      <c r="AK2" s="1924"/>
      <c r="AL2" s="1235"/>
    </row>
    <row r="3" spans="1:44" x14ac:dyDescent="0.2">
      <c r="A3" s="1213" t="s">
        <v>113</v>
      </c>
      <c r="B3" s="1213"/>
      <c r="C3" s="1213"/>
      <c r="D3" s="1213"/>
      <c r="E3" s="1213"/>
      <c r="F3" s="1213"/>
      <c r="G3" s="1213"/>
      <c r="H3" s="1213"/>
      <c r="I3" s="1213"/>
      <c r="J3" s="1213"/>
      <c r="K3" s="1235"/>
      <c r="L3" s="1235"/>
      <c r="M3" s="1235"/>
      <c r="N3" s="1235"/>
      <c r="O3" s="1235"/>
      <c r="P3" s="1235"/>
      <c r="Q3" s="1235"/>
      <c r="R3" s="1235"/>
      <c r="S3" s="1235"/>
      <c r="T3" s="1235"/>
      <c r="U3" s="1235"/>
      <c r="V3" s="1235"/>
      <c r="W3" s="1235"/>
      <c r="X3" s="1235"/>
      <c r="Y3" s="1235"/>
      <c r="Z3" s="1235"/>
      <c r="AA3" s="1235"/>
      <c r="AB3" s="1235"/>
      <c r="AC3" s="1235"/>
      <c r="AD3" s="1235"/>
      <c r="AE3" s="1235"/>
      <c r="AF3" s="1235"/>
      <c r="AG3" s="1235"/>
      <c r="AH3" s="1235"/>
      <c r="AI3" s="1235"/>
      <c r="AJ3" s="1235"/>
      <c r="AK3" s="1235"/>
      <c r="AL3" s="1235"/>
    </row>
    <row r="4" spans="1:44" s="232" customFormat="1" x14ac:dyDescent="0.2">
      <c r="A4" s="1213" t="s">
        <v>112</v>
      </c>
      <c r="B4" s="1244"/>
      <c r="C4" s="1244"/>
      <c r="D4" s="1244"/>
      <c r="E4" s="1245"/>
      <c r="F4" s="1245"/>
      <c r="G4" s="1246"/>
      <c r="H4" s="1213"/>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3"/>
      <c r="AF4" s="1213"/>
      <c r="AG4" s="1213"/>
      <c r="AH4" s="1213"/>
      <c r="AI4" s="1213"/>
      <c r="AJ4" s="1213"/>
      <c r="AK4" s="1213"/>
      <c r="AL4" s="1213"/>
    </row>
    <row r="5" spans="1:44" s="232" customFormat="1" x14ac:dyDescent="0.2">
      <c r="A5" s="1213"/>
      <c r="B5" s="1247" t="s">
        <v>5695</v>
      </c>
      <c r="C5" s="1237"/>
      <c r="D5" s="1237"/>
      <c r="E5" s="1237"/>
      <c r="F5" s="1237"/>
      <c r="G5" s="1237"/>
      <c r="H5" s="1237"/>
      <c r="I5" s="1927">
        <f>基礎データ貼付用シート!E5</f>
        <v>0</v>
      </c>
      <c r="J5" s="1927"/>
      <c r="K5" s="1927"/>
      <c r="L5" s="1927"/>
      <c r="M5" s="1927"/>
      <c r="N5" s="1927"/>
      <c r="O5" s="1237" t="s">
        <v>95</v>
      </c>
      <c r="P5" s="1237"/>
      <c r="Q5" s="1907" t="s">
        <v>594</v>
      </c>
      <c r="R5" s="1920" t="e">
        <f>ROUND(I5/I6,2)</f>
        <v>#DIV/0!</v>
      </c>
      <c r="S5" s="1920"/>
      <c r="T5" s="1920"/>
      <c r="U5" s="1920"/>
      <c r="V5" s="1213"/>
      <c r="W5" s="1213"/>
      <c r="X5" s="1213"/>
      <c r="Y5" s="1213"/>
      <c r="Z5" s="1213"/>
      <c r="AA5" s="1213"/>
      <c r="AB5" s="1907" t="s">
        <v>105</v>
      </c>
      <c r="AC5" s="1907"/>
      <c r="AD5" s="1907"/>
      <c r="AE5" s="1907"/>
      <c r="AF5" s="1907"/>
      <c r="AG5" s="1213"/>
      <c r="AH5" s="1213"/>
      <c r="AI5" s="1213"/>
      <c r="AJ5" s="1213"/>
      <c r="AK5" s="1213"/>
      <c r="AL5" s="1213"/>
    </row>
    <row r="6" spans="1:44" s="232" customFormat="1" x14ac:dyDescent="0.2">
      <c r="A6" s="1213"/>
      <c r="B6" s="1248" t="s">
        <v>5696</v>
      </c>
      <c r="C6" s="1213"/>
      <c r="D6" s="1213"/>
      <c r="E6" s="1213"/>
      <c r="F6" s="1249"/>
      <c r="G6" s="1213"/>
      <c r="H6" s="1213"/>
      <c r="I6" s="1926">
        <f>基礎データ貼付用シート!E8</f>
        <v>0</v>
      </c>
      <c r="J6" s="1926"/>
      <c r="K6" s="1926"/>
      <c r="L6" s="1926"/>
      <c r="M6" s="1926"/>
      <c r="N6" s="1926"/>
      <c r="O6" s="1250" t="s">
        <v>95</v>
      </c>
      <c r="P6" s="1213"/>
      <c r="Q6" s="1907"/>
      <c r="R6" s="1920"/>
      <c r="S6" s="1920"/>
      <c r="T6" s="1920"/>
      <c r="U6" s="1920"/>
      <c r="V6" s="1213" t="s">
        <v>1097</v>
      </c>
      <c r="W6" s="1213"/>
      <c r="X6" s="1213"/>
      <c r="Y6" s="1213"/>
      <c r="Z6" s="1213"/>
      <c r="AA6" s="1213"/>
      <c r="AB6" s="1907"/>
      <c r="AC6" s="1907"/>
      <c r="AD6" s="1907"/>
      <c r="AE6" s="1907"/>
      <c r="AF6" s="1907"/>
      <c r="AG6" s="1213"/>
      <c r="AH6" s="1213"/>
      <c r="AI6" s="1213"/>
      <c r="AJ6" s="1213"/>
      <c r="AK6" s="1213"/>
      <c r="AL6" s="1213"/>
    </row>
    <row r="7" spans="1:44" s="232" customFormat="1" ht="15" x14ac:dyDescent="0.2">
      <c r="A7" s="1213"/>
      <c r="B7" s="1251"/>
      <c r="C7" s="1213"/>
      <c r="D7" s="1213"/>
      <c r="E7" s="1213"/>
      <c r="F7" s="1249"/>
      <c r="G7" s="1213"/>
      <c r="H7" s="1213"/>
      <c r="I7" s="1252"/>
      <c r="J7" s="1252"/>
      <c r="K7" s="1252"/>
      <c r="L7" s="1252"/>
      <c r="M7" s="1252"/>
      <c r="N7" s="1252"/>
      <c r="O7" s="1213"/>
      <c r="P7" s="1213"/>
      <c r="Q7" s="1213"/>
      <c r="R7" s="1213"/>
      <c r="S7" s="1213"/>
      <c r="T7" s="1213"/>
      <c r="U7" s="1213"/>
      <c r="V7" s="1213"/>
      <c r="W7" s="1213"/>
      <c r="X7" s="1213"/>
      <c r="Y7" s="1213"/>
      <c r="Z7" s="1213"/>
      <c r="AA7" s="1213"/>
      <c r="AB7" s="1213"/>
      <c r="AC7" s="1213"/>
      <c r="AD7" s="1253" t="s">
        <v>594</v>
      </c>
      <c r="AE7" s="1213"/>
      <c r="AF7" s="1213"/>
      <c r="AG7" s="1213"/>
      <c r="AH7" s="1213"/>
      <c r="AI7" s="1213"/>
      <c r="AJ7" s="1213"/>
      <c r="AK7" s="1213"/>
      <c r="AL7" s="1213"/>
    </row>
    <row r="8" spans="1:44" s="232" customFormat="1" x14ac:dyDescent="0.2">
      <c r="A8" s="1213"/>
      <c r="B8" s="1247" t="s">
        <v>6058</v>
      </c>
      <c r="C8" s="1237"/>
      <c r="D8" s="1237"/>
      <c r="E8" s="1237"/>
      <c r="F8" s="1237"/>
      <c r="G8" s="1237"/>
      <c r="H8" s="1237"/>
      <c r="I8" s="1927">
        <f>基礎データ貼付用シート!E4</f>
        <v>0</v>
      </c>
      <c r="J8" s="1927"/>
      <c r="K8" s="1927"/>
      <c r="L8" s="1927"/>
      <c r="M8" s="1927"/>
      <c r="N8" s="1927"/>
      <c r="O8" s="1237" t="s">
        <v>95</v>
      </c>
      <c r="P8" s="1237"/>
      <c r="Q8" s="1907" t="s">
        <v>594</v>
      </c>
      <c r="R8" s="1920" t="e">
        <f>ROUND(I8/I9,2)</f>
        <v>#DIV/0!</v>
      </c>
      <c r="S8" s="1920"/>
      <c r="T8" s="1920"/>
      <c r="U8" s="1920"/>
      <c r="V8" s="1213"/>
      <c r="W8" s="1213"/>
      <c r="X8" s="1213"/>
      <c r="Y8" s="1213"/>
      <c r="Z8" s="1213"/>
      <c r="AA8" s="1909" t="s">
        <v>1096</v>
      </c>
      <c r="AB8" s="1909"/>
      <c r="AC8" s="1909"/>
      <c r="AD8" s="1909"/>
      <c r="AE8" s="1909"/>
      <c r="AF8" s="1909"/>
      <c r="AG8" s="1909"/>
      <c r="AH8" s="1213"/>
      <c r="AI8" s="1213"/>
      <c r="AJ8" s="1213"/>
      <c r="AK8" s="1213"/>
      <c r="AL8" s="1213"/>
    </row>
    <row r="9" spans="1:44" s="232" customFormat="1" x14ac:dyDescent="0.2">
      <c r="A9" s="1213"/>
      <c r="B9" s="1248" t="s">
        <v>6059</v>
      </c>
      <c r="C9" s="1213"/>
      <c r="D9" s="1213"/>
      <c r="E9" s="1213"/>
      <c r="F9" s="1249"/>
      <c r="G9" s="1213"/>
      <c r="H9" s="1213"/>
      <c r="I9" s="1926">
        <f>基礎データ貼付用シート!E7</f>
        <v>0</v>
      </c>
      <c r="J9" s="1926"/>
      <c r="K9" s="1926"/>
      <c r="L9" s="1926"/>
      <c r="M9" s="1926"/>
      <c r="N9" s="1926"/>
      <c r="O9" s="1250" t="s">
        <v>95</v>
      </c>
      <c r="P9" s="1213"/>
      <c r="Q9" s="1907"/>
      <c r="R9" s="1920"/>
      <c r="S9" s="1920"/>
      <c r="T9" s="1920"/>
      <c r="U9" s="1920"/>
      <c r="V9" s="1213" t="s">
        <v>1095</v>
      </c>
      <c r="W9" s="1213"/>
      <c r="X9" s="1213"/>
      <c r="Y9" s="1213"/>
      <c r="Z9" s="1213"/>
      <c r="AA9" s="1928">
        <v>3</v>
      </c>
      <c r="AB9" s="1928"/>
      <c r="AC9" s="1928"/>
      <c r="AD9" s="1928"/>
      <c r="AE9" s="1928"/>
      <c r="AF9" s="1928"/>
      <c r="AG9" s="1928"/>
      <c r="AH9" s="1213"/>
      <c r="AI9" s="1213"/>
      <c r="AJ9" s="1213"/>
      <c r="AK9" s="1213"/>
      <c r="AL9" s="1213"/>
    </row>
    <row r="10" spans="1:44" s="232" customFormat="1" ht="15" x14ac:dyDescent="0.2">
      <c r="A10" s="1213"/>
      <c r="B10" s="1251"/>
      <c r="C10" s="1213"/>
      <c r="D10" s="1213"/>
      <c r="E10" s="1213"/>
      <c r="F10" s="1213"/>
      <c r="G10" s="1213"/>
      <c r="H10" s="1213"/>
      <c r="I10" s="1252"/>
      <c r="J10" s="1252"/>
      <c r="K10" s="1252"/>
      <c r="L10" s="1252"/>
      <c r="M10" s="1252"/>
      <c r="N10" s="1252"/>
      <c r="O10" s="1213"/>
      <c r="P10" s="1213"/>
      <c r="Q10" s="1213"/>
      <c r="R10" s="1213"/>
      <c r="S10" s="1213"/>
      <c r="T10" s="1213"/>
      <c r="U10" s="1213"/>
      <c r="V10" s="1213"/>
      <c r="W10" s="1213"/>
      <c r="X10" s="1213"/>
      <c r="Y10" s="1213"/>
      <c r="Z10" s="1213"/>
      <c r="AA10" s="1213"/>
      <c r="AB10" s="1213"/>
      <c r="AC10" s="1213"/>
      <c r="AD10" s="1253" t="s">
        <v>594</v>
      </c>
      <c r="AE10" s="1213"/>
      <c r="AF10" s="1213"/>
      <c r="AG10" s="1213"/>
      <c r="AH10" s="1213"/>
      <c r="AI10" s="1213"/>
      <c r="AJ10" s="1213"/>
      <c r="AK10" s="1213"/>
      <c r="AL10" s="1213"/>
    </row>
    <row r="11" spans="1:44" s="232" customFormat="1" x14ac:dyDescent="0.2">
      <c r="A11" s="1213"/>
      <c r="B11" s="1247" t="s">
        <v>6694</v>
      </c>
      <c r="C11" s="1237"/>
      <c r="D11" s="1237"/>
      <c r="E11" s="1237"/>
      <c r="F11" s="1237"/>
      <c r="G11" s="1237"/>
      <c r="H11" s="1237"/>
      <c r="I11" s="1927">
        <f>基礎データ貼付用シート!E3</f>
        <v>0</v>
      </c>
      <c r="J11" s="1927"/>
      <c r="K11" s="1927"/>
      <c r="L11" s="1927"/>
      <c r="M11" s="1927"/>
      <c r="N11" s="1927"/>
      <c r="O11" s="1237" t="s">
        <v>95</v>
      </c>
      <c r="P11" s="1237"/>
      <c r="Q11" s="1907" t="s">
        <v>594</v>
      </c>
      <c r="R11" s="1920" t="e">
        <f>ROUND(I11/I12,2)</f>
        <v>#DIV/0!</v>
      </c>
      <c r="S11" s="1920"/>
      <c r="T11" s="1920"/>
      <c r="U11" s="1920"/>
      <c r="V11" s="1213"/>
      <c r="W11" s="1213"/>
      <c r="X11" s="1213"/>
      <c r="Y11" s="1213"/>
      <c r="Z11" s="1213"/>
      <c r="AA11" s="1213"/>
      <c r="AB11" s="1213"/>
      <c r="AC11" s="1920" t="e">
        <f>ROUND((R5+R8+R11)/3,2)</f>
        <v>#DIV/0!</v>
      </c>
      <c r="AD11" s="1920"/>
      <c r="AE11" s="1920"/>
      <c r="AF11" s="1920"/>
      <c r="AG11" s="1213"/>
      <c r="AH11" s="1213"/>
      <c r="AI11" s="1213"/>
      <c r="AJ11" s="1213"/>
      <c r="AK11" s="1213"/>
      <c r="AL11" s="1213"/>
    </row>
    <row r="12" spans="1:44" s="232" customFormat="1" x14ac:dyDescent="0.2">
      <c r="A12" s="1213"/>
      <c r="B12" s="1248" t="s">
        <v>6695</v>
      </c>
      <c r="C12" s="1213"/>
      <c r="D12" s="1213"/>
      <c r="E12" s="1213"/>
      <c r="F12" s="1249"/>
      <c r="G12" s="1213"/>
      <c r="H12" s="1213"/>
      <c r="I12" s="1926">
        <f>基礎データ貼付用シート!E6</f>
        <v>0</v>
      </c>
      <c r="J12" s="1926"/>
      <c r="K12" s="1926"/>
      <c r="L12" s="1926"/>
      <c r="M12" s="1926"/>
      <c r="N12" s="1926"/>
      <c r="O12" s="1250" t="s">
        <v>95</v>
      </c>
      <c r="P12" s="1213"/>
      <c r="Q12" s="1907"/>
      <c r="R12" s="1920"/>
      <c r="S12" s="1920"/>
      <c r="T12" s="1920"/>
      <c r="U12" s="1920"/>
      <c r="V12" s="1213" t="s">
        <v>1094</v>
      </c>
      <c r="W12" s="1213"/>
      <c r="X12" s="1213"/>
      <c r="Y12" s="1213"/>
      <c r="Z12" s="1213"/>
      <c r="AA12" s="1213"/>
      <c r="AB12" s="1213"/>
      <c r="AC12" s="1925"/>
      <c r="AD12" s="1925"/>
      <c r="AE12" s="1925"/>
      <c r="AF12" s="1925"/>
      <c r="AG12" s="1213" t="s">
        <v>622</v>
      </c>
      <c r="AH12" s="1213"/>
      <c r="AI12" s="1213"/>
      <c r="AJ12" s="1213"/>
      <c r="AK12" s="1213"/>
      <c r="AL12" s="1213"/>
    </row>
    <row r="13" spans="1:44" s="233" customFormat="1" x14ac:dyDescent="0.2">
      <c r="A13" s="1214"/>
      <c r="B13" s="1214"/>
      <c r="C13" s="1214"/>
      <c r="D13" s="1214"/>
      <c r="E13" s="1214"/>
      <c r="F13" s="1254"/>
      <c r="G13" s="1214"/>
      <c r="H13" s="1214"/>
      <c r="I13" s="1221"/>
      <c r="J13" s="1221"/>
      <c r="K13" s="1221"/>
      <c r="L13" s="1221"/>
      <c r="M13" s="1221"/>
      <c r="N13" s="1221"/>
      <c r="O13" s="1214"/>
      <c r="P13" s="1214"/>
      <c r="Q13" s="1255"/>
      <c r="R13" s="1256"/>
      <c r="S13" s="1256"/>
      <c r="T13" s="1256"/>
      <c r="U13" s="1256"/>
      <c r="V13" s="1214"/>
      <c r="W13" s="1214"/>
      <c r="X13" s="1214"/>
      <c r="Y13" s="1214"/>
      <c r="Z13" s="1214"/>
      <c r="AA13" s="1214"/>
      <c r="AB13" s="1214"/>
      <c r="AC13" s="1256"/>
      <c r="AD13" s="1256"/>
      <c r="AE13" s="1256"/>
      <c r="AF13" s="1256"/>
      <c r="AG13" s="1214"/>
      <c r="AH13" s="1214"/>
      <c r="AI13" s="1214"/>
      <c r="AJ13" s="1214"/>
      <c r="AK13" s="1214"/>
      <c r="AL13" s="1214"/>
      <c r="AR13" s="232"/>
    </row>
    <row r="14" spans="1:44" s="232" customFormat="1" x14ac:dyDescent="0.2">
      <c r="A14" s="1213"/>
      <c r="B14" s="1213" t="s">
        <v>111</v>
      </c>
      <c r="C14" s="1213"/>
      <c r="D14" s="1213"/>
      <c r="E14" s="1213"/>
      <c r="F14" s="1213"/>
      <c r="G14" s="1257"/>
      <c r="H14" s="1213"/>
      <c r="I14" s="1213"/>
      <c r="J14" s="1213"/>
      <c r="K14" s="1213"/>
      <c r="L14" s="1213"/>
      <c r="M14" s="1213"/>
      <c r="N14" s="1213"/>
      <c r="O14" s="1257"/>
      <c r="P14" s="1213"/>
      <c r="Q14" s="1213"/>
      <c r="R14" s="1213"/>
      <c r="S14" s="1213"/>
      <c r="T14" s="1213"/>
      <c r="U14" s="1213"/>
      <c r="V14" s="1213"/>
      <c r="W14" s="1214" t="s">
        <v>110</v>
      </c>
      <c r="X14" s="1213"/>
      <c r="Y14" s="1213"/>
      <c r="Z14" s="1213"/>
      <c r="AA14" s="1213"/>
      <c r="AB14" s="1213"/>
      <c r="AC14" s="1213"/>
      <c r="AD14" s="1213"/>
      <c r="AE14" s="1213"/>
      <c r="AF14" s="1213"/>
      <c r="AG14" s="1213"/>
      <c r="AH14" s="1213"/>
      <c r="AI14" s="1213"/>
      <c r="AJ14" s="1213"/>
      <c r="AK14" s="1213"/>
      <c r="AL14" s="1213"/>
    </row>
    <row r="15" spans="1:44" s="232" customFormat="1" x14ac:dyDescent="0.2">
      <c r="A15" s="1213"/>
      <c r="B15" s="1213"/>
      <c r="C15" s="1213"/>
      <c r="D15" s="1213"/>
      <c r="E15" s="1213"/>
      <c r="F15" s="1213"/>
      <c r="G15" s="1257"/>
      <c r="H15" s="1213"/>
      <c r="I15" s="1213"/>
      <c r="J15" s="1213"/>
      <c r="K15" s="1213"/>
      <c r="L15" s="1213"/>
      <c r="M15" s="1213"/>
      <c r="N15" s="1213"/>
      <c r="O15" s="1257"/>
      <c r="P15" s="1213"/>
      <c r="Q15" s="1213"/>
      <c r="R15" s="1213"/>
      <c r="S15" s="1213"/>
      <c r="T15" s="1214"/>
      <c r="U15" s="1213"/>
      <c r="V15" s="1213"/>
      <c r="W15" s="1213"/>
      <c r="X15" s="1213"/>
      <c r="Y15" s="1213"/>
      <c r="Z15" s="1213"/>
      <c r="AA15" s="1213"/>
      <c r="AB15" s="1213"/>
      <c r="AC15" s="1213"/>
      <c r="AD15" s="1213"/>
      <c r="AE15" s="1213"/>
      <c r="AF15" s="1213"/>
      <c r="AG15" s="1213"/>
      <c r="AH15" s="1213"/>
      <c r="AI15" s="1213"/>
      <c r="AJ15" s="1213"/>
      <c r="AK15" s="1213"/>
      <c r="AL15" s="1213"/>
    </row>
    <row r="16" spans="1:44" s="232" customFormat="1" x14ac:dyDescent="0.2">
      <c r="A16" s="1213" t="s">
        <v>5131</v>
      </c>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1213"/>
      <c r="AK16" s="1213"/>
      <c r="AL16" s="1213"/>
    </row>
    <row r="17" spans="1:44" s="232" customFormat="1" x14ac:dyDescent="0.2">
      <c r="A17" s="1907" t="s">
        <v>108</v>
      </c>
      <c r="B17" s="1907"/>
      <c r="C17" s="1907"/>
      <c r="D17" s="1907"/>
      <c r="E17" s="1907"/>
      <c r="F17" s="1907"/>
      <c r="G17" s="1907"/>
      <c r="H17" s="1907" t="s">
        <v>107</v>
      </c>
      <c r="I17" s="1907"/>
      <c r="J17" s="1907"/>
      <c r="K17" s="1907"/>
      <c r="L17" s="1213"/>
      <c r="M17" s="1907" t="s">
        <v>106</v>
      </c>
      <c r="N17" s="1907"/>
      <c r="O17" s="1907"/>
      <c r="P17" s="1907"/>
      <c r="Q17" s="1213"/>
      <c r="R17" s="1908"/>
      <c r="S17" s="1908"/>
      <c r="T17" s="1908"/>
      <c r="U17" s="1908"/>
      <c r="V17" s="1908"/>
      <c r="W17" s="1908"/>
      <c r="X17" s="1908"/>
      <c r="Y17" s="1908"/>
      <c r="Z17" s="1256"/>
      <c r="AA17" s="1256"/>
      <c r="AB17" s="1256"/>
      <c r="AC17" s="1256"/>
      <c r="AD17" s="1256"/>
      <c r="AE17" s="1258"/>
      <c r="AF17" s="1258"/>
      <c r="AG17" s="1258"/>
      <c r="AH17" s="1258"/>
      <c r="AI17" s="1259"/>
      <c r="AJ17" s="1259"/>
      <c r="AK17" s="1259"/>
      <c r="AL17" s="1259"/>
      <c r="AR17" s="240"/>
    </row>
    <row r="18" spans="1:44" ht="13.5" customHeight="1" x14ac:dyDescent="0.2">
      <c r="A18" s="1213"/>
      <c r="B18" s="1213"/>
      <c r="C18" s="1920" t="e">
        <f>AC11</f>
        <v>#DIV/0!</v>
      </c>
      <c r="D18" s="1920"/>
      <c r="E18" s="1920"/>
      <c r="F18" s="1920"/>
      <c r="G18" s="1907" t="s">
        <v>5132</v>
      </c>
      <c r="H18" s="1921">
        <v>-0.5</v>
      </c>
      <c r="I18" s="1921"/>
      <c r="J18" s="1921"/>
      <c r="K18" s="1921"/>
      <c r="L18" s="1789" t="s">
        <v>5133</v>
      </c>
      <c r="M18" s="1922">
        <v>0.7</v>
      </c>
      <c r="N18" s="1922"/>
      <c r="O18" s="1922"/>
      <c r="P18" s="1922"/>
      <c r="Q18" s="1789" t="s">
        <v>5134</v>
      </c>
      <c r="R18" s="1918" t="e">
        <f>ROUND(C18*H18,3)+M18</f>
        <v>#DIV/0!</v>
      </c>
      <c r="S18" s="1918"/>
      <c r="T18" s="1918"/>
      <c r="U18" s="1918"/>
      <c r="V18" s="1235"/>
      <c r="W18" s="1235"/>
      <c r="X18" s="1260"/>
      <c r="Y18" s="1235"/>
      <c r="Z18" s="1261"/>
      <c r="AA18" s="1261"/>
      <c r="AB18" s="1261"/>
      <c r="AC18" s="1261"/>
      <c r="AD18" s="1261"/>
      <c r="AE18" s="1262"/>
      <c r="AF18" s="1262"/>
      <c r="AG18" s="1262"/>
      <c r="AH18" s="1262"/>
      <c r="AI18" s="1262"/>
      <c r="AJ18" s="1262"/>
      <c r="AK18" s="1262"/>
      <c r="AL18" s="1262"/>
    </row>
    <row r="19" spans="1:44" x14ac:dyDescent="0.2">
      <c r="A19" s="1213"/>
      <c r="B19" s="1213"/>
      <c r="C19" s="1920"/>
      <c r="D19" s="1920"/>
      <c r="E19" s="1920"/>
      <c r="F19" s="1920"/>
      <c r="G19" s="1907"/>
      <c r="H19" s="1921"/>
      <c r="I19" s="1921"/>
      <c r="J19" s="1921"/>
      <c r="K19" s="1921"/>
      <c r="L19" s="1789"/>
      <c r="M19" s="1922"/>
      <c r="N19" s="1922"/>
      <c r="O19" s="1922"/>
      <c r="P19" s="1922"/>
      <c r="Q19" s="1789"/>
      <c r="R19" s="1918"/>
      <c r="S19" s="1918"/>
      <c r="T19" s="1918"/>
      <c r="U19" s="1918"/>
      <c r="V19" s="1235" t="s">
        <v>5135</v>
      </c>
      <c r="W19" s="1235"/>
      <c r="X19" s="1260"/>
      <c r="Y19" s="1235"/>
      <c r="Z19" s="1261"/>
      <c r="AA19" s="1261"/>
      <c r="AB19" s="1261"/>
      <c r="AC19" s="1261"/>
      <c r="AD19" s="1261"/>
      <c r="AE19" s="1262"/>
      <c r="AF19" s="1262"/>
      <c r="AG19" s="1262"/>
      <c r="AH19" s="1262"/>
      <c r="AI19" s="1262"/>
      <c r="AJ19" s="1262"/>
      <c r="AK19" s="1262"/>
      <c r="AL19" s="1262"/>
      <c r="AO19" s="249"/>
      <c r="AP19" s="249"/>
      <c r="AQ19" s="249"/>
      <c r="AR19" s="249"/>
    </row>
    <row r="20" spans="1:44" s="235" customFormat="1" x14ac:dyDescent="0.2">
      <c r="A20" s="1214"/>
      <c r="B20" s="1214"/>
      <c r="C20" s="1256"/>
      <c r="D20" s="1256"/>
      <c r="E20" s="1256"/>
      <c r="F20" s="1256"/>
      <c r="G20" s="1255"/>
      <c r="H20" s="1258"/>
      <c r="I20" s="1258"/>
      <c r="J20" s="1258"/>
      <c r="K20" s="1258"/>
      <c r="L20" s="1263"/>
      <c r="M20" s="1259"/>
      <c r="N20" s="1259"/>
      <c r="O20" s="1259"/>
      <c r="P20" s="1259"/>
      <c r="Q20" s="1263"/>
      <c r="R20" s="1259"/>
      <c r="S20" s="1259"/>
      <c r="T20" s="1259"/>
      <c r="U20" s="1259"/>
      <c r="V20" s="1264"/>
      <c r="W20" s="1264"/>
      <c r="X20" s="1265"/>
      <c r="Y20" s="1266"/>
      <c r="Z20" s="1261"/>
      <c r="AA20" s="1261"/>
      <c r="AB20" s="1261"/>
      <c r="AC20" s="1261"/>
      <c r="AD20" s="1261"/>
      <c r="AE20" s="1262"/>
      <c r="AF20" s="1262"/>
      <c r="AG20" s="1262"/>
      <c r="AH20" s="1262"/>
      <c r="AI20" s="1262"/>
      <c r="AJ20" s="1262"/>
      <c r="AK20" s="1262"/>
      <c r="AL20" s="1262"/>
      <c r="AO20" s="249"/>
      <c r="AP20" s="249"/>
      <c r="AQ20" s="249"/>
      <c r="AR20" s="249"/>
    </row>
    <row r="21" spans="1:44" s="235" customFormat="1" x14ac:dyDescent="0.2">
      <c r="A21" s="1214"/>
      <c r="B21" s="1214"/>
      <c r="C21" s="1256" t="s">
        <v>102</v>
      </c>
      <c r="D21" s="1256"/>
      <c r="E21" s="1256"/>
      <c r="F21" s="1256"/>
      <c r="G21" s="1255"/>
      <c r="H21" s="1258"/>
      <c r="I21" s="1258"/>
      <c r="J21" s="1258"/>
      <c r="K21" s="1258"/>
      <c r="L21" s="1263"/>
      <c r="M21" s="1259"/>
      <c r="N21" s="1259"/>
      <c r="O21" s="1259"/>
      <c r="P21" s="1259"/>
      <c r="Q21" s="1263"/>
      <c r="R21" s="1259"/>
      <c r="S21" s="1259"/>
      <c r="T21" s="1259"/>
      <c r="U21" s="1259"/>
      <c r="V21" s="1264"/>
      <c r="W21" s="1264"/>
      <c r="X21" s="1265"/>
      <c r="Y21" s="1264"/>
      <c r="Z21" s="1261"/>
      <c r="AA21" s="1261"/>
      <c r="AB21" s="1261"/>
      <c r="AC21" s="1261"/>
      <c r="AD21" s="1261"/>
      <c r="AE21" s="1262"/>
      <c r="AF21" s="1262"/>
      <c r="AG21" s="1262"/>
      <c r="AH21" s="1262"/>
      <c r="AI21" s="1262"/>
      <c r="AJ21" s="1262"/>
      <c r="AK21" s="1262"/>
      <c r="AL21" s="1262"/>
      <c r="AO21" s="249"/>
      <c r="AP21" s="249"/>
      <c r="AQ21" s="249"/>
      <c r="AR21" s="249"/>
    </row>
    <row r="22" spans="1:44" s="235" customFormat="1" x14ac:dyDescent="0.2">
      <c r="A22" s="1214"/>
      <c r="B22" s="1214"/>
      <c r="C22" s="1256"/>
      <c r="D22" s="1256"/>
      <c r="E22" s="1264"/>
      <c r="F22" s="1264"/>
      <c r="G22" s="1264"/>
      <c r="H22" s="1264"/>
      <c r="I22" s="1264"/>
      <c r="J22" s="1264"/>
      <c r="K22" s="1264"/>
      <c r="L22" s="1264"/>
      <c r="M22" s="1264"/>
      <c r="N22" s="1264"/>
      <c r="O22" s="1264"/>
      <c r="P22" s="1264"/>
      <c r="Q22" s="1264"/>
      <c r="R22" s="1259"/>
      <c r="S22" s="1259"/>
      <c r="T22" s="1259"/>
      <c r="U22" s="1259"/>
      <c r="V22" s="1264"/>
      <c r="W22" s="1264"/>
      <c r="X22" s="1265"/>
      <c r="Y22" s="1264"/>
      <c r="Z22" s="1261"/>
      <c r="AA22" s="1261"/>
      <c r="AB22" s="1261"/>
      <c r="AC22" s="1261"/>
      <c r="AD22" s="1261"/>
      <c r="AE22" s="1262"/>
      <c r="AF22" s="1262"/>
      <c r="AG22" s="1262"/>
      <c r="AH22" s="1262"/>
      <c r="AI22" s="1262"/>
      <c r="AJ22" s="1262"/>
      <c r="AK22" s="1262"/>
      <c r="AL22" s="1262"/>
      <c r="AO22" s="249"/>
      <c r="AP22" s="249"/>
      <c r="AQ22" s="249"/>
      <c r="AR22" s="249"/>
    </row>
    <row r="23" spans="1:44" s="235" customFormat="1" x14ac:dyDescent="0.2">
      <c r="A23" s="1214"/>
      <c r="B23" s="1214"/>
      <c r="C23" s="1256"/>
      <c r="D23" s="1256"/>
      <c r="E23" s="1264"/>
      <c r="F23" s="1264"/>
      <c r="G23" s="1264"/>
      <c r="H23" s="1264"/>
      <c r="I23" s="1264"/>
      <c r="J23" s="1264"/>
      <c r="K23" s="1264"/>
      <c r="L23" s="1264"/>
      <c r="M23" s="1264"/>
      <c r="N23" s="1264"/>
      <c r="O23" s="1264"/>
      <c r="P23" s="1264"/>
      <c r="Q23" s="1264"/>
      <c r="R23" s="1259"/>
      <c r="S23" s="1259"/>
      <c r="T23" s="1259"/>
      <c r="U23" s="1259"/>
      <c r="V23" s="1264"/>
      <c r="W23" s="1264"/>
      <c r="X23" s="1265"/>
      <c r="Y23" s="1264"/>
      <c r="Z23" s="1264"/>
      <c r="AA23" s="1264"/>
      <c r="AB23" s="1264"/>
      <c r="AC23" s="1264"/>
      <c r="AD23" s="1264"/>
      <c r="AE23" s="1264"/>
      <c r="AF23" s="1264"/>
      <c r="AG23" s="1264"/>
      <c r="AH23" s="1264"/>
      <c r="AI23" s="1264"/>
      <c r="AJ23" s="1264"/>
      <c r="AK23" s="1264"/>
      <c r="AL23" s="1264"/>
      <c r="AO23" s="249"/>
      <c r="AP23" s="249"/>
    </row>
    <row r="24" spans="1:44" s="235" customFormat="1" x14ac:dyDescent="0.2">
      <c r="A24" s="1214"/>
      <c r="B24" s="1214"/>
      <c r="C24" s="1256"/>
      <c r="D24" s="1256"/>
      <c r="E24" s="1264"/>
      <c r="F24" s="1264"/>
      <c r="G24" s="1264"/>
      <c r="H24" s="1264"/>
      <c r="I24" s="1264"/>
      <c r="J24" s="1264"/>
      <c r="K24" s="1264"/>
      <c r="L24" s="1264"/>
      <c r="M24" s="1264"/>
      <c r="N24" s="1264"/>
      <c r="O24" s="1264"/>
      <c r="P24" s="1264"/>
      <c r="Q24" s="1264"/>
      <c r="R24" s="1918" t="e">
        <f>IF(R18&lt;0.3,0.3,IF(R18&gt;0.5,0.5,R18))</f>
        <v>#DIV/0!</v>
      </c>
      <c r="S24" s="1918"/>
      <c r="T24" s="1918"/>
      <c r="U24" s="1918"/>
      <c r="V24" s="1264"/>
      <c r="W24" s="1264"/>
      <c r="X24" s="1265"/>
      <c r="Y24" s="1264"/>
      <c r="Z24" s="1916" t="s">
        <v>5136</v>
      </c>
      <c r="AA24" s="1916"/>
      <c r="AB24" s="1916"/>
      <c r="AC24" s="1916"/>
      <c r="AD24" s="1916"/>
      <c r="AE24" s="1916"/>
      <c r="AF24" s="1916"/>
      <c r="AG24" s="1916"/>
      <c r="AH24" s="1916"/>
      <c r="AI24" s="1916"/>
      <c r="AJ24" s="1916"/>
      <c r="AK24" s="1916"/>
      <c r="AL24" s="1916"/>
      <c r="AO24" s="249"/>
      <c r="AP24" s="249"/>
    </row>
    <row r="25" spans="1:44" s="235" customFormat="1" x14ac:dyDescent="0.2">
      <c r="A25" s="1214"/>
      <c r="B25" s="1214"/>
      <c r="C25" s="1256"/>
      <c r="D25" s="1256"/>
      <c r="E25" s="1264"/>
      <c r="F25" s="1264"/>
      <c r="G25" s="1264"/>
      <c r="H25" s="1264"/>
      <c r="I25" s="1264"/>
      <c r="J25" s="1264"/>
      <c r="K25" s="1264"/>
      <c r="L25" s="1264"/>
      <c r="M25" s="1264"/>
      <c r="N25" s="1264"/>
      <c r="O25" s="1264"/>
      <c r="P25" s="1264"/>
      <c r="Q25" s="1264"/>
      <c r="R25" s="1918"/>
      <c r="S25" s="1918"/>
      <c r="T25" s="1918"/>
      <c r="U25" s="1918"/>
      <c r="V25" s="1235" t="s">
        <v>5137</v>
      </c>
      <c r="W25" s="1264"/>
      <c r="X25" s="1265"/>
      <c r="Y25" s="1264"/>
      <c r="Z25" s="1916"/>
      <c r="AA25" s="1916"/>
      <c r="AB25" s="1916"/>
      <c r="AC25" s="1916"/>
      <c r="AD25" s="1916"/>
      <c r="AE25" s="1916"/>
      <c r="AF25" s="1916"/>
      <c r="AG25" s="1916"/>
      <c r="AH25" s="1916"/>
      <c r="AI25" s="1916"/>
      <c r="AJ25" s="1916"/>
      <c r="AK25" s="1916"/>
      <c r="AL25" s="1916"/>
      <c r="AO25" s="249"/>
      <c r="AP25" s="249"/>
    </row>
    <row r="26" spans="1:44" s="235" customFormat="1" x14ac:dyDescent="0.2">
      <c r="A26" s="1214"/>
      <c r="B26" s="1214"/>
      <c r="C26" s="1256"/>
      <c r="D26" s="1256"/>
      <c r="E26" s="1264"/>
      <c r="F26" s="1264"/>
      <c r="G26" s="1264"/>
      <c r="H26" s="1264"/>
      <c r="I26" s="1264"/>
      <c r="J26" s="1264"/>
      <c r="K26" s="1264"/>
      <c r="L26" s="1264"/>
      <c r="M26" s="1264"/>
      <c r="N26" s="1264"/>
      <c r="O26" s="1264"/>
      <c r="P26" s="1264"/>
      <c r="Q26" s="1264"/>
      <c r="R26" s="1259"/>
      <c r="S26" s="1259"/>
      <c r="T26" s="1259"/>
      <c r="U26" s="1259"/>
      <c r="V26" s="1264"/>
      <c r="W26" s="1264"/>
      <c r="X26" s="1265"/>
      <c r="Y26" s="1264"/>
      <c r="Z26" s="1264"/>
      <c r="AA26" s="1264"/>
      <c r="AB26" s="1264"/>
      <c r="AC26" s="1264"/>
      <c r="AD26" s="1264"/>
      <c r="AE26" s="1264"/>
      <c r="AF26" s="1264"/>
      <c r="AG26" s="1264"/>
      <c r="AH26" s="1264"/>
      <c r="AI26" s="1264"/>
      <c r="AJ26" s="1264"/>
      <c r="AK26" s="1264"/>
      <c r="AL26" s="1264"/>
      <c r="AO26" s="249"/>
      <c r="AP26" s="249"/>
    </row>
    <row r="27" spans="1:44" ht="13.8" thickBot="1" x14ac:dyDescent="0.25">
      <c r="A27" s="1213"/>
      <c r="B27" s="1213"/>
      <c r="C27" s="1213"/>
      <c r="D27" s="1213"/>
      <c r="E27" s="1213"/>
      <c r="F27" s="1213"/>
      <c r="G27" s="1213"/>
      <c r="H27" s="1213"/>
      <c r="I27" s="1213"/>
      <c r="J27" s="1213"/>
      <c r="K27" s="1235"/>
      <c r="L27" s="1235"/>
      <c r="M27" s="1235"/>
      <c r="N27" s="1235"/>
      <c r="O27" s="1235"/>
      <c r="P27" s="1235"/>
      <c r="Q27" s="1235"/>
      <c r="R27" s="1235"/>
      <c r="S27" s="1235"/>
      <c r="T27" s="1235"/>
      <c r="U27" s="1235"/>
      <c r="V27" s="1235"/>
      <c r="W27" s="1235"/>
      <c r="X27" s="1235"/>
      <c r="Y27" s="1235"/>
      <c r="Z27" s="1235"/>
      <c r="AA27" s="1235"/>
      <c r="AB27" s="1235"/>
      <c r="AC27" s="1235"/>
      <c r="AD27" s="1235"/>
      <c r="AE27" s="1235"/>
      <c r="AF27" s="1235"/>
      <c r="AG27" s="1235"/>
      <c r="AH27" s="1235"/>
      <c r="AI27" s="1235"/>
      <c r="AJ27" s="1235"/>
      <c r="AK27" s="1235"/>
      <c r="AL27" s="1235"/>
      <c r="AO27" s="249"/>
      <c r="AP27" s="249"/>
      <c r="AQ27" s="249"/>
      <c r="AR27" s="249"/>
    </row>
    <row r="28" spans="1:44" x14ac:dyDescent="0.2">
      <c r="A28" s="1213"/>
      <c r="B28" s="1213"/>
      <c r="C28" s="1907" t="s">
        <v>101</v>
      </c>
      <c r="D28" s="1907"/>
      <c r="E28" s="1907"/>
      <c r="F28" s="1907"/>
      <c r="G28" s="1907"/>
      <c r="H28" s="1907"/>
      <c r="I28" s="1907"/>
      <c r="J28" s="1907"/>
      <c r="K28" s="1907"/>
      <c r="L28" s="1907"/>
      <c r="M28" s="1789" t="s">
        <v>5134</v>
      </c>
      <c r="N28" s="1924" t="s">
        <v>5138</v>
      </c>
      <c r="O28" s="1924"/>
      <c r="P28" s="1924"/>
      <c r="Q28" s="1924"/>
      <c r="R28" s="1789" t="s">
        <v>5134</v>
      </c>
      <c r="S28" s="1910" t="e">
        <f>ROUND(R24/0.3,3)</f>
        <v>#DIV/0!</v>
      </c>
      <c r="T28" s="1911"/>
      <c r="U28" s="1911"/>
      <c r="V28" s="1912"/>
      <c r="W28" s="1919" t="s">
        <v>5139</v>
      </c>
      <c r="X28" s="1789"/>
      <c r="Y28" s="1916" t="s">
        <v>5140</v>
      </c>
      <c r="Z28" s="1916"/>
      <c r="AA28" s="1916"/>
      <c r="AB28" s="1916"/>
      <c r="AC28" s="1916"/>
      <c r="AD28" s="1916"/>
      <c r="AE28" s="1916"/>
      <c r="AF28" s="1916"/>
      <c r="AG28" s="1916"/>
      <c r="AH28" s="1916"/>
      <c r="AI28" s="1916"/>
      <c r="AJ28" s="1916"/>
      <c r="AK28" s="1916"/>
      <c r="AL28" s="1235"/>
    </row>
    <row r="29" spans="1:44" ht="13.8" thickBot="1" x14ac:dyDescent="0.25">
      <c r="A29" s="1213"/>
      <c r="B29" s="1213"/>
      <c r="C29" s="1907"/>
      <c r="D29" s="1907"/>
      <c r="E29" s="1907"/>
      <c r="F29" s="1907"/>
      <c r="G29" s="1907"/>
      <c r="H29" s="1907"/>
      <c r="I29" s="1907"/>
      <c r="J29" s="1907"/>
      <c r="K29" s="1907"/>
      <c r="L29" s="1907"/>
      <c r="M29" s="1789"/>
      <c r="N29" s="1923">
        <v>0.3</v>
      </c>
      <c r="O29" s="1923"/>
      <c r="P29" s="1923"/>
      <c r="Q29" s="1923"/>
      <c r="R29" s="1789"/>
      <c r="S29" s="1913"/>
      <c r="T29" s="1914"/>
      <c r="U29" s="1914"/>
      <c r="V29" s="1915"/>
      <c r="W29" s="1919"/>
      <c r="X29" s="1789"/>
      <c r="Y29" s="1916"/>
      <c r="Z29" s="1916"/>
      <c r="AA29" s="1916"/>
      <c r="AB29" s="1916"/>
      <c r="AC29" s="1916"/>
      <c r="AD29" s="1916"/>
      <c r="AE29" s="1916"/>
      <c r="AF29" s="1916"/>
      <c r="AG29" s="1916"/>
      <c r="AH29" s="1916"/>
      <c r="AI29" s="1916"/>
      <c r="AJ29" s="1916"/>
      <c r="AK29" s="1916"/>
      <c r="AL29" s="1235"/>
    </row>
    <row r="30" spans="1:44" ht="9" customHeight="1" x14ac:dyDescent="0.2">
      <c r="A30" s="1213"/>
      <c r="B30" s="1213"/>
      <c r="C30" s="1257"/>
      <c r="D30" s="1257"/>
      <c r="E30" s="1257"/>
      <c r="F30" s="1257"/>
      <c r="G30" s="1257"/>
      <c r="H30" s="1257"/>
      <c r="I30" s="1257"/>
      <c r="J30" s="1257"/>
      <c r="K30" s="1257"/>
      <c r="L30" s="1257"/>
      <c r="M30" s="1267"/>
      <c r="N30" s="1268"/>
      <c r="O30" s="1268"/>
      <c r="P30" s="1269"/>
      <c r="Q30" s="1269"/>
      <c r="R30" s="1263"/>
      <c r="S30" s="1259"/>
      <c r="T30" s="1259"/>
      <c r="U30" s="1259"/>
      <c r="V30" s="1259"/>
      <c r="W30" s="1255"/>
      <c r="X30" s="1263"/>
      <c r="Y30" s="1266"/>
      <c r="Z30" s="1270"/>
      <c r="AA30" s="1270"/>
      <c r="AB30" s="1270"/>
      <c r="AC30" s="1270"/>
      <c r="AD30" s="1270"/>
      <c r="AE30" s="1270"/>
      <c r="AF30" s="1270"/>
      <c r="AG30" s="1270"/>
      <c r="AH30" s="1270"/>
      <c r="AI30" s="1270"/>
      <c r="AJ30" s="1270"/>
      <c r="AK30" s="1270"/>
      <c r="AL30" s="1235"/>
    </row>
    <row r="31" spans="1:44" ht="9" customHeight="1" x14ac:dyDescent="0.2">
      <c r="A31" s="1213"/>
      <c r="B31" s="1213"/>
      <c r="C31" s="1257"/>
      <c r="D31" s="1257"/>
      <c r="E31" s="1257"/>
      <c r="F31" s="1257"/>
      <c r="G31" s="1257"/>
      <c r="H31" s="1257"/>
      <c r="I31" s="1257"/>
      <c r="J31" s="1257"/>
      <c r="K31" s="1257"/>
      <c r="L31" s="1257"/>
      <c r="M31" s="1267"/>
      <c r="N31" s="1268"/>
      <c r="O31" s="1268"/>
      <c r="P31" s="1269"/>
      <c r="Q31" s="1269"/>
      <c r="R31" s="1263"/>
      <c r="S31" s="1259"/>
      <c r="T31" s="1259"/>
      <c r="U31" s="1259"/>
      <c r="V31" s="1259"/>
      <c r="W31" s="1255"/>
      <c r="X31" s="1263"/>
      <c r="Y31" s="1266"/>
      <c r="Z31" s="1270"/>
      <c r="AA31" s="1270"/>
      <c r="AB31" s="1270"/>
      <c r="AC31" s="1270"/>
      <c r="AD31" s="1270"/>
      <c r="AE31" s="1270"/>
      <c r="AF31" s="1270"/>
      <c r="AG31" s="1270"/>
      <c r="AH31" s="1270"/>
      <c r="AI31" s="1270"/>
      <c r="AJ31" s="1270"/>
      <c r="AK31" s="1270"/>
      <c r="AL31" s="1235"/>
    </row>
    <row r="32" spans="1:44" s="235" customFormat="1" ht="9" customHeight="1" x14ac:dyDescent="0.2">
      <c r="A32" s="1214"/>
      <c r="B32" s="1214"/>
      <c r="C32" s="1255"/>
      <c r="D32" s="1255"/>
      <c r="E32" s="1255"/>
      <c r="F32" s="1255"/>
      <c r="G32" s="1255"/>
      <c r="H32" s="1255"/>
      <c r="I32" s="1255"/>
      <c r="J32" s="1255"/>
      <c r="K32" s="1255"/>
      <c r="L32" s="1255"/>
      <c r="M32" s="1263"/>
      <c r="N32" s="1269"/>
      <c r="O32" s="1269"/>
      <c r="P32" s="1269"/>
      <c r="Q32" s="1269"/>
      <c r="R32" s="1263"/>
      <c r="S32" s="1259"/>
      <c r="T32" s="1259"/>
      <c r="U32" s="1259"/>
      <c r="V32" s="1259"/>
      <c r="W32" s="1264"/>
      <c r="X32" s="1264"/>
      <c r="Y32" s="1271"/>
      <c r="Z32" s="1271"/>
      <c r="AA32" s="1271"/>
      <c r="AB32" s="1271"/>
      <c r="AC32" s="1271"/>
      <c r="AD32" s="1271"/>
      <c r="AE32" s="1271"/>
      <c r="AF32" s="1271"/>
      <c r="AG32" s="1271"/>
      <c r="AH32" s="1271"/>
      <c r="AI32" s="1271"/>
      <c r="AJ32" s="1271"/>
      <c r="AK32" s="1271"/>
      <c r="AL32" s="1264"/>
    </row>
    <row r="33" spans="1:38" s="235" customFormat="1" x14ac:dyDescent="0.2">
      <c r="A33" s="1213" t="s">
        <v>5141</v>
      </c>
      <c r="B33" s="1213"/>
      <c r="C33" s="1213"/>
      <c r="D33" s="1213"/>
      <c r="E33" s="1213"/>
      <c r="F33" s="1213"/>
      <c r="G33" s="1213"/>
      <c r="H33" s="1213"/>
      <c r="I33" s="1213"/>
      <c r="J33" s="1213"/>
      <c r="K33" s="1213"/>
      <c r="L33" s="1213"/>
      <c r="M33" s="1213"/>
      <c r="N33" s="1213"/>
      <c r="O33" s="1213"/>
      <c r="P33" s="1213"/>
      <c r="Q33" s="1213"/>
      <c r="R33" s="1213"/>
      <c r="S33" s="1213"/>
      <c r="T33" s="1213"/>
      <c r="U33" s="1213"/>
      <c r="V33" s="1213"/>
      <c r="W33" s="1213"/>
      <c r="X33" s="1213"/>
      <c r="Y33" s="1213"/>
      <c r="Z33" s="1213"/>
      <c r="AA33" s="1213"/>
      <c r="AB33" s="1213"/>
      <c r="AC33" s="1213"/>
      <c r="AD33" s="1213"/>
      <c r="AE33" s="1213"/>
      <c r="AF33" s="1213"/>
      <c r="AG33" s="1213"/>
      <c r="AH33" s="1213"/>
      <c r="AI33" s="1213"/>
      <c r="AJ33" s="1213"/>
      <c r="AK33" s="1213"/>
      <c r="AL33" s="1213"/>
    </row>
    <row r="34" spans="1:38" x14ac:dyDescent="0.2">
      <c r="A34" s="1907" t="s">
        <v>108</v>
      </c>
      <c r="B34" s="1907"/>
      <c r="C34" s="1907"/>
      <c r="D34" s="1907"/>
      <c r="E34" s="1907"/>
      <c r="F34" s="1907"/>
      <c r="G34" s="1907"/>
      <c r="H34" s="1907" t="s">
        <v>107</v>
      </c>
      <c r="I34" s="1907"/>
      <c r="J34" s="1907"/>
      <c r="K34" s="1907"/>
      <c r="L34" s="1213"/>
      <c r="M34" s="1907" t="s">
        <v>106</v>
      </c>
      <c r="N34" s="1907"/>
      <c r="O34" s="1907"/>
      <c r="P34" s="1907"/>
      <c r="Q34" s="1213"/>
      <c r="R34" s="1908"/>
      <c r="S34" s="1908"/>
      <c r="T34" s="1908"/>
      <c r="U34" s="1908"/>
      <c r="V34" s="1908"/>
      <c r="W34" s="1908"/>
      <c r="X34" s="1908"/>
      <c r="Y34" s="1908"/>
      <c r="Z34" s="1256"/>
      <c r="AA34" s="1256"/>
      <c r="AB34" s="1256"/>
      <c r="AC34" s="1256"/>
      <c r="AD34" s="1256"/>
      <c r="AE34" s="1258"/>
      <c r="AF34" s="1258"/>
      <c r="AG34" s="1258"/>
      <c r="AH34" s="1258"/>
      <c r="AI34" s="1259"/>
      <c r="AJ34" s="1259"/>
      <c r="AK34" s="1259"/>
      <c r="AL34" s="1259"/>
    </row>
    <row r="35" spans="1:38" x14ac:dyDescent="0.2">
      <c r="A35" s="1213"/>
      <c r="B35" s="1213"/>
      <c r="C35" s="1920" t="e">
        <f>AC11</f>
        <v>#DIV/0!</v>
      </c>
      <c r="D35" s="1920"/>
      <c r="E35" s="1920"/>
      <c r="F35" s="1920"/>
      <c r="G35" s="1907" t="s">
        <v>595</v>
      </c>
      <c r="H35" s="1921">
        <v>-0.2</v>
      </c>
      <c r="I35" s="1921"/>
      <c r="J35" s="1921"/>
      <c r="K35" s="1921"/>
      <c r="L35" s="1789" t="s">
        <v>1084</v>
      </c>
      <c r="M35" s="1922">
        <v>0.57999999999999996</v>
      </c>
      <c r="N35" s="1922"/>
      <c r="O35" s="1922"/>
      <c r="P35" s="1922"/>
      <c r="Q35" s="1789" t="s">
        <v>594</v>
      </c>
      <c r="R35" s="1918" t="e">
        <f>ROUND(C35*H35,3)+M35</f>
        <v>#DIV/0!</v>
      </c>
      <c r="S35" s="1918"/>
      <c r="T35" s="1918"/>
      <c r="U35" s="1918"/>
      <c r="V35" s="1235"/>
      <c r="W35" s="1235"/>
      <c r="X35" s="1260"/>
      <c r="Y35" s="1235"/>
      <c r="Z35" s="1261"/>
      <c r="AA35" s="1261"/>
      <c r="AB35" s="1261"/>
      <c r="AC35" s="1261"/>
      <c r="AD35" s="1261"/>
      <c r="AE35" s="1262"/>
      <c r="AF35" s="1262"/>
      <c r="AG35" s="1262"/>
      <c r="AH35" s="1262"/>
      <c r="AI35" s="1262"/>
      <c r="AJ35" s="1262"/>
      <c r="AK35" s="1262"/>
      <c r="AL35" s="1262"/>
    </row>
    <row r="36" spans="1:38" x14ac:dyDescent="0.2">
      <c r="A36" s="1213"/>
      <c r="B36" s="1213"/>
      <c r="C36" s="1920"/>
      <c r="D36" s="1920"/>
      <c r="E36" s="1920"/>
      <c r="F36" s="1920"/>
      <c r="G36" s="1907"/>
      <c r="H36" s="1921"/>
      <c r="I36" s="1921"/>
      <c r="J36" s="1921"/>
      <c r="K36" s="1921"/>
      <c r="L36" s="1789"/>
      <c r="M36" s="1922"/>
      <c r="N36" s="1922"/>
      <c r="O36" s="1922"/>
      <c r="P36" s="1922"/>
      <c r="Q36" s="1789"/>
      <c r="R36" s="1918"/>
      <c r="S36" s="1918"/>
      <c r="T36" s="1918"/>
      <c r="U36" s="1918"/>
      <c r="V36" s="1235" t="s">
        <v>5142</v>
      </c>
      <c r="W36" s="1235"/>
      <c r="X36" s="1260"/>
      <c r="Y36" s="1235"/>
      <c r="Z36" s="1261"/>
      <c r="AA36" s="1261"/>
      <c r="AB36" s="1261"/>
      <c r="AC36" s="1261"/>
      <c r="AD36" s="1261"/>
      <c r="AE36" s="1262"/>
      <c r="AF36" s="1262"/>
      <c r="AG36" s="1262"/>
      <c r="AH36" s="1262"/>
      <c r="AI36" s="1262"/>
      <c r="AJ36" s="1262"/>
      <c r="AK36" s="1262"/>
      <c r="AL36" s="1262"/>
    </row>
    <row r="37" spans="1:38" x14ac:dyDescent="0.2">
      <c r="A37" s="1214"/>
      <c r="B37" s="1214"/>
      <c r="C37" s="1256"/>
      <c r="D37" s="1256"/>
      <c r="E37" s="1256"/>
      <c r="F37" s="1256"/>
      <c r="G37" s="1255"/>
      <c r="H37" s="1258"/>
      <c r="I37" s="1258"/>
      <c r="J37" s="1258"/>
      <c r="K37" s="1258"/>
      <c r="L37" s="1263"/>
      <c r="M37" s="1259"/>
      <c r="N37" s="1259"/>
      <c r="O37" s="1259"/>
      <c r="P37" s="1259"/>
      <c r="Q37" s="1263"/>
      <c r="R37" s="1259"/>
      <c r="S37" s="1259"/>
      <c r="T37" s="1259"/>
      <c r="U37" s="1259"/>
      <c r="V37" s="1264"/>
      <c r="W37" s="1264"/>
      <c r="X37" s="1265"/>
      <c r="Y37" s="1266"/>
      <c r="Z37" s="1261"/>
      <c r="AA37" s="1261"/>
      <c r="AB37" s="1261"/>
      <c r="AC37" s="1261"/>
      <c r="AD37" s="1261"/>
      <c r="AE37" s="1262"/>
      <c r="AF37" s="1262"/>
      <c r="AG37" s="1262"/>
      <c r="AH37" s="1262"/>
      <c r="AI37" s="1262"/>
      <c r="AJ37" s="1262"/>
      <c r="AK37" s="1262"/>
      <c r="AL37" s="1262"/>
    </row>
    <row r="38" spans="1:38" x14ac:dyDescent="0.2">
      <c r="A38" s="1214"/>
      <c r="B38" s="1214"/>
      <c r="C38" s="1256" t="s">
        <v>102</v>
      </c>
      <c r="D38" s="1256"/>
      <c r="E38" s="1256"/>
      <c r="F38" s="1256"/>
      <c r="G38" s="1255"/>
      <c r="H38" s="1258"/>
      <c r="I38" s="1258"/>
      <c r="J38" s="1258"/>
      <c r="K38" s="1258"/>
      <c r="L38" s="1263"/>
      <c r="M38" s="1259"/>
      <c r="N38" s="1259"/>
      <c r="O38" s="1259"/>
      <c r="P38" s="1259"/>
      <c r="Q38" s="1263"/>
      <c r="R38" s="1259"/>
      <c r="S38" s="1259"/>
      <c r="T38" s="1259"/>
      <c r="U38" s="1259"/>
      <c r="V38" s="1264"/>
      <c r="W38" s="1264"/>
      <c r="X38" s="1265"/>
      <c r="Y38" s="1264"/>
      <c r="Z38" s="1261"/>
      <c r="AA38" s="1261"/>
      <c r="AB38" s="1261"/>
      <c r="AC38" s="1261"/>
      <c r="AD38" s="1261"/>
      <c r="AE38" s="1262"/>
      <c r="AF38" s="1262"/>
      <c r="AG38" s="1262"/>
      <c r="AH38" s="1262"/>
      <c r="AI38" s="1262"/>
      <c r="AJ38" s="1262"/>
      <c r="AK38" s="1262"/>
      <c r="AL38" s="1262"/>
    </row>
    <row r="39" spans="1:38" x14ac:dyDescent="0.2">
      <c r="A39" s="1214"/>
      <c r="B39" s="1214"/>
      <c r="C39" s="1256"/>
      <c r="D39" s="1256"/>
      <c r="E39" s="1264"/>
      <c r="F39" s="1264"/>
      <c r="G39" s="1264"/>
      <c r="H39" s="1264"/>
      <c r="I39" s="1264"/>
      <c r="J39" s="1264"/>
      <c r="K39" s="1264"/>
      <c r="L39" s="1264"/>
      <c r="M39" s="1264"/>
      <c r="N39" s="1264"/>
      <c r="O39" s="1264"/>
      <c r="P39" s="1264"/>
      <c r="Q39" s="1264"/>
      <c r="R39" s="1259"/>
      <c r="S39" s="1259"/>
      <c r="T39" s="1259"/>
      <c r="U39" s="1259"/>
      <c r="V39" s="1264"/>
      <c r="W39" s="1264"/>
      <c r="X39" s="1265"/>
      <c r="Y39" s="1264"/>
      <c r="Z39" s="1261"/>
      <c r="AA39" s="1261"/>
      <c r="AB39" s="1261"/>
      <c r="AC39" s="1261"/>
      <c r="AD39" s="1261"/>
      <c r="AE39" s="1262"/>
      <c r="AF39" s="1262"/>
      <c r="AG39" s="1262"/>
      <c r="AH39" s="1262"/>
      <c r="AI39" s="1262"/>
      <c r="AJ39" s="1262"/>
      <c r="AK39" s="1262"/>
      <c r="AL39" s="1262"/>
    </row>
    <row r="40" spans="1:38" x14ac:dyDescent="0.2">
      <c r="A40" s="1214"/>
      <c r="B40" s="1214"/>
      <c r="C40" s="1256"/>
      <c r="D40" s="1256"/>
      <c r="E40" s="1264"/>
      <c r="F40" s="1264"/>
      <c r="G40" s="1264"/>
      <c r="H40" s="1264"/>
      <c r="I40" s="1264"/>
      <c r="J40" s="1264"/>
      <c r="K40" s="1264"/>
      <c r="L40" s="1264"/>
      <c r="M40" s="1264"/>
      <c r="N40" s="1264"/>
      <c r="O40" s="1264"/>
      <c r="P40" s="1264"/>
      <c r="Q40" s="1264"/>
      <c r="R40" s="1259"/>
      <c r="S40" s="1259"/>
      <c r="T40" s="1259"/>
      <c r="U40" s="1259"/>
      <c r="V40" s="1264"/>
      <c r="W40" s="1264"/>
      <c r="X40" s="1265"/>
      <c r="Y40" s="1264"/>
      <c r="Z40" s="1264"/>
      <c r="AA40" s="1264"/>
      <c r="AB40" s="1264"/>
      <c r="AC40" s="1264"/>
      <c r="AD40" s="1264"/>
      <c r="AE40" s="1264"/>
      <c r="AF40" s="1264"/>
      <c r="AG40" s="1264"/>
      <c r="AH40" s="1264"/>
      <c r="AI40" s="1264"/>
      <c r="AJ40" s="1264"/>
      <c r="AK40" s="1264"/>
      <c r="AL40" s="1264"/>
    </row>
    <row r="41" spans="1:38" x14ac:dyDescent="0.2">
      <c r="A41" s="1214"/>
      <c r="B41" s="1214"/>
      <c r="C41" s="1256"/>
      <c r="D41" s="1256"/>
      <c r="E41" s="1264"/>
      <c r="F41" s="1264"/>
      <c r="G41" s="1264"/>
      <c r="H41" s="1264"/>
      <c r="I41" s="1264"/>
      <c r="J41" s="1264"/>
      <c r="K41" s="1264"/>
      <c r="L41" s="1264"/>
      <c r="M41" s="1264"/>
      <c r="N41" s="1264"/>
      <c r="O41" s="1264"/>
      <c r="P41" s="1264"/>
      <c r="Q41" s="1264"/>
      <c r="R41" s="1918" t="e">
        <f>IF(R35&lt;0.42,0.42,IF(R35&gt;0.5,0.5,R35))</f>
        <v>#DIV/0!</v>
      </c>
      <c r="S41" s="1918"/>
      <c r="T41" s="1918"/>
      <c r="U41" s="1918"/>
      <c r="V41" s="1264"/>
      <c r="W41" s="1264"/>
      <c r="X41" s="1265"/>
      <c r="Y41" s="1264"/>
      <c r="Z41" s="1916" t="s">
        <v>5343</v>
      </c>
      <c r="AA41" s="1916"/>
      <c r="AB41" s="1916"/>
      <c r="AC41" s="1916"/>
      <c r="AD41" s="1916"/>
      <c r="AE41" s="1916"/>
      <c r="AF41" s="1916"/>
      <c r="AG41" s="1916"/>
      <c r="AH41" s="1916"/>
      <c r="AI41" s="1916"/>
      <c r="AJ41" s="1916"/>
      <c r="AK41" s="1916"/>
      <c r="AL41" s="1916"/>
    </row>
    <row r="42" spans="1:38" x14ac:dyDescent="0.2">
      <c r="A42" s="1214"/>
      <c r="B42" s="1214"/>
      <c r="C42" s="1256"/>
      <c r="D42" s="1256"/>
      <c r="E42" s="1264"/>
      <c r="F42" s="1264"/>
      <c r="G42" s="1264"/>
      <c r="H42" s="1264"/>
      <c r="I42" s="1264"/>
      <c r="J42" s="1264"/>
      <c r="K42" s="1264"/>
      <c r="L42" s="1264"/>
      <c r="M42" s="1264"/>
      <c r="N42" s="1264"/>
      <c r="O42" s="1264"/>
      <c r="P42" s="1264"/>
      <c r="Q42" s="1264"/>
      <c r="R42" s="1918"/>
      <c r="S42" s="1918"/>
      <c r="T42" s="1918"/>
      <c r="U42" s="1918"/>
      <c r="V42" s="1235" t="s">
        <v>5143</v>
      </c>
      <c r="W42" s="1264"/>
      <c r="X42" s="1265"/>
      <c r="Y42" s="1264"/>
      <c r="Z42" s="1916"/>
      <c r="AA42" s="1916"/>
      <c r="AB42" s="1916"/>
      <c r="AC42" s="1916"/>
      <c r="AD42" s="1916"/>
      <c r="AE42" s="1916"/>
      <c r="AF42" s="1916"/>
      <c r="AG42" s="1916"/>
      <c r="AH42" s="1916"/>
      <c r="AI42" s="1916"/>
      <c r="AJ42" s="1916"/>
      <c r="AK42" s="1916"/>
      <c r="AL42" s="1916"/>
    </row>
    <row r="43" spans="1:38" x14ac:dyDescent="0.2">
      <c r="A43" s="1214"/>
      <c r="B43" s="1214"/>
      <c r="C43" s="1256"/>
      <c r="D43" s="1256"/>
      <c r="E43" s="1264"/>
      <c r="F43" s="1264"/>
      <c r="G43" s="1264"/>
      <c r="H43" s="1264"/>
      <c r="I43" s="1264"/>
      <c r="J43" s="1264"/>
      <c r="K43" s="1264"/>
      <c r="L43" s="1264"/>
      <c r="M43" s="1264"/>
      <c r="N43" s="1264"/>
      <c r="O43" s="1264"/>
      <c r="P43" s="1264"/>
      <c r="Q43" s="1264"/>
      <c r="R43" s="1259"/>
      <c r="S43" s="1259"/>
      <c r="T43" s="1259"/>
      <c r="U43" s="1259"/>
      <c r="V43" s="1264"/>
      <c r="W43" s="1264"/>
      <c r="X43" s="1265"/>
      <c r="Y43" s="1264"/>
      <c r="Z43" s="1264"/>
      <c r="AA43" s="1264"/>
      <c r="AB43" s="1264"/>
      <c r="AC43" s="1264"/>
      <c r="AD43" s="1264"/>
      <c r="AE43" s="1264"/>
      <c r="AF43" s="1264"/>
      <c r="AG43" s="1264"/>
      <c r="AH43" s="1264"/>
      <c r="AI43" s="1264"/>
      <c r="AJ43" s="1264"/>
      <c r="AK43" s="1264"/>
      <c r="AL43" s="1264"/>
    </row>
    <row r="44" spans="1:38" ht="13.8" thickBot="1" x14ac:dyDescent="0.25">
      <c r="A44" s="1213"/>
      <c r="B44" s="1213"/>
      <c r="C44" s="1213"/>
      <c r="D44" s="1213"/>
      <c r="E44" s="1213"/>
      <c r="F44" s="1213"/>
      <c r="G44" s="1213"/>
      <c r="H44" s="1213"/>
      <c r="I44" s="1213"/>
      <c r="J44" s="1213"/>
      <c r="K44" s="1235"/>
      <c r="L44" s="1235"/>
      <c r="M44" s="1235"/>
      <c r="N44" s="1235"/>
      <c r="O44" s="1235"/>
      <c r="P44" s="1235"/>
      <c r="Q44" s="1235"/>
      <c r="R44" s="1235"/>
      <c r="S44" s="1235"/>
      <c r="T44" s="1235"/>
      <c r="U44" s="1235"/>
      <c r="V44" s="1235"/>
      <c r="W44" s="1235"/>
      <c r="X44" s="1235"/>
      <c r="Y44" s="1235"/>
      <c r="Z44" s="1235"/>
      <c r="AA44" s="1235"/>
      <c r="AB44" s="1235"/>
      <c r="AC44" s="1235"/>
      <c r="AD44" s="1235"/>
      <c r="AE44" s="1235"/>
      <c r="AF44" s="1235"/>
      <c r="AG44" s="1235"/>
      <c r="AH44" s="1235"/>
      <c r="AI44" s="1235"/>
      <c r="AJ44" s="1235"/>
      <c r="AK44" s="1235"/>
      <c r="AL44" s="1235"/>
    </row>
    <row r="45" spans="1:38" x14ac:dyDescent="0.2">
      <c r="A45" s="1213"/>
      <c r="B45" s="1213"/>
      <c r="C45" s="1907" t="s">
        <v>101</v>
      </c>
      <c r="D45" s="1907"/>
      <c r="E45" s="1907"/>
      <c r="F45" s="1907"/>
      <c r="G45" s="1907"/>
      <c r="H45" s="1907"/>
      <c r="I45" s="1907"/>
      <c r="J45" s="1907"/>
      <c r="K45" s="1907"/>
      <c r="L45" s="1907"/>
      <c r="M45" s="1789" t="s">
        <v>594</v>
      </c>
      <c r="N45" s="1909" t="s">
        <v>5144</v>
      </c>
      <c r="O45" s="1909"/>
      <c r="P45" s="1909"/>
      <c r="Q45" s="1909"/>
      <c r="R45" s="1789" t="s">
        <v>594</v>
      </c>
      <c r="S45" s="1910" t="e">
        <f>ROUND(R41/0.3,3)</f>
        <v>#DIV/0!</v>
      </c>
      <c r="T45" s="1911"/>
      <c r="U45" s="1911"/>
      <c r="V45" s="1912"/>
      <c r="W45" s="1919" t="s">
        <v>1605</v>
      </c>
      <c r="X45" s="1789"/>
      <c r="Y45" s="1916" t="s">
        <v>1089</v>
      </c>
      <c r="Z45" s="1916"/>
      <c r="AA45" s="1916"/>
      <c r="AB45" s="1916"/>
      <c r="AC45" s="1916"/>
      <c r="AD45" s="1916"/>
      <c r="AE45" s="1916"/>
      <c r="AF45" s="1916"/>
      <c r="AG45" s="1916"/>
      <c r="AH45" s="1916"/>
      <c r="AI45" s="1916"/>
      <c r="AJ45" s="1916"/>
      <c r="AK45" s="1916"/>
      <c r="AL45" s="1235"/>
    </row>
    <row r="46" spans="1:38" ht="13.8" thickBot="1" x14ac:dyDescent="0.25">
      <c r="A46" s="1213"/>
      <c r="B46" s="1213"/>
      <c r="C46" s="1907"/>
      <c r="D46" s="1907"/>
      <c r="E46" s="1907"/>
      <c r="F46" s="1907"/>
      <c r="G46" s="1907"/>
      <c r="H46" s="1907"/>
      <c r="I46" s="1907"/>
      <c r="J46" s="1907"/>
      <c r="K46" s="1907"/>
      <c r="L46" s="1907"/>
      <c r="M46" s="1789"/>
      <c r="N46" s="1917">
        <v>0.3</v>
      </c>
      <c r="O46" s="1917"/>
      <c r="P46" s="1917"/>
      <c r="Q46" s="1917"/>
      <c r="R46" s="1789"/>
      <c r="S46" s="1913"/>
      <c r="T46" s="1914"/>
      <c r="U46" s="1914"/>
      <c r="V46" s="1915"/>
      <c r="W46" s="1919"/>
      <c r="X46" s="1789"/>
      <c r="Y46" s="1916"/>
      <c r="Z46" s="1916"/>
      <c r="AA46" s="1916"/>
      <c r="AB46" s="1916"/>
      <c r="AC46" s="1916"/>
      <c r="AD46" s="1916"/>
      <c r="AE46" s="1916"/>
      <c r="AF46" s="1916"/>
      <c r="AG46" s="1916"/>
      <c r="AH46" s="1916"/>
      <c r="AI46" s="1916"/>
      <c r="AJ46" s="1916"/>
      <c r="AK46" s="1916"/>
      <c r="AL46" s="1235"/>
    </row>
    <row r="47" spans="1:38" x14ac:dyDescent="0.2">
      <c r="A47" s="1213"/>
      <c r="B47" s="1213"/>
      <c r="C47" s="1257"/>
      <c r="D47" s="1257"/>
      <c r="E47" s="1257"/>
      <c r="F47" s="1257"/>
      <c r="G47" s="1257"/>
      <c r="H47" s="1257"/>
      <c r="I47" s="1257"/>
      <c r="J47" s="1257"/>
      <c r="K47" s="1257"/>
      <c r="L47" s="1257"/>
      <c r="M47" s="1267"/>
      <c r="N47" s="1268"/>
      <c r="O47" s="1268"/>
      <c r="P47" s="1269"/>
      <c r="Q47" s="1269"/>
      <c r="R47" s="1263"/>
      <c r="S47" s="1259"/>
      <c r="T47" s="1259"/>
      <c r="U47" s="1259"/>
      <c r="V47" s="1259"/>
      <c r="W47" s="1255"/>
      <c r="X47" s="1263"/>
      <c r="Y47" s="1266"/>
      <c r="Z47" s="1270"/>
      <c r="AA47" s="1270"/>
      <c r="AB47" s="1270"/>
      <c r="AC47" s="1270"/>
      <c r="AD47" s="1270"/>
      <c r="AE47" s="1270"/>
      <c r="AF47" s="1270"/>
      <c r="AG47" s="1270"/>
      <c r="AH47" s="1270"/>
      <c r="AI47" s="1270"/>
      <c r="AJ47" s="1270"/>
      <c r="AK47" s="1270"/>
      <c r="AL47" s="1235"/>
    </row>
  </sheetData>
  <sheetProtection autoFilter="0"/>
  <mergeCells count="60">
    <mergeCell ref="AA8:AG8"/>
    <mergeCell ref="I9:N9"/>
    <mergeCell ref="AA9:AG9"/>
    <mergeCell ref="AA2:AD2"/>
    <mergeCell ref="AE2:AK2"/>
    <mergeCell ref="I5:N5"/>
    <mergeCell ref="Q5:Q6"/>
    <mergeCell ref="R5:U6"/>
    <mergeCell ref="AB5:AF6"/>
    <mergeCell ref="I6:N6"/>
    <mergeCell ref="A17:G17"/>
    <mergeCell ref="H17:K17"/>
    <mergeCell ref="M17:P17"/>
    <mergeCell ref="R17:Y17"/>
    <mergeCell ref="I8:N8"/>
    <mergeCell ref="Q8:Q9"/>
    <mergeCell ref="R8:U9"/>
    <mergeCell ref="I11:N11"/>
    <mergeCell ref="Q11:Q12"/>
    <mergeCell ref="R11:U12"/>
    <mergeCell ref="AC11:AF12"/>
    <mergeCell ref="I12:N12"/>
    <mergeCell ref="R18:U19"/>
    <mergeCell ref="R24:U25"/>
    <mergeCell ref="Z24:AL25"/>
    <mergeCell ref="W28:X29"/>
    <mergeCell ref="Y28:AK29"/>
    <mergeCell ref="C18:F19"/>
    <mergeCell ref="G18:G19"/>
    <mergeCell ref="H18:K19"/>
    <mergeCell ref="L18:L19"/>
    <mergeCell ref="M18:P19"/>
    <mergeCell ref="Q18:Q19"/>
    <mergeCell ref="N29:Q29"/>
    <mergeCell ref="C28:L29"/>
    <mergeCell ref="M28:M29"/>
    <mergeCell ref="N28:Q28"/>
    <mergeCell ref="R28:R29"/>
    <mergeCell ref="S28:V29"/>
    <mergeCell ref="C35:F36"/>
    <mergeCell ref="G35:G36"/>
    <mergeCell ref="H35:K36"/>
    <mergeCell ref="L35:L36"/>
    <mergeCell ref="M35:P36"/>
    <mergeCell ref="A34:G34"/>
    <mergeCell ref="H34:K34"/>
    <mergeCell ref="M34:P34"/>
    <mergeCell ref="R34:Y34"/>
    <mergeCell ref="C45:L46"/>
    <mergeCell ref="M45:M46"/>
    <mergeCell ref="N45:Q45"/>
    <mergeCell ref="R45:R46"/>
    <mergeCell ref="S45:V46"/>
    <mergeCell ref="Y45:AK46"/>
    <mergeCell ref="N46:Q46"/>
    <mergeCell ref="Q35:Q36"/>
    <mergeCell ref="R35:U36"/>
    <mergeCell ref="R41:U42"/>
    <mergeCell ref="Z41:AL42"/>
    <mergeCell ref="W45:X46"/>
  </mergeCells>
  <phoneticPr fontId="3"/>
  <pageMargins left="0.61" right="0.32" top="0.83" bottom="0.54" header="0.51200000000000001" footer="0.51200000000000001"/>
  <pageSetup paperSize="9" scale="8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N116"/>
  <sheetViews>
    <sheetView topLeftCell="A4" workbookViewId="0">
      <selection activeCell="M13" sqref="M13"/>
    </sheetView>
  </sheetViews>
  <sheetFormatPr defaultColWidth="9" defaultRowHeight="18.75" customHeight="1" x14ac:dyDescent="0.2"/>
  <cols>
    <col min="1" max="1" width="3.88671875" style="155" customWidth="1"/>
    <col min="2" max="2" width="4.88671875" style="155" customWidth="1"/>
    <col min="3" max="3" width="7.44140625" style="155" bestFit="1" customWidth="1"/>
    <col min="4" max="4" width="3" style="155" bestFit="1" customWidth="1"/>
    <col min="5" max="5" width="12" style="155" customWidth="1"/>
    <col min="6" max="6" width="11.88671875" style="170" customWidth="1"/>
    <col min="7" max="7" width="2" style="155" bestFit="1" customWidth="1"/>
    <col min="8" max="8" width="11.88671875" style="255" customWidth="1"/>
    <col min="9" max="9" width="2" style="155" bestFit="1" customWidth="1"/>
    <col min="10" max="10" width="11.88671875" style="170" customWidth="1"/>
    <col min="11" max="11" width="3.88671875" style="155" bestFit="1" customWidth="1"/>
    <col min="12" max="16384" width="9" style="155"/>
  </cols>
  <sheetData>
    <row r="1" spans="1:12" ht="18.75" customHeight="1" x14ac:dyDescent="0.2">
      <c r="A1" s="1593" t="s">
        <v>155</v>
      </c>
      <c r="B1" s="1594"/>
      <c r="C1" s="1593" t="s">
        <v>394</v>
      </c>
      <c r="D1" s="1595"/>
      <c r="E1" s="1594"/>
      <c r="F1" s="620"/>
      <c r="G1" s="550"/>
      <c r="H1" s="769" t="s">
        <v>154</v>
      </c>
      <c r="I1" s="1596">
        <f>総括表!H4</f>
        <v>0</v>
      </c>
      <c r="J1" s="1596"/>
      <c r="K1" s="1596"/>
      <c r="L1" s="384"/>
    </row>
    <row r="2" spans="1:12" ht="18.75" customHeight="1" x14ac:dyDescent="0.2">
      <c r="A2" s="550"/>
      <c r="B2" s="550"/>
      <c r="C2" s="550"/>
      <c r="D2" s="550"/>
      <c r="E2" s="550"/>
      <c r="F2" s="620"/>
      <c r="G2" s="550"/>
      <c r="H2" s="550"/>
      <c r="I2" s="550"/>
      <c r="J2" s="770"/>
      <c r="K2" s="550"/>
      <c r="L2" s="384"/>
    </row>
    <row r="3" spans="1:12" ht="18.75" customHeight="1" x14ac:dyDescent="0.2">
      <c r="A3" s="551" t="s">
        <v>51</v>
      </c>
      <c r="B3" s="536" t="s">
        <v>7138</v>
      </c>
      <c r="C3" s="550"/>
      <c r="D3" s="550"/>
      <c r="E3" s="550"/>
      <c r="F3" s="620"/>
      <c r="G3" s="550"/>
      <c r="H3" s="550"/>
      <c r="I3" s="550"/>
      <c r="J3" s="620"/>
      <c r="K3" s="550"/>
      <c r="L3" s="384"/>
    </row>
    <row r="4" spans="1:12" ht="11.25" customHeight="1" x14ac:dyDescent="0.2">
      <c r="A4" s="553"/>
      <c r="B4" s="550"/>
      <c r="C4" s="550"/>
      <c r="D4" s="550"/>
      <c r="E4" s="550"/>
      <c r="F4" s="620"/>
      <c r="G4" s="550"/>
      <c r="H4" s="550"/>
      <c r="I4" s="550"/>
      <c r="J4" s="620"/>
      <c r="K4" s="550"/>
      <c r="L4" s="384"/>
    </row>
    <row r="5" spans="1:12" ht="18.75" customHeight="1" x14ac:dyDescent="0.2">
      <c r="A5" s="553"/>
      <c r="B5" s="1534" t="s">
        <v>182</v>
      </c>
      <c r="C5" s="1535"/>
      <c r="D5" s="1534" t="s">
        <v>139</v>
      </c>
      <c r="E5" s="1535"/>
      <c r="F5" s="733" t="s">
        <v>181</v>
      </c>
      <c r="G5" s="412"/>
      <c r="H5" s="412" t="s">
        <v>137</v>
      </c>
      <c r="I5" s="412"/>
      <c r="J5" s="733" t="s">
        <v>89</v>
      </c>
      <c r="K5" s="409"/>
      <c r="L5" s="384"/>
    </row>
    <row r="6" spans="1:12" ht="15" customHeight="1" x14ac:dyDescent="0.2">
      <c r="A6" s="553"/>
      <c r="B6" s="564"/>
      <c r="C6" s="565"/>
      <c r="D6" s="566"/>
      <c r="E6" s="411"/>
      <c r="F6" s="627"/>
      <c r="G6" s="568"/>
      <c r="H6" s="568"/>
      <c r="I6" s="568"/>
      <c r="J6" s="628" t="s">
        <v>136</v>
      </c>
      <c r="K6" s="409"/>
      <c r="L6" s="384"/>
    </row>
    <row r="7" spans="1:12" s="163" customFormat="1" ht="15" customHeight="1" x14ac:dyDescent="0.2">
      <c r="A7" s="536"/>
      <c r="B7" s="404">
        <v>1</v>
      </c>
      <c r="C7" s="405" t="s">
        <v>127</v>
      </c>
      <c r="D7" s="406" t="s">
        <v>534</v>
      </c>
      <c r="E7" s="539" t="s">
        <v>143</v>
      </c>
      <c r="F7" s="612" t="b">
        <f>IF(総括表!$B$4=総括表!$Q$4,基礎データ貼付用シート!E2133)</f>
        <v>0</v>
      </c>
      <c r="G7" s="423" t="s">
        <v>117</v>
      </c>
      <c r="H7" s="614">
        <v>0</v>
      </c>
      <c r="I7" s="423" t="s">
        <v>119</v>
      </c>
      <c r="J7" s="424">
        <f t="shared" ref="J7:J12" si="0">ROUND(F7*H7,0)</f>
        <v>0</v>
      </c>
      <c r="K7" s="409" t="s">
        <v>1340</v>
      </c>
      <c r="L7" s="388"/>
    </row>
    <row r="8" spans="1:12" s="163" customFormat="1" ht="15" customHeight="1" x14ac:dyDescent="0.2">
      <c r="A8" s="536"/>
      <c r="B8" s="410"/>
      <c r="C8" s="411"/>
      <c r="D8" s="406" t="s">
        <v>530</v>
      </c>
      <c r="E8" s="539" t="s">
        <v>142</v>
      </c>
      <c r="F8" s="612" t="b">
        <f>IF(総括表!$B$4=総括表!$Q$5,基礎データ貼付用シート!E2133)</f>
        <v>0</v>
      </c>
      <c r="G8" s="423" t="s">
        <v>117</v>
      </c>
      <c r="H8" s="796">
        <v>0</v>
      </c>
      <c r="I8" s="425" t="s">
        <v>119</v>
      </c>
      <c r="J8" s="789">
        <f t="shared" si="0"/>
        <v>0</v>
      </c>
      <c r="K8" s="409" t="s">
        <v>1341</v>
      </c>
      <c r="L8" s="388"/>
    </row>
    <row r="9" spans="1:12" s="163" customFormat="1" ht="15" customHeight="1" x14ac:dyDescent="0.2">
      <c r="A9" s="536"/>
      <c r="B9" s="404">
        <f>B7+1</f>
        <v>2</v>
      </c>
      <c r="C9" s="405" t="s">
        <v>126</v>
      </c>
      <c r="D9" s="406" t="s">
        <v>534</v>
      </c>
      <c r="E9" s="539" t="s">
        <v>143</v>
      </c>
      <c r="F9" s="612" t="b">
        <f>IF(総括表!$B$4=総括表!$Q$4,基礎データ貼付用シート!E2134)</f>
        <v>0</v>
      </c>
      <c r="G9" s="423" t="s">
        <v>117</v>
      </c>
      <c r="H9" s="614">
        <v>1.9E-2</v>
      </c>
      <c r="I9" s="423" t="s">
        <v>119</v>
      </c>
      <c r="J9" s="424">
        <f t="shared" si="0"/>
        <v>0</v>
      </c>
      <c r="K9" s="409" t="s">
        <v>272</v>
      </c>
      <c r="L9" s="388"/>
    </row>
    <row r="10" spans="1:12" s="163" customFormat="1" ht="15" customHeight="1" x14ac:dyDescent="0.2">
      <c r="A10" s="536"/>
      <c r="B10" s="410"/>
      <c r="C10" s="411"/>
      <c r="D10" s="406" t="s">
        <v>530</v>
      </c>
      <c r="E10" s="539" t="s">
        <v>142</v>
      </c>
      <c r="F10" s="612" t="b">
        <f>IF(総括表!$B$4=総括表!$Q$5,基礎データ貼付用シート!E2134)</f>
        <v>0</v>
      </c>
      <c r="G10" s="423" t="s">
        <v>117</v>
      </c>
      <c r="H10" s="796">
        <v>1.9E-2</v>
      </c>
      <c r="I10" s="425" t="s">
        <v>119</v>
      </c>
      <c r="J10" s="789">
        <f t="shared" si="0"/>
        <v>0</v>
      </c>
      <c r="K10" s="409" t="s">
        <v>271</v>
      </c>
      <c r="L10" s="388"/>
    </row>
    <row r="11" spans="1:12" s="163" customFormat="1" ht="15" customHeight="1" x14ac:dyDescent="0.2">
      <c r="A11" s="536"/>
      <c r="B11" s="404">
        <f>B9+1</f>
        <v>3</v>
      </c>
      <c r="C11" s="405" t="s">
        <v>125</v>
      </c>
      <c r="D11" s="406" t="s">
        <v>534</v>
      </c>
      <c r="E11" s="539" t="s">
        <v>143</v>
      </c>
      <c r="F11" s="612" t="b">
        <f>IF(総括表!$B$4=総括表!$Q$4,基礎データ貼付用シート!E2135)</f>
        <v>0</v>
      </c>
      <c r="G11" s="423" t="s">
        <v>117</v>
      </c>
      <c r="H11" s="614">
        <v>1.0999999999999999E-2</v>
      </c>
      <c r="I11" s="423" t="s">
        <v>119</v>
      </c>
      <c r="J11" s="424">
        <f t="shared" si="0"/>
        <v>0</v>
      </c>
      <c r="K11" s="409" t="s">
        <v>269</v>
      </c>
      <c r="L11" s="388"/>
    </row>
    <row r="12" spans="1:12" s="163" customFormat="1" ht="15" customHeight="1" thickBot="1" x14ac:dyDescent="0.25">
      <c r="A12" s="536"/>
      <c r="B12" s="410"/>
      <c r="C12" s="411"/>
      <c r="D12" s="406" t="s">
        <v>530</v>
      </c>
      <c r="E12" s="539" t="s">
        <v>142</v>
      </c>
      <c r="F12" s="612" t="b">
        <f>IF(総括表!$B$4=総括表!$Q$5,基礎データ貼付用シート!E2135)</f>
        <v>0</v>
      </c>
      <c r="G12" s="423" t="s">
        <v>117</v>
      </c>
      <c r="H12" s="796">
        <v>1.0999999999999999E-2</v>
      </c>
      <c r="I12" s="425" t="s">
        <v>119</v>
      </c>
      <c r="J12" s="789">
        <f t="shared" si="0"/>
        <v>0</v>
      </c>
      <c r="K12" s="409" t="s">
        <v>268</v>
      </c>
      <c r="L12" s="388"/>
    </row>
    <row r="13" spans="1:12" s="163" customFormat="1" ht="15" customHeight="1" x14ac:dyDescent="0.2">
      <c r="A13" s="536"/>
      <c r="B13" s="413"/>
      <c r="C13" s="414"/>
      <c r="D13" s="413"/>
      <c r="E13" s="413"/>
      <c r="F13" s="58"/>
      <c r="G13" s="591"/>
      <c r="H13" s="1504" t="s">
        <v>1243</v>
      </c>
      <c r="I13" s="1505"/>
      <c r="J13" s="415"/>
      <c r="K13" s="409"/>
      <c r="L13" s="388"/>
    </row>
    <row r="14" spans="1:12" s="163" customFormat="1" ht="15" customHeight="1" thickBot="1" x14ac:dyDescent="0.25">
      <c r="A14" s="536"/>
      <c r="B14" s="409"/>
      <c r="C14" s="409"/>
      <c r="D14" s="409"/>
      <c r="E14" s="409"/>
      <c r="F14" s="657"/>
      <c r="G14" s="409"/>
      <c r="H14" s="1545" t="s">
        <v>118</v>
      </c>
      <c r="I14" s="1546"/>
      <c r="J14" s="642">
        <f>SUM(J7:J12)</f>
        <v>0</v>
      </c>
      <c r="K14" s="409" t="s">
        <v>528</v>
      </c>
      <c r="L14" s="446" t="s">
        <v>117</v>
      </c>
    </row>
    <row r="15" spans="1:12" s="163" customFormat="1" ht="18.75" customHeight="1" x14ac:dyDescent="0.2">
      <c r="A15" s="536"/>
      <c r="B15" s="536"/>
      <c r="C15" s="536"/>
      <c r="D15" s="536"/>
      <c r="E15" s="536"/>
      <c r="F15" s="621"/>
      <c r="G15" s="536"/>
      <c r="H15" s="536"/>
      <c r="I15" s="536"/>
      <c r="J15" s="621"/>
      <c r="K15" s="536"/>
      <c r="L15" s="388"/>
    </row>
    <row r="16" spans="1:12" ht="18.75" customHeight="1" x14ac:dyDescent="0.2">
      <c r="A16" s="551" t="s">
        <v>54</v>
      </c>
      <c r="B16" s="536" t="s">
        <v>7139</v>
      </c>
      <c r="C16" s="550"/>
      <c r="D16" s="550"/>
      <c r="E16" s="550"/>
      <c r="F16" s="620"/>
      <c r="G16" s="550"/>
      <c r="H16" s="550"/>
      <c r="I16" s="550"/>
      <c r="J16" s="620"/>
      <c r="K16" s="550"/>
      <c r="L16" s="384"/>
    </row>
    <row r="17" spans="1:14" ht="11.25" customHeight="1" x14ac:dyDescent="0.2">
      <c r="A17" s="553"/>
      <c r="B17" s="550"/>
      <c r="C17" s="550"/>
      <c r="D17" s="550"/>
      <c r="E17" s="550"/>
      <c r="F17" s="620"/>
      <c r="G17" s="550"/>
      <c r="H17" s="550"/>
      <c r="I17" s="550"/>
      <c r="J17" s="620"/>
      <c r="K17" s="550"/>
      <c r="L17" s="384"/>
    </row>
    <row r="18" spans="1:14" ht="18.75" customHeight="1" x14ac:dyDescent="0.2">
      <c r="A18" s="553"/>
      <c r="B18" s="1534" t="s">
        <v>182</v>
      </c>
      <c r="C18" s="1535"/>
      <c r="D18" s="1534" t="s">
        <v>139</v>
      </c>
      <c r="E18" s="1535"/>
      <c r="F18" s="733" t="s">
        <v>181</v>
      </c>
      <c r="G18" s="412"/>
      <c r="H18" s="412" t="s">
        <v>137</v>
      </c>
      <c r="I18" s="412"/>
      <c r="J18" s="733" t="s">
        <v>89</v>
      </c>
      <c r="K18" s="409"/>
      <c r="L18" s="384"/>
    </row>
    <row r="19" spans="1:14" ht="15" customHeight="1" x14ac:dyDescent="0.2">
      <c r="A19" s="553"/>
      <c r="B19" s="564"/>
      <c r="C19" s="565"/>
      <c r="D19" s="566"/>
      <c r="E19" s="411"/>
      <c r="F19" s="627"/>
      <c r="G19" s="568"/>
      <c r="H19" s="568"/>
      <c r="I19" s="568"/>
      <c r="J19" s="628" t="s">
        <v>136</v>
      </c>
      <c r="K19" s="409"/>
      <c r="L19" s="384"/>
    </row>
    <row r="20" spans="1:14" s="163" customFormat="1" ht="15" customHeight="1" x14ac:dyDescent="0.2">
      <c r="A20" s="536"/>
      <c r="B20" s="404">
        <v>1</v>
      </c>
      <c r="C20" s="405" t="s">
        <v>127</v>
      </c>
      <c r="D20" s="406" t="s">
        <v>534</v>
      </c>
      <c r="E20" s="539" t="s">
        <v>143</v>
      </c>
      <c r="F20" s="612" t="b">
        <f>IF(総括表!$B$4=総括表!$Q$4,基礎データ貼付用シート!E2136)</f>
        <v>0</v>
      </c>
      <c r="G20" s="423" t="s">
        <v>117</v>
      </c>
      <c r="H20" s="610">
        <v>0</v>
      </c>
      <c r="I20" s="423" t="s">
        <v>119</v>
      </c>
      <c r="J20" s="424">
        <f t="shared" ref="J20" si="1">ROUND(F20*H20,0)</f>
        <v>0</v>
      </c>
      <c r="K20" s="409" t="s">
        <v>274</v>
      </c>
      <c r="L20" s="388"/>
    </row>
    <row r="21" spans="1:14" s="163" customFormat="1" ht="15" customHeight="1" x14ac:dyDescent="0.2">
      <c r="A21" s="536"/>
      <c r="B21" s="410"/>
      <c r="C21" s="411"/>
      <c r="D21" s="406" t="s">
        <v>530</v>
      </c>
      <c r="E21" s="539" t="s">
        <v>142</v>
      </c>
      <c r="F21" s="612" t="b">
        <f>IF(総括表!$B$4=総括表!$Q$5,基礎データ貼付用シート!E2136)</f>
        <v>0</v>
      </c>
      <c r="G21" s="423" t="s">
        <v>117</v>
      </c>
      <c r="H21" s="793">
        <v>0</v>
      </c>
      <c r="I21" s="425" t="s">
        <v>119</v>
      </c>
      <c r="J21" s="789">
        <f>ROUND(F21*H21,0)</f>
        <v>0</v>
      </c>
      <c r="K21" s="409" t="s">
        <v>273</v>
      </c>
      <c r="L21" s="388"/>
    </row>
    <row r="22" spans="1:14" s="163" customFormat="1" ht="15" customHeight="1" thickBot="1" x14ac:dyDescent="0.25">
      <c r="A22" s="536"/>
      <c r="B22" s="1530" t="s">
        <v>146</v>
      </c>
      <c r="C22" s="1531"/>
      <c r="D22" s="1532"/>
      <c r="E22" s="1533"/>
      <c r="F22" s="1087"/>
      <c r="G22" s="1111"/>
      <c r="H22" s="1112"/>
      <c r="I22" s="1111"/>
      <c r="J22" s="789">
        <f>SUM(J20:J21)</f>
        <v>0</v>
      </c>
      <c r="K22" s="409" t="s">
        <v>272</v>
      </c>
      <c r="L22" s="388"/>
      <c r="N22" s="164"/>
    </row>
    <row r="23" spans="1:14" s="163" customFormat="1" ht="15.75" customHeight="1" x14ac:dyDescent="0.2">
      <c r="A23" s="536"/>
      <c r="B23" s="1567"/>
      <c r="C23" s="1569"/>
      <c r="D23" s="1567"/>
      <c r="E23" s="1569"/>
      <c r="F23" s="1138" t="s">
        <v>6060</v>
      </c>
      <c r="G23" s="412"/>
      <c r="H23" s="1101" t="s">
        <v>6693</v>
      </c>
      <c r="I23" s="1094"/>
      <c r="J23" s="415"/>
      <c r="K23" s="409"/>
      <c r="L23" s="388"/>
      <c r="N23" s="164"/>
    </row>
    <row r="24" spans="1:14" s="163" customFormat="1" ht="15" customHeight="1" x14ac:dyDescent="0.2">
      <c r="A24" s="536"/>
      <c r="B24" s="1754"/>
      <c r="C24" s="1755"/>
      <c r="D24" s="1754"/>
      <c r="E24" s="1755"/>
      <c r="F24" s="978">
        <f>J22</f>
        <v>0</v>
      </c>
      <c r="G24" s="977" t="s">
        <v>117</v>
      </c>
      <c r="H24" s="1174" t="e">
        <f>〇財政力附表!S28</f>
        <v>#DIV/0!</v>
      </c>
      <c r="I24" s="1369" t="s">
        <v>119</v>
      </c>
      <c r="J24" s="1115">
        <f>IFERROR(ROUND(F24*H24,0),0)</f>
        <v>0</v>
      </c>
      <c r="K24" s="409" t="s">
        <v>583</v>
      </c>
      <c r="L24" s="446" t="s">
        <v>117</v>
      </c>
      <c r="N24" s="164"/>
    </row>
    <row r="25" spans="1:14" s="163" customFormat="1" ht="13.8" thickBot="1" x14ac:dyDescent="0.25">
      <c r="A25" s="536"/>
      <c r="B25" s="1570"/>
      <c r="C25" s="1572"/>
      <c r="D25" s="1570"/>
      <c r="E25" s="1572"/>
      <c r="F25" s="1104"/>
      <c r="G25" s="782"/>
      <c r="H25" s="1105" t="s">
        <v>147</v>
      </c>
      <c r="I25" s="1106"/>
      <c r="J25" s="1107"/>
      <c r="K25" s="409"/>
      <c r="L25" s="388"/>
    </row>
    <row r="26" spans="1:14" s="163" customFormat="1" ht="18.75" customHeight="1" x14ac:dyDescent="0.2">
      <c r="A26" s="536"/>
      <c r="B26" s="536"/>
      <c r="C26" s="536"/>
      <c r="D26" s="536"/>
      <c r="E26" s="536"/>
      <c r="F26" s="621"/>
      <c r="G26" s="536"/>
      <c r="H26" s="536"/>
      <c r="I26" s="536"/>
      <c r="J26" s="621"/>
      <c r="K26" s="536"/>
      <c r="L26" s="388"/>
    </row>
    <row r="27" spans="1:14" s="163" customFormat="1" ht="18.75" customHeight="1" x14ac:dyDescent="0.2">
      <c r="A27" s="536"/>
      <c r="B27" s="536"/>
      <c r="C27" s="536"/>
      <c r="D27" s="536"/>
      <c r="E27" s="536"/>
      <c r="F27" s="621"/>
      <c r="G27" s="536"/>
      <c r="H27" s="536"/>
      <c r="I27" s="536"/>
      <c r="J27" s="621"/>
      <c r="K27" s="536"/>
      <c r="L27" s="388"/>
    </row>
    <row r="28" spans="1:14" ht="18.75" customHeight="1" x14ac:dyDescent="0.2">
      <c r="A28" s="551" t="s">
        <v>55</v>
      </c>
      <c r="B28" s="536" t="s">
        <v>7140</v>
      </c>
      <c r="C28" s="550"/>
      <c r="D28" s="550"/>
      <c r="E28" s="550"/>
      <c r="F28" s="620"/>
      <c r="G28" s="550"/>
      <c r="H28" s="550"/>
      <c r="I28" s="550"/>
      <c r="J28" s="620"/>
      <c r="K28" s="550"/>
      <c r="L28" s="384"/>
    </row>
    <row r="29" spans="1:14" ht="11.25" customHeight="1" x14ac:dyDescent="0.2">
      <c r="A29" s="553"/>
      <c r="B29" s="550"/>
      <c r="C29" s="550"/>
      <c r="D29" s="550"/>
      <c r="E29" s="550"/>
      <c r="F29" s="620"/>
      <c r="G29" s="550"/>
      <c r="H29" s="550"/>
      <c r="I29" s="550"/>
      <c r="J29" s="620"/>
      <c r="K29" s="550"/>
      <c r="L29" s="384"/>
    </row>
    <row r="30" spans="1:14" ht="18.75" customHeight="1" x14ac:dyDescent="0.2">
      <c r="A30" s="553"/>
      <c r="B30" s="1534" t="s">
        <v>182</v>
      </c>
      <c r="C30" s="1535"/>
      <c r="D30" s="1534" t="s">
        <v>139</v>
      </c>
      <c r="E30" s="1535"/>
      <c r="F30" s="733" t="s">
        <v>181</v>
      </c>
      <c r="G30" s="412"/>
      <c r="H30" s="412" t="s">
        <v>137</v>
      </c>
      <c r="I30" s="412"/>
      <c r="J30" s="733" t="s">
        <v>89</v>
      </c>
      <c r="K30" s="409"/>
      <c r="L30" s="384"/>
    </row>
    <row r="31" spans="1:14" ht="15" customHeight="1" x14ac:dyDescent="0.2">
      <c r="A31" s="553"/>
      <c r="B31" s="564"/>
      <c r="C31" s="565"/>
      <c r="D31" s="566"/>
      <c r="E31" s="411"/>
      <c r="F31" s="627"/>
      <c r="G31" s="568"/>
      <c r="H31" s="568"/>
      <c r="I31" s="568"/>
      <c r="J31" s="628" t="s">
        <v>136</v>
      </c>
      <c r="K31" s="409"/>
      <c r="L31" s="384"/>
    </row>
    <row r="32" spans="1:14" s="163" customFormat="1" ht="15" customHeight="1" x14ac:dyDescent="0.2">
      <c r="A32" s="536"/>
      <c r="B32" s="404">
        <v>1</v>
      </c>
      <c r="C32" s="405" t="s">
        <v>126</v>
      </c>
      <c r="D32" s="406" t="s">
        <v>534</v>
      </c>
      <c r="E32" s="539" t="s">
        <v>143</v>
      </c>
      <c r="F32" s="612" t="b">
        <f>IF(総括表!$B$4=総括表!$Q$4,基礎データ貼付用シート!E2137)</f>
        <v>0</v>
      </c>
      <c r="G32" s="423" t="s">
        <v>117</v>
      </c>
      <c r="H32" s="614">
        <v>1.7999999999999999E-2</v>
      </c>
      <c r="I32" s="423" t="s">
        <v>119</v>
      </c>
      <c r="J32" s="424">
        <f t="shared" ref="J32:J39" si="2">ROUND(F32*H32,0)</f>
        <v>0</v>
      </c>
      <c r="K32" s="409" t="s">
        <v>134</v>
      </c>
      <c r="L32" s="388"/>
    </row>
    <row r="33" spans="1:12" s="163" customFormat="1" ht="15" customHeight="1" x14ac:dyDescent="0.2">
      <c r="A33" s="536"/>
      <c r="B33" s="410"/>
      <c r="C33" s="411"/>
      <c r="D33" s="406" t="s">
        <v>530</v>
      </c>
      <c r="E33" s="539" t="s">
        <v>142</v>
      </c>
      <c r="F33" s="612" t="b">
        <f>IF(総括表!$B$4=総括表!$Q$5,基礎データ貼付用シート!E2137)</f>
        <v>0</v>
      </c>
      <c r="G33" s="423" t="s">
        <v>117</v>
      </c>
      <c r="H33" s="796">
        <v>1.9E-2</v>
      </c>
      <c r="I33" s="425" t="s">
        <v>119</v>
      </c>
      <c r="J33" s="789">
        <f t="shared" si="2"/>
        <v>0</v>
      </c>
      <c r="K33" s="409" t="s">
        <v>132</v>
      </c>
      <c r="L33" s="388"/>
    </row>
    <row r="34" spans="1:12" s="163" customFormat="1" ht="15" customHeight="1" x14ac:dyDescent="0.2">
      <c r="A34" s="536"/>
      <c r="B34" s="404">
        <v>2</v>
      </c>
      <c r="C34" s="405" t="s">
        <v>125</v>
      </c>
      <c r="D34" s="406" t="s">
        <v>534</v>
      </c>
      <c r="E34" s="539" t="s">
        <v>143</v>
      </c>
      <c r="F34" s="612" t="b">
        <f>IF(総括表!$B$4=総括表!$Q$4,基礎データ貼付用シート!E2138)</f>
        <v>0</v>
      </c>
      <c r="G34" s="423" t="s">
        <v>117</v>
      </c>
      <c r="H34" s="614">
        <v>1.0999999999999999E-2</v>
      </c>
      <c r="I34" s="423" t="s">
        <v>119</v>
      </c>
      <c r="J34" s="424">
        <f t="shared" si="2"/>
        <v>0</v>
      </c>
      <c r="K34" s="409" t="s">
        <v>130</v>
      </c>
      <c r="L34" s="388"/>
    </row>
    <row r="35" spans="1:12" s="163" customFormat="1" ht="15" customHeight="1" x14ac:dyDescent="0.2">
      <c r="A35" s="536"/>
      <c r="B35" s="410"/>
      <c r="C35" s="411"/>
      <c r="D35" s="406" t="s">
        <v>530</v>
      </c>
      <c r="E35" s="539" t="s">
        <v>142</v>
      </c>
      <c r="F35" s="612" t="b">
        <f>IF(総括表!$B$4=総括表!$Q$5,基礎データ貼付用シート!E2138)</f>
        <v>0</v>
      </c>
      <c r="G35" s="423" t="s">
        <v>117</v>
      </c>
      <c r="H35" s="796">
        <v>1.0999999999999999E-2</v>
      </c>
      <c r="I35" s="425" t="s">
        <v>119</v>
      </c>
      <c r="J35" s="789">
        <f t="shared" si="2"/>
        <v>0</v>
      </c>
      <c r="K35" s="409" t="s">
        <v>539</v>
      </c>
      <c r="L35" s="388"/>
    </row>
    <row r="36" spans="1:12" s="163" customFormat="1" ht="15" customHeight="1" x14ac:dyDescent="0.2">
      <c r="A36" s="536"/>
      <c r="B36" s="404">
        <v>3</v>
      </c>
      <c r="C36" s="405" t="s">
        <v>124</v>
      </c>
      <c r="D36" s="406" t="s">
        <v>534</v>
      </c>
      <c r="E36" s="539" t="s">
        <v>143</v>
      </c>
      <c r="F36" s="612" t="b">
        <f>IF(総括表!$B$4=総括表!$Q$4,基礎データ貼付用シート!E2139)</f>
        <v>0</v>
      </c>
      <c r="G36" s="423" t="s">
        <v>117</v>
      </c>
      <c r="H36" s="614">
        <v>8.9999999999999993E-3</v>
      </c>
      <c r="I36" s="423" t="s">
        <v>119</v>
      </c>
      <c r="J36" s="424">
        <f t="shared" si="2"/>
        <v>0</v>
      </c>
      <c r="K36" s="409" t="s">
        <v>538</v>
      </c>
      <c r="L36" s="388"/>
    </row>
    <row r="37" spans="1:12" s="163" customFormat="1" ht="15" customHeight="1" x14ac:dyDescent="0.2">
      <c r="A37" s="536"/>
      <c r="B37" s="410"/>
      <c r="C37" s="411"/>
      <c r="D37" s="406" t="s">
        <v>530</v>
      </c>
      <c r="E37" s="539" t="s">
        <v>142</v>
      </c>
      <c r="F37" s="612" t="b">
        <f>IF(総括表!$B$4=総括表!$Q$5,基礎データ貼付用シート!E2139)</f>
        <v>0</v>
      </c>
      <c r="G37" s="423" t="s">
        <v>117</v>
      </c>
      <c r="H37" s="796">
        <v>8.9999999999999993E-3</v>
      </c>
      <c r="I37" s="425" t="s">
        <v>119</v>
      </c>
      <c r="J37" s="789">
        <f t="shared" si="2"/>
        <v>0</v>
      </c>
      <c r="K37" s="409" t="s">
        <v>537</v>
      </c>
      <c r="L37" s="388"/>
    </row>
    <row r="38" spans="1:12" s="163" customFormat="1" ht="15" customHeight="1" x14ac:dyDescent="0.2">
      <c r="A38" s="536"/>
      <c r="B38" s="404">
        <v>4</v>
      </c>
      <c r="C38" s="405" t="s">
        <v>123</v>
      </c>
      <c r="D38" s="406" t="s">
        <v>534</v>
      </c>
      <c r="E38" s="539" t="s">
        <v>143</v>
      </c>
      <c r="F38" s="612" t="b">
        <f>IF(総括表!$B$4=総括表!$Q$4,基礎データ貼付用シート!E2140)</f>
        <v>0</v>
      </c>
      <c r="G38" s="423" t="s">
        <v>117</v>
      </c>
      <c r="H38" s="614">
        <v>0.156</v>
      </c>
      <c r="I38" s="423" t="s">
        <v>119</v>
      </c>
      <c r="J38" s="424">
        <f t="shared" si="2"/>
        <v>0</v>
      </c>
      <c r="K38" s="409" t="s">
        <v>536</v>
      </c>
      <c r="L38" s="388"/>
    </row>
    <row r="39" spans="1:12" s="163" customFormat="1" ht="15" customHeight="1" thickBot="1" x14ac:dyDescent="0.25">
      <c r="A39" s="536"/>
      <c r="B39" s="410"/>
      <c r="C39" s="411"/>
      <c r="D39" s="406" t="s">
        <v>530</v>
      </c>
      <c r="E39" s="539" t="s">
        <v>142</v>
      </c>
      <c r="F39" s="612" t="b">
        <f>IF(総括表!$B$4=総括表!$Q$5,基礎データ貼付用シート!E2140)</f>
        <v>0</v>
      </c>
      <c r="G39" s="423" t="s">
        <v>117</v>
      </c>
      <c r="H39" s="796">
        <v>0</v>
      </c>
      <c r="I39" s="425" t="s">
        <v>119</v>
      </c>
      <c r="J39" s="789">
        <f t="shared" si="2"/>
        <v>0</v>
      </c>
      <c r="K39" s="409" t="s">
        <v>535</v>
      </c>
      <c r="L39" s="388"/>
    </row>
    <row r="40" spans="1:12" s="163" customFormat="1" ht="15" customHeight="1" x14ac:dyDescent="0.2">
      <c r="A40" s="536"/>
      <c r="B40" s="413"/>
      <c r="C40" s="414"/>
      <c r="D40" s="413"/>
      <c r="E40" s="413"/>
      <c r="F40" s="58"/>
      <c r="G40" s="591"/>
      <c r="H40" s="1504" t="s">
        <v>1342</v>
      </c>
      <c r="I40" s="1505"/>
      <c r="J40" s="415"/>
      <c r="K40" s="409"/>
      <c r="L40" s="388"/>
    </row>
    <row r="41" spans="1:12" s="163" customFormat="1" ht="15" customHeight="1" thickBot="1" x14ac:dyDescent="0.25">
      <c r="A41" s="536"/>
      <c r="B41" s="409"/>
      <c r="C41" s="409"/>
      <c r="D41" s="409"/>
      <c r="E41" s="409"/>
      <c r="F41" s="657"/>
      <c r="G41" s="409"/>
      <c r="H41" s="1545" t="s">
        <v>118</v>
      </c>
      <c r="I41" s="1546"/>
      <c r="J41" s="642">
        <f>SUM(J32:J39)</f>
        <v>0</v>
      </c>
      <c r="K41" s="409" t="s">
        <v>582</v>
      </c>
      <c r="L41" s="446" t="s">
        <v>117</v>
      </c>
    </row>
    <row r="42" spans="1:12" s="163" customFormat="1" ht="18.75" customHeight="1" x14ac:dyDescent="0.2">
      <c r="A42" s="536"/>
      <c r="B42" s="536"/>
      <c r="C42" s="536"/>
      <c r="D42" s="536"/>
      <c r="E42" s="536"/>
      <c r="F42" s="621"/>
      <c r="G42" s="536"/>
      <c r="H42" s="536"/>
      <c r="I42" s="536"/>
      <c r="J42" s="621"/>
      <c r="K42" s="536"/>
      <c r="L42" s="388"/>
    </row>
    <row r="43" spans="1:12" ht="18.75" customHeight="1" x14ac:dyDescent="0.2">
      <c r="A43" s="551" t="s">
        <v>56</v>
      </c>
      <c r="B43" s="536" t="s">
        <v>7141</v>
      </c>
      <c r="C43" s="550"/>
      <c r="D43" s="550"/>
      <c r="E43" s="550"/>
      <c r="F43" s="620"/>
      <c r="G43" s="550"/>
      <c r="H43" s="550"/>
      <c r="I43" s="550"/>
      <c r="J43" s="620"/>
      <c r="K43" s="550"/>
      <c r="L43" s="384"/>
    </row>
    <row r="44" spans="1:12" ht="11.25" customHeight="1" x14ac:dyDescent="0.2">
      <c r="A44" s="553"/>
      <c r="B44" s="550"/>
      <c r="C44" s="550"/>
      <c r="D44" s="550"/>
      <c r="E44" s="550"/>
      <c r="F44" s="620"/>
      <c r="G44" s="550"/>
      <c r="H44" s="550"/>
      <c r="I44" s="550"/>
      <c r="J44" s="620"/>
      <c r="K44" s="550"/>
      <c r="L44" s="384"/>
    </row>
    <row r="45" spans="1:12" ht="18.75" customHeight="1" x14ac:dyDescent="0.2">
      <c r="A45" s="553"/>
      <c r="B45" s="1534" t="s">
        <v>182</v>
      </c>
      <c r="C45" s="1535"/>
      <c r="D45" s="1534" t="s">
        <v>139</v>
      </c>
      <c r="E45" s="1535"/>
      <c r="F45" s="733" t="s">
        <v>181</v>
      </c>
      <c r="G45" s="412"/>
      <c r="H45" s="412" t="s">
        <v>137</v>
      </c>
      <c r="I45" s="412"/>
      <c r="J45" s="733" t="s">
        <v>89</v>
      </c>
      <c r="K45" s="409"/>
      <c r="L45" s="384"/>
    </row>
    <row r="46" spans="1:12" ht="15" customHeight="1" x14ac:dyDescent="0.2">
      <c r="A46" s="553"/>
      <c r="B46" s="564"/>
      <c r="C46" s="565"/>
      <c r="D46" s="566"/>
      <c r="E46" s="411"/>
      <c r="F46" s="627"/>
      <c r="G46" s="568"/>
      <c r="H46" s="568"/>
      <c r="I46" s="568"/>
      <c r="J46" s="628" t="s">
        <v>136</v>
      </c>
      <c r="K46" s="409"/>
      <c r="L46" s="384"/>
    </row>
    <row r="47" spans="1:12" s="163" customFormat="1" ht="15" customHeight="1" x14ac:dyDescent="0.2">
      <c r="A47" s="536"/>
      <c r="B47" s="404">
        <v>1</v>
      </c>
      <c r="C47" s="405" t="s">
        <v>127</v>
      </c>
      <c r="D47" s="406" t="s">
        <v>534</v>
      </c>
      <c r="E47" s="539" t="s">
        <v>143</v>
      </c>
      <c r="F47" s="612" t="b">
        <f>IF(総括表!$B$4=総括表!$Q$4,基礎データ貼付用シート!E2141)</f>
        <v>0</v>
      </c>
      <c r="G47" s="423" t="s">
        <v>117</v>
      </c>
      <c r="H47" s="614">
        <v>0</v>
      </c>
      <c r="I47" s="423" t="s">
        <v>119</v>
      </c>
      <c r="J47" s="424">
        <f t="shared" ref="J47:J56" si="3">ROUND(F47*H47,0)</f>
        <v>0</v>
      </c>
      <c r="K47" s="409" t="s">
        <v>274</v>
      </c>
      <c r="L47" s="388"/>
    </row>
    <row r="48" spans="1:12" s="163" customFormat="1" ht="15" customHeight="1" x14ac:dyDescent="0.2">
      <c r="A48" s="536"/>
      <c r="B48" s="410"/>
      <c r="C48" s="411"/>
      <c r="D48" s="406" t="s">
        <v>530</v>
      </c>
      <c r="E48" s="539" t="s">
        <v>142</v>
      </c>
      <c r="F48" s="612" t="b">
        <f>IF(総括表!$B$4=総括表!$Q$5,基礎データ貼付用シート!E2141)</f>
        <v>0</v>
      </c>
      <c r="G48" s="423" t="s">
        <v>117</v>
      </c>
      <c r="H48" s="796">
        <v>0</v>
      </c>
      <c r="I48" s="425" t="s">
        <v>119</v>
      </c>
      <c r="J48" s="789">
        <f t="shared" si="3"/>
        <v>0</v>
      </c>
      <c r="K48" s="409" t="s">
        <v>273</v>
      </c>
      <c r="L48" s="388"/>
    </row>
    <row r="49" spans="1:12" s="163" customFormat="1" ht="15" customHeight="1" x14ac:dyDescent="0.2">
      <c r="A49" s="536"/>
      <c r="B49" s="404">
        <f>B47+1</f>
        <v>2</v>
      </c>
      <c r="C49" s="405" t="s">
        <v>126</v>
      </c>
      <c r="D49" s="406" t="s">
        <v>534</v>
      </c>
      <c r="E49" s="539" t="s">
        <v>143</v>
      </c>
      <c r="F49" s="612" t="b">
        <f>IF(総括表!$B$4=総括表!$Q$4,基礎データ貼付用シート!E2142)</f>
        <v>0</v>
      </c>
      <c r="G49" s="423" t="s">
        <v>117</v>
      </c>
      <c r="H49" s="614">
        <v>3.1E-2</v>
      </c>
      <c r="I49" s="423" t="s">
        <v>119</v>
      </c>
      <c r="J49" s="424">
        <f t="shared" si="3"/>
        <v>0</v>
      </c>
      <c r="K49" s="409" t="s">
        <v>272</v>
      </c>
      <c r="L49" s="388"/>
    </row>
    <row r="50" spans="1:12" s="163" customFormat="1" ht="15" customHeight="1" x14ac:dyDescent="0.2">
      <c r="A50" s="536"/>
      <c r="B50" s="410"/>
      <c r="C50" s="411"/>
      <c r="D50" s="406" t="s">
        <v>530</v>
      </c>
      <c r="E50" s="539" t="s">
        <v>142</v>
      </c>
      <c r="F50" s="612" t="b">
        <f>IF(総括表!$B$4=総括表!$Q$5,基礎データ貼付用シート!E2142)</f>
        <v>0</v>
      </c>
      <c r="G50" s="423" t="s">
        <v>117</v>
      </c>
      <c r="H50" s="796">
        <v>3.2000000000000001E-2</v>
      </c>
      <c r="I50" s="425" t="s">
        <v>119</v>
      </c>
      <c r="J50" s="789">
        <f t="shared" si="3"/>
        <v>0</v>
      </c>
      <c r="K50" s="409" t="s">
        <v>271</v>
      </c>
      <c r="L50" s="388"/>
    </row>
    <row r="51" spans="1:12" s="163" customFormat="1" ht="15" customHeight="1" x14ac:dyDescent="0.2">
      <c r="A51" s="536"/>
      <c r="B51" s="404">
        <f>B49+1</f>
        <v>3</v>
      </c>
      <c r="C51" s="405" t="s">
        <v>125</v>
      </c>
      <c r="D51" s="406" t="s">
        <v>534</v>
      </c>
      <c r="E51" s="539" t="s">
        <v>143</v>
      </c>
      <c r="F51" s="612" t="b">
        <f>IF(総括表!$B$4=総括表!$Q$4,基礎データ貼付用シート!E2143)</f>
        <v>0</v>
      </c>
      <c r="G51" s="423" t="s">
        <v>117</v>
      </c>
      <c r="H51" s="614">
        <v>1.9E-2</v>
      </c>
      <c r="I51" s="423" t="s">
        <v>119</v>
      </c>
      <c r="J51" s="424">
        <f t="shared" si="3"/>
        <v>0</v>
      </c>
      <c r="K51" s="409" t="s">
        <v>269</v>
      </c>
      <c r="L51" s="388"/>
    </row>
    <row r="52" spans="1:12" s="163" customFormat="1" ht="15" customHeight="1" x14ac:dyDescent="0.2">
      <c r="A52" s="536"/>
      <c r="B52" s="410"/>
      <c r="C52" s="411"/>
      <c r="D52" s="406" t="s">
        <v>530</v>
      </c>
      <c r="E52" s="539" t="s">
        <v>142</v>
      </c>
      <c r="F52" s="612" t="b">
        <f>IF(総括表!$B$4=総括表!$Q$5,基礎データ貼付用シート!E2143)</f>
        <v>0</v>
      </c>
      <c r="G52" s="423" t="s">
        <v>117</v>
      </c>
      <c r="H52" s="796">
        <v>1.9E-2</v>
      </c>
      <c r="I52" s="425" t="s">
        <v>119</v>
      </c>
      <c r="J52" s="789">
        <f t="shared" si="3"/>
        <v>0</v>
      </c>
      <c r="K52" s="409" t="s">
        <v>268</v>
      </c>
      <c r="L52" s="388"/>
    </row>
    <row r="53" spans="1:12" s="163" customFormat="1" ht="15" customHeight="1" x14ac:dyDescent="0.2">
      <c r="A53" s="536"/>
      <c r="B53" s="404">
        <f>B51+1</f>
        <v>4</v>
      </c>
      <c r="C53" s="405" t="s">
        <v>124</v>
      </c>
      <c r="D53" s="406" t="s">
        <v>534</v>
      </c>
      <c r="E53" s="539" t="s">
        <v>143</v>
      </c>
      <c r="F53" s="612" t="b">
        <f>IF(総括表!$B$4=総括表!$Q$4,基礎データ貼付用シート!E2144)</f>
        <v>0</v>
      </c>
      <c r="G53" s="423" t="s">
        <v>117</v>
      </c>
      <c r="H53" s="614">
        <v>1.4999999999999999E-2</v>
      </c>
      <c r="I53" s="423" t="s">
        <v>119</v>
      </c>
      <c r="J53" s="424">
        <f t="shared" si="3"/>
        <v>0</v>
      </c>
      <c r="K53" s="409" t="s">
        <v>270</v>
      </c>
      <c r="L53" s="388"/>
    </row>
    <row r="54" spans="1:12" s="163" customFormat="1" ht="15" customHeight="1" x14ac:dyDescent="0.2">
      <c r="A54" s="536"/>
      <c r="B54" s="410"/>
      <c r="C54" s="411"/>
      <c r="D54" s="406" t="s">
        <v>530</v>
      </c>
      <c r="E54" s="539" t="s">
        <v>142</v>
      </c>
      <c r="F54" s="612" t="b">
        <f>IF(総括表!$B$4=総括表!$Q$5,基礎データ貼付用シート!E2144)</f>
        <v>0</v>
      </c>
      <c r="G54" s="423" t="s">
        <v>117</v>
      </c>
      <c r="H54" s="796">
        <v>1.4999999999999999E-2</v>
      </c>
      <c r="I54" s="425" t="s">
        <v>119</v>
      </c>
      <c r="J54" s="789">
        <f t="shared" si="3"/>
        <v>0</v>
      </c>
      <c r="K54" s="409" t="s">
        <v>267</v>
      </c>
      <c r="L54" s="388"/>
    </row>
    <row r="55" spans="1:12" s="163" customFormat="1" ht="15" customHeight="1" x14ac:dyDescent="0.2">
      <c r="A55" s="536"/>
      <c r="B55" s="404">
        <f>B53+1</f>
        <v>5</v>
      </c>
      <c r="C55" s="405" t="s">
        <v>123</v>
      </c>
      <c r="D55" s="406" t="s">
        <v>534</v>
      </c>
      <c r="E55" s="539" t="s">
        <v>143</v>
      </c>
      <c r="F55" s="612" t="b">
        <f>IF(総括表!$B$4=総括表!$Q$4,基礎データ貼付用シート!E2145)</f>
        <v>0</v>
      </c>
      <c r="G55" s="423" t="s">
        <v>117</v>
      </c>
      <c r="H55" s="614">
        <v>0.26</v>
      </c>
      <c r="I55" s="423" t="s">
        <v>119</v>
      </c>
      <c r="J55" s="424">
        <f t="shared" si="3"/>
        <v>0</v>
      </c>
      <c r="K55" s="409" t="s">
        <v>266</v>
      </c>
      <c r="L55" s="388"/>
    </row>
    <row r="56" spans="1:12" s="163" customFormat="1" ht="15" customHeight="1" thickBot="1" x14ac:dyDescent="0.25">
      <c r="A56" s="536"/>
      <c r="B56" s="410"/>
      <c r="C56" s="411"/>
      <c r="D56" s="406" t="s">
        <v>530</v>
      </c>
      <c r="E56" s="539" t="s">
        <v>142</v>
      </c>
      <c r="F56" s="612" t="b">
        <f>IF(総括表!$B$4=総括表!$Q$5,基礎データ貼付用シート!E2145)</f>
        <v>0</v>
      </c>
      <c r="G56" s="423" t="s">
        <v>117</v>
      </c>
      <c r="H56" s="796">
        <v>0</v>
      </c>
      <c r="I56" s="425" t="s">
        <v>119</v>
      </c>
      <c r="J56" s="789">
        <f t="shared" si="3"/>
        <v>0</v>
      </c>
      <c r="K56" s="409" t="s">
        <v>265</v>
      </c>
      <c r="L56" s="388"/>
    </row>
    <row r="57" spans="1:12" s="163" customFormat="1" ht="15" customHeight="1" x14ac:dyDescent="0.2">
      <c r="A57" s="536"/>
      <c r="B57" s="413"/>
      <c r="C57" s="414"/>
      <c r="D57" s="413"/>
      <c r="E57" s="413"/>
      <c r="F57" s="58"/>
      <c r="G57" s="591"/>
      <c r="H57" s="1504" t="s">
        <v>1281</v>
      </c>
      <c r="I57" s="1505"/>
      <c r="J57" s="415"/>
      <c r="K57" s="409"/>
      <c r="L57" s="388"/>
    </row>
    <row r="58" spans="1:12" s="163" customFormat="1" ht="15" customHeight="1" thickBot="1" x14ac:dyDescent="0.25">
      <c r="A58" s="536"/>
      <c r="B58" s="409"/>
      <c r="C58" s="409"/>
      <c r="D58" s="409"/>
      <c r="E58" s="409"/>
      <c r="F58" s="657"/>
      <c r="G58" s="409"/>
      <c r="H58" s="1545" t="s">
        <v>118</v>
      </c>
      <c r="I58" s="1546"/>
      <c r="J58" s="642">
        <f>SUM(J47:J56)</f>
        <v>0</v>
      </c>
      <c r="K58" s="409" t="s">
        <v>573</v>
      </c>
      <c r="L58" s="446" t="s">
        <v>117</v>
      </c>
    </row>
    <row r="59" spans="1:12" s="163" customFormat="1" ht="18.75" customHeight="1" x14ac:dyDescent="0.2">
      <c r="A59" s="536"/>
      <c r="B59" s="536"/>
      <c r="C59" s="536"/>
      <c r="D59" s="536"/>
      <c r="E59" s="536"/>
      <c r="F59" s="621"/>
      <c r="G59" s="536"/>
      <c r="H59" s="536"/>
      <c r="I59" s="536"/>
      <c r="J59" s="621"/>
      <c r="K59" s="536"/>
      <c r="L59" s="388"/>
    </row>
    <row r="60" spans="1:12" ht="18.75" customHeight="1" x14ac:dyDescent="0.2">
      <c r="A60" s="551" t="s">
        <v>57</v>
      </c>
      <c r="B60" s="536" t="s">
        <v>393</v>
      </c>
      <c r="C60" s="550"/>
      <c r="D60" s="550"/>
      <c r="E60" s="550"/>
      <c r="F60" s="620"/>
      <c r="G60" s="550"/>
      <c r="H60" s="550"/>
      <c r="I60" s="550"/>
      <c r="J60" s="620"/>
      <c r="K60" s="550"/>
      <c r="L60" s="384"/>
    </row>
    <row r="61" spans="1:12" ht="11.25" customHeight="1" x14ac:dyDescent="0.2">
      <c r="A61" s="553"/>
      <c r="B61" s="550"/>
      <c r="C61" s="550"/>
      <c r="D61" s="550"/>
      <c r="E61" s="550"/>
      <c r="F61" s="620"/>
      <c r="G61" s="550"/>
      <c r="H61" s="550"/>
      <c r="I61" s="550"/>
      <c r="J61" s="620"/>
      <c r="K61" s="550"/>
      <c r="L61" s="384"/>
    </row>
    <row r="62" spans="1:12" ht="18.75" customHeight="1" x14ac:dyDescent="0.2">
      <c r="A62" s="553"/>
      <c r="B62" s="1534" t="s">
        <v>182</v>
      </c>
      <c r="C62" s="1535"/>
      <c r="D62" s="1534" t="s">
        <v>139</v>
      </c>
      <c r="E62" s="1535"/>
      <c r="F62" s="733" t="s">
        <v>181</v>
      </c>
      <c r="G62" s="412"/>
      <c r="H62" s="412" t="s">
        <v>137</v>
      </c>
      <c r="I62" s="412"/>
      <c r="J62" s="733" t="s">
        <v>89</v>
      </c>
      <c r="K62" s="409"/>
      <c r="L62" s="384"/>
    </row>
    <row r="63" spans="1:12" ht="15" customHeight="1" x14ac:dyDescent="0.2">
      <c r="A63" s="553"/>
      <c r="B63" s="564"/>
      <c r="C63" s="565"/>
      <c r="D63" s="566"/>
      <c r="E63" s="411"/>
      <c r="F63" s="627"/>
      <c r="G63" s="568"/>
      <c r="H63" s="568"/>
      <c r="I63" s="568"/>
      <c r="J63" s="628" t="s">
        <v>136</v>
      </c>
      <c r="K63" s="409"/>
      <c r="L63" s="384"/>
    </row>
    <row r="64" spans="1:12" s="163" customFormat="1" ht="15" customHeight="1" x14ac:dyDescent="0.2">
      <c r="A64" s="536"/>
      <c r="B64" s="404">
        <v>1</v>
      </c>
      <c r="C64" s="405" t="s">
        <v>127</v>
      </c>
      <c r="D64" s="406" t="s">
        <v>534</v>
      </c>
      <c r="E64" s="539" t="s">
        <v>143</v>
      </c>
      <c r="F64" s="612" t="b">
        <f>IF(総括表!$B$4=総括表!$Q$4,基礎データ貼付用シート!E2146)</f>
        <v>0</v>
      </c>
      <c r="G64" s="423" t="s">
        <v>117</v>
      </c>
      <c r="H64" s="614">
        <v>0</v>
      </c>
      <c r="I64" s="423" t="s">
        <v>119</v>
      </c>
      <c r="J64" s="424">
        <f t="shared" ref="J64:J67" si="4">ROUND(F64*H64,0)</f>
        <v>0</v>
      </c>
      <c r="K64" s="409" t="s">
        <v>274</v>
      </c>
      <c r="L64" s="388"/>
    </row>
    <row r="65" spans="1:12" s="163" customFormat="1" ht="15" customHeight="1" x14ac:dyDescent="0.2">
      <c r="A65" s="536"/>
      <c r="B65" s="410"/>
      <c r="C65" s="411"/>
      <c r="D65" s="406" t="s">
        <v>530</v>
      </c>
      <c r="E65" s="539" t="s">
        <v>142</v>
      </c>
      <c r="F65" s="612" t="b">
        <f>IF(総括表!$B$4=総括表!$Q$5,基礎データ貼付用シート!E2146)</f>
        <v>0</v>
      </c>
      <c r="G65" s="423" t="s">
        <v>117</v>
      </c>
      <c r="H65" s="796">
        <v>0</v>
      </c>
      <c r="I65" s="425" t="s">
        <v>119</v>
      </c>
      <c r="J65" s="789">
        <f t="shared" si="4"/>
        <v>0</v>
      </c>
      <c r="K65" s="409" t="s">
        <v>273</v>
      </c>
      <c r="L65" s="388"/>
    </row>
    <row r="66" spans="1:12" s="163" customFormat="1" ht="15" customHeight="1" x14ac:dyDescent="0.2">
      <c r="A66" s="536"/>
      <c r="B66" s="404">
        <v>2</v>
      </c>
      <c r="C66" s="405" t="s">
        <v>126</v>
      </c>
      <c r="D66" s="406" t="s">
        <v>534</v>
      </c>
      <c r="E66" s="539" t="s">
        <v>143</v>
      </c>
      <c r="F66" s="612" t="b">
        <f>IF(総括表!$B$4=総括表!$Q$4,基礎データ貼付用シート!E2147)</f>
        <v>0</v>
      </c>
      <c r="G66" s="423" t="s">
        <v>117</v>
      </c>
      <c r="H66" s="614">
        <v>4.0000000000000001E-3</v>
      </c>
      <c r="I66" s="423" t="s">
        <v>119</v>
      </c>
      <c r="J66" s="424">
        <f t="shared" si="4"/>
        <v>0</v>
      </c>
      <c r="K66" s="409" t="s">
        <v>272</v>
      </c>
      <c r="L66" s="388"/>
    </row>
    <row r="67" spans="1:12" s="163" customFormat="1" ht="15" customHeight="1" thickBot="1" x14ac:dyDescent="0.25">
      <c r="A67" s="536"/>
      <c r="B67" s="410"/>
      <c r="C67" s="411"/>
      <c r="D67" s="406" t="s">
        <v>530</v>
      </c>
      <c r="E67" s="539" t="s">
        <v>142</v>
      </c>
      <c r="F67" s="612" t="b">
        <f>IF(総括表!$B$4=総括表!$Q$5,基礎データ貼付用シート!E2147)</f>
        <v>0</v>
      </c>
      <c r="G67" s="423" t="s">
        <v>117</v>
      </c>
      <c r="H67" s="796">
        <v>4.0000000000000001E-3</v>
      </c>
      <c r="I67" s="425" t="s">
        <v>119</v>
      </c>
      <c r="J67" s="789">
        <f t="shared" si="4"/>
        <v>0</v>
      </c>
      <c r="K67" s="409" t="s">
        <v>271</v>
      </c>
      <c r="L67" s="388"/>
    </row>
    <row r="68" spans="1:12" s="163" customFormat="1" ht="15" customHeight="1" x14ac:dyDescent="0.2">
      <c r="A68" s="536"/>
      <c r="B68" s="413"/>
      <c r="C68" s="414"/>
      <c r="D68" s="413"/>
      <c r="E68" s="413"/>
      <c r="F68" s="58"/>
      <c r="G68" s="591"/>
      <c r="H68" s="1504" t="s">
        <v>990</v>
      </c>
      <c r="I68" s="1505"/>
      <c r="J68" s="415"/>
      <c r="K68" s="409"/>
      <c r="L68" s="388"/>
    </row>
    <row r="69" spans="1:12" s="163" customFormat="1" ht="15" customHeight="1" thickBot="1" x14ac:dyDescent="0.25">
      <c r="A69" s="536"/>
      <c r="B69" s="409"/>
      <c r="C69" s="409"/>
      <c r="D69" s="409"/>
      <c r="E69" s="409"/>
      <c r="F69" s="657"/>
      <c r="G69" s="409"/>
      <c r="H69" s="1545" t="s">
        <v>118</v>
      </c>
      <c r="I69" s="1546"/>
      <c r="J69" s="642">
        <f>SUM(J64:J67)</f>
        <v>0</v>
      </c>
      <c r="K69" s="409" t="s">
        <v>572</v>
      </c>
      <c r="L69" s="446" t="s">
        <v>117</v>
      </c>
    </row>
    <row r="70" spans="1:12" s="163" customFormat="1" ht="18.75" customHeight="1" x14ac:dyDescent="0.2">
      <c r="A70" s="536"/>
      <c r="B70" s="536"/>
      <c r="C70" s="536"/>
      <c r="D70" s="536"/>
      <c r="E70" s="536"/>
      <c r="F70" s="621"/>
      <c r="G70" s="536"/>
      <c r="H70" s="536"/>
      <c r="I70" s="536"/>
      <c r="J70" s="621"/>
      <c r="K70" s="536"/>
      <c r="L70" s="388"/>
    </row>
    <row r="71" spans="1:12" ht="18.75" customHeight="1" x14ac:dyDescent="0.2">
      <c r="A71" s="551" t="s">
        <v>58</v>
      </c>
      <c r="B71" s="536" t="s">
        <v>392</v>
      </c>
      <c r="C71" s="550"/>
      <c r="D71" s="550"/>
      <c r="E71" s="550"/>
      <c r="F71" s="620"/>
      <c r="G71" s="550"/>
      <c r="H71" s="550"/>
      <c r="I71" s="550"/>
      <c r="J71" s="620"/>
      <c r="K71" s="550"/>
      <c r="L71" s="384"/>
    </row>
    <row r="72" spans="1:12" ht="11.25" customHeight="1" x14ac:dyDescent="0.2">
      <c r="A72" s="553"/>
      <c r="B72" s="550"/>
      <c r="C72" s="550"/>
      <c r="D72" s="550"/>
      <c r="E72" s="550"/>
      <c r="F72" s="620"/>
      <c r="G72" s="550"/>
      <c r="H72" s="550"/>
      <c r="I72" s="550"/>
      <c r="J72" s="620"/>
      <c r="K72" s="550"/>
      <c r="L72" s="384"/>
    </row>
    <row r="73" spans="1:12" ht="18.75" customHeight="1" x14ac:dyDescent="0.2">
      <c r="A73" s="553"/>
      <c r="B73" s="1534" t="s">
        <v>182</v>
      </c>
      <c r="C73" s="1535"/>
      <c r="D73" s="1534" t="s">
        <v>139</v>
      </c>
      <c r="E73" s="1535"/>
      <c r="F73" s="733" t="s">
        <v>181</v>
      </c>
      <c r="G73" s="412"/>
      <c r="H73" s="412" t="s">
        <v>137</v>
      </c>
      <c r="I73" s="412"/>
      <c r="J73" s="733" t="s">
        <v>89</v>
      </c>
      <c r="K73" s="409"/>
      <c r="L73" s="384"/>
    </row>
    <row r="74" spans="1:12" ht="15" customHeight="1" x14ac:dyDescent="0.2">
      <c r="A74" s="553"/>
      <c r="B74" s="564"/>
      <c r="C74" s="565"/>
      <c r="D74" s="566"/>
      <c r="E74" s="411"/>
      <c r="F74" s="627"/>
      <c r="G74" s="568"/>
      <c r="H74" s="568"/>
      <c r="I74" s="568"/>
      <c r="J74" s="628" t="s">
        <v>136</v>
      </c>
      <c r="K74" s="409"/>
      <c r="L74" s="384"/>
    </row>
    <row r="75" spans="1:12" s="163" customFormat="1" ht="15" customHeight="1" x14ac:dyDescent="0.2">
      <c r="A75" s="536"/>
      <c r="B75" s="404">
        <v>1</v>
      </c>
      <c r="C75" s="405" t="s">
        <v>127</v>
      </c>
      <c r="D75" s="406" t="s">
        <v>534</v>
      </c>
      <c r="E75" s="539" t="s">
        <v>143</v>
      </c>
      <c r="F75" s="612" t="b">
        <f>IF(総括表!$B$4=総括表!$Q$4,基礎データ貼付用シート!E2148+基礎データ貼付用シート!E2149)</f>
        <v>0</v>
      </c>
      <c r="G75" s="423" t="s">
        <v>117</v>
      </c>
      <c r="H75" s="614">
        <v>0</v>
      </c>
      <c r="I75" s="423" t="s">
        <v>119</v>
      </c>
      <c r="J75" s="424">
        <f>ROUND(F75*H75,0)</f>
        <v>0</v>
      </c>
      <c r="K75" s="409" t="s">
        <v>274</v>
      </c>
      <c r="L75" s="388"/>
    </row>
    <row r="76" spans="1:12" s="163" customFormat="1" ht="15" customHeight="1" thickBot="1" x14ac:dyDescent="0.25">
      <c r="A76" s="536"/>
      <c r="B76" s="410"/>
      <c r="C76" s="411"/>
      <c r="D76" s="406" t="s">
        <v>530</v>
      </c>
      <c r="E76" s="539" t="s">
        <v>142</v>
      </c>
      <c r="F76" s="612" t="b">
        <f>IF(総括表!$B$4=総括表!$Q$5,基礎データ貼付用シート!E2148+基礎データ貼付用シート!E2149)</f>
        <v>0</v>
      </c>
      <c r="G76" s="423" t="s">
        <v>117</v>
      </c>
      <c r="H76" s="796">
        <v>0</v>
      </c>
      <c r="I76" s="425" t="s">
        <v>119</v>
      </c>
      <c r="J76" s="789">
        <f>ROUND(F76*H76,0)</f>
        <v>0</v>
      </c>
      <c r="K76" s="409" t="s">
        <v>273</v>
      </c>
      <c r="L76" s="388"/>
    </row>
    <row r="77" spans="1:12" s="163" customFormat="1" ht="15" customHeight="1" x14ac:dyDescent="0.2">
      <c r="A77" s="536"/>
      <c r="B77" s="413"/>
      <c r="C77" s="414"/>
      <c r="D77" s="413"/>
      <c r="E77" s="413"/>
      <c r="F77" s="58"/>
      <c r="G77" s="591"/>
      <c r="H77" s="1504" t="s">
        <v>1121</v>
      </c>
      <c r="I77" s="1505"/>
      <c r="J77" s="415"/>
      <c r="K77" s="409"/>
      <c r="L77" s="388"/>
    </row>
    <row r="78" spans="1:12" s="163" customFormat="1" ht="15" customHeight="1" thickBot="1" x14ac:dyDescent="0.25">
      <c r="A78" s="536"/>
      <c r="B78" s="409"/>
      <c r="C78" s="409"/>
      <c r="D78" s="409"/>
      <c r="E78" s="409"/>
      <c r="F78" s="657"/>
      <c r="G78" s="409"/>
      <c r="H78" s="1545" t="s">
        <v>118</v>
      </c>
      <c r="I78" s="1546"/>
      <c r="J78" s="642">
        <f>SUM(J75:J76)</f>
        <v>0</v>
      </c>
      <c r="K78" s="409" t="s">
        <v>1218</v>
      </c>
      <c r="L78" s="446" t="s">
        <v>117</v>
      </c>
    </row>
    <row r="79" spans="1:12" s="163" customFormat="1" ht="18.75" customHeight="1" x14ac:dyDescent="0.2">
      <c r="A79" s="536"/>
      <c r="B79" s="536"/>
      <c r="C79" s="536"/>
      <c r="D79" s="536"/>
      <c r="E79" s="536"/>
      <c r="F79" s="621"/>
      <c r="G79" s="536"/>
      <c r="H79" s="536"/>
      <c r="I79" s="536"/>
      <c r="J79" s="621"/>
      <c r="K79" s="536"/>
      <c r="L79" s="388"/>
    </row>
    <row r="80" spans="1:12" ht="18.75" customHeight="1" x14ac:dyDescent="0.2">
      <c r="A80" s="551" t="s">
        <v>59</v>
      </c>
      <c r="B80" s="536" t="s">
        <v>7142</v>
      </c>
      <c r="C80" s="550"/>
      <c r="D80" s="550"/>
      <c r="E80" s="550"/>
      <c r="F80" s="620"/>
      <c r="G80" s="550"/>
      <c r="H80" s="550"/>
      <c r="I80" s="550"/>
      <c r="J80" s="620"/>
      <c r="K80" s="550"/>
      <c r="L80" s="384"/>
    </row>
    <row r="81" spans="1:12" ht="11.25" customHeight="1" x14ac:dyDescent="0.2">
      <c r="A81" s="553"/>
      <c r="B81" s="550"/>
      <c r="C81" s="550"/>
      <c r="D81" s="550"/>
      <c r="E81" s="550"/>
      <c r="F81" s="620"/>
      <c r="G81" s="550"/>
      <c r="H81" s="550"/>
      <c r="I81" s="550"/>
      <c r="J81" s="620"/>
      <c r="K81" s="550"/>
      <c r="L81" s="384"/>
    </row>
    <row r="82" spans="1:12" ht="18.75" customHeight="1" x14ac:dyDescent="0.2">
      <c r="A82" s="553"/>
      <c r="B82" s="1534" t="s">
        <v>164</v>
      </c>
      <c r="C82" s="1535"/>
      <c r="D82" s="1534" t="s">
        <v>139</v>
      </c>
      <c r="E82" s="1535"/>
      <c r="F82" s="733" t="s">
        <v>179</v>
      </c>
      <c r="G82" s="412"/>
      <c r="H82" s="412" t="s">
        <v>137</v>
      </c>
      <c r="I82" s="412"/>
      <c r="J82" s="733" t="s">
        <v>89</v>
      </c>
      <c r="K82" s="409"/>
      <c r="L82" s="384"/>
    </row>
    <row r="83" spans="1:12" ht="15" customHeight="1" x14ac:dyDescent="0.2">
      <c r="A83" s="553"/>
      <c r="B83" s="564"/>
      <c r="C83" s="565"/>
      <c r="D83" s="566"/>
      <c r="E83" s="411"/>
      <c r="F83" s="627"/>
      <c r="G83" s="568"/>
      <c r="H83" s="568"/>
      <c r="I83" s="568"/>
      <c r="J83" s="628" t="s">
        <v>136</v>
      </c>
      <c r="K83" s="409"/>
      <c r="L83" s="384"/>
    </row>
    <row r="84" spans="1:12" s="163" customFormat="1" ht="15" customHeight="1" x14ac:dyDescent="0.2">
      <c r="A84" s="536"/>
      <c r="B84" s="404">
        <v>1</v>
      </c>
      <c r="C84" s="405" t="s">
        <v>122</v>
      </c>
      <c r="D84" s="1929"/>
      <c r="E84" s="1930"/>
      <c r="F84" s="612">
        <f>+基礎データ貼付用シート!E2150</f>
        <v>0</v>
      </c>
      <c r="G84" s="423" t="s">
        <v>117</v>
      </c>
      <c r="H84" s="614">
        <v>0.23200000000000001</v>
      </c>
      <c r="I84" s="423" t="s">
        <v>119</v>
      </c>
      <c r="J84" s="424">
        <f t="shared" ref="J84:J98" si="5">ROUND(F84*H84,0)</f>
        <v>0</v>
      </c>
      <c r="K84" s="409" t="s">
        <v>134</v>
      </c>
      <c r="L84" s="388"/>
    </row>
    <row r="85" spans="1:12" s="163" customFormat="1" ht="15" customHeight="1" x14ac:dyDescent="0.2">
      <c r="A85" s="536"/>
      <c r="B85" s="404">
        <v>2</v>
      </c>
      <c r="C85" s="405" t="s">
        <v>121</v>
      </c>
      <c r="D85" s="1929"/>
      <c r="E85" s="1930"/>
      <c r="F85" s="612">
        <f>+基礎データ貼付用シート!E2151</f>
        <v>0</v>
      </c>
      <c r="G85" s="423" t="s">
        <v>117</v>
      </c>
      <c r="H85" s="614">
        <v>0.255</v>
      </c>
      <c r="I85" s="423" t="s">
        <v>119</v>
      </c>
      <c r="J85" s="424">
        <f t="shared" si="5"/>
        <v>0</v>
      </c>
      <c r="K85" s="409" t="s">
        <v>132</v>
      </c>
      <c r="L85" s="388"/>
    </row>
    <row r="86" spans="1:12" s="163" customFormat="1" ht="15" customHeight="1" x14ac:dyDescent="0.2">
      <c r="A86" s="536"/>
      <c r="B86" s="538">
        <v>3</v>
      </c>
      <c r="C86" s="407" t="s">
        <v>120</v>
      </c>
      <c r="D86" s="1929"/>
      <c r="E86" s="1930"/>
      <c r="F86" s="612">
        <f>+基礎データ貼付用シート!E2152</f>
        <v>0</v>
      </c>
      <c r="G86" s="423" t="s">
        <v>117</v>
      </c>
      <c r="H86" s="614">
        <v>0.26600000000000001</v>
      </c>
      <c r="I86" s="423" t="s">
        <v>119</v>
      </c>
      <c r="J86" s="424">
        <f t="shared" si="5"/>
        <v>0</v>
      </c>
      <c r="K86" s="409" t="s">
        <v>130</v>
      </c>
      <c r="L86" s="388"/>
    </row>
    <row r="87" spans="1:12" s="163" customFormat="1" ht="15" customHeight="1" x14ac:dyDescent="0.2">
      <c r="A87" s="536"/>
      <c r="B87" s="538">
        <v>4</v>
      </c>
      <c r="C87" s="407" t="s">
        <v>476</v>
      </c>
      <c r="D87" s="1929"/>
      <c r="E87" s="1930"/>
      <c r="F87" s="612">
        <f>+基礎データ貼付用シート!E2153</f>
        <v>0</v>
      </c>
      <c r="G87" s="423" t="s">
        <v>117</v>
      </c>
      <c r="H87" s="614">
        <v>0.28599999999999998</v>
      </c>
      <c r="I87" s="423" t="s">
        <v>119</v>
      </c>
      <c r="J87" s="424">
        <f t="shared" si="5"/>
        <v>0</v>
      </c>
      <c r="K87" s="409" t="s">
        <v>539</v>
      </c>
      <c r="L87" s="388"/>
    </row>
    <row r="88" spans="1:12" s="163" customFormat="1" ht="15" customHeight="1" x14ac:dyDescent="0.2">
      <c r="A88" s="536"/>
      <c r="B88" s="538">
        <v>5</v>
      </c>
      <c r="C88" s="407" t="s">
        <v>513</v>
      </c>
      <c r="D88" s="1929"/>
      <c r="E88" s="1930"/>
      <c r="F88" s="612">
        <f>+基礎データ貼付用シート!E2154</f>
        <v>0</v>
      </c>
      <c r="G88" s="423" t="s">
        <v>117</v>
      </c>
      <c r="H88" s="614">
        <v>0.309</v>
      </c>
      <c r="I88" s="423" t="s">
        <v>119</v>
      </c>
      <c r="J88" s="424">
        <f t="shared" si="5"/>
        <v>0</v>
      </c>
      <c r="K88" s="409" t="s">
        <v>538</v>
      </c>
      <c r="L88" s="388"/>
    </row>
    <row r="89" spans="1:12" s="163" customFormat="1" ht="15" customHeight="1" x14ac:dyDescent="0.2">
      <c r="A89" s="536"/>
      <c r="B89" s="538">
        <v>6</v>
      </c>
      <c r="C89" s="407" t="s">
        <v>620</v>
      </c>
      <c r="D89" s="1929"/>
      <c r="E89" s="1930"/>
      <c r="F89" s="612">
        <f>+基礎データ貼付用シート!E2155</f>
        <v>0</v>
      </c>
      <c r="G89" s="423" t="s">
        <v>117</v>
      </c>
      <c r="H89" s="614">
        <v>0.33700000000000002</v>
      </c>
      <c r="I89" s="423" t="s">
        <v>119</v>
      </c>
      <c r="J89" s="424">
        <f t="shared" si="5"/>
        <v>0</v>
      </c>
      <c r="K89" s="409" t="s">
        <v>537</v>
      </c>
      <c r="L89" s="388"/>
    </row>
    <row r="90" spans="1:12" s="163" customFormat="1" ht="15" customHeight="1" x14ac:dyDescent="0.2">
      <c r="A90" s="536"/>
      <c r="B90" s="538">
        <v>7</v>
      </c>
      <c r="C90" s="407" t="s">
        <v>716</v>
      </c>
      <c r="D90" s="1929"/>
      <c r="E90" s="1930"/>
      <c r="F90" s="612">
        <f>+基礎データ貼付用シート!E2156</f>
        <v>0</v>
      </c>
      <c r="G90" s="423" t="s">
        <v>117</v>
      </c>
      <c r="H90" s="614">
        <v>0.36099999999999999</v>
      </c>
      <c r="I90" s="423" t="s">
        <v>119</v>
      </c>
      <c r="J90" s="424">
        <f t="shared" si="5"/>
        <v>0</v>
      </c>
      <c r="K90" s="409" t="s">
        <v>536</v>
      </c>
      <c r="L90" s="388"/>
    </row>
    <row r="91" spans="1:12" s="163" customFormat="1" ht="15" customHeight="1" x14ac:dyDescent="0.2">
      <c r="A91" s="536"/>
      <c r="B91" s="538">
        <v>8</v>
      </c>
      <c r="C91" s="407" t="s">
        <v>747</v>
      </c>
      <c r="D91" s="1929"/>
      <c r="E91" s="1930"/>
      <c r="F91" s="612">
        <f>+基礎データ貼付用シート!E2157</f>
        <v>0</v>
      </c>
      <c r="G91" s="423" t="s">
        <v>117</v>
      </c>
      <c r="H91" s="614">
        <v>0.38500000000000001</v>
      </c>
      <c r="I91" s="423" t="s">
        <v>119</v>
      </c>
      <c r="J91" s="424">
        <f t="shared" si="5"/>
        <v>0</v>
      </c>
      <c r="K91" s="409" t="s">
        <v>535</v>
      </c>
      <c r="L91" s="388"/>
    </row>
    <row r="92" spans="1:12" s="163" customFormat="1" ht="15" customHeight="1" x14ac:dyDescent="0.2">
      <c r="A92" s="536"/>
      <c r="B92" s="538">
        <v>9</v>
      </c>
      <c r="C92" s="407" t="s">
        <v>818</v>
      </c>
      <c r="D92" s="1929"/>
      <c r="E92" s="1930"/>
      <c r="F92" s="612">
        <f>+基礎データ貼付用シート!E2158</f>
        <v>0</v>
      </c>
      <c r="G92" s="423" t="s">
        <v>117</v>
      </c>
      <c r="H92" s="614">
        <v>0.40799999999999997</v>
      </c>
      <c r="I92" s="423" t="s">
        <v>119</v>
      </c>
      <c r="J92" s="424">
        <f t="shared" si="5"/>
        <v>0</v>
      </c>
      <c r="K92" s="409" t="s">
        <v>531</v>
      </c>
      <c r="L92" s="388"/>
    </row>
    <row r="93" spans="1:12" s="163" customFormat="1" ht="15" customHeight="1" x14ac:dyDescent="0.2">
      <c r="A93" s="536"/>
      <c r="B93" s="538">
        <v>10</v>
      </c>
      <c r="C93" s="407" t="s">
        <v>894</v>
      </c>
      <c r="D93" s="1929"/>
      <c r="E93" s="1930"/>
      <c r="F93" s="612">
        <f>+基礎データ貼付用シート!E2159</f>
        <v>0</v>
      </c>
      <c r="G93" s="423" t="s">
        <v>117</v>
      </c>
      <c r="H93" s="614">
        <v>0.43</v>
      </c>
      <c r="I93" s="423" t="s">
        <v>119</v>
      </c>
      <c r="J93" s="424">
        <f t="shared" si="5"/>
        <v>0</v>
      </c>
      <c r="K93" s="409" t="s">
        <v>529</v>
      </c>
      <c r="L93" s="388"/>
    </row>
    <row r="94" spans="1:12" s="163" customFormat="1" ht="15" customHeight="1" x14ac:dyDescent="0.2">
      <c r="A94" s="536"/>
      <c r="B94" s="538">
        <v>11</v>
      </c>
      <c r="C94" s="407" t="s">
        <v>926</v>
      </c>
      <c r="D94" s="1929"/>
      <c r="E94" s="1930"/>
      <c r="F94" s="612">
        <f>+基礎データ貼付用シート!E2160</f>
        <v>0</v>
      </c>
      <c r="G94" s="423" t="s">
        <v>117</v>
      </c>
      <c r="H94" s="614">
        <v>0.45400000000000001</v>
      </c>
      <c r="I94" s="423" t="s">
        <v>119</v>
      </c>
      <c r="J94" s="424">
        <f t="shared" si="5"/>
        <v>0</v>
      </c>
      <c r="K94" s="409" t="s">
        <v>555</v>
      </c>
      <c r="L94" s="388"/>
    </row>
    <row r="95" spans="1:12" s="163" customFormat="1" ht="15" customHeight="1" x14ac:dyDescent="0.2">
      <c r="A95" s="536"/>
      <c r="B95" s="538">
        <f>B94+1</f>
        <v>12</v>
      </c>
      <c r="C95" s="407" t="s">
        <v>1082</v>
      </c>
      <c r="D95" s="1929"/>
      <c r="E95" s="1930"/>
      <c r="F95" s="612">
        <f>+基礎データ貼付用シート!E2161</f>
        <v>0</v>
      </c>
      <c r="G95" s="423" t="s">
        <v>117</v>
      </c>
      <c r="H95" s="614">
        <v>0.47699999999999998</v>
      </c>
      <c r="I95" s="423" t="s">
        <v>119</v>
      </c>
      <c r="J95" s="424">
        <f t="shared" si="5"/>
        <v>0</v>
      </c>
      <c r="K95" s="409" t="s">
        <v>554</v>
      </c>
      <c r="L95" s="388"/>
    </row>
    <row r="96" spans="1:12" s="163" customFormat="1" ht="15" customHeight="1" x14ac:dyDescent="0.2">
      <c r="A96" s="536"/>
      <c r="B96" s="538">
        <f>B95+1</f>
        <v>13</v>
      </c>
      <c r="C96" s="407" t="s">
        <v>1284</v>
      </c>
      <c r="D96" s="1929"/>
      <c r="E96" s="1930"/>
      <c r="F96" s="612">
        <f>+基礎データ貼付用シート!E2162</f>
        <v>0</v>
      </c>
      <c r="G96" s="423" t="s">
        <v>117</v>
      </c>
      <c r="H96" s="614">
        <v>0.5</v>
      </c>
      <c r="I96" s="423" t="s">
        <v>119</v>
      </c>
      <c r="J96" s="424">
        <f t="shared" si="5"/>
        <v>0</v>
      </c>
      <c r="K96" s="409" t="s">
        <v>553</v>
      </c>
      <c r="L96" s="388"/>
    </row>
    <row r="97" spans="1:12" s="163" customFormat="1" ht="15" customHeight="1" x14ac:dyDescent="0.2">
      <c r="A97" s="536"/>
      <c r="B97" s="538">
        <f>B96+1</f>
        <v>14</v>
      </c>
      <c r="C97" s="407" t="s">
        <v>5388</v>
      </c>
      <c r="D97" s="1929"/>
      <c r="E97" s="1930"/>
      <c r="F97" s="612">
        <f>+基礎データ貼付用シート!E2163</f>
        <v>0</v>
      </c>
      <c r="G97" s="423" t="s">
        <v>117</v>
      </c>
      <c r="H97" s="614">
        <v>0.5</v>
      </c>
      <c r="I97" s="423" t="s">
        <v>119</v>
      </c>
      <c r="J97" s="424">
        <f t="shared" si="5"/>
        <v>0</v>
      </c>
      <c r="K97" s="409" t="s">
        <v>570</v>
      </c>
      <c r="L97" s="388"/>
    </row>
    <row r="98" spans="1:12" s="163" customFormat="1" ht="15" customHeight="1" x14ac:dyDescent="0.2">
      <c r="A98" s="536"/>
      <c r="B98" s="538">
        <f>B97+1</f>
        <v>15</v>
      </c>
      <c r="C98" s="407" t="s">
        <v>5796</v>
      </c>
      <c r="D98" s="1929"/>
      <c r="E98" s="1930"/>
      <c r="F98" s="612">
        <f>+基礎データ貼付用シート!E2164</f>
        <v>0</v>
      </c>
      <c r="G98" s="423" t="s">
        <v>117</v>
      </c>
      <c r="H98" s="614">
        <v>0.5</v>
      </c>
      <c r="I98" s="423" t="s">
        <v>119</v>
      </c>
      <c r="J98" s="424">
        <f t="shared" si="5"/>
        <v>0</v>
      </c>
      <c r="K98" s="409" t="s">
        <v>569</v>
      </c>
      <c r="L98" s="388"/>
    </row>
    <row r="99" spans="1:12" s="258" customFormat="1" ht="15" customHeight="1" thickBot="1" x14ac:dyDescent="0.25">
      <c r="A99" s="536"/>
      <c r="B99" s="538">
        <f>B98+1</f>
        <v>16</v>
      </c>
      <c r="C99" s="407" t="s">
        <v>6351</v>
      </c>
      <c r="D99" s="1929"/>
      <c r="E99" s="1930"/>
      <c r="F99" s="612">
        <f>+基礎データ貼付用シート!E2165</f>
        <v>0</v>
      </c>
      <c r="G99" s="423" t="s">
        <v>117</v>
      </c>
      <c r="H99" s="614">
        <v>0.5</v>
      </c>
      <c r="I99" s="423" t="s">
        <v>119</v>
      </c>
      <c r="J99" s="424">
        <f t="shared" ref="J99" si="6">ROUND(F99*H99,0)</f>
        <v>0</v>
      </c>
      <c r="K99" s="409" t="s">
        <v>568</v>
      </c>
      <c r="L99" s="1099"/>
    </row>
    <row r="100" spans="1:12" s="163" customFormat="1" ht="15" customHeight="1" x14ac:dyDescent="0.2">
      <c r="A100" s="536"/>
      <c r="B100" s="413"/>
      <c r="C100" s="414"/>
      <c r="D100" s="413"/>
      <c r="E100" s="413"/>
      <c r="F100" s="58"/>
      <c r="G100" s="591"/>
      <c r="H100" s="1504" t="s">
        <v>6326</v>
      </c>
      <c r="I100" s="1505"/>
      <c r="J100" s="415"/>
      <c r="K100" s="409"/>
      <c r="L100" s="388"/>
    </row>
    <row r="101" spans="1:12" s="163" customFormat="1" ht="15" customHeight="1" thickBot="1" x14ac:dyDescent="0.25">
      <c r="A101" s="536"/>
      <c r="B101" s="409"/>
      <c r="C101" s="409"/>
      <c r="D101" s="409"/>
      <c r="E101" s="409"/>
      <c r="F101" s="657"/>
      <c r="G101" s="409"/>
      <c r="H101" s="1545" t="s">
        <v>118</v>
      </c>
      <c r="I101" s="1546"/>
      <c r="J101" s="642">
        <f>SUM(J84:J99)</f>
        <v>0</v>
      </c>
      <c r="K101" s="409" t="s">
        <v>552</v>
      </c>
      <c r="L101" s="446" t="s">
        <v>117</v>
      </c>
    </row>
    <row r="102" spans="1:12" s="163" customFormat="1" ht="18.75" customHeight="1" x14ac:dyDescent="0.2">
      <c r="A102" s="536"/>
      <c r="B102" s="536"/>
      <c r="C102" s="536"/>
      <c r="D102" s="536"/>
      <c r="E102" s="536"/>
      <c r="F102" s="621"/>
      <c r="G102" s="536"/>
      <c r="H102" s="536"/>
      <c r="I102" s="536"/>
      <c r="J102" s="621"/>
      <c r="K102" s="536"/>
      <c r="L102" s="388"/>
    </row>
    <row r="103" spans="1:12" ht="18.75" customHeight="1" x14ac:dyDescent="0.2">
      <c r="A103" s="551" t="s">
        <v>60</v>
      </c>
      <c r="B103" s="536" t="s">
        <v>6061</v>
      </c>
      <c r="C103" s="550"/>
      <c r="D103" s="550"/>
      <c r="E103" s="550"/>
      <c r="F103" s="620"/>
      <c r="G103" s="550"/>
      <c r="H103" s="550"/>
      <c r="I103" s="550"/>
      <c r="J103" s="620"/>
      <c r="K103" s="550"/>
      <c r="L103" s="384"/>
    </row>
    <row r="104" spans="1:12" ht="11.25" customHeight="1" x14ac:dyDescent="0.2">
      <c r="A104" s="553"/>
      <c r="B104" s="550"/>
      <c r="C104" s="550"/>
      <c r="D104" s="550"/>
      <c r="E104" s="550"/>
      <c r="F104" s="620"/>
      <c r="G104" s="550"/>
      <c r="H104" s="550"/>
      <c r="I104" s="550"/>
      <c r="J104" s="620"/>
      <c r="K104" s="550"/>
      <c r="L104" s="384"/>
    </row>
    <row r="105" spans="1:12" ht="18.75" customHeight="1" x14ac:dyDescent="0.2">
      <c r="A105" s="553"/>
      <c r="B105" s="1534" t="s">
        <v>182</v>
      </c>
      <c r="C105" s="1535"/>
      <c r="D105" s="1534" t="s">
        <v>139</v>
      </c>
      <c r="E105" s="1535"/>
      <c r="F105" s="733" t="s">
        <v>181</v>
      </c>
      <c r="G105" s="412"/>
      <c r="H105" s="412" t="s">
        <v>137</v>
      </c>
      <c r="I105" s="412"/>
      <c r="J105" s="733" t="s">
        <v>89</v>
      </c>
      <c r="K105" s="409"/>
      <c r="L105" s="384"/>
    </row>
    <row r="106" spans="1:12" ht="15" customHeight="1" x14ac:dyDescent="0.2">
      <c r="A106" s="553"/>
      <c r="B106" s="564"/>
      <c r="C106" s="565"/>
      <c r="D106" s="566"/>
      <c r="E106" s="411"/>
      <c r="F106" s="627"/>
      <c r="G106" s="568"/>
      <c r="H106" s="568"/>
      <c r="I106" s="568"/>
      <c r="J106" s="628" t="s">
        <v>136</v>
      </c>
      <c r="K106" s="409"/>
      <c r="L106" s="384"/>
    </row>
    <row r="107" spans="1:12" s="163" customFormat="1" ht="15" customHeight="1" x14ac:dyDescent="0.2">
      <c r="A107" s="536"/>
      <c r="B107" s="404">
        <v>1</v>
      </c>
      <c r="C107" s="405" t="s">
        <v>5796</v>
      </c>
      <c r="D107" s="406" t="s">
        <v>534</v>
      </c>
      <c r="E107" s="539" t="s">
        <v>143</v>
      </c>
      <c r="F107" s="612" t="b">
        <f>IF(総括表!$B$4=総括表!$Q$4,基礎データ貼付用シート!E2166)</f>
        <v>0</v>
      </c>
      <c r="G107" s="423" t="s">
        <v>117</v>
      </c>
      <c r="H107" s="614">
        <v>0.63</v>
      </c>
      <c r="I107" s="423" t="s">
        <v>119</v>
      </c>
      <c r="J107" s="424">
        <f>ROUND(F107*H107,0)</f>
        <v>0</v>
      </c>
      <c r="K107" s="409" t="s">
        <v>274</v>
      </c>
      <c r="L107" s="388"/>
    </row>
    <row r="108" spans="1:12" s="163" customFormat="1" ht="15" customHeight="1" x14ac:dyDescent="0.2">
      <c r="A108" s="536"/>
      <c r="B108" s="410"/>
      <c r="C108" s="411"/>
      <c r="D108" s="406" t="s">
        <v>530</v>
      </c>
      <c r="E108" s="539" t="s">
        <v>142</v>
      </c>
      <c r="F108" s="612" t="b">
        <f>IF(総括表!$B$4=総括表!$Q$5,基礎データ貼付用シート!E2166)</f>
        <v>0</v>
      </c>
      <c r="G108" s="423" t="s">
        <v>117</v>
      </c>
      <c r="H108" s="796">
        <v>0.63</v>
      </c>
      <c r="I108" s="425" t="s">
        <v>119</v>
      </c>
      <c r="J108" s="789">
        <f>ROUND(F108*H108,0)</f>
        <v>0</v>
      </c>
      <c r="K108" s="409" t="s">
        <v>273</v>
      </c>
      <c r="L108" s="388"/>
    </row>
    <row r="109" spans="1:12" s="258" customFormat="1" ht="15" customHeight="1" x14ac:dyDescent="0.2">
      <c r="A109" s="536"/>
      <c r="B109" s="404">
        <f>B107+1</f>
        <v>2</v>
      </c>
      <c r="C109" s="405" t="s">
        <v>6351</v>
      </c>
      <c r="D109" s="406" t="s">
        <v>534</v>
      </c>
      <c r="E109" s="539" t="s">
        <v>143</v>
      </c>
      <c r="F109" s="612" t="b">
        <f>IF(総括表!$B$4=総括表!$Q$4,基礎データ貼付用シート!E2167)</f>
        <v>0</v>
      </c>
      <c r="G109" s="423" t="s">
        <v>117</v>
      </c>
      <c r="H109" s="614">
        <v>0.7</v>
      </c>
      <c r="I109" s="423" t="s">
        <v>119</v>
      </c>
      <c r="J109" s="424">
        <f>ROUND(F109*H109,0)</f>
        <v>0</v>
      </c>
      <c r="K109" s="409" t="s">
        <v>6696</v>
      </c>
      <c r="L109" s="1099"/>
    </row>
    <row r="110" spans="1:12" s="258" customFormat="1" ht="15" customHeight="1" thickBot="1" x14ac:dyDescent="0.25">
      <c r="A110" s="536"/>
      <c r="B110" s="410"/>
      <c r="C110" s="411"/>
      <c r="D110" s="406" t="s">
        <v>530</v>
      </c>
      <c r="E110" s="539" t="s">
        <v>142</v>
      </c>
      <c r="F110" s="612" t="b">
        <f>IF(総括表!$B$4=総括表!$Q$5,基礎データ貼付用シート!E2167)</f>
        <v>0</v>
      </c>
      <c r="G110" s="423" t="s">
        <v>117</v>
      </c>
      <c r="H110" s="796">
        <v>0.7</v>
      </c>
      <c r="I110" s="425" t="s">
        <v>119</v>
      </c>
      <c r="J110" s="789">
        <f>ROUND(F110*H110,0)</f>
        <v>0</v>
      </c>
      <c r="K110" s="409" t="s">
        <v>6697</v>
      </c>
      <c r="L110" s="1099"/>
    </row>
    <row r="111" spans="1:12" s="163" customFormat="1" ht="15" customHeight="1" x14ac:dyDescent="0.2">
      <c r="A111" s="536"/>
      <c r="B111" s="413"/>
      <c r="C111" s="414"/>
      <c r="D111" s="413"/>
      <c r="E111" s="413"/>
      <c r="F111" s="58"/>
      <c r="G111" s="591"/>
      <c r="H111" s="1504" t="s">
        <v>990</v>
      </c>
      <c r="I111" s="1505"/>
      <c r="J111" s="415"/>
      <c r="K111" s="409"/>
      <c r="L111" s="388"/>
    </row>
    <row r="112" spans="1:12" s="163" customFormat="1" ht="15" customHeight="1" thickBot="1" x14ac:dyDescent="0.25">
      <c r="A112" s="536"/>
      <c r="B112" s="409"/>
      <c r="C112" s="409"/>
      <c r="D112" s="409"/>
      <c r="E112" s="409"/>
      <c r="F112" s="657"/>
      <c r="G112" s="409"/>
      <c r="H112" s="1545" t="s">
        <v>118</v>
      </c>
      <c r="I112" s="1546"/>
      <c r="J112" s="642">
        <f>SUM(J107:J110)</f>
        <v>0</v>
      </c>
      <c r="K112" s="409" t="s">
        <v>977</v>
      </c>
      <c r="L112" s="446" t="s">
        <v>117</v>
      </c>
    </row>
    <row r="113" spans="1:12" s="163" customFormat="1" ht="18.75" customHeight="1" thickBot="1" x14ac:dyDescent="0.25">
      <c r="A113" s="388"/>
      <c r="B113" s="388"/>
      <c r="C113" s="388"/>
      <c r="D113" s="388"/>
      <c r="E113" s="388"/>
      <c r="F113" s="416"/>
      <c r="G113" s="388"/>
      <c r="H113" s="1099"/>
      <c r="I113" s="388"/>
      <c r="J113" s="416"/>
      <c r="K113" s="388"/>
      <c r="L113" s="388"/>
    </row>
    <row r="114" spans="1:12" s="163" customFormat="1" ht="18.75" customHeight="1" x14ac:dyDescent="0.2">
      <c r="A114" s="388"/>
      <c r="B114" s="391"/>
      <c r="C114" s="391"/>
      <c r="D114" s="391"/>
      <c r="E114" s="391"/>
      <c r="F114" s="438"/>
      <c r="G114" s="439"/>
      <c r="H114" s="1496" t="s">
        <v>6062</v>
      </c>
      <c r="I114" s="1497"/>
      <c r="J114" s="417"/>
      <c r="K114" s="391"/>
      <c r="L114" s="388"/>
    </row>
    <row r="115" spans="1:12" ht="18.75" customHeight="1" thickBot="1" x14ac:dyDescent="0.25">
      <c r="A115" s="384"/>
      <c r="B115" s="384"/>
      <c r="C115" s="384"/>
      <c r="D115" s="384"/>
      <c r="E115" s="384"/>
      <c r="F115" s="427"/>
      <c r="G115" s="384"/>
      <c r="H115" s="1521" t="s">
        <v>391</v>
      </c>
      <c r="I115" s="1522"/>
      <c r="J115" s="426">
        <f>SUMIF(L13:L112,"*",J13:J112)</f>
        <v>0</v>
      </c>
      <c r="K115" s="391" t="s">
        <v>84</v>
      </c>
      <c r="L115" s="384"/>
    </row>
    <row r="116" spans="1:12" ht="18.75" customHeight="1" x14ac:dyDescent="0.2">
      <c r="A116" s="384"/>
      <c r="B116" s="384"/>
      <c r="C116" s="384"/>
      <c r="D116" s="384"/>
      <c r="E116" s="384"/>
      <c r="F116" s="427"/>
      <c r="G116" s="384"/>
      <c r="H116" s="1109"/>
      <c r="I116" s="384"/>
      <c r="J116" s="427"/>
      <c r="K116" s="384"/>
      <c r="L116" s="384"/>
    </row>
  </sheetData>
  <sheetProtection autoFilter="0"/>
  <mergeCells count="55">
    <mergeCell ref="H111:I111"/>
    <mergeCell ref="H112:I112"/>
    <mergeCell ref="H114:I114"/>
    <mergeCell ref="H115:I115"/>
    <mergeCell ref="D96:E96"/>
    <mergeCell ref="D97:E97"/>
    <mergeCell ref="D98:E98"/>
    <mergeCell ref="H100:I100"/>
    <mergeCell ref="H101:I101"/>
    <mergeCell ref="D99:E99"/>
    <mergeCell ref="B105:C105"/>
    <mergeCell ref="D105:E105"/>
    <mergeCell ref="D90:E90"/>
    <mergeCell ref="D91:E91"/>
    <mergeCell ref="D92:E92"/>
    <mergeCell ref="D93:E93"/>
    <mergeCell ref="D94:E94"/>
    <mergeCell ref="D95:E95"/>
    <mergeCell ref="D89:E89"/>
    <mergeCell ref="B73:C73"/>
    <mergeCell ref="D73:E73"/>
    <mergeCell ref="H77:I77"/>
    <mergeCell ref="H78:I78"/>
    <mergeCell ref="B82:C82"/>
    <mergeCell ref="D82:E82"/>
    <mergeCell ref="D84:E84"/>
    <mergeCell ref="D85:E85"/>
    <mergeCell ref="D86:E86"/>
    <mergeCell ref="D87:E87"/>
    <mergeCell ref="D88:E88"/>
    <mergeCell ref="H69:I69"/>
    <mergeCell ref="B30:C30"/>
    <mergeCell ref="D30:E30"/>
    <mergeCell ref="H40:I40"/>
    <mergeCell ref="H41:I41"/>
    <mergeCell ref="B45:C45"/>
    <mergeCell ref="D45:E45"/>
    <mergeCell ref="H57:I57"/>
    <mergeCell ref="H58:I58"/>
    <mergeCell ref="B62:C62"/>
    <mergeCell ref="D62:E62"/>
    <mergeCell ref="H68:I68"/>
    <mergeCell ref="B23:C25"/>
    <mergeCell ref="D23:E25"/>
    <mergeCell ref="A1:B1"/>
    <mergeCell ref="C1:E1"/>
    <mergeCell ref="I1:K1"/>
    <mergeCell ref="B5:C5"/>
    <mergeCell ref="D5:E5"/>
    <mergeCell ref="H13:I13"/>
    <mergeCell ref="H14:I14"/>
    <mergeCell ref="B18:C18"/>
    <mergeCell ref="D18:E18"/>
    <mergeCell ref="B22:C22"/>
    <mergeCell ref="D22:E22"/>
  </mergeCells>
  <phoneticPr fontId="3"/>
  <pageMargins left="0.98425196850393704" right="0.59055118110236227" top="0.98425196850393704" bottom="0.59055118110236227" header="0.51181102362204722" footer="0.51181102362204722"/>
  <pageSetup paperSize="9" fitToHeight="0" orientation="portrait" r:id="rId1"/>
  <headerFooter alignWithMargins="0"/>
  <rowBreaks count="3" manualBreakCount="3">
    <brk id="26" max="10" man="1"/>
    <brk id="41" max="10" man="1"/>
    <brk id="69"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J70"/>
  <sheetViews>
    <sheetView workbookViewId="0">
      <selection activeCell="H8" sqref="H8"/>
    </sheetView>
  </sheetViews>
  <sheetFormatPr defaultColWidth="3.33203125" defaultRowHeight="13.2" x14ac:dyDescent="0.2"/>
  <cols>
    <col min="1" max="1" width="1.88671875" style="250" customWidth="1"/>
    <col min="2" max="36" width="3.33203125" style="250" customWidth="1"/>
    <col min="37" max="37" width="1" style="250" customWidth="1"/>
    <col min="38" max="16384" width="3.33203125" style="250"/>
  </cols>
  <sheetData>
    <row r="1" spans="2:36" ht="13.8" thickBot="1" x14ac:dyDescent="0.25"/>
    <row r="2" spans="2:36" ht="16.2" x14ac:dyDescent="0.2">
      <c r="B2" s="1272"/>
      <c r="C2" s="1273"/>
      <c r="D2" s="1273"/>
      <c r="E2" s="1273"/>
      <c r="F2" s="1273"/>
      <c r="G2" s="1273"/>
      <c r="H2" s="1273"/>
      <c r="I2" s="1273"/>
      <c r="J2" s="1273"/>
      <c r="K2" s="1273"/>
      <c r="L2" s="1273"/>
      <c r="M2" s="1273"/>
      <c r="N2" s="1273"/>
      <c r="O2" s="1273"/>
      <c r="P2" s="1273"/>
      <c r="Q2" s="1273"/>
      <c r="R2" s="1273"/>
      <c r="S2" s="1274"/>
      <c r="T2" s="1275"/>
      <c r="U2" s="1275"/>
      <c r="V2" s="1275"/>
      <c r="W2" s="1275"/>
      <c r="X2" s="1275"/>
      <c r="Y2" s="1275"/>
      <c r="Z2" s="1275"/>
      <c r="AA2" s="1275"/>
      <c r="AB2" s="1275"/>
      <c r="AC2" s="1275"/>
      <c r="AD2" s="1275"/>
      <c r="AE2" s="1275"/>
      <c r="AF2" s="1275"/>
      <c r="AG2" s="1275"/>
      <c r="AH2" s="1276"/>
      <c r="AI2" s="1276"/>
      <c r="AJ2" s="1277"/>
    </row>
    <row r="3" spans="2:36" x14ac:dyDescent="0.2">
      <c r="B3" s="1278" t="s">
        <v>288</v>
      </c>
      <c r="C3" s="1279"/>
      <c r="D3" s="1279"/>
      <c r="E3" s="1279"/>
      <c r="F3" s="1279"/>
      <c r="G3" s="1279"/>
      <c r="H3" s="1279"/>
      <c r="I3" s="1279"/>
      <c r="J3" s="1279"/>
      <c r="K3" s="1279"/>
      <c r="L3" s="1279"/>
      <c r="M3" s="1279"/>
      <c r="N3" s="1279"/>
      <c r="O3" s="1279"/>
      <c r="P3" s="1279"/>
      <c r="Q3" s="1279"/>
      <c r="R3" s="1279"/>
      <c r="S3" s="1279"/>
      <c r="T3" s="1279"/>
      <c r="U3" s="1279"/>
      <c r="V3" s="1279"/>
      <c r="W3" s="1279"/>
      <c r="X3" s="1279"/>
      <c r="Y3" s="1279"/>
      <c r="Z3" s="1279"/>
      <c r="AA3" s="1280" t="s">
        <v>447</v>
      </c>
      <c r="AB3" s="1280"/>
      <c r="AC3" s="1280"/>
      <c r="AD3" s="1932">
        <f>総括表!H4</f>
        <v>0</v>
      </c>
      <c r="AE3" s="1932"/>
      <c r="AF3" s="1932"/>
      <c r="AG3" s="1932"/>
      <c r="AH3" s="1932"/>
      <c r="AI3" s="1279"/>
      <c r="AJ3" s="1281"/>
    </row>
    <row r="4" spans="2:36" x14ac:dyDescent="0.2">
      <c r="B4" s="1282" t="s">
        <v>741</v>
      </c>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81"/>
    </row>
    <row r="5" spans="2:36" x14ac:dyDescent="0.2">
      <c r="B5" s="1283"/>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81"/>
    </row>
    <row r="6" spans="2:36" x14ac:dyDescent="0.2">
      <c r="B6" s="1283"/>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81"/>
    </row>
    <row r="7" spans="2:36" x14ac:dyDescent="0.2">
      <c r="B7" s="1283"/>
      <c r="C7" s="1279"/>
      <c r="D7" s="1279"/>
      <c r="E7" s="1279"/>
      <c r="F7" s="1279"/>
      <c r="G7" s="1284" t="s">
        <v>5387</v>
      </c>
      <c r="H7" s="1285">
        <v>4</v>
      </c>
      <c r="I7" s="1279" t="s">
        <v>287</v>
      </c>
      <c r="J7" s="1279"/>
      <c r="K7" s="1279"/>
      <c r="L7" s="1279"/>
      <c r="M7" s="1279"/>
      <c r="N7" s="1279"/>
      <c r="O7" s="1279"/>
      <c r="P7" s="1279"/>
      <c r="Q7" s="1279"/>
      <c r="R7" s="1279"/>
      <c r="S7" s="1279"/>
      <c r="T7" s="1286"/>
      <c r="U7" s="1287" t="s">
        <v>730</v>
      </c>
      <c r="V7" s="1933">
        <f>+基礎データ貼付用シート!E753</f>
        <v>0</v>
      </c>
      <c r="W7" s="1933"/>
      <c r="X7" s="1933"/>
      <c r="Y7" s="1933"/>
      <c r="Z7" s="1933"/>
      <c r="AA7" s="1288" t="s">
        <v>95</v>
      </c>
      <c r="AB7" s="1288"/>
      <c r="AC7" s="1288" t="s">
        <v>740</v>
      </c>
      <c r="AD7" s="1289"/>
      <c r="AE7" s="1289" t="s">
        <v>282</v>
      </c>
      <c r="AF7" s="1279"/>
      <c r="AG7" s="1279"/>
      <c r="AH7" s="1279"/>
      <c r="AI7" s="1279"/>
      <c r="AJ7" s="1281"/>
    </row>
    <row r="8" spans="2:36" x14ac:dyDescent="0.2">
      <c r="B8" s="1283"/>
      <c r="C8" s="1279"/>
      <c r="D8" s="1279"/>
      <c r="E8" s="1279"/>
      <c r="F8" s="1279"/>
      <c r="G8" s="1279"/>
      <c r="H8" s="1279"/>
      <c r="I8" s="1279"/>
      <c r="J8" s="1279"/>
      <c r="K8" s="1279"/>
      <c r="L8" s="1279"/>
      <c r="M8" s="1279"/>
      <c r="N8" s="1279"/>
      <c r="O8" s="1279"/>
      <c r="P8" s="1279"/>
      <c r="Q8" s="1279"/>
      <c r="R8" s="1279"/>
      <c r="S8" s="1279"/>
      <c r="T8" s="1286"/>
      <c r="U8" s="1286"/>
      <c r="V8" s="1286"/>
      <c r="W8" s="1286"/>
      <c r="X8" s="1286"/>
      <c r="Y8" s="1286"/>
      <c r="Z8" s="1286"/>
      <c r="AA8" s="1279"/>
      <c r="AB8" s="1279"/>
      <c r="AC8" s="1279"/>
      <c r="AD8" s="1279"/>
      <c r="AE8" s="1279"/>
      <c r="AF8" s="1279"/>
      <c r="AG8" s="1279"/>
      <c r="AH8" s="1279"/>
      <c r="AI8" s="1279"/>
      <c r="AJ8" s="1281"/>
    </row>
    <row r="9" spans="2:36" x14ac:dyDescent="0.2">
      <c r="B9" s="1283"/>
      <c r="C9" s="1279" t="s">
        <v>286</v>
      </c>
      <c r="D9" s="1279"/>
      <c r="E9" s="1279"/>
      <c r="F9" s="1279"/>
      <c r="G9" s="1279"/>
      <c r="H9" s="1279"/>
      <c r="I9" s="1279"/>
      <c r="J9" s="1279"/>
      <c r="K9" s="1279"/>
      <c r="L9" s="1279"/>
      <c r="M9" s="1279"/>
      <c r="N9" s="1279"/>
      <c r="O9" s="1279"/>
      <c r="P9" s="1279"/>
      <c r="Q9" s="1279"/>
      <c r="R9" s="1279"/>
      <c r="S9" s="1279"/>
      <c r="T9" s="1286"/>
      <c r="U9" s="1286"/>
      <c r="V9" s="1286"/>
      <c r="W9" s="1286"/>
      <c r="X9" s="1286"/>
      <c r="Y9" s="1286"/>
      <c r="Z9" s="1286"/>
      <c r="AA9" s="1279"/>
      <c r="AB9" s="1279"/>
      <c r="AC9" s="1279"/>
      <c r="AD9" s="1279"/>
      <c r="AE9" s="1279"/>
      <c r="AF9" s="1279"/>
      <c r="AG9" s="1279"/>
      <c r="AH9" s="1279"/>
      <c r="AI9" s="1279"/>
      <c r="AJ9" s="1281"/>
    </row>
    <row r="10" spans="2:36" x14ac:dyDescent="0.2">
      <c r="B10" s="1283"/>
      <c r="C10" s="1279"/>
      <c r="D10" s="1279"/>
      <c r="E10" s="1279"/>
      <c r="F10" s="1279"/>
      <c r="G10" s="1279"/>
      <c r="H10" s="1279"/>
      <c r="I10" s="1279"/>
      <c r="J10" s="1279"/>
      <c r="K10" s="1279"/>
      <c r="L10" s="1279"/>
      <c r="M10" s="1279"/>
      <c r="N10" s="1279"/>
      <c r="O10" s="1279"/>
      <c r="P10" s="1279"/>
      <c r="Q10" s="1279"/>
      <c r="R10" s="1279"/>
      <c r="S10" s="1279"/>
      <c r="T10" s="1286"/>
      <c r="U10" s="1286"/>
      <c r="V10" s="1286"/>
      <c r="W10" s="1286"/>
      <c r="X10" s="1286"/>
      <c r="Y10" s="1286"/>
      <c r="Z10" s="1286"/>
      <c r="AA10" s="1279"/>
      <c r="AB10" s="1279"/>
      <c r="AC10" s="1279"/>
      <c r="AD10" s="1279"/>
      <c r="AE10" s="1279"/>
      <c r="AF10" s="1279"/>
      <c r="AG10" s="1279"/>
      <c r="AH10" s="1279"/>
      <c r="AI10" s="1279"/>
      <c r="AJ10" s="1281"/>
    </row>
    <row r="11" spans="2:36" x14ac:dyDescent="0.2">
      <c r="B11" s="1283"/>
      <c r="C11" s="1279"/>
      <c r="D11" s="1279"/>
      <c r="E11" s="1279"/>
      <c r="F11" s="1279"/>
      <c r="G11" s="1279"/>
      <c r="H11" s="1279"/>
      <c r="I11" s="1290" t="s">
        <v>5387</v>
      </c>
      <c r="J11" s="1291" t="s">
        <v>6802</v>
      </c>
      <c r="K11" s="1279" t="s">
        <v>285</v>
      </c>
      <c r="L11" s="1279"/>
      <c r="M11" s="1279"/>
      <c r="N11" s="1279"/>
      <c r="O11" s="1279"/>
      <c r="P11" s="1279"/>
      <c r="Q11" s="1279"/>
      <c r="R11" s="1279"/>
      <c r="S11" s="1280" t="s">
        <v>730</v>
      </c>
      <c r="T11" s="1934">
        <f>+基礎データ貼付用シート!E2170</f>
        <v>0</v>
      </c>
      <c r="U11" s="1934"/>
      <c r="V11" s="1934"/>
      <c r="W11" s="1934"/>
      <c r="X11" s="1934"/>
      <c r="Y11" s="1934"/>
      <c r="Z11" s="1934"/>
      <c r="AA11" s="1288" t="s">
        <v>95</v>
      </c>
      <c r="AB11" s="1288"/>
      <c r="AC11" s="1289" t="s">
        <v>282</v>
      </c>
      <c r="AD11" s="1289"/>
      <c r="AE11" s="1289"/>
      <c r="AF11" s="1279"/>
      <c r="AG11" s="1279"/>
      <c r="AH11" s="1279"/>
      <c r="AI11" s="1279"/>
      <c r="AJ11" s="1281"/>
    </row>
    <row r="12" spans="2:36" x14ac:dyDescent="0.2">
      <c r="B12" s="1283"/>
      <c r="C12" s="1279"/>
      <c r="D12" s="1279"/>
      <c r="E12" s="1279"/>
      <c r="F12" s="1279"/>
      <c r="G12" s="1279"/>
      <c r="H12" s="1279"/>
      <c r="I12" s="1279"/>
      <c r="J12" s="1279"/>
      <c r="K12" s="1279"/>
      <c r="L12" s="1279"/>
      <c r="M12" s="1279"/>
      <c r="N12" s="1279"/>
      <c r="O12" s="1279"/>
      <c r="P12" s="1279"/>
      <c r="Q12" s="1279"/>
      <c r="R12" s="1279"/>
      <c r="S12" s="1279"/>
      <c r="T12" s="1286"/>
      <c r="U12" s="1286"/>
      <c r="V12" s="1286"/>
      <c r="W12" s="1286"/>
      <c r="X12" s="1286"/>
      <c r="Y12" s="1286"/>
      <c r="Z12" s="1286"/>
      <c r="AA12" s="1279"/>
      <c r="AB12" s="1279"/>
      <c r="AC12" s="1279"/>
      <c r="AD12" s="1279"/>
      <c r="AE12" s="1289"/>
      <c r="AF12" s="1279"/>
      <c r="AG12" s="1279"/>
      <c r="AH12" s="1279"/>
      <c r="AI12" s="1279"/>
      <c r="AJ12" s="1281"/>
    </row>
    <row r="13" spans="2:36" x14ac:dyDescent="0.2">
      <c r="B13" s="1283"/>
      <c r="C13" s="1279"/>
      <c r="D13" s="1279"/>
      <c r="E13" s="1279"/>
      <c r="F13" s="1279"/>
      <c r="G13" s="1279"/>
      <c r="H13" s="1279"/>
      <c r="I13" s="1290" t="s">
        <v>5387</v>
      </c>
      <c r="J13" s="1291">
        <v>2</v>
      </c>
      <c r="K13" s="1279" t="s">
        <v>285</v>
      </c>
      <c r="L13" s="1279"/>
      <c r="M13" s="1279"/>
      <c r="N13" s="1279"/>
      <c r="O13" s="1279"/>
      <c r="P13" s="1279"/>
      <c r="Q13" s="1279"/>
      <c r="R13" s="1279"/>
      <c r="S13" s="1280" t="s">
        <v>730</v>
      </c>
      <c r="T13" s="1934">
        <f>+基礎データ貼付用シート!E2171</f>
        <v>0</v>
      </c>
      <c r="U13" s="1934"/>
      <c r="V13" s="1934"/>
      <c r="W13" s="1934"/>
      <c r="X13" s="1934"/>
      <c r="Y13" s="1934"/>
      <c r="Z13" s="1934"/>
      <c r="AA13" s="1288" t="s">
        <v>95</v>
      </c>
      <c r="AB13" s="1288"/>
      <c r="AC13" s="1289" t="s">
        <v>282</v>
      </c>
      <c r="AD13" s="1289"/>
      <c r="AE13" s="1289"/>
      <c r="AF13" s="1279"/>
      <c r="AG13" s="1279"/>
      <c r="AH13" s="1279"/>
      <c r="AI13" s="1279"/>
      <c r="AJ13" s="1281"/>
    </row>
    <row r="14" spans="2:36" x14ac:dyDescent="0.2">
      <c r="B14" s="1283"/>
      <c r="C14" s="1279"/>
      <c r="D14" s="1279"/>
      <c r="E14" s="1279"/>
      <c r="F14" s="1279"/>
      <c r="G14" s="1279"/>
      <c r="H14" s="1279"/>
      <c r="I14" s="1279"/>
      <c r="J14" s="1279"/>
      <c r="K14" s="1279"/>
      <c r="L14" s="1279"/>
      <c r="M14" s="1279"/>
      <c r="N14" s="1279"/>
      <c r="O14" s="1279"/>
      <c r="P14" s="1279"/>
      <c r="Q14" s="1279"/>
      <c r="R14" s="1279"/>
      <c r="S14" s="1279"/>
      <c r="T14" s="1286"/>
      <c r="U14" s="1286"/>
      <c r="V14" s="1286"/>
      <c r="W14" s="1286"/>
      <c r="X14" s="1286"/>
      <c r="Y14" s="1286"/>
      <c r="Z14" s="1286"/>
      <c r="AA14" s="1279"/>
      <c r="AB14" s="1279"/>
      <c r="AC14" s="1279"/>
      <c r="AD14" s="1279"/>
      <c r="AE14" s="1289"/>
      <c r="AF14" s="1279"/>
      <c r="AG14" s="1279"/>
      <c r="AH14" s="1279"/>
      <c r="AI14" s="1279"/>
      <c r="AJ14" s="1281"/>
    </row>
    <row r="15" spans="2:36" x14ac:dyDescent="0.2">
      <c r="B15" s="1283"/>
      <c r="C15" s="1279"/>
      <c r="D15" s="1279"/>
      <c r="E15" s="1279"/>
      <c r="F15" s="1279"/>
      <c r="G15" s="1279"/>
      <c r="H15" s="1285"/>
      <c r="I15" s="1292" t="s">
        <v>5387</v>
      </c>
      <c r="J15" s="1291">
        <v>3</v>
      </c>
      <c r="K15" s="1279" t="s">
        <v>285</v>
      </c>
      <c r="L15" s="1279"/>
      <c r="M15" s="1279"/>
      <c r="N15" s="1279"/>
      <c r="O15" s="1279"/>
      <c r="P15" s="1279"/>
      <c r="Q15" s="1279"/>
      <c r="R15" s="1279"/>
      <c r="S15" s="1280" t="s">
        <v>730</v>
      </c>
      <c r="T15" s="1934">
        <f>+基礎データ貼付用シート!E2172</f>
        <v>0</v>
      </c>
      <c r="U15" s="1934"/>
      <c r="V15" s="1934"/>
      <c r="W15" s="1934"/>
      <c r="X15" s="1934"/>
      <c r="Y15" s="1934"/>
      <c r="Z15" s="1934"/>
      <c r="AA15" s="1288" t="s">
        <v>95</v>
      </c>
      <c r="AB15" s="1288"/>
      <c r="AC15" s="1289" t="s">
        <v>282</v>
      </c>
      <c r="AD15" s="1289"/>
      <c r="AE15" s="1289"/>
      <c r="AF15" s="1279"/>
      <c r="AG15" s="1279"/>
      <c r="AH15" s="1279"/>
      <c r="AI15" s="1279"/>
      <c r="AJ15" s="1281"/>
    </row>
    <row r="16" spans="2:36" x14ac:dyDescent="0.2">
      <c r="B16" s="1283"/>
      <c r="C16" s="1279"/>
      <c r="D16" s="1279"/>
      <c r="E16" s="1279"/>
      <c r="F16" s="1279"/>
      <c r="G16" s="1279"/>
      <c r="H16" s="1279"/>
      <c r="I16" s="1279"/>
      <c r="J16" s="1279"/>
      <c r="K16" s="1279"/>
      <c r="L16" s="1279"/>
      <c r="M16" s="1279"/>
      <c r="N16" s="1279"/>
      <c r="O16" s="1279"/>
      <c r="P16" s="1279"/>
      <c r="Q16" s="1279"/>
      <c r="R16" s="1279"/>
      <c r="S16" s="1279"/>
      <c r="T16" s="1286"/>
      <c r="U16" s="1286"/>
      <c r="V16" s="1286"/>
      <c r="W16" s="1286"/>
      <c r="X16" s="1286"/>
      <c r="Y16" s="1286"/>
      <c r="Z16" s="1286"/>
      <c r="AA16" s="1279"/>
      <c r="AB16" s="1279"/>
      <c r="AC16" s="1279"/>
      <c r="AD16" s="1279"/>
      <c r="AE16" s="1279"/>
      <c r="AF16" s="1279"/>
      <c r="AG16" s="1279"/>
      <c r="AH16" s="1279"/>
      <c r="AI16" s="1279"/>
      <c r="AJ16" s="1281"/>
    </row>
    <row r="17" spans="2:36" x14ac:dyDescent="0.2">
      <c r="B17" s="1283"/>
      <c r="C17" s="1279"/>
      <c r="D17" s="1279"/>
      <c r="E17" s="1279"/>
      <c r="F17" s="1279"/>
      <c r="G17" s="1279"/>
      <c r="H17" s="1279"/>
      <c r="I17" s="1279"/>
      <c r="J17" s="1279" t="s">
        <v>284</v>
      </c>
      <c r="K17" s="1279"/>
      <c r="L17" s="1279"/>
      <c r="M17" s="1279"/>
      <c r="N17" s="1279"/>
      <c r="O17" s="1279"/>
      <c r="P17" s="1279"/>
      <c r="Q17" s="1279"/>
      <c r="R17" s="1279"/>
      <c r="S17" s="1280" t="s">
        <v>730</v>
      </c>
      <c r="T17" s="1931">
        <f>T11+T13+T15</f>
        <v>0</v>
      </c>
      <c r="U17" s="1931"/>
      <c r="V17" s="1931"/>
      <c r="W17" s="1931"/>
      <c r="X17" s="1931"/>
      <c r="Y17" s="1931"/>
      <c r="Z17" s="1931"/>
      <c r="AA17" s="1288" t="s">
        <v>95</v>
      </c>
      <c r="AB17" s="1288"/>
      <c r="AC17" s="1288" t="s">
        <v>739</v>
      </c>
      <c r="AD17" s="1279"/>
      <c r="AE17" s="1279"/>
      <c r="AF17" s="1279"/>
      <c r="AG17" s="1279"/>
      <c r="AH17" s="1279"/>
      <c r="AI17" s="1279"/>
      <c r="AJ17" s="1281"/>
    </row>
    <row r="18" spans="2:36" x14ac:dyDescent="0.2">
      <c r="B18" s="1283"/>
      <c r="C18" s="1279"/>
      <c r="D18" s="1279"/>
      <c r="E18" s="1279"/>
      <c r="F18" s="1279"/>
      <c r="G18" s="1279"/>
      <c r="H18" s="1279"/>
      <c r="I18" s="1279"/>
      <c r="J18" s="1279"/>
      <c r="K18" s="1279"/>
      <c r="L18" s="1279"/>
      <c r="M18" s="1279"/>
      <c r="N18" s="1279"/>
      <c r="O18" s="1279"/>
      <c r="P18" s="1279"/>
      <c r="Q18" s="1279"/>
      <c r="R18" s="1279"/>
      <c r="S18" s="1279"/>
      <c r="T18" s="1286"/>
      <c r="U18" s="1286"/>
      <c r="V18" s="1286"/>
      <c r="W18" s="1286"/>
      <c r="X18" s="1286"/>
      <c r="Y18" s="1286"/>
      <c r="Z18" s="1286"/>
      <c r="AA18" s="1279"/>
      <c r="AB18" s="1279"/>
      <c r="AC18" s="1279"/>
      <c r="AD18" s="1279"/>
      <c r="AE18" s="1279"/>
      <c r="AF18" s="1279"/>
      <c r="AG18" s="1279"/>
      <c r="AH18" s="1279"/>
      <c r="AI18" s="1279"/>
      <c r="AJ18" s="1281"/>
    </row>
    <row r="19" spans="2:36" x14ac:dyDescent="0.2">
      <c r="B19" s="1283"/>
      <c r="C19" s="1279"/>
      <c r="D19" s="1279"/>
      <c r="E19" s="1279"/>
      <c r="F19" s="1279"/>
      <c r="G19" s="1279"/>
      <c r="H19" s="1279"/>
      <c r="I19" s="1279" t="s">
        <v>283</v>
      </c>
      <c r="J19" s="1279"/>
      <c r="K19" s="1279"/>
      <c r="L19" s="1279"/>
      <c r="M19" s="1289"/>
      <c r="N19" s="1284" t="str">
        <f>CONCATENATE(AC17,"×")</f>
        <v>(②)×</v>
      </c>
      <c r="O19" s="1935" t="s">
        <v>738</v>
      </c>
      <c r="P19" s="1936"/>
      <c r="Q19" s="1936"/>
      <c r="R19" s="1279" t="s">
        <v>594</v>
      </c>
      <c r="S19" s="1280" t="s">
        <v>730</v>
      </c>
      <c r="T19" s="1931">
        <f>ROUND(T17/3,0)</f>
        <v>0</v>
      </c>
      <c r="U19" s="1931"/>
      <c r="V19" s="1931"/>
      <c r="W19" s="1931"/>
      <c r="X19" s="1931"/>
      <c r="Y19" s="1931"/>
      <c r="Z19" s="1931"/>
      <c r="AA19" s="1288" t="s">
        <v>95</v>
      </c>
      <c r="AB19" s="1288"/>
      <c r="AC19" s="1288" t="s">
        <v>737</v>
      </c>
      <c r="AD19" s="1279"/>
      <c r="AE19" s="1289" t="s">
        <v>282</v>
      </c>
      <c r="AF19" s="1279"/>
      <c r="AG19" s="1279"/>
      <c r="AH19" s="1279"/>
      <c r="AI19" s="1279"/>
      <c r="AJ19" s="1281"/>
    </row>
    <row r="20" spans="2:36" x14ac:dyDescent="0.2">
      <c r="B20" s="1283"/>
      <c r="C20" s="1279"/>
      <c r="D20" s="1279"/>
      <c r="E20" s="1279"/>
      <c r="F20" s="1279"/>
      <c r="G20" s="1279"/>
      <c r="H20" s="1279"/>
      <c r="I20" s="1279"/>
      <c r="J20" s="1279"/>
      <c r="K20" s="1279"/>
      <c r="L20" s="1279"/>
      <c r="M20" s="1289"/>
      <c r="N20" s="1284"/>
      <c r="O20" s="1293"/>
      <c r="P20" s="1294"/>
      <c r="Q20" s="1294"/>
      <c r="R20" s="1279"/>
      <c r="S20" s="1279"/>
      <c r="T20" s="1279"/>
      <c r="U20" s="1279"/>
      <c r="V20" s="1279"/>
      <c r="W20" s="1279"/>
      <c r="X20" s="1279"/>
      <c r="Y20" s="1279"/>
      <c r="Z20" s="1279"/>
      <c r="AA20" s="1288"/>
      <c r="AB20" s="1288"/>
      <c r="AC20" s="1288"/>
      <c r="AD20" s="1279"/>
      <c r="AE20" s="1289"/>
      <c r="AF20" s="1279"/>
      <c r="AG20" s="1279"/>
      <c r="AH20" s="1279"/>
      <c r="AI20" s="1279"/>
      <c r="AJ20" s="1281"/>
    </row>
    <row r="21" spans="2:36" x14ac:dyDescent="0.2">
      <c r="B21" s="1283"/>
      <c r="C21" s="1279"/>
      <c r="D21" s="1279"/>
      <c r="E21" s="1279"/>
      <c r="F21" s="1279"/>
      <c r="G21" s="1279"/>
      <c r="H21" s="1279"/>
      <c r="I21" s="1279"/>
      <c r="J21" s="1279"/>
      <c r="K21" s="1279"/>
      <c r="L21" s="1279"/>
      <c r="M21" s="1279"/>
      <c r="N21" s="1279"/>
      <c r="O21" s="1937" t="str">
        <f>AC7</f>
        <v>(①)</v>
      </c>
      <c r="P21" s="1937"/>
      <c r="Q21" s="1937"/>
      <c r="R21" s="1938" t="s">
        <v>594</v>
      </c>
      <c r="S21" s="1938" t="s">
        <v>730</v>
      </c>
      <c r="T21" s="1940" t="e">
        <f>ROUND(V7/T19,3)</f>
        <v>#DIV/0!</v>
      </c>
      <c r="U21" s="1940"/>
      <c r="V21" s="1940"/>
      <c r="W21" s="1940"/>
      <c r="X21" s="1940"/>
      <c r="Y21" s="1940"/>
      <c r="Z21" s="1279"/>
      <c r="AA21" s="1279"/>
      <c r="AB21" s="1279"/>
      <c r="AC21" s="1279"/>
      <c r="AD21" s="1279"/>
      <c r="AE21" s="1279"/>
      <c r="AF21" s="1279"/>
      <c r="AG21" s="1279"/>
      <c r="AH21" s="1279"/>
      <c r="AI21" s="1279"/>
      <c r="AJ21" s="1281"/>
    </row>
    <row r="22" spans="2:36" x14ac:dyDescent="0.2">
      <c r="B22" s="1283"/>
      <c r="C22" s="1279"/>
      <c r="D22" s="1279"/>
      <c r="E22" s="1279"/>
      <c r="F22" s="1279"/>
      <c r="G22" s="1279"/>
      <c r="H22" s="1279"/>
      <c r="I22" s="1279"/>
      <c r="J22" s="1279"/>
      <c r="K22" s="1279"/>
      <c r="L22" s="1279"/>
      <c r="M22" s="1279"/>
      <c r="N22" s="1279"/>
      <c r="O22" s="1942" t="str">
        <f>AC19</f>
        <v>(③)</v>
      </c>
      <c r="P22" s="1942"/>
      <c r="Q22" s="1942"/>
      <c r="R22" s="1938"/>
      <c r="S22" s="1939"/>
      <c r="T22" s="1941"/>
      <c r="U22" s="1941"/>
      <c r="V22" s="1941"/>
      <c r="W22" s="1941"/>
      <c r="X22" s="1941"/>
      <c r="Y22" s="1941"/>
      <c r="Z22" s="1288" t="s">
        <v>1250</v>
      </c>
      <c r="AA22" s="1279"/>
      <c r="AB22" s="1279" t="s">
        <v>277</v>
      </c>
      <c r="AC22" s="1289"/>
      <c r="AD22" s="1279"/>
      <c r="AE22" s="1279"/>
      <c r="AF22" s="1279"/>
      <c r="AG22" s="1279"/>
      <c r="AH22" s="1279"/>
      <c r="AI22" s="1279"/>
      <c r="AJ22" s="1281"/>
    </row>
    <row r="23" spans="2:36" x14ac:dyDescent="0.2">
      <c r="B23" s="1283"/>
      <c r="C23" s="1279"/>
      <c r="D23" s="1279"/>
      <c r="E23" s="1279"/>
      <c r="F23" s="1279"/>
      <c r="G23" s="1279"/>
      <c r="H23" s="1279"/>
      <c r="I23" s="1279"/>
      <c r="J23" s="1279"/>
      <c r="K23" s="1279"/>
      <c r="L23" s="1279"/>
      <c r="M23" s="1279"/>
      <c r="N23" s="1279"/>
      <c r="O23" s="1279"/>
      <c r="P23" s="1279"/>
      <c r="Q23" s="1279"/>
      <c r="R23" s="1279"/>
      <c r="S23" s="1279"/>
      <c r="T23" s="1279"/>
      <c r="U23" s="1279"/>
      <c r="V23" s="1279"/>
      <c r="W23" s="1279"/>
      <c r="X23" s="1279"/>
      <c r="Y23" s="1279"/>
      <c r="Z23" s="1279"/>
      <c r="AA23" s="1279"/>
      <c r="AB23" s="1279"/>
      <c r="AC23" s="1279"/>
      <c r="AD23" s="1279"/>
      <c r="AE23" s="1279"/>
      <c r="AF23" s="1279"/>
      <c r="AG23" s="1279"/>
      <c r="AH23" s="1279"/>
      <c r="AI23" s="1279"/>
      <c r="AJ23" s="1281"/>
    </row>
    <row r="24" spans="2:36" x14ac:dyDescent="0.2">
      <c r="B24" s="1283"/>
      <c r="C24" s="1279"/>
      <c r="D24" s="1279"/>
      <c r="E24" s="1279"/>
      <c r="F24" s="1279"/>
      <c r="G24" s="1279"/>
      <c r="H24" s="1279"/>
      <c r="I24" s="1279"/>
      <c r="J24" s="1279"/>
      <c r="K24" s="1279"/>
      <c r="L24" s="1279"/>
      <c r="M24" s="1279"/>
      <c r="N24" s="1279"/>
      <c r="O24" s="1289"/>
      <c r="P24" s="1284" t="str">
        <f>CONCATENATE(Z22,"×")</f>
        <v>(④)×</v>
      </c>
      <c r="Q24" s="1943">
        <v>100000</v>
      </c>
      <c r="R24" s="1943"/>
      <c r="S24" s="1943"/>
      <c r="T24" s="1279" t="s">
        <v>1251</v>
      </c>
      <c r="U24" s="1280" t="s">
        <v>1252</v>
      </c>
      <c r="V24" s="1941" t="e">
        <f>T21*100000</f>
        <v>#DIV/0!</v>
      </c>
      <c r="W24" s="1941"/>
      <c r="X24" s="1941"/>
      <c r="Y24" s="1941"/>
      <c r="Z24" s="1941"/>
      <c r="AA24" s="1941"/>
      <c r="AB24" s="1288" t="s">
        <v>1253</v>
      </c>
      <c r="AC24" s="1279"/>
      <c r="AD24" s="1279"/>
      <c r="AE24" s="1279"/>
      <c r="AF24" s="1279"/>
      <c r="AG24" s="1279"/>
      <c r="AH24" s="1279"/>
      <c r="AI24" s="1279"/>
      <c r="AJ24" s="1281"/>
    </row>
    <row r="25" spans="2:36" x14ac:dyDescent="0.2">
      <c r="B25" s="1283"/>
      <c r="C25" s="1279"/>
      <c r="D25" s="1279"/>
      <c r="E25" s="1279"/>
      <c r="F25" s="1279"/>
      <c r="G25" s="1279"/>
      <c r="H25" s="1279"/>
      <c r="I25" s="1279"/>
      <c r="J25" s="1279"/>
      <c r="K25" s="1279"/>
      <c r="L25" s="1279"/>
      <c r="M25" s="1279"/>
      <c r="N25" s="1279"/>
      <c r="O25" s="1279"/>
      <c r="P25" s="1279"/>
      <c r="Q25" s="1279"/>
      <c r="R25" s="1279"/>
      <c r="S25" s="1279"/>
      <c r="T25" s="1279"/>
      <c r="U25" s="1279"/>
      <c r="V25" s="1279"/>
      <c r="W25" s="1279"/>
      <c r="X25" s="1279"/>
      <c r="Y25" s="1279"/>
      <c r="Z25" s="1279"/>
      <c r="AA25" s="1279"/>
      <c r="AB25" s="1279"/>
      <c r="AC25" s="1279"/>
      <c r="AD25" s="1279"/>
      <c r="AE25" s="1279"/>
      <c r="AF25" s="1279"/>
      <c r="AG25" s="1279"/>
      <c r="AH25" s="1279"/>
      <c r="AI25" s="1279"/>
      <c r="AJ25" s="1281"/>
    </row>
    <row r="26" spans="2:36" x14ac:dyDescent="0.2">
      <c r="B26" s="1283"/>
      <c r="C26" s="1279"/>
      <c r="D26" s="1279"/>
      <c r="E26" s="1279"/>
      <c r="F26" s="1279"/>
      <c r="G26" s="1279"/>
      <c r="H26" s="1279"/>
      <c r="I26" s="1279"/>
      <c r="J26" s="1279"/>
      <c r="K26" s="1279"/>
      <c r="L26" s="1279"/>
      <c r="M26" s="1279"/>
      <c r="N26" s="1279"/>
      <c r="O26" s="1279"/>
      <c r="P26" s="1279"/>
      <c r="Q26" s="1279"/>
      <c r="R26" s="1279"/>
      <c r="S26" s="1279"/>
      <c r="T26" s="1279"/>
      <c r="U26" s="1279"/>
      <c r="V26" s="1279"/>
      <c r="W26" s="1279"/>
      <c r="X26" s="1279"/>
      <c r="Y26" s="1279"/>
      <c r="Z26" s="1279"/>
      <c r="AA26" s="1279"/>
      <c r="AB26" s="1279"/>
      <c r="AC26" s="1279"/>
      <c r="AD26" s="1279"/>
      <c r="AE26" s="1279"/>
      <c r="AF26" s="1279"/>
      <c r="AG26" s="1279"/>
      <c r="AH26" s="1279"/>
      <c r="AI26" s="1279"/>
      <c r="AJ26" s="1281"/>
    </row>
    <row r="27" spans="2:36" x14ac:dyDescent="0.2">
      <c r="B27" s="1283"/>
      <c r="C27" s="1279" t="s">
        <v>525</v>
      </c>
      <c r="D27" s="1289"/>
      <c r="E27" s="1279"/>
      <c r="F27" s="1279"/>
      <c r="G27" s="1279"/>
      <c r="H27" s="1279"/>
      <c r="I27" s="1279"/>
      <c r="J27" s="1279"/>
      <c r="K27" s="1279"/>
      <c r="L27" s="1279"/>
      <c r="M27" s="1279"/>
      <c r="N27" s="1279"/>
      <c r="O27" s="1279"/>
      <c r="P27" s="1279"/>
      <c r="Q27" s="1279"/>
      <c r="R27" s="1279"/>
      <c r="S27" s="1279"/>
      <c r="T27" s="1279"/>
      <c r="U27" s="1279"/>
      <c r="V27" s="1279"/>
      <c r="W27" s="1279"/>
      <c r="X27" s="1279"/>
      <c r="Y27" s="1279"/>
      <c r="Z27" s="1279"/>
      <c r="AA27" s="1279"/>
      <c r="AB27" s="1279"/>
      <c r="AC27" s="1279"/>
      <c r="AD27" s="1279"/>
      <c r="AE27" s="1279" t="s">
        <v>281</v>
      </c>
      <c r="AF27" s="1279"/>
      <c r="AG27" s="1279"/>
      <c r="AH27" s="1279"/>
      <c r="AI27" s="1279"/>
      <c r="AJ27" s="1281"/>
    </row>
    <row r="28" spans="2:36" x14ac:dyDescent="0.2">
      <c r="B28" s="1283"/>
      <c r="C28" s="1279" t="s">
        <v>526</v>
      </c>
      <c r="D28" s="1289"/>
      <c r="E28" s="1279"/>
      <c r="F28" s="1279"/>
      <c r="G28" s="1279"/>
      <c r="H28" s="1279"/>
      <c r="I28" s="1279"/>
      <c r="J28" s="1279"/>
      <c r="K28" s="1279"/>
      <c r="L28" s="1279"/>
      <c r="M28" s="1279"/>
      <c r="N28" s="1279"/>
      <c r="O28" s="1279"/>
      <c r="P28" s="1279"/>
      <c r="Q28" s="1279"/>
      <c r="R28" s="1279"/>
      <c r="S28" s="1279"/>
      <c r="T28" s="1279"/>
      <c r="U28" s="1279"/>
      <c r="V28" s="1279"/>
      <c r="W28" s="1279"/>
      <c r="X28" s="1279"/>
      <c r="Y28" s="1279"/>
      <c r="Z28" s="1279"/>
      <c r="AA28" s="1279"/>
      <c r="AB28" s="1279"/>
      <c r="AC28" s="1279"/>
      <c r="AD28" s="1279"/>
      <c r="AE28" s="1279" t="s">
        <v>280</v>
      </c>
      <c r="AF28" s="1279"/>
      <c r="AG28" s="1279"/>
      <c r="AH28" s="1279"/>
      <c r="AI28" s="1279"/>
      <c r="AJ28" s="1281"/>
    </row>
    <row r="29" spans="2:36" x14ac:dyDescent="0.2">
      <c r="B29" s="1283"/>
      <c r="C29" s="1295"/>
      <c r="D29" s="1944">
        <v>100</v>
      </c>
      <c r="E29" s="1944"/>
      <c r="F29" s="1945" t="s">
        <v>279</v>
      </c>
      <c r="G29" s="1945"/>
      <c r="H29" s="1944">
        <v>500</v>
      </c>
      <c r="I29" s="1944"/>
      <c r="J29" s="1279" t="s">
        <v>1254</v>
      </c>
      <c r="K29" s="1289"/>
      <c r="L29" s="1289"/>
      <c r="M29" s="1279"/>
      <c r="N29" s="1279"/>
      <c r="O29" s="1279"/>
      <c r="P29" s="1372" t="s">
        <v>595</v>
      </c>
      <c r="Q29" s="1946">
        <v>1.0900000000000001</v>
      </c>
      <c r="R29" s="1946"/>
      <c r="S29" s="1372" t="s">
        <v>594</v>
      </c>
      <c r="T29" s="1947" t="e">
        <f t="shared" ref="T29:T37" si="0">IF(D29&lt;$V$24,IF(H29&gt;=$V$24,$V$24*Q29,0),0)</f>
        <v>#DIV/0!</v>
      </c>
      <c r="U29" s="1947"/>
      <c r="V29" s="1947"/>
      <c r="W29" s="1373" t="s">
        <v>733</v>
      </c>
      <c r="X29" s="1374"/>
      <c r="Y29" s="1373"/>
      <c r="Z29" s="1375" t="s">
        <v>735</v>
      </c>
      <c r="AA29" s="1948">
        <v>9</v>
      </c>
      <c r="AB29" s="1948"/>
      <c r="AC29" s="1372" t="s">
        <v>594</v>
      </c>
      <c r="AD29" s="1949" t="e">
        <f t="shared" ref="AD29:AD37" si="1">IF(T29=0,0,T29-AA29)</f>
        <v>#DIV/0!</v>
      </c>
      <c r="AE29" s="1950"/>
      <c r="AF29" s="1950"/>
      <c r="AG29" s="1950"/>
      <c r="AH29" s="1950"/>
      <c r="AI29" s="1279" t="s">
        <v>731</v>
      </c>
      <c r="AJ29" s="1281"/>
    </row>
    <row r="30" spans="2:36" x14ac:dyDescent="0.2">
      <c r="B30" s="1283"/>
      <c r="C30" s="1279"/>
      <c r="D30" s="1944">
        <v>500</v>
      </c>
      <c r="E30" s="1944"/>
      <c r="F30" s="1945" t="s">
        <v>279</v>
      </c>
      <c r="G30" s="1945"/>
      <c r="H30" s="1944">
        <v>1000</v>
      </c>
      <c r="I30" s="1944"/>
      <c r="J30" s="1279" t="s">
        <v>736</v>
      </c>
      <c r="K30" s="1289"/>
      <c r="L30" s="1289"/>
      <c r="M30" s="1279"/>
      <c r="N30" s="1279"/>
      <c r="O30" s="1279"/>
      <c r="P30" s="1372" t="s">
        <v>595</v>
      </c>
      <c r="Q30" s="1946">
        <v>1.25</v>
      </c>
      <c r="R30" s="1946"/>
      <c r="S30" s="1372" t="s">
        <v>594</v>
      </c>
      <c r="T30" s="1947" t="e">
        <f t="shared" si="0"/>
        <v>#DIV/0!</v>
      </c>
      <c r="U30" s="1947"/>
      <c r="V30" s="1947"/>
      <c r="W30" s="1373" t="s">
        <v>733</v>
      </c>
      <c r="X30" s="1374"/>
      <c r="Y30" s="1373"/>
      <c r="Z30" s="1375" t="s">
        <v>735</v>
      </c>
      <c r="AA30" s="1948">
        <v>89</v>
      </c>
      <c r="AB30" s="1948"/>
      <c r="AC30" s="1372" t="s">
        <v>594</v>
      </c>
      <c r="AD30" s="1949" t="e">
        <f t="shared" si="1"/>
        <v>#DIV/0!</v>
      </c>
      <c r="AE30" s="1950"/>
      <c r="AF30" s="1950"/>
      <c r="AG30" s="1950"/>
      <c r="AH30" s="1950"/>
      <c r="AI30" s="1279" t="s">
        <v>731</v>
      </c>
      <c r="AJ30" s="1281"/>
    </row>
    <row r="31" spans="2:36" x14ac:dyDescent="0.2">
      <c r="B31" s="1283"/>
      <c r="C31" s="1279"/>
      <c r="D31" s="1944">
        <v>1000</v>
      </c>
      <c r="E31" s="1944"/>
      <c r="F31" s="1945" t="s">
        <v>279</v>
      </c>
      <c r="G31" s="1945"/>
      <c r="H31" s="1944">
        <v>1500</v>
      </c>
      <c r="I31" s="1944"/>
      <c r="J31" s="1279" t="s">
        <v>736</v>
      </c>
      <c r="K31" s="1289"/>
      <c r="L31" s="1289"/>
      <c r="M31" s="1279"/>
      <c r="N31" s="1279"/>
      <c r="O31" s="1279"/>
      <c r="P31" s="1372" t="s">
        <v>595</v>
      </c>
      <c r="Q31" s="1946">
        <v>1.47</v>
      </c>
      <c r="R31" s="1946"/>
      <c r="S31" s="1372" t="s">
        <v>594</v>
      </c>
      <c r="T31" s="1947" t="e">
        <f t="shared" si="0"/>
        <v>#DIV/0!</v>
      </c>
      <c r="U31" s="1947"/>
      <c r="V31" s="1947"/>
      <c r="W31" s="1373" t="s">
        <v>733</v>
      </c>
      <c r="X31" s="1374"/>
      <c r="Y31" s="1373"/>
      <c r="Z31" s="1375" t="s">
        <v>735</v>
      </c>
      <c r="AA31" s="1948">
        <v>309</v>
      </c>
      <c r="AB31" s="1948"/>
      <c r="AC31" s="1372" t="s">
        <v>594</v>
      </c>
      <c r="AD31" s="1949" t="e">
        <f t="shared" si="1"/>
        <v>#DIV/0!</v>
      </c>
      <c r="AE31" s="1950"/>
      <c r="AF31" s="1950"/>
      <c r="AG31" s="1950"/>
      <c r="AH31" s="1950"/>
      <c r="AI31" s="1279" t="s">
        <v>731</v>
      </c>
      <c r="AJ31" s="1281"/>
    </row>
    <row r="32" spans="2:36" x14ac:dyDescent="0.2">
      <c r="B32" s="1283"/>
      <c r="C32" s="1279"/>
      <c r="D32" s="1944">
        <v>1500</v>
      </c>
      <c r="E32" s="1944"/>
      <c r="F32" s="1945" t="s">
        <v>279</v>
      </c>
      <c r="G32" s="1945"/>
      <c r="H32" s="1944">
        <v>2000</v>
      </c>
      <c r="I32" s="1944"/>
      <c r="J32" s="1279" t="s">
        <v>736</v>
      </c>
      <c r="K32" s="1289"/>
      <c r="L32" s="1289"/>
      <c r="M32" s="1279"/>
      <c r="N32" s="1279"/>
      <c r="O32" s="1279"/>
      <c r="P32" s="1372" t="s">
        <v>595</v>
      </c>
      <c r="Q32" s="1946">
        <v>1.61</v>
      </c>
      <c r="R32" s="1946"/>
      <c r="S32" s="1372" t="s">
        <v>594</v>
      </c>
      <c r="T32" s="1947" t="e">
        <f t="shared" si="0"/>
        <v>#DIV/0!</v>
      </c>
      <c r="U32" s="1947"/>
      <c r="V32" s="1947"/>
      <c r="W32" s="1373" t="s">
        <v>733</v>
      </c>
      <c r="X32" s="1374"/>
      <c r="Y32" s="1373"/>
      <c r="Z32" s="1375" t="s">
        <v>735</v>
      </c>
      <c r="AA32" s="1948">
        <v>519</v>
      </c>
      <c r="AB32" s="1948"/>
      <c r="AC32" s="1372" t="s">
        <v>594</v>
      </c>
      <c r="AD32" s="1949" t="e">
        <f t="shared" si="1"/>
        <v>#DIV/0!</v>
      </c>
      <c r="AE32" s="1950"/>
      <c r="AF32" s="1950"/>
      <c r="AG32" s="1950"/>
      <c r="AH32" s="1950"/>
      <c r="AI32" s="1279" t="s">
        <v>731</v>
      </c>
      <c r="AJ32" s="1281"/>
    </row>
    <row r="33" spans="2:36" x14ac:dyDescent="0.2">
      <c r="B33" s="1283"/>
      <c r="C33" s="1279"/>
      <c r="D33" s="1944">
        <v>2000</v>
      </c>
      <c r="E33" s="1944"/>
      <c r="F33" s="1945" t="s">
        <v>279</v>
      </c>
      <c r="G33" s="1945"/>
      <c r="H33" s="1944">
        <v>2500</v>
      </c>
      <c r="I33" s="1944"/>
      <c r="J33" s="1279" t="s">
        <v>736</v>
      </c>
      <c r="K33" s="1289"/>
      <c r="L33" s="1289"/>
      <c r="M33" s="1279"/>
      <c r="N33" s="1279"/>
      <c r="O33" s="1279"/>
      <c r="P33" s="1372" t="s">
        <v>595</v>
      </c>
      <c r="Q33" s="1946">
        <v>1.88</v>
      </c>
      <c r="R33" s="1946"/>
      <c r="S33" s="1372" t="s">
        <v>594</v>
      </c>
      <c r="T33" s="1947" t="e">
        <f t="shared" si="0"/>
        <v>#DIV/0!</v>
      </c>
      <c r="U33" s="1947"/>
      <c r="V33" s="1947"/>
      <c r="W33" s="1373" t="s">
        <v>733</v>
      </c>
      <c r="X33" s="1374"/>
      <c r="Y33" s="1373"/>
      <c r="Z33" s="1375" t="s">
        <v>735</v>
      </c>
      <c r="AA33" s="1948">
        <v>1059</v>
      </c>
      <c r="AB33" s="1948"/>
      <c r="AC33" s="1372" t="s">
        <v>594</v>
      </c>
      <c r="AD33" s="1949" t="e">
        <f t="shared" si="1"/>
        <v>#DIV/0!</v>
      </c>
      <c r="AE33" s="1950"/>
      <c r="AF33" s="1950"/>
      <c r="AG33" s="1950"/>
      <c r="AH33" s="1950"/>
      <c r="AI33" s="1279" t="s">
        <v>731</v>
      </c>
      <c r="AJ33" s="1281"/>
    </row>
    <row r="34" spans="2:36" x14ac:dyDescent="0.2">
      <c r="B34" s="1283"/>
      <c r="C34" s="1279"/>
      <c r="D34" s="1944">
        <v>2500</v>
      </c>
      <c r="E34" s="1944"/>
      <c r="F34" s="1945" t="s">
        <v>279</v>
      </c>
      <c r="G34" s="1945"/>
      <c r="H34" s="1944">
        <v>3000</v>
      </c>
      <c r="I34" s="1944"/>
      <c r="J34" s="1279" t="s">
        <v>736</v>
      </c>
      <c r="K34" s="1289"/>
      <c r="L34" s="1289"/>
      <c r="M34" s="1279"/>
      <c r="N34" s="1279"/>
      <c r="O34" s="1279"/>
      <c r="P34" s="1372" t="s">
        <v>595</v>
      </c>
      <c r="Q34" s="1946">
        <v>1.98</v>
      </c>
      <c r="R34" s="1946"/>
      <c r="S34" s="1372" t="s">
        <v>594</v>
      </c>
      <c r="T34" s="1947" t="e">
        <f t="shared" si="0"/>
        <v>#DIV/0!</v>
      </c>
      <c r="U34" s="1947"/>
      <c r="V34" s="1947"/>
      <c r="W34" s="1373" t="s">
        <v>733</v>
      </c>
      <c r="X34" s="1374"/>
      <c r="Y34" s="1373"/>
      <c r="Z34" s="1375" t="s">
        <v>735</v>
      </c>
      <c r="AA34" s="1948">
        <v>1309</v>
      </c>
      <c r="AB34" s="1948"/>
      <c r="AC34" s="1372" t="s">
        <v>594</v>
      </c>
      <c r="AD34" s="1949" t="e">
        <f t="shared" si="1"/>
        <v>#DIV/0!</v>
      </c>
      <c r="AE34" s="1950"/>
      <c r="AF34" s="1950"/>
      <c r="AG34" s="1950"/>
      <c r="AH34" s="1950"/>
      <c r="AI34" s="1279" t="s">
        <v>731</v>
      </c>
      <c r="AJ34" s="1281"/>
    </row>
    <row r="35" spans="2:36" x14ac:dyDescent="0.2">
      <c r="B35" s="1283"/>
      <c r="C35" s="1279"/>
      <c r="D35" s="1944">
        <v>3000</v>
      </c>
      <c r="E35" s="1944"/>
      <c r="F35" s="1945" t="s">
        <v>279</v>
      </c>
      <c r="G35" s="1945"/>
      <c r="H35" s="1944">
        <v>3500</v>
      </c>
      <c r="I35" s="1944"/>
      <c r="J35" s="1279" t="s">
        <v>736</v>
      </c>
      <c r="K35" s="1289"/>
      <c r="L35" s="1289"/>
      <c r="M35" s="1279"/>
      <c r="N35" s="1279"/>
      <c r="O35" s="1279"/>
      <c r="P35" s="1372" t="s">
        <v>595</v>
      </c>
      <c r="Q35" s="1946">
        <v>2.5299999999999998</v>
      </c>
      <c r="R35" s="1946"/>
      <c r="S35" s="1372" t="s">
        <v>594</v>
      </c>
      <c r="T35" s="1947" t="e">
        <f t="shared" si="0"/>
        <v>#DIV/0!</v>
      </c>
      <c r="U35" s="1947"/>
      <c r="V35" s="1947"/>
      <c r="W35" s="1373" t="s">
        <v>733</v>
      </c>
      <c r="X35" s="1374"/>
      <c r="Y35" s="1373"/>
      <c r="Z35" s="1375" t="s">
        <v>735</v>
      </c>
      <c r="AA35" s="1948">
        <v>2959</v>
      </c>
      <c r="AB35" s="1948"/>
      <c r="AC35" s="1372" t="s">
        <v>594</v>
      </c>
      <c r="AD35" s="1949" t="e">
        <f t="shared" si="1"/>
        <v>#DIV/0!</v>
      </c>
      <c r="AE35" s="1950"/>
      <c r="AF35" s="1950"/>
      <c r="AG35" s="1950"/>
      <c r="AH35" s="1950"/>
      <c r="AI35" s="1279" t="s">
        <v>731</v>
      </c>
      <c r="AJ35" s="1281"/>
    </row>
    <row r="36" spans="2:36" x14ac:dyDescent="0.2">
      <c r="B36" s="1283"/>
      <c r="C36" s="1279"/>
      <c r="D36" s="1944">
        <v>3500</v>
      </c>
      <c r="E36" s="1944"/>
      <c r="F36" s="1945" t="s">
        <v>279</v>
      </c>
      <c r="G36" s="1945"/>
      <c r="H36" s="1944">
        <v>4000</v>
      </c>
      <c r="I36" s="1944"/>
      <c r="J36" s="1279" t="s">
        <v>736</v>
      </c>
      <c r="K36" s="1289"/>
      <c r="L36" s="1289"/>
      <c r="M36" s="1279"/>
      <c r="N36" s="1279"/>
      <c r="O36" s="1279"/>
      <c r="P36" s="1372" t="s">
        <v>595</v>
      </c>
      <c r="Q36" s="1946">
        <v>2.67</v>
      </c>
      <c r="R36" s="1946"/>
      <c r="S36" s="1372" t="s">
        <v>594</v>
      </c>
      <c r="T36" s="1947" t="e">
        <f t="shared" si="0"/>
        <v>#DIV/0!</v>
      </c>
      <c r="U36" s="1947"/>
      <c r="V36" s="1947"/>
      <c r="W36" s="1373" t="s">
        <v>733</v>
      </c>
      <c r="X36" s="1374"/>
      <c r="Y36" s="1373"/>
      <c r="Z36" s="1375" t="s">
        <v>735</v>
      </c>
      <c r="AA36" s="1948">
        <v>3449</v>
      </c>
      <c r="AB36" s="1948"/>
      <c r="AC36" s="1372" t="s">
        <v>594</v>
      </c>
      <c r="AD36" s="1949" t="e">
        <f t="shared" si="1"/>
        <v>#DIV/0!</v>
      </c>
      <c r="AE36" s="1950"/>
      <c r="AF36" s="1950"/>
      <c r="AG36" s="1950"/>
      <c r="AH36" s="1950"/>
      <c r="AI36" s="1279" t="s">
        <v>731</v>
      </c>
      <c r="AJ36" s="1281"/>
    </row>
    <row r="37" spans="2:36" x14ac:dyDescent="0.2">
      <c r="B37" s="1283"/>
      <c r="C37" s="1279"/>
      <c r="D37" s="1944">
        <v>4000</v>
      </c>
      <c r="E37" s="1944"/>
      <c r="F37" s="1945" t="s">
        <v>279</v>
      </c>
      <c r="G37" s="1945"/>
      <c r="H37" s="1944">
        <v>4500</v>
      </c>
      <c r="I37" s="1944"/>
      <c r="J37" s="1279" t="s">
        <v>736</v>
      </c>
      <c r="K37" s="1289"/>
      <c r="L37" s="1289"/>
      <c r="M37" s="1279"/>
      <c r="N37" s="1279"/>
      <c r="O37" s="1279"/>
      <c r="P37" s="1372" t="s">
        <v>595</v>
      </c>
      <c r="Q37" s="1946">
        <v>3.54</v>
      </c>
      <c r="R37" s="1946"/>
      <c r="S37" s="1372" t="s">
        <v>594</v>
      </c>
      <c r="T37" s="1947" t="e">
        <f t="shared" si="0"/>
        <v>#DIV/0!</v>
      </c>
      <c r="U37" s="1947"/>
      <c r="V37" s="1947"/>
      <c r="W37" s="1373" t="s">
        <v>733</v>
      </c>
      <c r="X37" s="1374"/>
      <c r="Y37" s="1373"/>
      <c r="Z37" s="1375" t="s">
        <v>735</v>
      </c>
      <c r="AA37" s="1948">
        <v>6929</v>
      </c>
      <c r="AB37" s="1948"/>
      <c r="AC37" s="1372" t="s">
        <v>594</v>
      </c>
      <c r="AD37" s="1949" t="e">
        <f t="shared" si="1"/>
        <v>#DIV/0!</v>
      </c>
      <c r="AE37" s="1950"/>
      <c r="AF37" s="1950"/>
      <c r="AG37" s="1950"/>
      <c r="AH37" s="1950"/>
      <c r="AI37" s="1279" t="s">
        <v>731</v>
      </c>
      <c r="AJ37" s="1281"/>
    </row>
    <row r="38" spans="2:36" x14ac:dyDescent="0.2">
      <c r="B38" s="1283"/>
      <c r="C38" s="1279"/>
      <c r="D38" s="1944">
        <v>4500</v>
      </c>
      <c r="E38" s="1944"/>
      <c r="F38" s="1295" t="s">
        <v>278</v>
      </c>
      <c r="G38" s="1295"/>
      <c r="H38" s="1296"/>
      <c r="I38" s="1296"/>
      <c r="J38" s="1279" t="s">
        <v>734</v>
      </c>
      <c r="K38" s="1289"/>
      <c r="L38" s="1289"/>
      <c r="M38" s="1279"/>
      <c r="N38" s="1279"/>
      <c r="O38" s="1279"/>
      <c r="P38" s="1372" t="s">
        <v>595</v>
      </c>
      <c r="Q38" s="1946">
        <v>2</v>
      </c>
      <c r="R38" s="1946"/>
      <c r="S38" s="1372" t="s">
        <v>594</v>
      </c>
      <c r="T38" s="1947" t="e">
        <f>IF(V24&gt;D38,V24*Q38,0)</f>
        <v>#DIV/0!</v>
      </c>
      <c r="U38" s="1947"/>
      <c r="V38" s="1947"/>
      <c r="W38" s="1373" t="s">
        <v>733</v>
      </c>
      <c r="X38" s="1374"/>
      <c r="Y38" s="1373"/>
      <c r="Z38" s="1375" t="s">
        <v>732</v>
      </c>
      <c r="AA38" s="1948">
        <v>1</v>
      </c>
      <c r="AB38" s="1948"/>
      <c r="AC38" s="1372" t="s">
        <v>594</v>
      </c>
      <c r="AD38" s="1949" t="e">
        <f>IF(T38=0,0,T38+AA38)</f>
        <v>#DIV/0!</v>
      </c>
      <c r="AE38" s="1950"/>
      <c r="AF38" s="1950"/>
      <c r="AG38" s="1950"/>
      <c r="AH38" s="1950"/>
      <c r="AI38" s="1279" t="s">
        <v>731</v>
      </c>
      <c r="AJ38" s="1281"/>
    </row>
    <row r="39" spans="2:36" x14ac:dyDescent="0.2">
      <c r="B39" s="1283"/>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81"/>
    </row>
    <row r="40" spans="2:36" x14ac:dyDescent="0.2">
      <c r="B40" s="1283"/>
      <c r="C40" s="1279"/>
      <c r="D40" s="1279"/>
      <c r="E40" s="1279"/>
      <c r="F40" s="1279"/>
      <c r="G40" s="1279"/>
      <c r="H40" s="1279"/>
      <c r="I40" s="1279"/>
      <c r="J40" s="1279"/>
      <c r="K40" s="1279"/>
      <c r="L40" s="1279"/>
      <c r="M40" s="1279"/>
      <c r="N40" s="1279"/>
      <c r="O40" s="1937" t="str">
        <f>AI38</f>
        <v>(⑦)</v>
      </c>
      <c r="P40" s="1937"/>
      <c r="Q40" s="1937"/>
      <c r="R40" s="1938" t="s">
        <v>594</v>
      </c>
      <c r="S40" s="1951" t="s">
        <v>730</v>
      </c>
      <c r="T40" s="1953" t="e">
        <f>ROUND(SUM(AD29:AH38)/V24,3)</f>
        <v>#DIV/0!</v>
      </c>
      <c r="U40" s="1953"/>
      <c r="V40" s="1953"/>
      <c r="W40" s="1953"/>
      <c r="X40" s="1953"/>
      <c r="Y40" s="1953"/>
      <c r="Z40" s="1297"/>
      <c r="AA40" s="1298"/>
      <c r="AB40" s="1279"/>
      <c r="AC40" s="1279"/>
      <c r="AD40" s="1279"/>
      <c r="AE40" s="1279"/>
      <c r="AF40" s="1279"/>
      <c r="AG40" s="1279"/>
      <c r="AH40" s="1279"/>
      <c r="AI40" s="1279"/>
      <c r="AJ40" s="1281"/>
    </row>
    <row r="41" spans="2:36" x14ac:dyDescent="0.2">
      <c r="B41" s="1283"/>
      <c r="C41" s="1279"/>
      <c r="D41" s="1279"/>
      <c r="E41" s="1279"/>
      <c r="F41" s="1279"/>
      <c r="G41" s="1279"/>
      <c r="H41" s="1279"/>
      <c r="I41" s="1279"/>
      <c r="J41" s="1279"/>
      <c r="K41" s="1279"/>
      <c r="L41" s="1279"/>
      <c r="M41" s="1279"/>
      <c r="N41" s="1279"/>
      <c r="O41" s="1942" t="str">
        <f>AB24</f>
        <v>(⑤)</v>
      </c>
      <c r="P41" s="1942"/>
      <c r="Q41" s="1942"/>
      <c r="R41" s="1938"/>
      <c r="S41" s="1952"/>
      <c r="T41" s="1954"/>
      <c r="U41" s="1954"/>
      <c r="V41" s="1954"/>
      <c r="W41" s="1954"/>
      <c r="X41" s="1954"/>
      <c r="Y41" s="1954"/>
      <c r="Z41" s="1299" t="s">
        <v>1255</v>
      </c>
      <c r="AA41" s="1300"/>
      <c r="AB41" s="1279" t="s">
        <v>277</v>
      </c>
      <c r="AC41" s="1279"/>
      <c r="AD41" s="1279"/>
      <c r="AE41" s="1279"/>
      <c r="AF41" s="1279"/>
      <c r="AG41" s="1279"/>
      <c r="AH41" s="1279"/>
      <c r="AI41" s="1279"/>
      <c r="AJ41" s="1281"/>
    </row>
    <row r="42" spans="2:36" x14ac:dyDescent="0.2">
      <c r="B42" s="1283"/>
      <c r="C42" s="1279"/>
      <c r="D42" s="1279"/>
      <c r="E42" s="1279"/>
      <c r="F42" s="1279"/>
      <c r="G42" s="1279"/>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c r="AD42" s="1279"/>
      <c r="AE42" s="1279"/>
      <c r="AF42" s="1279"/>
      <c r="AG42" s="1279"/>
      <c r="AH42" s="1279"/>
      <c r="AI42" s="1279"/>
      <c r="AJ42" s="1281"/>
    </row>
    <row r="43" spans="2:36" x14ac:dyDescent="0.2">
      <c r="B43" s="1283"/>
      <c r="C43" s="1279" t="s">
        <v>527</v>
      </c>
      <c r="D43" s="1279"/>
      <c r="E43" s="1279"/>
      <c r="F43" s="1279"/>
      <c r="G43" s="1279"/>
      <c r="H43" s="1279"/>
      <c r="I43" s="1279"/>
      <c r="J43" s="1279"/>
      <c r="K43" s="1279"/>
      <c r="L43" s="1279"/>
      <c r="M43" s="1279"/>
      <c r="N43" s="1279"/>
      <c r="O43" s="1279"/>
      <c r="P43" s="1279"/>
      <c r="Q43" s="1279"/>
      <c r="R43" s="1279" t="s">
        <v>1251</v>
      </c>
      <c r="S43" s="1301" t="s">
        <v>1252</v>
      </c>
      <c r="T43" s="1302"/>
      <c r="U43" s="1302"/>
      <c r="V43" s="1955">
        <v>1</v>
      </c>
      <c r="W43" s="1955"/>
      <c r="X43" s="1955"/>
      <c r="Y43" s="1302"/>
      <c r="Z43" s="1303" t="s">
        <v>1255</v>
      </c>
      <c r="AA43" s="1304"/>
      <c r="AB43" s="1279"/>
      <c r="AC43" s="1279"/>
      <c r="AD43" s="1279"/>
      <c r="AE43" s="1279"/>
      <c r="AF43" s="1279"/>
      <c r="AG43" s="1279"/>
      <c r="AH43" s="1279"/>
      <c r="AI43" s="1279"/>
      <c r="AJ43" s="1281"/>
    </row>
    <row r="44" spans="2:36" x14ac:dyDescent="0.2">
      <c r="B44" s="1283"/>
      <c r="C44" s="1279"/>
      <c r="D44" s="1279"/>
      <c r="E44" s="1279"/>
      <c r="F44" s="1279"/>
      <c r="G44" s="1279"/>
      <c r="H44" s="1279"/>
      <c r="I44" s="1279"/>
      <c r="J44" s="1279"/>
      <c r="K44" s="1279"/>
      <c r="L44" s="1279"/>
      <c r="M44" s="1279"/>
      <c r="N44" s="1279"/>
      <c r="O44" s="1279"/>
      <c r="P44" s="1279"/>
      <c r="Q44" s="1279"/>
      <c r="R44" s="1279"/>
      <c r="S44" s="1279"/>
      <c r="T44" s="1279"/>
      <c r="U44" s="1279"/>
      <c r="V44" s="1279"/>
      <c r="W44" s="1279"/>
      <c r="X44" s="1279"/>
      <c r="Y44" s="1279"/>
      <c r="Z44" s="1279"/>
      <c r="AA44" s="1279"/>
      <c r="AB44" s="1279"/>
      <c r="AC44" s="1279"/>
      <c r="AD44" s="1279"/>
      <c r="AE44" s="1279"/>
      <c r="AF44" s="1279"/>
      <c r="AG44" s="1279"/>
      <c r="AH44" s="1279"/>
      <c r="AI44" s="1279"/>
      <c r="AJ44" s="1281"/>
    </row>
    <row r="45" spans="2:36" x14ac:dyDescent="0.2">
      <c r="B45" s="1283"/>
      <c r="C45" s="1279"/>
      <c r="D45" s="1279"/>
      <c r="E45" s="1279"/>
      <c r="F45" s="1279"/>
      <c r="G45" s="1279"/>
      <c r="H45" s="1279"/>
      <c r="I45" s="1279"/>
      <c r="J45" s="1279"/>
      <c r="K45" s="1279"/>
      <c r="L45" s="1279"/>
      <c r="M45" s="1279"/>
      <c r="N45" s="1279"/>
      <c r="O45" s="1279"/>
      <c r="P45" s="1279"/>
      <c r="Q45" s="1279"/>
      <c r="R45" s="1279"/>
      <c r="S45" s="1279"/>
      <c r="T45" s="1279"/>
      <c r="U45" s="1279"/>
      <c r="V45" s="1279"/>
      <c r="W45" s="1279"/>
      <c r="X45" s="1279"/>
      <c r="Y45" s="1279"/>
      <c r="Z45" s="1279"/>
      <c r="AA45" s="1279"/>
      <c r="AB45" s="1279"/>
      <c r="AC45" s="1279"/>
      <c r="AD45" s="1279"/>
      <c r="AE45" s="1279"/>
      <c r="AF45" s="1279"/>
      <c r="AG45" s="1279"/>
      <c r="AH45" s="1279"/>
      <c r="AI45" s="1279"/>
      <c r="AJ45" s="1281"/>
    </row>
    <row r="46" spans="2:36" x14ac:dyDescent="0.2">
      <c r="B46" s="1283"/>
      <c r="C46" s="1279"/>
      <c r="D46" s="1279"/>
      <c r="E46" s="1279"/>
      <c r="F46" s="1279"/>
      <c r="G46" s="1279"/>
      <c r="H46" s="1279"/>
      <c r="I46" s="1279"/>
      <c r="J46" s="1279"/>
      <c r="K46" s="1279"/>
      <c r="L46" s="1279"/>
      <c r="M46" s="1279"/>
      <c r="N46" s="1279"/>
      <c r="O46" s="1279"/>
      <c r="P46" s="1279"/>
      <c r="Q46" s="1279"/>
      <c r="R46" s="1279"/>
      <c r="S46" s="1279"/>
      <c r="T46" s="1279"/>
      <c r="U46" s="1279"/>
      <c r="V46" s="1279"/>
      <c r="W46" s="1279"/>
      <c r="X46" s="1279"/>
      <c r="Y46" s="1279"/>
      <c r="Z46" s="1279"/>
      <c r="AA46" s="1279"/>
      <c r="AB46" s="1279"/>
      <c r="AC46" s="1279"/>
      <c r="AD46" s="1279"/>
      <c r="AE46" s="1279"/>
      <c r="AF46" s="1279"/>
      <c r="AG46" s="1279"/>
      <c r="AH46" s="1279"/>
      <c r="AI46" s="1279"/>
      <c r="AJ46" s="1281"/>
    </row>
    <row r="47" spans="2:36" x14ac:dyDescent="0.2">
      <c r="B47" s="1283"/>
      <c r="C47" s="1279"/>
      <c r="D47" s="1279"/>
      <c r="E47" s="1279"/>
      <c r="F47" s="1279"/>
      <c r="G47" s="1279"/>
      <c r="H47" s="1279"/>
      <c r="I47" s="1279"/>
      <c r="J47" s="1279"/>
      <c r="K47" s="1279"/>
      <c r="L47" s="1279"/>
      <c r="M47" s="1279"/>
      <c r="N47" s="1279"/>
      <c r="O47" s="1279"/>
      <c r="P47" s="1279"/>
      <c r="Q47" s="1279"/>
      <c r="R47" s="1279"/>
      <c r="S47" s="1279"/>
      <c r="T47" s="1279"/>
      <c r="U47" s="1279"/>
      <c r="V47" s="1279"/>
      <c r="W47" s="1279"/>
      <c r="X47" s="1279"/>
      <c r="Y47" s="1279"/>
      <c r="Z47" s="1279"/>
      <c r="AA47" s="1279"/>
      <c r="AB47" s="1279"/>
      <c r="AC47" s="1279"/>
      <c r="AD47" s="1279"/>
      <c r="AE47" s="1279"/>
      <c r="AF47" s="1279"/>
      <c r="AG47" s="1279"/>
      <c r="AH47" s="1279"/>
      <c r="AI47" s="1279"/>
      <c r="AJ47" s="1281"/>
    </row>
    <row r="48" spans="2:36" x14ac:dyDescent="0.2">
      <c r="B48" s="1283"/>
      <c r="C48" s="1279"/>
      <c r="D48" s="1279"/>
      <c r="E48" s="1279"/>
      <c r="F48" s="1279"/>
      <c r="G48" s="1279"/>
      <c r="H48" s="1279"/>
      <c r="I48" s="1279"/>
      <c r="J48" s="1279"/>
      <c r="K48" s="1279"/>
      <c r="L48" s="1279"/>
      <c r="M48" s="1279"/>
      <c r="N48" s="1279"/>
      <c r="O48" s="1279"/>
      <c r="P48" s="1279"/>
      <c r="Q48" s="1279"/>
      <c r="R48" s="1279"/>
      <c r="S48" s="1279"/>
      <c r="T48" s="1279"/>
      <c r="U48" s="1279"/>
      <c r="V48" s="1279"/>
      <c r="W48" s="1279"/>
      <c r="X48" s="1279"/>
      <c r="Y48" s="1279"/>
      <c r="Z48" s="1279"/>
      <c r="AA48" s="1279"/>
      <c r="AB48" s="1279"/>
      <c r="AC48" s="1279"/>
      <c r="AD48" s="1279"/>
      <c r="AE48" s="1279"/>
      <c r="AF48" s="1279"/>
      <c r="AG48" s="1279"/>
      <c r="AH48" s="1279"/>
      <c r="AI48" s="1279"/>
      <c r="AJ48" s="1281"/>
    </row>
    <row r="49" spans="2:36" x14ac:dyDescent="0.2">
      <c r="B49" s="1283"/>
      <c r="C49" s="1279"/>
      <c r="D49" s="1279"/>
      <c r="E49" s="1279"/>
      <c r="F49" s="1279"/>
      <c r="G49" s="1279"/>
      <c r="H49" s="1279"/>
      <c r="I49" s="1279"/>
      <c r="J49" s="1279"/>
      <c r="K49" s="1279"/>
      <c r="L49" s="1279"/>
      <c r="M49" s="1279"/>
      <c r="N49" s="1279"/>
      <c r="O49" s="1279"/>
      <c r="P49" s="1279"/>
      <c r="Q49" s="1279"/>
      <c r="R49" s="1279"/>
      <c r="S49" s="1279"/>
      <c r="T49" s="1279"/>
      <c r="U49" s="1279"/>
      <c r="V49" s="1279"/>
      <c r="W49" s="1279"/>
      <c r="X49" s="1279"/>
      <c r="Y49" s="1279"/>
      <c r="Z49" s="1279"/>
      <c r="AA49" s="1279"/>
      <c r="AB49" s="1279"/>
      <c r="AC49" s="1279"/>
      <c r="AD49" s="1279"/>
      <c r="AE49" s="1279"/>
      <c r="AF49" s="1279"/>
      <c r="AG49" s="1279"/>
      <c r="AH49" s="1279"/>
      <c r="AI49" s="1279"/>
      <c r="AJ49" s="1281"/>
    </row>
    <row r="50" spans="2:36" x14ac:dyDescent="0.2">
      <c r="B50" s="1283"/>
      <c r="C50" s="1279"/>
      <c r="D50" s="1279"/>
      <c r="E50" s="1279"/>
      <c r="F50" s="1279"/>
      <c r="G50" s="1279"/>
      <c r="H50" s="1279"/>
      <c r="I50" s="1279"/>
      <c r="J50" s="1279"/>
      <c r="K50" s="1279"/>
      <c r="L50" s="1279"/>
      <c r="M50" s="1279"/>
      <c r="N50" s="1279"/>
      <c r="O50" s="1279"/>
      <c r="P50" s="1279"/>
      <c r="Q50" s="1279"/>
      <c r="R50" s="1279"/>
      <c r="S50" s="1279"/>
      <c r="T50" s="1279"/>
      <c r="U50" s="1279"/>
      <c r="V50" s="1279"/>
      <c r="W50" s="1279"/>
      <c r="X50" s="1279"/>
      <c r="Y50" s="1279"/>
      <c r="Z50" s="1279"/>
      <c r="AA50" s="1279"/>
      <c r="AB50" s="1279"/>
      <c r="AC50" s="1279"/>
      <c r="AD50" s="1279"/>
      <c r="AE50" s="1279"/>
      <c r="AF50" s="1279"/>
      <c r="AG50" s="1279"/>
      <c r="AH50" s="1279"/>
      <c r="AI50" s="1279"/>
      <c r="AJ50" s="1281"/>
    </row>
    <row r="51" spans="2:36" x14ac:dyDescent="0.2">
      <c r="B51" s="1283"/>
      <c r="C51" s="1279"/>
      <c r="D51" s="1279"/>
      <c r="E51" s="1279"/>
      <c r="F51" s="1279"/>
      <c r="G51" s="1279"/>
      <c r="H51" s="1279"/>
      <c r="I51" s="1279"/>
      <c r="J51" s="1279"/>
      <c r="K51" s="1279"/>
      <c r="L51" s="1279"/>
      <c r="M51" s="1279"/>
      <c r="N51" s="1279"/>
      <c r="O51" s="1279"/>
      <c r="P51" s="1279"/>
      <c r="Q51" s="1279"/>
      <c r="R51" s="1279"/>
      <c r="S51" s="1279"/>
      <c r="T51" s="1279"/>
      <c r="U51" s="1279"/>
      <c r="V51" s="1279"/>
      <c r="W51" s="1279"/>
      <c r="X51" s="1279"/>
      <c r="Y51" s="1279"/>
      <c r="Z51" s="1279"/>
      <c r="AA51" s="1279"/>
      <c r="AB51" s="1279"/>
      <c r="AC51" s="1279"/>
      <c r="AD51" s="1279"/>
      <c r="AE51" s="1279"/>
      <c r="AF51" s="1279"/>
      <c r="AG51" s="1279"/>
      <c r="AH51" s="1279"/>
      <c r="AI51" s="1279"/>
      <c r="AJ51" s="1281"/>
    </row>
    <row r="52" spans="2:36" x14ac:dyDescent="0.2">
      <c r="B52" s="1283"/>
      <c r="C52" s="1279"/>
      <c r="D52" s="1279"/>
      <c r="E52" s="1279"/>
      <c r="F52" s="1279"/>
      <c r="G52" s="1279"/>
      <c r="H52" s="1279"/>
      <c r="I52" s="1279"/>
      <c r="J52" s="1279"/>
      <c r="K52" s="1279"/>
      <c r="L52" s="1279"/>
      <c r="M52" s="1279"/>
      <c r="N52" s="1279"/>
      <c r="O52" s="1279"/>
      <c r="P52" s="1279"/>
      <c r="Q52" s="1279"/>
      <c r="R52" s="1279"/>
      <c r="S52" s="1279"/>
      <c r="T52" s="1279"/>
      <c r="U52" s="1279"/>
      <c r="V52" s="1279"/>
      <c r="W52" s="1279"/>
      <c r="X52" s="1279"/>
      <c r="Y52" s="1279"/>
      <c r="Z52" s="1279"/>
      <c r="AA52" s="1279"/>
      <c r="AB52" s="1279"/>
      <c r="AC52" s="1279"/>
      <c r="AD52" s="1279"/>
      <c r="AE52" s="1279"/>
      <c r="AF52" s="1279"/>
      <c r="AG52" s="1279"/>
      <c r="AH52" s="1279"/>
      <c r="AI52" s="1279"/>
      <c r="AJ52" s="1281"/>
    </row>
    <row r="53" spans="2:36" x14ac:dyDescent="0.2">
      <c r="B53" s="1283"/>
      <c r="C53" s="1279"/>
      <c r="D53" s="1279"/>
      <c r="E53" s="1279"/>
      <c r="F53" s="1279"/>
      <c r="G53" s="1279"/>
      <c r="H53" s="1279"/>
      <c r="I53" s="1279"/>
      <c r="J53" s="1279"/>
      <c r="K53" s="1279"/>
      <c r="L53" s="1279"/>
      <c r="M53" s="1279"/>
      <c r="N53" s="1279"/>
      <c r="O53" s="1279"/>
      <c r="P53" s="1279"/>
      <c r="Q53" s="1279"/>
      <c r="R53" s="1279"/>
      <c r="S53" s="1279"/>
      <c r="T53" s="1279"/>
      <c r="U53" s="1279"/>
      <c r="V53" s="1279"/>
      <c r="W53" s="1279"/>
      <c r="X53" s="1279"/>
      <c r="Y53" s="1279"/>
      <c r="Z53" s="1279"/>
      <c r="AA53" s="1279"/>
      <c r="AB53" s="1279"/>
      <c r="AC53" s="1279"/>
      <c r="AD53" s="1279"/>
      <c r="AE53" s="1279"/>
      <c r="AF53" s="1279"/>
      <c r="AG53" s="1279"/>
      <c r="AH53" s="1279"/>
      <c r="AI53" s="1279"/>
      <c r="AJ53" s="1281"/>
    </row>
    <row r="54" spans="2:36" x14ac:dyDescent="0.2">
      <c r="B54" s="1283"/>
      <c r="C54" s="1279"/>
      <c r="D54" s="1279"/>
      <c r="E54" s="1279"/>
      <c r="F54" s="1279"/>
      <c r="G54" s="1279"/>
      <c r="H54" s="1279"/>
      <c r="I54" s="1279"/>
      <c r="J54" s="1279"/>
      <c r="K54" s="1279"/>
      <c r="L54" s="1279"/>
      <c r="M54" s="1279"/>
      <c r="N54" s="1279"/>
      <c r="O54" s="1279"/>
      <c r="P54" s="1279"/>
      <c r="Q54" s="1279"/>
      <c r="R54" s="1279"/>
      <c r="S54" s="1279"/>
      <c r="T54" s="1279"/>
      <c r="U54" s="1279"/>
      <c r="V54" s="1279"/>
      <c r="W54" s="1279"/>
      <c r="X54" s="1279"/>
      <c r="Y54" s="1279"/>
      <c r="Z54" s="1279"/>
      <c r="AA54" s="1279"/>
      <c r="AB54" s="1279"/>
      <c r="AC54" s="1279"/>
      <c r="AD54" s="1279"/>
      <c r="AE54" s="1279"/>
      <c r="AF54" s="1279"/>
      <c r="AG54" s="1279"/>
      <c r="AH54" s="1279"/>
      <c r="AI54" s="1279"/>
      <c r="AJ54" s="1281"/>
    </row>
    <row r="55" spans="2:36" x14ac:dyDescent="0.2">
      <c r="B55" s="1283"/>
      <c r="C55" s="1279"/>
      <c r="D55" s="1279"/>
      <c r="E55" s="1279"/>
      <c r="F55" s="1279"/>
      <c r="G55" s="1279"/>
      <c r="H55" s="1279"/>
      <c r="I55" s="1279"/>
      <c r="J55" s="1279"/>
      <c r="K55" s="1279"/>
      <c r="L55" s="1279"/>
      <c r="M55" s="1279"/>
      <c r="N55" s="1279"/>
      <c r="O55" s="1279"/>
      <c r="P55" s="1279"/>
      <c r="Q55" s="1279"/>
      <c r="R55" s="1279"/>
      <c r="S55" s="1279"/>
      <c r="T55" s="1279"/>
      <c r="U55" s="1279"/>
      <c r="V55" s="1279"/>
      <c r="W55" s="1279"/>
      <c r="X55" s="1279"/>
      <c r="Y55" s="1279"/>
      <c r="Z55" s="1279"/>
      <c r="AA55" s="1279"/>
      <c r="AB55" s="1279"/>
      <c r="AC55" s="1279"/>
      <c r="AD55" s="1279"/>
      <c r="AE55" s="1279"/>
      <c r="AF55" s="1279"/>
      <c r="AG55" s="1279"/>
      <c r="AH55" s="1279"/>
      <c r="AI55" s="1279"/>
      <c r="AJ55" s="1281"/>
    </row>
    <row r="56" spans="2:36" x14ac:dyDescent="0.2">
      <c r="B56" s="1283"/>
      <c r="C56" s="1279"/>
      <c r="D56" s="1279"/>
      <c r="E56" s="1279"/>
      <c r="F56" s="1279"/>
      <c r="G56" s="1279"/>
      <c r="H56" s="1279"/>
      <c r="I56" s="1279"/>
      <c r="J56" s="1279"/>
      <c r="K56" s="1279"/>
      <c r="L56" s="1279"/>
      <c r="M56" s="1279"/>
      <c r="N56" s="1279"/>
      <c r="O56" s="1279"/>
      <c r="P56" s="1279"/>
      <c r="Q56" s="1279"/>
      <c r="R56" s="1279"/>
      <c r="S56" s="1279"/>
      <c r="T56" s="1279"/>
      <c r="U56" s="1279"/>
      <c r="V56" s="1279"/>
      <c r="W56" s="1279"/>
      <c r="X56" s="1279"/>
      <c r="Y56" s="1279"/>
      <c r="Z56" s="1279"/>
      <c r="AA56" s="1279"/>
      <c r="AB56" s="1279"/>
      <c r="AC56" s="1279"/>
      <c r="AD56" s="1279"/>
      <c r="AE56" s="1279"/>
      <c r="AF56" s="1279"/>
      <c r="AG56" s="1279"/>
      <c r="AH56" s="1279"/>
      <c r="AI56" s="1279"/>
      <c r="AJ56" s="1281"/>
    </row>
    <row r="57" spans="2:36" x14ac:dyDescent="0.2">
      <c r="B57" s="1283"/>
      <c r="C57" s="1279"/>
      <c r="D57" s="1279"/>
      <c r="E57" s="1279"/>
      <c r="F57" s="1279"/>
      <c r="G57" s="1279"/>
      <c r="H57" s="1279"/>
      <c r="I57" s="1279"/>
      <c r="J57" s="1279"/>
      <c r="K57" s="1279"/>
      <c r="L57" s="1279"/>
      <c r="M57" s="1279"/>
      <c r="N57" s="1279"/>
      <c r="O57" s="1279"/>
      <c r="P57" s="1279"/>
      <c r="Q57" s="1279"/>
      <c r="R57" s="1279"/>
      <c r="S57" s="1279"/>
      <c r="T57" s="1279"/>
      <c r="U57" s="1279"/>
      <c r="V57" s="1279"/>
      <c r="W57" s="1279"/>
      <c r="X57" s="1279"/>
      <c r="Y57" s="1279"/>
      <c r="Z57" s="1279"/>
      <c r="AA57" s="1279"/>
      <c r="AB57" s="1279"/>
      <c r="AC57" s="1279"/>
      <c r="AD57" s="1279"/>
      <c r="AE57" s="1279"/>
      <c r="AF57" s="1279"/>
      <c r="AG57" s="1279"/>
      <c r="AH57" s="1279"/>
      <c r="AI57" s="1279"/>
      <c r="AJ57" s="1281"/>
    </row>
    <row r="58" spans="2:36" x14ac:dyDescent="0.2">
      <c r="B58" s="1283"/>
      <c r="C58" s="1279"/>
      <c r="D58" s="1279"/>
      <c r="E58" s="1279"/>
      <c r="F58" s="1279"/>
      <c r="G58" s="1279"/>
      <c r="H58" s="1279"/>
      <c r="I58" s="1279"/>
      <c r="J58" s="1279"/>
      <c r="K58" s="1279"/>
      <c r="L58" s="1279"/>
      <c r="M58" s="1279"/>
      <c r="N58" s="1279"/>
      <c r="O58" s="1279"/>
      <c r="P58" s="1279"/>
      <c r="Q58" s="1279"/>
      <c r="R58" s="1279"/>
      <c r="S58" s="1279"/>
      <c r="T58" s="1279"/>
      <c r="U58" s="1279"/>
      <c r="V58" s="1279"/>
      <c r="W58" s="1279"/>
      <c r="X58" s="1279"/>
      <c r="Y58" s="1279"/>
      <c r="Z58" s="1279"/>
      <c r="AA58" s="1279"/>
      <c r="AB58" s="1279"/>
      <c r="AC58" s="1279"/>
      <c r="AD58" s="1279"/>
      <c r="AE58" s="1279"/>
      <c r="AF58" s="1279"/>
      <c r="AG58" s="1279"/>
      <c r="AH58" s="1279"/>
      <c r="AI58" s="1279"/>
      <c r="AJ58" s="1281"/>
    </row>
    <row r="59" spans="2:36" x14ac:dyDescent="0.2">
      <c r="B59" s="1283"/>
      <c r="C59" s="1279"/>
      <c r="D59" s="1279"/>
      <c r="E59" s="1279"/>
      <c r="F59" s="1279"/>
      <c r="G59" s="1279"/>
      <c r="H59" s="1279"/>
      <c r="I59" s="1279"/>
      <c r="J59" s="1279"/>
      <c r="K59" s="1279"/>
      <c r="L59" s="1279"/>
      <c r="M59" s="1279"/>
      <c r="N59" s="1279"/>
      <c r="O59" s="1279"/>
      <c r="P59" s="1279"/>
      <c r="Q59" s="1279"/>
      <c r="R59" s="1279"/>
      <c r="S59" s="1279"/>
      <c r="T59" s="1279"/>
      <c r="U59" s="1279"/>
      <c r="V59" s="1279"/>
      <c r="W59" s="1279"/>
      <c r="X59" s="1279"/>
      <c r="Y59" s="1279"/>
      <c r="Z59" s="1279"/>
      <c r="AA59" s="1279"/>
      <c r="AB59" s="1279"/>
      <c r="AC59" s="1279"/>
      <c r="AD59" s="1279"/>
      <c r="AE59" s="1279"/>
      <c r="AF59" s="1279"/>
      <c r="AG59" s="1279"/>
      <c r="AH59" s="1279"/>
      <c r="AI59" s="1279"/>
      <c r="AJ59" s="1281"/>
    </row>
    <row r="60" spans="2:36" x14ac:dyDescent="0.2">
      <c r="B60" s="1283"/>
      <c r="C60" s="1279"/>
      <c r="D60" s="1279"/>
      <c r="E60" s="1279"/>
      <c r="F60" s="1279"/>
      <c r="G60" s="1279"/>
      <c r="H60" s="1279"/>
      <c r="I60" s="1279"/>
      <c r="J60" s="1279"/>
      <c r="K60" s="1279"/>
      <c r="L60" s="1279"/>
      <c r="M60" s="1279"/>
      <c r="N60" s="1279"/>
      <c r="O60" s="1279"/>
      <c r="P60" s="1279"/>
      <c r="Q60" s="1279"/>
      <c r="R60" s="1279"/>
      <c r="S60" s="1279"/>
      <c r="T60" s="1279"/>
      <c r="U60" s="1279"/>
      <c r="V60" s="1279"/>
      <c r="W60" s="1279"/>
      <c r="X60" s="1279"/>
      <c r="Y60" s="1279"/>
      <c r="Z60" s="1279"/>
      <c r="AA60" s="1279"/>
      <c r="AB60" s="1279"/>
      <c r="AC60" s="1279"/>
      <c r="AD60" s="1279"/>
      <c r="AE60" s="1279"/>
      <c r="AF60" s="1279"/>
      <c r="AG60" s="1279"/>
      <c r="AH60" s="1279"/>
      <c r="AI60" s="1279"/>
      <c r="AJ60" s="1281"/>
    </row>
    <row r="61" spans="2:36" x14ac:dyDescent="0.2">
      <c r="B61" s="1283"/>
      <c r="C61" s="1279"/>
      <c r="D61" s="1279"/>
      <c r="E61" s="1279"/>
      <c r="F61" s="1279"/>
      <c r="G61" s="1279"/>
      <c r="H61" s="1279"/>
      <c r="I61" s="1279"/>
      <c r="J61" s="1279"/>
      <c r="K61" s="1279"/>
      <c r="L61" s="1279"/>
      <c r="M61" s="1279"/>
      <c r="N61" s="1279"/>
      <c r="O61" s="1279"/>
      <c r="P61" s="1279"/>
      <c r="Q61" s="1279"/>
      <c r="R61" s="1279"/>
      <c r="S61" s="1279"/>
      <c r="T61" s="1279"/>
      <c r="U61" s="1279"/>
      <c r="V61" s="1279"/>
      <c r="W61" s="1279"/>
      <c r="X61" s="1279"/>
      <c r="Y61" s="1279"/>
      <c r="Z61" s="1279"/>
      <c r="AA61" s="1279"/>
      <c r="AB61" s="1279"/>
      <c r="AC61" s="1279"/>
      <c r="AD61" s="1279"/>
      <c r="AE61" s="1279"/>
      <c r="AF61" s="1279"/>
      <c r="AG61" s="1279"/>
      <c r="AH61" s="1279"/>
      <c r="AI61" s="1279"/>
      <c r="AJ61" s="1281"/>
    </row>
    <row r="62" spans="2:36" x14ac:dyDescent="0.2">
      <c r="B62" s="1283"/>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81"/>
    </row>
    <row r="63" spans="2:36" x14ac:dyDescent="0.2">
      <c r="B63" s="1283"/>
      <c r="C63" s="1279"/>
      <c r="D63" s="1279"/>
      <c r="E63" s="1279"/>
      <c r="F63" s="1279"/>
      <c r="G63" s="1279"/>
      <c r="H63" s="1279"/>
      <c r="I63" s="1279"/>
      <c r="J63" s="1279"/>
      <c r="K63" s="1279"/>
      <c r="L63" s="1279"/>
      <c r="M63" s="1279"/>
      <c r="N63" s="1279"/>
      <c r="O63" s="1279"/>
      <c r="P63" s="1279"/>
      <c r="Q63" s="1279"/>
      <c r="R63" s="1279"/>
      <c r="S63" s="1279"/>
      <c r="T63" s="1279"/>
      <c r="U63" s="1279"/>
      <c r="V63" s="1279"/>
      <c r="W63" s="1279"/>
      <c r="X63" s="1279"/>
      <c r="Y63" s="1279"/>
      <c r="Z63" s="1279"/>
      <c r="AA63" s="1279"/>
      <c r="AB63" s="1279"/>
      <c r="AC63" s="1279"/>
      <c r="AD63" s="1279"/>
      <c r="AE63" s="1279"/>
      <c r="AF63" s="1279"/>
      <c r="AG63" s="1279"/>
      <c r="AH63" s="1279"/>
      <c r="AI63" s="1279"/>
      <c r="AJ63" s="1281"/>
    </row>
    <row r="64" spans="2:36" x14ac:dyDescent="0.2">
      <c r="B64" s="1283"/>
      <c r="C64" s="1279"/>
      <c r="D64" s="1279"/>
      <c r="E64" s="1279"/>
      <c r="F64" s="1279"/>
      <c r="G64" s="1279"/>
      <c r="H64" s="1279"/>
      <c r="I64" s="1279"/>
      <c r="J64" s="1279"/>
      <c r="K64" s="1279"/>
      <c r="L64" s="1279"/>
      <c r="M64" s="1279"/>
      <c r="N64" s="1279"/>
      <c r="O64" s="1279"/>
      <c r="P64" s="1279"/>
      <c r="Q64" s="1279"/>
      <c r="R64" s="1279"/>
      <c r="S64" s="1279"/>
      <c r="T64" s="1279"/>
      <c r="U64" s="1279"/>
      <c r="V64" s="1279"/>
      <c r="W64" s="1279"/>
      <c r="X64" s="1279"/>
      <c r="Y64" s="1279"/>
      <c r="Z64" s="1279"/>
      <c r="AA64" s="1279"/>
      <c r="AB64" s="1279"/>
      <c r="AC64" s="1279"/>
      <c r="AD64" s="1279"/>
      <c r="AE64" s="1279"/>
      <c r="AF64" s="1279"/>
      <c r="AG64" s="1279"/>
      <c r="AH64" s="1279"/>
      <c r="AI64" s="1279"/>
      <c r="AJ64" s="1281"/>
    </row>
    <row r="65" spans="2:36" x14ac:dyDescent="0.2">
      <c r="B65" s="1283"/>
      <c r="C65" s="1279"/>
      <c r="D65" s="1279"/>
      <c r="E65" s="1279"/>
      <c r="F65" s="1279"/>
      <c r="G65" s="1279"/>
      <c r="H65" s="1279"/>
      <c r="I65" s="1279"/>
      <c r="J65" s="1279"/>
      <c r="K65" s="1279"/>
      <c r="L65" s="1279"/>
      <c r="M65" s="1279"/>
      <c r="N65" s="1279"/>
      <c r="O65" s="1279"/>
      <c r="P65" s="1279"/>
      <c r="Q65" s="1279"/>
      <c r="R65" s="1279"/>
      <c r="S65" s="1279"/>
      <c r="T65" s="1279"/>
      <c r="U65" s="1279"/>
      <c r="V65" s="1279"/>
      <c r="W65" s="1279"/>
      <c r="X65" s="1279"/>
      <c r="Y65" s="1279"/>
      <c r="Z65" s="1279"/>
      <c r="AA65" s="1279"/>
      <c r="AB65" s="1279"/>
      <c r="AC65" s="1279"/>
      <c r="AD65" s="1279"/>
      <c r="AE65" s="1279"/>
      <c r="AF65" s="1279"/>
      <c r="AG65" s="1279"/>
      <c r="AH65" s="1279"/>
      <c r="AI65" s="1279"/>
      <c r="AJ65" s="1281"/>
    </row>
    <row r="66" spans="2:36" x14ac:dyDescent="0.2">
      <c r="B66" s="1283"/>
      <c r="C66" s="1279"/>
      <c r="D66" s="1279"/>
      <c r="E66" s="1279"/>
      <c r="F66" s="1279"/>
      <c r="G66" s="1279"/>
      <c r="H66" s="1279"/>
      <c r="I66" s="1279"/>
      <c r="J66" s="1279"/>
      <c r="K66" s="1279"/>
      <c r="L66" s="1279"/>
      <c r="M66" s="1279"/>
      <c r="N66" s="1279"/>
      <c r="O66" s="1279"/>
      <c r="P66" s="1279"/>
      <c r="Q66" s="1279"/>
      <c r="R66" s="1279"/>
      <c r="S66" s="1279"/>
      <c r="T66" s="1279"/>
      <c r="U66" s="1279"/>
      <c r="V66" s="1279"/>
      <c r="W66" s="1279"/>
      <c r="X66" s="1279"/>
      <c r="Y66" s="1279"/>
      <c r="Z66" s="1279"/>
      <c r="AA66" s="1279"/>
      <c r="AB66" s="1279"/>
      <c r="AC66" s="1279"/>
      <c r="AD66" s="1279"/>
      <c r="AE66" s="1279"/>
      <c r="AF66" s="1279"/>
      <c r="AG66" s="1279"/>
      <c r="AH66" s="1279"/>
      <c r="AI66" s="1279"/>
      <c r="AJ66" s="1281"/>
    </row>
    <row r="67" spans="2:36" x14ac:dyDescent="0.2">
      <c r="B67" s="1283"/>
      <c r="C67" s="1279"/>
      <c r="D67" s="1279"/>
      <c r="E67" s="1279"/>
      <c r="F67" s="1279"/>
      <c r="G67" s="1279"/>
      <c r="H67" s="1279"/>
      <c r="I67" s="1279"/>
      <c r="J67" s="1279"/>
      <c r="K67" s="1279"/>
      <c r="L67" s="1279"/>
      <c r="M67" s="1279"/>
      <c r="N67" s="1279"/>
      <c r="O67" s="1279"/>
      <c r="P67" s="1279"/>
      <c r="Q67" s="1279"/>
      <c r="R67" s="1279"/>
      <c r="S67" s="1279"/>
      <c r="T67" s="1279"/>
      <c r="U67" s="1279"/>
      <c r="V67" s="1279"/>
      <c r="W67" s="1279"/>
      <c r="X67" s="1279"/>
      <c r="Y67" s="1279"/>
      <c r="Z67" s="1279"/>
      <c r="AA67" s="1279"/>
      <c r="AB67" s="1279"/>
      <c r="AC67" s="1279"/>
      <c r="AD67" s="1279"/>
      <c r="AE67" s="1279"/>
      <c r="AF67" s="1279"/>
      <c r="AG67" s="1279"/>
      <c r="AH67" s="1279"/>
      <c r="AI67" s="1279"/>
      <c r="AJ67" s="1281"/>
    </row>
    <row r="68" spans="2:36" x14ac:dyDescent="0.2">
      <c r="B68" s="1283"/>
      <c r="C68" s="1279"/>
      <c r="D68" s="1279"/>
      <c r="E68" s="1279"/>
      <c r="F68" s="1279"/>
      <c r="G68" s="1279"/>
      <c r="H68" s="1279"/>
      <c r="I68" s="1279"/>
      <c r="J68" s="1279"/>
      <c r="K68" s="1279"/>
      <c r="L68" s="1279"/>
      <c r="M68" s="1279"/>
      <c r="N68" s="1279"/>
      <c r="O68" s="1279"/>
      <c r="P68" s="1279"/>
      <c r="Q68" s="1279"/>
      <c r="R68" s="1279"/>
      <c r="S68" s="1279"/>
      <c r="T68" s="1279"/>
      <c r="U68" s="1279"/>
      <c r="V68" s="1279"/>
      <c r="W68" s="1279"/>
      <c r="X68" s="1279"/>
      <c r="Y68" s="1279"/>
      <c r="Z68" s="1279"/>
      <c r="AA68" s="1279"/>
      <c r="AB68" s="1279"/>
      <c r="AC68" s="1279"/>
      <c r="AD68" s="1279"/>
      <c r="AE68" s="1279"/>
      <c r="AF68" s="1279"/>
      <c r="AG68" s="1279"/>
      <c r="AH68" s="1279"/>
      <c r="AI68" s="1279"/>
      <c r="AJ68" s="1281"/>
    </row>
    <row r="69" spans="2:36" x14ac:dyDescent="0.2">
      <c r="B69" s="1283"/>
      <c r="C69" s="1279"/>
      <c r="D69" s="1279"/>
      <c r="E69" s="1279"/>
      <c r="F69" s="1279"/>
      <c r="G69" s="1279"/>
      <c r="H69" s="1279"/>
      <c r="I69" s="1279"/>
      <c r="J69" s="1279"/>
      <c r="K69" s="1279"/>
      <c r="L69" s="1279"/>
      <c r="M69" s="1279"/>
      <c r="N69" s="1279"/>
      <c r="O69" s="1279"/>
      <c r="P69" s="1279"/>
      <c r="Q69" s="1279"/>
      <c r="R69" s="1279"/>
      <c r="S69" s="1279"/>
      <c r="T69" s="1279"/>
      <c r="U69" s="1279"/>
      <c r="V69" s="1279"/>
      <c r="W69" s="1279"/>
      <c r="X69" s="1279"/>
      <c r="Y69" s="1279"/>
      <c r="Z69" s="1279"/>
      <c r="AA69" s="1279"/>
      <c r="AB69" s="1279"/>
      <c r="AC69" s="1279"/>
      <c r="AD69" s="1279"/>
      <c r="AE69" s="1279"/>
      <c r="AF69" s="1279"/>
      <c r="AG69" s="1279"/>
      <c r="AH69" s="1279"/>
      <c r="AI69" s="1279"/>
      <c r="AJ69" s="1281"/>
    </row>
    <row r="70" spans="2:36" ht="13.8" thickBot="1" x14ac:dyDescent="0.25">
      <c r="B70" s="1305"/>
      <c r="C70" s="1306"/>
      <c r="D70" s="1306"/>
      <c r="E70" s="1306"/>
      <c r="F70" s="1306"/>
      <c r="G70" s="1306"/>
      <c r="H70" s="1306"/>
      <c r="I70" s="1306"/>
      <c r="J70" s="1306"/>
      <c r="K70" s="1306"/>
      <c r="L70" s="1306"/>
      <c r="M70" s="1306"/>
      <c r="N70" s="1306"/>
      <c r="O70" s="1306"/>
      <c r="P70" s="1306"/>
      <c r="Q70" s="1306"/>
      <c r="R70" s="1306"/>
      <c r="S70" s="1306"/>
      <c r="T70" s="1306"/>
      <c r="U70" s="1306"/>
      <c r="V70" s="1306"/>
      <c r="W70" s="1306"/>
      <c r="X70" s="1306"/>
      <c r="Y70" s="1306"/>
      <c r="Z70" s="1306"/>
      <c r="AA70" s="1306"/>
      <c r="AB70" s="1306"/>
      <c r="AC70" s="1306"/>
      <c r="AD70" s="1306"/>
      <c r="AE70" s="1306"/>
      <c r="AF70" s="1306"/>
      <c r="AG70" s="1306"/>
      <c r="AH70" s="1306"/>
      <c r="AI70" s="1306"/>
      <c r="AJ70" s="1307"/>
    </row>
  </sheetData>
  <sheetProtection autoFilter="0"/>
  <mergeCells count="89">
    <mergeCell ref="T40:Y41"/>
    <mergeCell ref="O41:Q41"/>
    <mergeCell ref="V43:X43"/>
    <mergeCell ref="AD37:AH37"/>
    <mergeCell ref="D38:E38"/>
    <mergeCell ref="Q38:R38"/>
    <mergeCell ref="T38:V38"/>
    <mergeCell ref="AA38:AB38"/>
    <mergeCell ref="AD38:AH38"/>
    <mergeCell ref="D37:E37"/>
    <mergeCell ref="F37:G37"/>
    <mergeCell ref="H37:I37"/>
    <mergeCell ref="Q37:R37"/>
    <mergeCell ref="T37:V37"/>
    <mergeCell ref="AA37:AB37"/>
    <mergeCell ref="O40:Q40"/>
    <mergeCell ref="R40:R41"/>
    <mergeCell ref="S40:S41"/>
    <mergeCell ref="AD35:AH35"/>
    <mergeCell ref="D36:E36"/>
    <mergeCell ref="F36:G36"/>
    <mergeCell ref="H36:I36"/>
    <mergeCell ref="Q36:R36"/>
    <mergeCell ref="T36:V36"/>
    <mergeCell ref="AA36:AB36"/>
    <mergeCell ref="AD36:AH36"/>
    <mergeCell ref="D35:E35"/>
    <mergeCell ref="F35:G35"/>
    <mergeCell ref="H35:I35"/>
    <mergeCell ref="Q35:R35"/>
    <mergeCell ref="T35:V35"/>
    <mergeCell ref="AA35:AB35"/>
    <mergeCell ref="AD33:AH33"/>
    <mergeCell ref="D34:E34"/>
    <mergeCell ref="F34:G34"/>
    <mergeCell ref="H34:I34"/>
    <mergeCell ref="Q34:R34"/>
    <mergeCell ref="T34:V34"/>
    <mergeCell ref="AA34:AB34"/>
    <mergeCell ref="AD34:AH34"/>
    <mergeCell ref="D33:E33"/>
    <mergeCell ref="F33:G33"/>
    <mergeCell ref="H33:I33"/>
    <mergeCell ref="Q33:R33"/>
    <mergeCell ref="T33:V33"/>
    <mergeCell ref="AA33:AB33"/>
    <mergeCell ref="AD31:AH31"/>
    <mergeCell ref="D32:E32"/>
    <mergeCell ref="F32:G32"/>
    <mergeCell ref="H32:I32"/>
    <mergeCell ref="Q32:R32"/>
    <mergeCell ref="T32:V32"/>
    <mergeCell ref="AA32:AB32"/>
    <mergeCell ref="AD32:AH32"/>
    <mergeCell ref="D31:E31"/>
    <mergeCell ref="F31:G31"/>
    <mergeCell ref="H31:I31"/>
    <mergeCell ref="Q31:R31"/>
    <mergeCell ref="T31:V31"/>
    <mergeCell ref="AA31:AB31"/>
    <mergeCell ref="AD29:AH29"/>
    <mergeCell ref="D30:E30"/>
    <mergeCell ref="F30:G30"/>
    <mergeCell ref="H30:I30"/>
    <mergeCell ref="Q30:R30"/>
    <mergeCell ref="T30:V30"/>
    <mergeCell ref="AA30:AB30"/>
    <mergeCell ref="AD30:AH30"/>
    <mergeCell ref="Q24:S24"/>
    <mergeCell ref="V24:AA24"/>
    <mergeCell ref="D29:E29"/>
    <mergeCell ref="F29:G29"/>
    <mergeCell ref="H29:I29"/>
    <mergeCell ref="Q29:R29"/>
    <mergeCell ref="T29:V29"/>
    <mergeCell ref="AA29:AB29"/>
    <mergeCell ref="O19:Q19"/>
    <mergeCell ref="T19:Z19"/>
    <mergeCell ref="O21:Q21"/>
    <mergeCell ref="R21:R22"/>
    <mergeCell ref="S21:S22"/>
    <mergeCell ref="T21:Y22"/>
    <mergeCell ref="O22:Q22"/>
    <mergeCell ref="T17:Z17"/>
    <mergeCell ref="AD3:AH3"/>
    <mergeCell ref="V7:Z7"/>
    <mergeCell ref="T11:Z11"/>
    <mergeCell ref="T13:Z13"/>
    <mergeCell ref="T15:Z15"/>
  </mergeCells>
  <phoneticPr fontId="3"/>
  <pageMargins left="0.6" right="0.3" top="0.72" bottom="0.54" header="0.51200000000000001" footer="0.2"/>
  <pageSetup paperSize="9" scale="78"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W71"/>
  <sheetViews>
    <sheetView workbookViewId="0">
      <selection activeCell="AC11" sqref="AC11:AG11"/>
    </sheetView>
  </sheetViews>
  <sheetFormatPr defaultColWidth="9" defaultRowHeight="13.2" x14ac:dyDescent="0.2"/>
  <cols>
    <col min="1" max="3" width="2.44140625" style="143" customWidth="1"/>
    <col min="4" max="4" width="2.44140625" style="90" customWidth="1"/>
    <col min="5" max="40" width="2.44140625" style="143" customWidth="1"/>
    <col min="41" max="16384" width="9" style="143"/>
  </cols>
  <sheetData>
    <row r="1" spans="1:36" s="5" customFormat="1" ht="22.5" customHeight="1" x14ac:dyDescent="0.2">
      <c r="A1" s="1956" t="s">
        <v>449</v>
      </c>
      <c r="B1" s="1956"/>
      <c r="C1" s="1956"/>
      <c r="D1" s="1956"/>
      <c r="E1" s="1956" t="s">
        <v>448</v>
      </c>
      <c r="F1" s="1956"/>
      <c r="G1" s="1956"/>
      <c r="H1" s="1956"/>
      <c r="I1" s="1956"/>
      <c r="J1" s="1956"/>
      <c r="K1" s="1956"/>
      <c r="L1" s="1956"/>
      <c r="M1" s="1956"/>
      <c r="N1" s="1956"/>
      <c r="O1" s="1956"/>
      <c r="P1" s="1956"/>
      <c r="Q1" s="1308"/>
      <c r="R1" s="1308"/>
      <c r="S1" s="1308"/>
      <c r="T1" s="1308"/>
      <c r="U1" s="1308"/>
      <c r="V1" s="1957" t="s">
        <v>447</v>
      </c>
      <c r="W1" s="1957"/>
      <c r="X1" s="1957"/>
      <c r="Y1" s="1957"/>
      <c r="Z1" s="1957"/>
      <c r="AA1" s="1958">
        <f>総括表!H4</f>
        <v>0</v>
      </c>
      <c r="AB1" s="1958"/>
      <c r="AC1" s="1958"/>
      <c r="AD1" s="1958"/>
      <c r="AE1" s="1958"/>
      <c r="AF1" s="1958"/>
      <c r="AG1" s="1958"/>
      <c r="AH1" s="1958"/>
      <c r="AI1" s="1308"/>
      <c r="AJ1" s="1308"/>
    </row>
    <row r="2" spans="1:36" x14ac:dyDescent="0.2">
      <c r="A2" s="346"/>
      <c r="B2" s="346"/>
      <c r="C2" s="346"/>
      <c r="D2" s="347"/>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row>
    <row r="3" spans="1:36" ht="22.5" customHeight="1" x14ac:dyDescent="0.2">
      <c r="A3" s="346"/>
      <c r="B3" s="346">
        <v>1</v>
      </c>
      <c r="C3" s="346" t="s">
        <v>446</v>
      </c>
      <c r="D3" s="347"/>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row>
    <row r="4" spans="1:36" x14ac:dyDescent="0.2">
      <c r="A4" s="346"/>
      <c r="B4" s="346"/>
      <c r="C4" s="1959" t="s">
        <v>445</v>
      </c>
      <c r="D4" s="1959"/>
      <c r="E4" s="1959"/>
      <c r="F4" s="1959"/>
      <c r="G4" s="1959"/>
      <c r="H4" s="1959"/>
      <c r="I4" s="1959"/>
      <c r="J4" s="1959"/>
      <c r="K4" s="1960" t="s">
        <v>7143</v>
      </c>
      <c r="L4" s="1961"/>
      <c r="M4" s="1961"/>
      <c r="N4" s="1961"/>
      <c r="O4" s="1962"/>
      <c r="P4" s="1959"/>
      <c r="Q4" s="1960" t="s">
        <v>444</v>
      </c>
      <c r="R4" s="1961"/>
      <c r="S4" s="1961"/>
      <c r="T4" s="1961"/>
      <c r="U4" s="1962"/>
      <c r="V4" s="1959"/>
      <c r="W4" s="1959" t="s">
        <v>443</v>
      </c>
      <c r="X4" s="1959"/>
      <c r="Y4" s="1959"/>
      <c r="Z4" s="1959"/>
      <c r="AA4" s="1959"/>
      <c r="AB4" s="1959"/>
      <c r="AC4" s="1960" t="s">
        <v>442</v>
      </c>
      <c r="AD4" s="1961"/>
      <c r="AE4" s="1961"/>
      <c r="AF4" s="1961"/>
      <c r="AG4" s="1962"/>
      <c r="AH4" s="346"/>
      <c r="AI4" s="346"/>
      <c r="AJ4" s="346"/>
    </row>
    <row r="5" spans="1:36" ht="13.8" thickBot="1" x14ac:dyDescent="0.25">
      <c r="A5" s="346"/>
      <c r="B5" s="346"/>
      <c r="C5" s="1959"/>
      <c r="D5" s="1959"/>
      <c r="E5" s="1959"/>
      <c r="F5" s="1959"/>
      <c r="G5" s="1959"/>
      <c r="H5" s="1959"/>
      <c r="I5" s="1959"/>
      <c r="J5" s="1959"/>
      <c r="K5" s="1963" t="s">
        <v>441</v>
      </c>
      <c r="L5" s="1964"/>
      <c r="M5" s="1964"/>
      <c r="N5" s="1964"/>
      <c r="O5" s="1965"/>
      <c r="P5" s="1959"/>
      <c r="Q5" s="1963" t="s">
        <v>440</v>
      </c>
      <c r="R5" s="1964"/>
      <c r="S5" s="1964"/>
      <c r="T5" s="1964"/>
      <c r="U5" s="1965"/>
      <c r="V5" s="1959"/>
      <c r="W5" s="1959"/>
      <c r="X5" s="1959"/>
      <c r="Y5" s="1959"/>
      <c r="Z5" s="1959"/>
      <c r="AA5" s="1959"/>
      <c r="AB5" s="1959"/>
      <c r="AC5" s="1963" t="s">
        <v>439</v>
      </c>
      <c r="AD5" s="1964"/>
      <c r="AE5" s="1964"/>
      <c r="AF5" s="1964"/>
      <c r="AG5" s="1965"/>
      <c r="AH5" s="346"/>
      <c r="AI5" s="346"/>
      <c r="AJ5" s="346"/>
    </row>
    <row r="6" spans="1:36" ht="13.8" thickTop="1" x14ac:dyDescent="0.2">
      <c r="A6" s="346"/>
      <c r="B6" s="346"/>
      <c r="C6" s="1966" t="s">
        <v>438</v>
      </c>
      <c r="D6" s="1966"/>
      <c r="E6" s="1966"/>
      <c r="F6" s="1966"/>
      <c r="G6" s="1966"/>
      <c r="H6" s="1966"/>
      <c r="I6" s="1966"/>
      <c r="J6" s="1967"/>
      <c r="K6" s="1968"/>
      <c r="L6" s="1969"/>
      <c r="M6" s="1969"/>
      <c r="N6" s="1969"/>
      <c r="O6" s="1970"/>
      <c r="P6" s="729" t="s">
        <v>117</v>
      </c>
      <c r="Q6" s="1971"/>
      <c r="R6" s="1971"/>
      <c r="S6" s="1971"/>
      <c r="T6" s="1971"/>
      <c r="U6" s="1971"/>
      <c r="V6" s="423" t="s">
        <v>117</v>
      </c>
      <c r="W6" s="1972">
        <v>0.95</v>
      </c>
      <c r="X6" s="1972"/>
      <c r="Y6" s="1972"/>
      <c r="Z6" s="1972"/>
      <c r="AA6" s="1972"/>
      <c r="AB6" s="423" t="s">
        <v>119</v>
      </c>
      <c r="AC6" s="1973">
        <f>ROUND(K6*W6,)</f>
        <v>0</v>
      </c>
      <c r="AD6" s="1974"/>
      <c r="AE6" s="1974"/>
      <c r="AF6" s="1974"/>
      <c r="AG6" s="1975"/>
      <c r="AH6" s="409" t="s">
        <v>134</v>
      </c>
      <c r="AI6" s="346"/>
      <c r="AJ6" s="346"/>
    </row>
    <row r="7" spans="1:36" x14ac:dyDescent="0.2">
      <c r="A7" s="346"/>
      <c r="B7" s="346"/>
      <c r="C7" s="1966" t="s">
        <v>437</v>
      </c>
      <c r="D7" s="1966"/>
      <c r="E7" s="1966"/>
      <c r="F7" s="1966"/>
      <c r="G7" s="1966"/>
      <c r="H7" s="1966"/>
      <c r="I7" s="1966"/>
      <c r="J7" s="1967"/>
      <c r="K7" s="1976"/>
      <c r="L7" s="1977"/>
      <c r="M7" s="1977"/>
      <c r="N7" s="1977"/>
      <c r="O7" s="1978"/>
      <c r="P7" s="729" t="s">
        <v>117</v>
      </c>
      <c r="Q7" s="1979" t="e">
        <f>R50</f>
        <v>#DIV/0!</v>
      </c>
      <c r="R7" s="1980"/>
      <c r="S7" s="1980"/>
      <c r="T7" s="1980"/>
      <c r="U7" s="1980"/>
      <c r="V7" s="423" t="s">
        <v>117</v>
      </c>
      <c r="W7" s="1972">
        <v>0.47499999999999998</v>
      </c>
      <c r="X7" s="1972"/>
      <c r="Y7" s="1972"/>
      <c r="Z7" s="1972"/>
      <c r="AA7" s="1972"/>
      <c r="AB7" s="423" t="s">
        <v>119</v>
      </c>
      <c r="AC7" s="1973" t="e">
        <f>ROUND(ROUND(K7*Q7,)*W7,)</f>
        <v>#DIV/0!</v>
      </c>
      <c r="AD7" s="1974"/>
      <c r="AE7" s="1974"/>
      <c r="AF7" s="1974"/>
      <c r="AG7" s="1975"/>
      <c r="AH7" s="409" t="s">
        <v>273</v>
      </c>
      <c r="AI7" s="346"/>
      <c r="AJ7" s="346"/>
    </row>
    <row r="8" spans="1:36" x14ac:dyDescent="0.2">
      <c r="A8" s="346"/>
      <c r="B8" s="346"/>
      <c r="C8" s="1966" t="s">
        <v>436</v>
      </c>
      <c r="D8" s="1966"/>
      <c r="E8" s="1966"/>
      <c r="F8" s="1966"/>
      <c r="G8" s="1966"/>
      <c r="H8" s="1966"/>
      <c r="I8" s="1966"/>
      <c r="J8" s="1967"/>
      <c r="K8" s="1976"/>
      <c r="L8" s="1977"/>
      <c r="M8" s="1977"/>
      <c r="N8" s="1977"/>
      <c r="O8" s="1978"/>
      <c r="P8" s="729" t="s">
        <v>117</v>
      </c>
      <c r="Q8" s="1981" t="e">
        <f>IF((Q7+0.4)&gt;2,2,Q7+0.4)</f>
        <v>#DIV/0!</v>
      </c>
      <c r="R8" s="1981"/>
      <c r="S8" s="1981"/>
      <c r="T8" s="1981"/>
      <c r="U8" s="1981"/>
      <c r="V8" s="423" t="s">
        <v>117</v>
      </c>
      <c r="W8" s="1972">
        <v>0.47499999999999998</v>
      </c>
      <c r="X8" s="1972"/>
      <c r="Y8" s="1972"/>
      <c r="Z8" s="1972"/>
      <c r="AA8" s="1972"/>
      <c r="AB8" s="423" t="s">
        <v>119</v>
      </c>
      <c r="AC8" s="1973" t="e">
        <f>ROUND(ROUND(K8*Q8,)*W8,)</f>
        <v>#DIV/0!</v>
      </c>
      <c r="AD8" s="1974"/>
      <c r="AE8" s="1974"/>
      <c r="AF8" s="1974"/>
      <c r="AG8" s="1975"/>
      <c r="AH8" s="409" t="s">
        <v>272</v>
      </c>
      <c r="AI8" s="346"/>
      <c r="AJ8" s="346"/>
    </row>
    <row r="9" spans="1:36" x14ac:dyDescent="0.2">
      <c r="A9" s="346"/>
      <c r="B9" s="346"/>
      <c r="C9" s="1966" t="s">
        <v>435</v>
      </c>
      <c r="D9" s="1966"/>
      <c r="E9" s="1966"/>
      <c r="F9" s="1966"/>
      <c r="G9" s="1966"/>
      <c r="H9" s="1966"/>
      <c r="I9" s="1966"/>
      <c r="J9" s="1967"/>
      <c r="K9" s="1976"/>
      <c r="L9" s="1977"/>
      <c r="M9" s="1977"/>
      <c r="N9" s="1977"/>
      <c r="O9" s="1978"/>
      <c r="P9" s="729" t="s">
        <v>117</v>
      </c>
      <c r="Q9" s="1971"/>
      <c r="R9" s="1971"/>
      <c r="S9" s="1971"/>
      <c r="T9" s="1971"/>
      <c r="U9" s="1971"/>
      <c r="V9" s="423" t="s">
        <v>117</v>
      </c>
      <c r="W9" s="1982">
        <v>0.99750000000000005</v>
      </c>
      <c r="X9" s="1982"/>
      <c r="Y9" s="1982"/>
      <c r="Z9" s="1982"/>
      <c r="AA9" s="1982"/>
      <c r="AB9" s="423" t="s">
        <v>119</v>
      </c>
      <c r="AC9" s="1973">
        <f t="shared" ref="AC9:AC14" si="0">ROUND(K9*W9,)</f>
        <v>0</v>
      </c>
      <c r="AD9" s="1974"/>
      <c r="AE9" s="1974"/>
      <c r="AF9" s="1974"/>
      <c r="AG9" s="1975"/>
      <c r="AH9" s="409" t="s">
        <v>271</v>
      </c>
      <c r="AI9" s="346"/>
      <c r="AJ9" s="346"/>
    </row>
    <row r="10" spans="1:36" x14ac:dyDescent="0.2">
      <c r="A10" s="346"/>
      <c r="B10" s="346"/>
      <c r="C10" s="1966" t="s">
        <v>434</v>
      </c>
      <c r="D10" s="1966"/>
      <c r="E10" s="1966"/>
      <c r="F10" s="1966"/>
      <c r="G10" s="1966"/>
      <c r="H10" s="1966"/>
      <c r="I10" s="1966"/>
      <c r="J10" s="1967"/>
      <c r="K10" s="1976"/>
      <c r="L10" s="1977"/>
      <c r="M10" s="1977"/>
      <c r="N10" s="1977"/>
      <c r="O10" s="1978"/>
      <c r="P10" s="729" t="s">
        <v>117</v>
      </c>
      <c r="Q10" s="1971"/>
      <c r="R10" s="1971"/>
      <c r="S10" s="1971"/>
      <c r="T10" s="1971"/>
      <c r="U10" s="1971"/>
      <c r="V10" s="423" t="s">
        <v>117</v>
      </c>
      <c r="W10" s="1972">
        <v>0.56999999999999995</v>
      </c>
      <c r="X10" s="1972"/>
      <c r="Y10" s="1972"/>
      <c r="Z10" s="1972"/>
      <c r="AA10" s="1972"/>
      <c r="AB10" s="423" t="s">
        <v>119</v>
      </c>
      <c r="AC10" s="1973">
        <f t="shared" si="0"/>
        <v>0</v>
      </c>
      <c r="AD10" s="1974"/>
      <c r="AE10" s="1974"/>
      <c r="AF10" s="1974"/>
      <c r="AG10" s="1975"/>
      <c r="AH10" s="409" t="s">
        <v>269</v>
      </c>
      <c r="AI10" s="346"/>
      <c r="AJ10" s="346"/>
    </row>
    <row r="11" spans="1:36" x14ac:dyDescent="0.2">
      <c r="A11" s="346"/>
      <c r="B11" s="346"/>
      <c r="C11" s="1966" t="s">
        <v>433</v>
      </c>
      <c r="D11" s="1966"/>
      <c r="E11" s="1966"/>
      <c r="F11" s="1966"/>
      <c r="G11" s="1966"/>
      <c r="H11" s="1966"/>
      <c r="I11" s="1966"/>
      <c r="J11" s="1967"/>
      <c r="K11" s="1976"/>
      <c r="L11" s="1977"/>
      <c r="M11" s="1977"/>
      <c r="N11" s="1977"/>
      <c r="O11" s="1978"/>
      <c r="P11" s="729" t="s">
        <v>117</v>
      </c>
      <c r="Q11" s="1971"/>
      <c r="R11" s="1971"/>
      <c r="S11" s="1971"/>
      <c r="T11" s="1971"/>
      <c r="U11" s="1971"/>
      <c r="V11" s="423" t="s">
        <v>117</v>
      </c>
      <c r="W11" s="1972">
        <v>0.56999999999999995</v>
      </c>
      <c r="X11" s="1972"/>
      <c r="Y11" s="1972"/>
      <c r="Z11" s="1972"/>
      <c r="AA11" s="1972"/>
      <c r="AB11" s="423" t="s">
        <v>119</v>
      </c>
      <c r="AC11" s="1973">
        <f t="shared" si="0"/>
        <v>0</v>
      </c>
      <c r="AD11" s="1974"/>
      <c r="AE11" s="1974"/>
      <c r="AF11" s="1974"/>
      <c r="AG11" s="1975"/>
      <c r="AH11" s="409" t="s">
        <v>268</v>
      </c>
      <c r="AI11" s="346"/>
      <c r="AJ11" s="346"/>
    </row>
    <row r="12" spans="1:36" x14ac:dyDescent="0.2">
      <c r="A12" s="346"/>
      <c r="B12" s="346"/>
      <c r="C12" s="1966" t="s">
        <v>432</v>
      </c>
      <c r="D12" s="1966"/>
      <c r="E12" s="1966"/>
      <c r="F12" s="1966"/>
      <c r="G12" s="1966"/>
      <c r="H12" s="1966"/>
      <c r="I12" s="1966"/>
      <c r="J12" s="1967"/>
      <c r="K12" s="1976"/>
      <c r="L12" s="1977"/>
      <c r="M12" s="1977"/>
      <c r="N12" s="1977"/>
      <c r="O12" s="1978"/>
      <c r="P12" s="729" t="s">
        <v>117</v>
      </c>
      <c r="Q12" s="1971"/>
      <c r="R12" s="1971"/>
      <c r="S12" s="1971"/>
      <c r="T12" s="1971"/>
      <c r="U12" s="1971"/>
      <c r="V12" s="423" t="s">
        <v>117</v>
      </c>
      <c r="W12" s="1972">
        <v>0.56999999999999995</v>
      </c>
      <c r="X12" s="1972"/>
      <c r="Y12" s="1972"/>
      <c r="Z12" s="1972"/>
      <c r="AA12" s="1972"/>
      <c r="AB12" s="423" t="s">
        <v>119</v>
      </c>
      <c r="AC12" s="1973">
        <f t="shared" si="0"/>
        <v>0</v>
      </c>
      <c r="AD12" s="1974"/>
      <c r="AE12" s="1974"/>
      <c r="AF12" s="1974"/>
      <c r="AG12" s="1975"/>
      <c r="AH12" s="409" t="s">
        <v>270</v>
      </c>
      <c r="AI12" s="346"/>
      <c r="AJ12" s="346"/>
    </row>
    <row r="13" spans="1:36" x14ac:dyDescent="0.2">
      <c r="A13" s="346"/>
      <c r="B13" s="346"/>
      <c r="C13" s="1966" t="s">
        <v>431</v>
      </c>
      <c r="D13" s="1966"/>
      <c r="E13" s="1966"/>
      <c r="F13" s="1966"/>
      <c r="G13" s="1966"/>
      <c r="H13" s="1966"/>
      <c r="I13" s="1966"/>
      <c r="J13" s="1967"/>
      <c r="K13" s="1976"/>
      <c r="L13" s="1977"/>
      <c r="M13" s="1977"/>
      <c r="N13" s="1977"/>
      <c r="O13" s="1978"/>
      <c r="P13" s="729" t="s">
        <v>117</v>
      </c>
      <c r="Q13" s="1971"/>
      <c r="R13" s="1971"/>
      <c r="S13" s="1971"/>
      <c r="T13" s="1971"/>
      <c r="U13" s="1971"/>
      <c r="V13" s="423" t="s">
        <v>117</v>
      </c>
      <c r="W13" s="1972">
        <v>0.56999999999999995</v>
      </c>
      <c r="X13" s="1972"/>
      <c r="Y13" s="1972"/>
      <c r="Z13" s="1972"/>
      <c r="AA13" s="1972"/>
      <c r="AB13" s="423" t="s">
        <v>119</v>
      </c>
      <c r="AC13" s="1973">
        <f t="shared" si="0"/>
        <v>0</v>
      </c>
      <c r="AD13" s="1974"/>
      <c r="AE13" s="1974"/>
      <c r="AF13" s="1974"/>
      <c r="AG13" s="1975"/>
      <c r="AH13" s="409" t="s">
        <v>535</v>
      </c>
      <c r="AI13" s="346"/>
      <c r="AJ13" s="346"/>
    </row>
    <row r="14" spans="1:36" ht="13.8" thickBot="1" x14ac:dyDescent="0.25">
      <c r="A14" s="346"/>
      <c r="B14" s="346"/>
      <c r="C14" s="1966" t="s">
        <v>430</v>
      </c>
      <c r="D14" s="1966"/>
      <c r="E14" s="1966"/>
      <c r="F14" s="1966"/>
      <c r="G14" s="1966"/>
      <c r="H14" s="1966"/>
      <c r="I14" s="1966"/>
      <c r="J14" s="1967"/>
      <c r="K14" s="1983"/>
      <c r="L14" s="1984"/>
      <c r="M14" s="1984"/>
      <c r="N14" s="1984"/>
      <c r="O14" s="1985"/>
      <c r="P14" s="729" t="s">
        <v>117</v>
      </c>
      <c r="Q14" s="1971"/>
      <c r="R14" s="1971"/>
      <c r="S14" s="1971"/>
      <c r="T14" s="1971"/>
      <c r="U14" s="1971"/>
      <c r="V14" s="423" t="s">
        <v>117</v>
      </c>
      <c r="W14" s="1986">
        <v>0.56999999999999995</v>
      </c>
      <c r="X14" s="1986"/>
      <c r="Y14" s="1986"/>
      <c r="Z14" s="1986"/>
      <c r="AA14" s="1986"/>
      <c r="AB14" s="423" t="s">
        <v>119</v>
      </c>
      <c r="AC14" s="1987">
        <f t="shared" si="0"/>
        <v>0</v>
      </c>
      <c r="AD14" s="1988"/>
      <c r="AE14" s="1988"/>
      <c r="AF14" s="1988"/>
      <c r="AG14" s="1989"/>
      <c r="AH14" s="1309" t="s">
        <v>624</v>
      </c>
      <c r="AI14" s="346"/>
      <c r="AJ14" s="346"/>
    </row>
    <row r="15" spans="1:36" ht="14.25" customHeight="1" thickTop="1" x14ac:dyDescent="0.2">
      <c r="A15" s="346"/>
      <c r="B15" s="346"/>
      <c r="C15" s="1310"/>
      <c r="D15" s="1311"/>
      <c r="E15" s="1310"/>
      <c r="F15" s="1310"/>
      <c r="G15" s="1310"/>
      <c r="H15" s="1310"/>
      <c r="I15" s="1310"/>
      <c r="J15" s="1310"/>
      <c r="K15" s="1310"/>
      <c r="L15" s="1310"/>
      <c r="M15" s="1310"/>
      <c r="N15" s="1310"/>
      <c r="O15" s="1310"/>
      <c r="P15" s="1310"/>
      <c r="Q15" s="1310"/>
      <c r="R15" s="1310"/>
      <c r="S15" s="1310"/>
      <c r="T15" s="1310"/>
      <c r="U15" s="1310"/>
      <c r="V15" s="1310"/>
      <c r="W15" s="1990" t="s">
        <v>429</v>
      </c>
      <c r="X15" s="1991"/>
      <c r="Y15" s="1991"/>
      <c r="Z15" s="1991"/>
      <c r="AA15" s="1991"/>
      <c r="AB15" s="1992"/>
      <c r="AC15" s="1996"/>
      <c r="AD15" s="1991"/>
      <c r="AE15" s="1991"/>
      <c r="AF15" s="1991"/>
      <c r="AG15" s="1992"/>
      <c r="AH15" s="409"/>
      <c r="AI15" s="346"/>
      <c r="AJ15" s="346"/>
    </row>
    <row r="16" spans="1:36" ht="13.8" thickBot="1" x14ac:dyDescent="0.25">
      <c r="A16" s="346"/>
      <c r="B16" s="346"/>
      <c r="C16" s="1310"/>
      <c r="D16" s="1311"/>
      <c r="E16" s="1310"/>
      <c r="F16" s="1310"/>
      <c r="G16" s="1310"/>
      <c r="H16" s="1310"/>
      <c r="I16" s="1310"/>
      <c r="J16" s="1310"/>
      <c r="K16" s="1310"/>
      <c r="L16" s="1310"/>
      <c r="M16" s="1310"/>
      <c r="N16" s="1310"/>
      <c r="O16" s="1310"/>
      <c r="P16" s="1310"/>
      <c r="Q16" s="1310"/>
      <c r="R16" s="1310"/>
      <c r="S16" s="1310"/>
      <c r="T16" s="1310"/>
      <c r="U16" s="1310"/>
      <c r="V16" s="1310"/>
      <c r="W16" s="1993"/>
      <c r="X16" s="1994"/>
      <c r="Y16" s="1994"/>
      <c r="Z16" s="1994"/>
      <c r="AA16" s="1994"/>
      <c r="AB16" s="1995"/>
      <c r="AC16" s="1997" t="e">
        <f>SUM(AC6:AG14)</f>
        <v>#DIV/0!</v>
      </c>
      <c r="AD16" s="1998"/>
      <c r="AE16" s="1998"/>
      <c r="AF16" s="1998"/>
      <c r="AG16" s="1999"/>
      <c r="AH16" s="409" t="s">
        <v>86</v>
      </c>
      <c r="AI16" s="346"/>
      <c r="AJ16" s="346"/>
    </row>
    <row r="17" spans="1:37" x14ac:dyDescent="0.2">
      <c r="A17" s="346"/>
      <c r="B17" s="346"/>
      <c r="C17" s="346"/>
      <c r="D17" s="347"/>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row>
    <row r="18" spans="1:37" x14ac:dyDescent="0.2">
      <c r="A18" s="383" t="s">
        <v>428</v>
      </c>
      <c r="B18" s="346"/>
      <c r="C18" s="346"/>
      <c r="D18" s="347"/>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83"/>
      <c r="AK18" s="147"/>
    </row>
    <row r="19" spans="1:37" x14ac:dyDescent="0.2">
      <c r="A19" s="346" t="s">
        <v>427</v>
      </c>
      <c r="B19" s="383"/>
      <c r="C19" s="383"/>
      <c r="D19" s="1312"/>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147"/>
    </row>
    <row r="20" spans="1:37" x14ac:dyDescent="0.2">
      <c r="A20" s="383"/>
      <c r="B20" s="383"/>
      <c r="C20" s="383"/>
      <c r="D20" s="1312" t="s">
        <v>426</v>
      </c>
      <c r="E20" s="383"/>
      <c r="F20" s="383"/>
      <c r="G20" s="383"/>
      <c r="H20" s="383"/>
      <c r="I20" s="383"/>
      <c r="J20" s="383"/>
      <c r="K20" s="383" t="s">
        <v>425</v>
      </c>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147"/>
    </row>
    <row r="21" spans="1:37" x14ac:dyDescent="0.2">
      <c r="A21" s="383"/>
      <c r="B21" s="383"/>
      <c r="C21" s="383"/>
      <c r="D21" s="1313" t="s">
        <v>7144</v>
      </c>
      <c r="E21" s="383"/>
      <c r="F21" s="383"/>
      <c r="G21" s="383"/>
      <c r="H21" s="383"/>
      <c r="I21" s="383"/>
      <c r="J21" s="383"/>
      <c r="K21" s="1313" t="s">
        <v>7144</v>
      </c>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147"/>
    </row>
    <row r="22" spans="1:37" x14ac:dyDescent="0.2">
      <c r="A22" s="383"/>
      <c r="B22" s="383"/>
      <c r="C22" s="1314"/>
      <c r="D22" s="1476">
        <f>+基礎データ貼付用シート!E2168</f>
        <v>0</v>
      </c>
      <c r="E22" s="1476"/>
      <c r="F22" s="1476"/>
      <c r="G22" s="1476"/>
      <c r="H22" s="1476"/>
      <c r="I22" s="1476"/>
      <c r="J22" s="1315" t="s">
        <v>1084</v>
      </c>
      <c r="K22" s="1476">
        <f>+基礎データ貼付用シート!E2169</f>
        <v>0</v>
      </c>
      <c r="L22" s="1476"/>
      <c r="M22" s="1476"/>
      <c r="N22" s="1476"/>
      <c r="O22" s="1476"/>
      <c r="P22" s="1476"/>
      <c r="Q22" s="1314"/>
      <c r="R22" s="2000" t="s">
        <v>623</v>
      </c>
      <c r="S22" s="2000"/>
      <c r="T22" s="2000"/>
      <c r="U22" s="2000"/>
      <c r="V22" s="2000"/>
      <c r="W22" s="1452" t="e">
        <f>ROUND(ROUND((D22+K22)/K23,3)*100000,)</f>
        <v>#DIV/0!</v>
      </c>
      <c r="X22" s="1452"/>
      <c r="Y22" s="1452"/>
      <c r="Z22" s="1452"/>
      <c r="AA22" s="1484" t="s">
        <v>1115</v>
      </c>
      <c r="AB22" s="1484"/>
      <c r="AC22" s="1484"/>
      <c r="AD22" s="1484"/>
      <c r="AE22" s="1484"/>
      <c r="AF22" s="1484"/>
      <c r="AG22" s="383"/>
      <c r="AH22" s="383"/>
      <c r="AI22" s="383"/>
      <c r="AJ22" s="383"/>
      <c r="AK22" s="147"/>
    </row>
    <row r="23" spans="1:37" x14ac:dyDescent="0.2">
      <c r="A23" s="383"/>
      <c r="B23" s="383"/>
      <c r="C23" s="346"/>
      <c r="D23" s="383" t="s">
        <v>424</v>
      </c>
      <c r="E23" s="383"/>
      <c r="F23" s="383"/>
      <c r="G23" s="1316"/>
      <c r="H23" s="346"/>
      <c r="I23" s="346"/>
      <c r="J23" s="346"/>
      <c r="K23" s="2002">
        <f>〇財政力附表!O95</f>
        <v>0</v>
      </c>
      <c r="L23" s="2002"/>
      <c r="M23" s="2002"/>
      <c r="N23" s="2002"/>
      <c r="O23" s="2002"/>
      <c r="P23" s="2002"/>
      <c r="Q23" s="346"/>
      <c r="R23" s="2000"/>
      <c r="S23" s="2000"/>
      <c r="T23" s="2000"/>
      <c r="U23" s="2000"/>
      <c r="V23" s="2000"/>
      <c r="W23" s="2001"/>
      <c r="X23" s="2001"/>
      <c r="Y23" s="2001"/>
      <c r="Z23" s="2001"/>
      <c r="AA23" s="1484"/>
      <c r="AB23" s="1484"/>
      <c r="AC23" s="1484"/>
      <c r="AD23" s="1484"/>
      <c r="AE23" s="1484"/>
      <c r="AF23" s="1484"/>
      <c r="AG23" s="383"/>
      <c r="AH23" s="383"/>
      <c r="AI23" s="383"/>
      <c r="AJ23" s="383"/>
      <c r="AK23" s="147"/>
    </row>
    <row r="24" spans="1:37" x14ac:dyDescent="0.2">
      <c r="A24" s="383"/>
      <c r="B24" s="383"/>
      <c r="C24" s="383"/>
      <c r="D24" s="1312" t="s">
        <v>423</v>
      </c>
      <c r="E24" s="383"/>
      <c r="F24" s="383"/>
      <c r="G24" s="383"/>
      <c r="H24" s="383"/>
      <c r="I24" s="383"/>
      <c r="J24" s="383"/>
      <c r="K24" s="383"/>
      <c r="L24" s="346"/>
      <c r="M24" s="383"/>
      <c r="N24" s="383"/>
      <c r="O24" s="383"/>
      <c r="P24" s="383"/>
      <c r="Q24" s="383"/>
      <c r="R24" s="383"/>
      <c r="S24" s="383"/>
      <c r="T24" s="383"/>
      <c r="U24" s="383"/>
      <c r="V24" s="383"/>
      <c r="W24" s="383" t="s">
        <v>422</v>
      </c>
      <c r="X24" s="383"/>
      <c r="Y24" s="383"/>
      <c r="Z24" s="383"/>
      <c r="AA24" s="383"/>
      <c r="AB24" s="383"/>
      <c r="AC24" s="383"/>
      <c r="AD24" s="383"/>
      <c r="AE24" s="383"/>
      <c r="AF24" s="383"/>
      <c r="AG24" s="383"/>
      <c r="AH24" s="383"/>
      <c r="AI24" s="383"/>
      <c r="AJ24" s="383"/>
      <c r="AK24" s="147"/>
    </row>
    <row r="25" spans="1:37" s="145" customFormat="1" x14ac:dyDescent="0.2">
      <c r="A25" s="354"/>
      <c r="B25" s="354"/>
      <c r="C25" s="360"/>
      <c r="D25" s="360"/>
      <c r="E25" s="360"/>
      <c r="F25" s="360"/>
      <c r="G25" s="359"/>
      <c r="H25" s="363"/>
      <c r="I25" s="363"/>
      <c r="J25" s="363"/>
      <c r="K25" s="363"/>
      <c r="L25" s="364"/>
      <c r="M25" s="365"/>
      <c r="N25" s="365"/>
      <c r="O25" s="365"/>
      <c r="P25" s="365"/>
      <c r="Q25" s="364"/>
      <c r="R25" s="365"/>
      <c r="S25" s="365"/>
      <c r="T25" s="365"/>
      <c r="U25" s="365"/>
      <c r="V25" s="366"/>
      <c r="W25" s="366"/>
      <c r="X25" s="367"/>
      <c r="Y25" s="368"/>
      <c r="Z25" s="368"/>
      <c r="AA25" s="368"/>
      <c r="AB25" s="368"/>
      <c r="AC25" s="368"/>
      <c r="AD25" s="368"/>
      <c r="AE25" s="368"/>
      <c r="AF25" s="368"/>
      <c r="AG25" s="368"/>
      <c r="AH25" s="368"/>
      <c r="AI25" s="368"/>
      <c r="AJ25" s="368"/>
      <c r="AK25" s="146"/>
    </row>
    <row r="26" spans="1:37" s="145" customFormat="1" x14ac:dyDescent="0.2">
      <c r="A26" s="354"/>
      <c r="B26" s="354"/>
      <c r="C26" s="366"/>
      <c r="D26" s="360"/>
      <c r="E26" s="360" t="s">
        <v>102</v>
      </c>
      <c r="F26" s="360"/>
      <c r="G26" s="359"/>
      <c r="H26" s="363"/>
      <c r="I26" s="363"/>
      <c r="J26" s="363"/>
      <c r="K26" s="363"/>
      <c r="L26" s="364"/>
      <c r="M26" s="365"/>
      <c r="N26" s="365"/>
      <c r="O26" s="365"/>
      <c r="P26" s="365"/>
      <c r="Q26" s="364"/>
      <c r="R26" s="365"/>
      <c r="S26" s="365"/>
      <c r="T26" s="365"/>
      <c r="U26" s="365"/>
      <c r="V26" s="366"/>
      <c r="W26" s="366"/>
      <c r="X26" s="367"/>
      <c r="Y26" s="368"/>
      <c r="Z26" s="368"/>
      <c r="AA26" s="368"/>
      <c r="AB26" s="368"/>
      <c r="AC26" s="368"/>
      <c r="AD26" s="368"/>
      <c r="AE26" s="368"/>
      <c r="AF26" s="368"/>
      <c r="AG26" s="368"/>
      <c r="AH26" s="368"/>
      <c r="AI26" s="368"/>
      <c r="AJ26" s="368"/>
      <c r="AK26" s="146"/>
    </row>
    <row r="27" spans="1:37" x14ac:dyDescent="0.2">
      <c r="A27" s="346"/>
      <c r="B27" s="346"/>
      <c r="C27" s="346"/>
      <c r="D27" s="347"/>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row>
    <row r="28" spans="1:37" ht="13.8" thickBot="1" x14ac:dyDescent="0.25">
      <c r="A28" s="346" t="s">
        <v>421</v>
      </c>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row>
    <row r="29" spans="1:37" ht="13.5" customHeight="1" x14ac:dyDescent="0.2">
      <c r="A29" s="346"/>
      <c r="B29" s="346"/>
      <c r="C29" s="2022" t="s">
        <v>420</v>
      </c>
      <c r="D29" s="1480"/>
      <c r="E29" s="1480"/>
      <c r="F29" s="1480"/>
      <c r="G29" s="1480"/>
      <c r="H29" s="1480"/>
      <c r="I29" s="1480"/>
      <c r="J29" s="1480"/>
      <c r="K29" s="2024"/>
      <c r="L29" s="2024"/>
      <c r="M29" s="2025"/>
      <c r="N29" s="2026" t="s">
        <v>419</v>
      </c>
      <c r="O29" s="2007"/>
      <c r="P29" s="2007"/>
      <c r="Q29" s="2026" t="s">
        <v>418</v>
      </c>
      <c r="R29" s="2007"/>
      <c r="S29" s="2007"/>
      <c r="T29" s="2007"/>
      <c r="U29" s="2026" t="s">
        <v>417</v>
      </c>
      <c r="V29" s="2007"/>
      <c r="W29" s="2007"/>
      <c r="X29" s="2026" t="s">
        <v>416</v>
      </c>
      <c r="Y29" s="2007"/>
      <c r="Z29" s="2007"/>
      <c r="AA29" s="2007"/>
      <c r="AB29" s="2027"/>
      <c r="AC29" s="2003" t="s">
        <v>415</v>
      </c>
      <c r="AD29" s="2004"/>
      <c r="AE29" s="2004"/>
      <c r="AF29" s="2004"/>
      <c r="AG29" s="2004"/>
      <c r="AH29" s="2005"/>
      <c r="AI29" s="346"/>
      <c r="AJ29" s="346"/>
    </row>
    <row r="30" spans="1:37" ht="13.8" thickBot="1" x14ac:dyDescent="0.25">
      <c r="A30" s="346"/>
      <c r="B30" s="346"/>
      <c r="C30" s="2023"/>
      <c r="D30" s="1465"/>
      <c r="E30" s="1465"/>
      <c r="F30" s="1465"/>
      <c r="G30" s="1465"/>
      <c r="H30" s="1465"/>
      <c r="I30" s="1465"/>
      <c r="J30" s="1465"/>
      <c r="K30" s="2009" t="s">
        <v>1601</v>
      </c>
      <c r="L30" s="2010"/>
      <c r="M30" s="2011"/>
      <c r="N30" s="2007"/>
      <c r="O30" s="2007"/>
      <c r="P30" s="2007"/>
      <c r="Q30" s="2007"/>
      <c r="R30" s="2007"/>
      <c r="S30" s="2007"/>
      <c r="T30" s="2007"/>
      <c r="U30" s="2007"/>
      <c r="V30" s="2007"/>
      <c r="W30" s="2007"/>
      <c r="X30" s="2007"/>
      <c r="Y30" s="2007"/>
      <c r="Z30" s="2007"/>
      <c r="AA30" s="2007"/>
      <c r="AB30" s="2027"/>
      <c r="AC30" s="2006"/>
      <c r="AD30" s="2007"/>
      <c r="AE30" s="2007"/>
      <c r="AF30" s="2007"/>
      <c r="AG30" s="2007"/>
      <c r="AH30" s="2008"/>
      <c r="AI30" s="346"/>
      <c r="AJ30" s="346"/>
    </row>
    <row r="31" spans="1:37" ht="13.8" thickTop="1" x14ac:dyDescent="0.2">
      <c r="A31" s="346"/>
      <c r="B31" s="346"/>
      <c r="C31" s="2012" t="s">
        <v>414</v>
      </c>
      <c r="D31" s="2012"/>
      <c r="E31" s="2012"/>
      <c r="F31" s="2012"/>
      <c r="G31" s="2012"/>
      <c r="H31" s="2012"/>
      <c r="I31" s="2012"/>
      <c r="J31" s="2012"/>
      <c r="K31" s="2013"/>
      <c r="L31" s="2014"/>
      <c r="M31" s="2015"/>
      <c r="N31" s="2016"/>
      <c r="O31" s="2016"/>
      <c r="P31" s="2016"/>
      <c r="Q31" s="2017"/>
      <c r="R31" s="2017"/>
      <c r="S31" s="2017"/>
      <c r="T31" s="2017"/>
      <c r="U31" s="2016"/>
      <c r="V31" s="2016"/>
      <c r="W31" s="2016"/>
      <c r="X31" s="2017"/>
      <c r="Y31" s="2017"/>
      <c r="Z31" s="2017"/>
      <c r="AA31" s="2017"/>
      <c r="AB31" s="2018"/>
      <c r="AC31" s="2019">
        <v>1</v>
      </c>
      <c r="AD31" s="2020"/>
      <c r="AE31" s="2020"/>
      <c r="AF31" s="2020"/>
      <c r="AG31" s="2020"/>
      <c r="AH31" s="2021"/>
      <c r="AI31" s="346"/>
      <c r="AJ31" s="346"/>
    </row>
    <row r="32" spans="1:37" x14ac:dyDescent="0.2">
      <c r="A32" s="346"/>
      <c r="B32" s="346"/>
      <c r="C32" s="2028" t="s">
        <v>413</v>
      </c>
      <c r="D32" s="2028"/>
      <c r="E32" s="2028"/>
      <c r="F32" s="2028"/>
      <c r="G32" s="2028"/>
      <c r="H32" s="2028"/>
      <c r="I32" s="2028"/>
      <c r="J32" s="2028"/>
      <c r="K32" s="2029"/>
      <c r="L32" s="2030"/>
      <c r="M32" s="2031"/>
      <c r="N32" s="2032">
        <v>1.03</v>
      </c>
      <c r="O32" s="2032"/>
      <c r="P32" s="2032"/>
      <c r="Q32" s="2032">
        <f t="shared" ref="Q32:Q45" si="1">K32*N32</f>
        <v>0</v>
      </c>
      <c r="R32" s="2032"/>
      <c r="S32" s="2032"/>
      <c r="T32" s="2032"/>
      <c r="U32" s="2033">
        <v>3</v>
      </c>
      <c r="V32" s="2033"/>
      <c r="W32" s="2033"/>
      <c r="X32" s="2032">
        <f t="shared" ref="X32:X45" si="2">Q32-U32</f>
        <v>-3</v>
      </c>
      <c r="Y32" s="2034"/>
      <c r="Z32" s="2034"/>
      <c r="AA32" s="2034"/>
      <c r="AB32" s="2035"/>
      <c r="AC32" s="2019" t="e">
        <f>ROUND(X32/K32,3)</f>
        <v>#DIV/0!</v>
      </c>
      <c r="AD32" s="2020"/>
      <c r="AE32" s="2020"/>
      <c r="AF32" s="2020"/>
      <c r="AG32" s="2020"/>
      <c r="AH32" s="2021"/>
      <c r="AI32" s="346"/>
      <c r="AJ32" s="346"/>
    </row>
    <row r="33" spans="1:43" x14ac:dyDescent="0.2">
      <c r="A33" s="346"/>
      <c r="B33" s="346"/>
      <c r="C33" s="2028" t="s">
        <v>412</v>
      </c>
      <c r="D33" s="2028"/>
      <c r="E33" s="2028"/>
      <c r="F33" s="2028"/>
      <c r="G33" s="2028"/>
      <c r="H33" s="2028"/>
      <c r="I33" s="2028"/>
      <c r="J33" s="2028"/>
      <c r="K33" s="2029"/>
      <c r="L33" s="2030"/>
      <c r="M33" s="2031"/>
      <c r="N33" s="2032">
        <v>1.1000000000000001</v>
      </c>
      <c r="O33" s="2032"/>
      <c r="P33" s="2032"/>
      <c r="Q33" s="2032">
        <f t="shared" si="1"/>
        <v>0</v>
      </c>
      <c r="R33" s="2032"/>
      <c r="S33" s="2032"/>
      <c r="T33" s="2032"/>
      <c r="U33" s="2033">
        <v>17</v>
      </c>
      <c r="V33" s="2033"/>
      <c r="W33" s="2033"/>
      <c r="X33" s="2032">
        <f t="shared" si="2"/>
        <v>-17</v>
      </c>
      <c r="Y33" s="2034"/>
      <c r="Z33" s="2034"/>
      <c r="AA33" s="2034"/>
      <c r="AB33" s="2035"/>
      <c r="AC33" s="2019" t="e">
        <f>ROUND(X33/K33,3)</f>
        <v>#DIV/0!</v>
      </c>
      <c r="AD33" s="2020"/>
      <c r="AE33" s="2020"/>
      <c r="AF33" s="2020"/>
      <c r="AG33" s="2020"/>
      <c r="AH33" s="2021"/>
      <c r="AI33" s="346"/>
      <c r="AJ33" s="346"/>
    </row>
    <row r="34" spans="1:43" x14ac:dyDescent="0.2">
      <c r="A34" s="346"/>
      <c r="B34" s="346"/>
      <c r="C34" s="2028" t="s">
        <v>411</v>
      </c>
      <c r="D34" s="2028"/>
      <c r="E34" s="2028"/>
      <c r="F34" s="2028"/>
      <c r="G34" s="2028"/>
      <c r="H34" s="2028"/>
      <c r="I34" s="2028"/>
      <c r="J34" s="2028"/>
      <c r="K34" s="2029"/>
      <c r="L34" s="2030"/>
      <c r="M34" s="2031"/>
      <c r="N34" s="2032">
        <v>1.1499999999999999</v>
      </c>
      <c r="O34" s="2032"/>
      <c r="P34" s="2032"/>
      <c r="Q34" s="2032">
        <f t="shared" si="1"/>
        <v>0</v>
      </c>
      <c r="R34" s="2032"/>
      <c r="S34" s="2032"/>
      <c r="T34" s="2032"/>
      <c r="U34" s="2033">
        <v>32</v>
      </c>
      <c r="V34" s="2033"/>
      <c r="W34" s="2033"/>
      <c r="X34" s="2032">
        <f t="shared" si="2"/>
        <v>-32</v>
      </c>
      <c r="Y34" s="2034"/>
      <c r="Z34" s="2034"/>
      <c r="AA34" s="2034"/>
      <c r="AB34" s="2035"/>
      <c r="AC34" s="2019" t="e">
        <f t="shared" ref="AC34:AC44" si="3">ROUND(X34/K34,3)</f>
        <v>#DIV/0!</v>
      </c>
      <c r="AD34" s="2020"/>
      <c r="AE34" s="2020"/>
      <c r="AF34" s="2020"/>
      <c r="AG34" s="2020"/>
      <c r="AH34" s="2021"/>
      <c r="AI34" s="346"/>
      <c r="AJ34" s="346"/>
    </row>
    <row r="35" spans="1:43" x14ac:dyDescent="0.2">
      <c r="A35" s="346"/>
      <c r="B35" s="346"/>
      <c r="C35" s="2028" t="s">
        <v>410</v>
      </c>
      <c r="D35" s="2028"/>
      <c r="E35" s="2028"/>
      <c r="F35" s="2028"/>
      <c r="G35" s="2028"/>
      <c r="H35" s="2028"/>
      <c r="I35" s="2028"/>
      <c r="J35" s="2028"/>
      <c r="K35" s="2029"/>
      <c r="L35" s="2030"/>
      <c r="M35" s="2031"/>
      <c r="N35" s="2032">
        <v>1.2</v>
      </c>
      <c r="O35" s="2032"/>
      <c r="P35" s="2032"/>
      <c r="Q35" s="2032">
        <f t="shared" si="1"/>
        <v>0</v>
      </c>
      <c r="R35" s="2032"/>
      <c r="S35" s="2032"/>
      <c r="T35" s="2032"/>
      <c r="U35" s="2033">
        <v>52</v>
      </c>
      <c r="V35" s="2033"/>
      <c r="W35" s="2033"/>
      <c r="X35" s="2032">
        <f t="shared" si="2"/>
        <v>-52</v>
      </c>
      <c r="Y35" s="2034"/>
      <c r="Z35" s="2034"/>
      <c r="AA35" s="2034"/>
      <c r="AB35" s="2035"/>
      <c r="AC35" s="2019" t="e">
        <f t="shared" si="3"/>
        <v>#DIV/0!</v>
      </c>
      <c r="AD35" s="2020"/>
      <c r="AE35" s="2020"/>
      <c r="AF35" s="2020"/>
      <c r="AG35" s="2020"/>
      <c r="AH35" s="2021"/>
      <c r="AI35" s="346"/>
      <c r="AJ35" s="346"/>
    </row>
    <row r="36" spans="1:43" x14ac:dyDescent="0.2">
      <c r="A36" s="346"/>
      <c r="B36" s="346"/>
      <c r="C36" s="2028" t="s">
        <v>409</v>
      </c>
      <c r="D36" s="2028"/>
      <c r="E36" s="2028"/>
      <c r="F36" s="2028"/>
      <c r="G36" s="2028"/>
      <c r="H36" s="2028"/>
      <c r="I36" s="2028"/>
      <c r="J36" s="2028"/>
      <c r="K36" s="2029"/>
      <c r="L36" s="2030"/>
      <c r="M36" s="2031"/>
      <c r="N36" s="2032">
        <v>1.29</v>
      </c>
      <c r="O36" s="2032"/>
      <c r="P36" s="2032"/>
      <c r="Q36" s="2032">
        <f t="shared" si="1"/>
        <v>0</v>
      </c>
      <c r="R36" s="2032"/>
      <c r="S36" s="2032"/>
      <c r="T36" s="2032"/>
      <c r="U36" s="2033">
        <v>97</v>
      </c>
      <c r="V36" s="2033"/>
      <c r="W36" s="2033"/>
      <c r="X36" s="2032">
        <f t="shared" si="2"/>
        <v>-97</v>
      </c>
      <c r="Y36" s="2034"/>
      <c r="Z36" s="2034"/>
      <c r="AA36" s="2034"/>
      <c r="AB36" s="2035"/>
      <c r="AC36" s="2019" t="e">
        <f t="shared" si="3"/>
        <v>#DIV/0!</v>
      </c>
      <c r="AD36" s="2020"/>
      <c r="AE36" s="2020"/>
      <c r="AF36" s="2020"/>
      <c r="AG36" s="2020"/>
      <c r="AH36" s="2021"/>
      <c r="AI36" s="346"/>
      <c r="AJ36" s="346"/>
    </row>
    <row r="37" spans="1:43" x14ac:dyDescent="0.2">
      <c r="A37" s="346"/>
      <c r="B37" s="346"/>
      <c r="C37" s="2028" t="s">
        <v>408</v>
      </c>
      <c r="D37" s="2028"/>
      <c r="E37" s="2028"/>
      <c r="F37" s="2028"/>
      <c r="G37" s="2028"/>
      <c r="H37" s="2028"/>
      <c r="I37" s="2028"/>
      <c r="J37" s="2028"/>
      <c r="K37" s="2029"/>
      <c r="L37" s="2030"/>
      <c r="M37" s="2031"/>
      <c r="N37" s="2032">
        <v>1.41</v>
      </c>
      <c r="O37" s="2032"/>
      <c r="P37" s="2032"/>
      <c r="Q37" s="2032">
        <f t="shared" si="1"/>
        <v>0</v>
      </c>
      <c r="R37" s="2032"/>
      <c r="S37" s="2032"/>
      <c r="T37" s="2032"/>
      <c r="U37" s="2033">
        <v>181</v>
      </c>
      <c r="V37" s="2033"/>
      <c r="W37" s="2033"/>
      <c r="X37" s="2032">
        <f t="shared" si="2"/>
        <v>-181</v>
      </c>
      <c r="Y37" s="2034"/>
      <c r="Z37" s="2034"/>
      <c r="AA37" s="2034"/>
      <c r="AB37" s="2035"/>
      <c r="AC37" s="2019" t="e">
        <f>ROUND(X37/K37,3)</f>
        <v>#DIV/0!</v>
      </c>
      <c r="AD37" s="2020"/>
      <c r="AE37" s="2020"/>
      <c r="AF37" s="2020"/>
      <c r="AG37" s="2020"/>
      <c r="AH37" s="2021"/>
      <c r="AI37" s="346"/>
      <c r="AJ37" s="346"/>
    </row>
    <row r="38" spans="1:43" x14ac:dyDescent="0.2">
      <c r="A38" s="346"/>
      <c r="B38" s="346"/>
      <c r="C38" s="2028" t="s">
        <v>407</v>
      </c>
      <c r="D38" s="2028"/>
      <c r="E38" s="2028"/>
      <c r="F38" s="2028"/>
      <c r="G38" s="2028"/>
      <c r="H38" s="2028"/>
      <c r="I38" s="2028"/>
      <c r="J38" s="2028"/>
      <c r="K38" s="2029"/>
      <c r="L38" s="2030"/>
      <c r="M38" s="2031"/>
      <c r="N38" s="2032">
        <v>1.58</v>
      </c>
      <c r="O38" s="2032"/>
      <c r="P38" s="2032"/>
      <c r="Q38" s="2032">
        <f t="shared" si="1"/>
        <v>0</v>
      </c>
      <c r="R38" s="2032"/>
      <c r="S38" s="2032"/>
      <c r="T38" s="2032"/>
      <c r="U38" s="2033">
        <v>351</v>
      </c>
      <c r="V38" s="2033"/>
      <c r="W38" s="2033"/>
      <c r="X38" s="2032">
        <f t="shared" si="2"/>
        <v>-351</v>
      </c>
      <c r="Y38" s="2034"/>
      <c r="Z38" s="2034"/>
      <c r="AA38" s="2034"/>
      <c r="AB38" s="2035"/>
      <c r="AC38" s="2019" t="e">
        <f>ROUND(X38/K38,3)</f>
        <v>#DIV/0!</v>
      </c>
      <c r="AD38" s="2020"/>
      <c r="AE38" s="2020"/>
      <c r="AF38" s="2020"/>
      <c r="AG38" s="2020"/>
      <c r="AH38" s="2021"/>
      <c r="AI38" s="346"/>
      <c r="AJ38" s="346"/>
    </row>
    <row r="39" spans="1:43" x14ac:dyDescent="0.2">
      <c r="A39" s="346"/>
      <c r="B39" s="346"/>
      <c r="C39" s="2028" t="s">
        <v>406</v>
      </c>
      <c r="D39" s="2028"/>
      <c r="E39" s="2028"/>
      <c r="F39" s="2028"/>
      <c r="G39" s="2028"/>
      <c r="H39" s="2028"/>
      <c r="I39" s="2028"/>
      <c r="J39" s="2028"/>
      <c r="K39" s="2029"/>
      <c r="L39" s="2030"/>
      <c r="M39" s="2031"/>
      <c r="N39" s="2032">
        <v>1.76</v>
      </c>
      <c r="O39" s="2032"/>
      <c r="P39" s="2032"/>
      <c r="Q39" s="2032">
        <f t="shared" si="1"/>
        <v>0</v>
      </c>
      <c r="R39" s="2032"/>
      <c r="S39" s="2032"/>
      <c r="T39" s="2032"/>
      <c r="U39" s="2033">
        <v>621</v>
      </c>
      <c r="V39" s="2033"/>
      <c r="W39" s="2033"/>
      <c r="X39" s="2032">
        <f t="shared" si="2"/>
        <v>-621</v>
      </c>
      <c r="Y39" s="2034"/>
      <c r="Z39" s="2034"/>
      <c r="AA39" s="2034"/>
      <c r="AB39" s="2035"/>
      <c r="AC39" s="2019" t="e">
        <f t="shared" si="3"/>
        <v>#DIV/0!</v>
      </c>
      <c r="AD39" s="2020"/>
      <c r="AE39" s="2020"/>
      <c r="AF39" s="2020"/>
      <c r="AG39" s="2020"/>
      <c r="AH39" s="2021"/>
      <c r="AI39" s="346"/>
      <c r="AJ39" s="346"/>
    </row>
    <row r="40" spans="1:43" x14ac:dyDescent="0.2">
      <c r="A40" s="346"/>
      <c r="B40" s="346"/>
      <c r="C40" s="2028" t="s">
        <v>405</v>
      </c>
      <c r="D40" s="2028"/>
      <c r="E40" s="2028"/>
      <c r="F40" s="2028"/>
      <c r="G40" s="2028"/>
      <c r="H40" s="2028"/>
      <c r="I40" s="2028"/>
      <c r="J40" s="2028"/>
      <c r="K40" s="2029"/>
      <c r="L40" s="2030"/>
      <c r="M40" s="2031"/>
      <c r="N40" s="2032">
        <v>1.9</v>
      </c>
      <c r="O40" s="2032"/>
      <c r="P40" s="2032"/>
      <c r="Q40" s="2032">
        <f t="shared" si="1"/>
        <v>0</v>
      </c>
      <c r="R40" s="2032"/>
      <c r="S40" s="2032"/>
      <c r="T40" s="2032"/>
      <c r="U40" s="2033">
        <v>901</v>
      </c>
      <c r="V40" s="2033"/>
      <c r="W40" s="2033"/>
      <c r="X40" s="2032">
        <f t="shared" si="2"/>
        <v>-901</v>
      </c>
      <c r="Y40" s="2034"/>
      <c r="Z40" s="2034"/>
      <c r="AA40" s="2034"/>
      <c r="AB40" s="2035"/>
      <c r="AC40" s="2019" t="e">
        <f t="shared" si="3"/>
        <v>#DIV/0!</v>
      </c>
      <c r="AD40" s="2020"/>
      <c r="AE40" s="2020"/>
      <c r="AF40" s="2020"/>
      <c r="AG40" s="2020"/>
      <c r="AH40" s="2021"/>
      <c r="AI40" s="346"/>
      <c r="AJ40" s="346"/>
    </row>
    <row r="41" spans="1:43" x14ac:dyDescent="0.2">
      <c r="A41" s="346"/>
      <c r="B41" s="346"/>
      <c r="C41" s="2028" t="s">
        <v>404</v>
      </c>
      <c r="D41" s="2028"/>
      <c r="E41" s="2028"/>
      <c r="F41" s="2028"/>
      <c r="G41" s="2028"/>
      <c r="H41" s="2028"/>
      <c r="I41" s="2028"/>
      <c r="J41" s="2028"/>
      <c r="K41" s="2029"/>
      <c r="L41" s="2030"/>
      <c r="M41" s="2031"/>
      <c r="N41" s="2032">
        <v>1.98</v>
      </c>
      <c r="O41" s="2032"/>
      <c r="P41" s="2032"/>
      <c r="Q41" s="2032">
        <f t="shared" si="1"/>
        <v>0</v>
      </c>
      <c r="R41" s="2032"/>
      <c r="S41" s="2032"/>
      <c r="T41" s="2032"/>
      <c r="U41" s="2036">
        <v>1101</v>
      </c>
      <c r="V41" s="2036"/>
      <c r="W41" s="2036"/>
      <c r="X41" s="2032">
        <f t="shared" si="2"/>
        <v>-1101</v>
      </c>
      <c r="Y41" s="2034"/>
      <c r="Z41" s="2034"/>
      <c r="AA41" s="2034"/>
      <c r="AB41" s="2035"/>
      <c r="AC41" s="2019" t="e">
        <f t="shared" si="3"/>
        <v>#DIV/0!</v>
      </c>
      <c r="AD41" s="2020"/>
      <c r="AE41" s="2020"/>
      <c r="AF41" s="2020"/>
      <c r="AG41" s="2020"/>
      <c r="AH41" s="2021"/>
      <c r="AI41" s="346"/>
      <c r="AJ41" s="346"/>
    </row>
    <row r="42" spans="1:43" x14ac:dyDescent="0.2">
      <c r="A42" s="346"/>
      <c r="B42" s="346"/>
      <c r="C42" s="2028" t="s">
        <v>403</v>
      </c>
      <c r="D42" s="2028"/>
      <c r="E42" s="2028"/>
      <c r="F42" s="2028"/>
      <c r="G42" s="2028"/>
      <c r="H42" s="2028"/>
      <c r="I42" s="2028"/>
      <c r="J42" s="2028"/>
      <c r="K42" s="2029"/>
      <c r="L42" s="2030"/>
      <c r="M42" s="2031"/>
      <c r="N42" s="2032">
        <v>2.04</v>
      </c>
      <c r="O42" s="2032"/>
      <c r="P42" s="2032"/>
      <c r="Q42" s="2032">
        <f t="shared" si="1"/>
        <v>0</v>
      </c>
      <c r="R42" s="2032"/>
      <c r="S42" s="2032"/>
      <c r="T42" s="2032"/>
      <c r="U42" s="2036">
        <v>1281</v>
      </c>
      <c r="V42" s="2036"/>
      <c r="W42" s="2036"/>
      <c r="X42" s="2032">
        <f t="shared" si="2"/>
        <v>-1281</v>
      </c>
      <c r="Y42" s="2034"/>
      <c r="Z42" s="2034"/>
      <c r="AA42" s="2034"/>
      <c r="AB42" s="2035"/>
      <c r="AC42" s="2019" t="e">
        <f t="shared" si="3"/>
        <v>#DIV/0!</v>
      </c>
      <c r="AD42" s="2020"/>
      <c r="AE42" s="2020"/>
      <c r="AF42" s="2020"/>
      <c r="AG42" s="2020"/>
      <c r="AH42" s="2021"/>
      <c r="AI42" s="346"/>
      <c r="AJ42" s="346"/>
    </row>
    <row r="43" spans="1:43" x14ac:dyDescent="0.2">
      <c r="A43" s="346"/>
      <c r="B43" s="346"/>
      <c r="C43" s="2028" t="s">
        <v>402</v>
      </c>
      <c r="D43" s="2028"/>
      <c r="E43" s="2028"/>
      <c r="F43" s="2028"/>
      <c r="G43" s="2028"/>
      <c r="H43" s="2028"/>
      <c r="I43" s="2028"/>
      <c r="J43" s="2028"/>
      <c r="K43" s="2029"/>
      <c r="L43" s="2030"/>
      <c r="M43" s="2031"/>
      <c r="N43" s="2032">
        <v>2.08</v>
      </c>
      <c r="O43" s="2032"/>
      <c r="P43" s="2032"/>
      <c r="Q43" s="2032">
        <f t="shared" si="1"/>
        <v>0</v>
      </c>
      <c r="R43" s="2032"/>
      <c r="S43" s="2032"/>
      <c r="T43" s="2032"/>
      <c r="U43" s="2036">
        <v>1421</v>
      </c>
      <c r="V43" s="2036"/>
      <c r="W43" s="2036"/>
      <c r="X43" s="2032">
        <f t="shared" si="2"/>
        <v>-1421</v>
      </c>
      <c r="Y43" s="2034"/>
      <c r="Z43" s="2034"/>
      <c r="AA43" s="2034"/>
      <c r="AB43" s="2035"/>
      <c r="AC43" s="2019" t="e">
        <f t="shared" si="3"/>
        <v>#DIV/0!</v>
      </c>
      <c r="AD43" s="2020"/>
      <c r="AE43" s="2020"/>
      <c r="AF43" s="2020"/>
      <c r="AG43" s="2020"/>
      <c r="AH43" s="2021"/>
      <c r="AI43" s="346"/>
      <c r="AJ43" s="346"/>
    </row>
    <row r="44" spans="1:43" x14ac:dyDescent="0.2">
      <c r="A44" s="346"/>
      <c r="B44" s="346"/>
      <c r="C44" s="2028" t="s">
        <v>401</v>
      </c>
      <c r="D44" s="2028"/>
      <c r="E44" s="2028"/>
      <c r="F44" s="2028"/>
      <c r="G44" s="2028"/>
      <c r="H44" s="2028"/>
      <c r="I44" s="2028"/>
      <c r="J44" s="2028"/>
      <c r="K44" s="2029"/>
      <c r="L44" s="2030"/>
      <c r="M44" s="2031"/>
      <c r="N44" s="2032">
        <v>2.1</v>
      </c>
      <c r="O44" s="2032"/>
      <c r="P44" s="2032"/>
      <c r="Q44" s="2032">
        <f t="shared" si="1"/>
        <v>0</v>
      </c>
      <c r="R44" s="2032"/>
      <c r="S44" s="2032"/>
      <c r="T44" s="2032"/>
      <c r="U44" s="2036">
        <v>1501</v>
      </c>
      <c r="V44" s="2036"/>
      <c r="W44" s="2036"/>
      <c r="X44" s="2032">
        <f t="shared" si="2"/>
        <v>-1501</v>
      </c>
      <c r="Y44" s="2034"/>
      <c r="Z44" s="2034"/>
      <c r="AA44" s="2034"/>
      <c r="AB44" s="2035"/>
      <c r="AC44" s="2019" t="e">
        <f t="shared" si="3"/>
        <v>#DIV/0!</v>
      </c>
      <c r="AD44" s="2020"/>
      <c r="AE44" s="2020"/>
      <c r="AF44" s="2020"/>
      <c r="AG44" s="2020"/>
      <c r="AH44" s="2021"/>
      <c r="AI44" s="346"/>
      <c r="AJ44" s="346"/>
    </row>
    <row r="45" spans="1:43" ht="13.8" thickBot="1" x14ac:dyDescent="0.25">
      <c r="A45" s="346"/>
      <c r="B45" s="346"/>
      <c r="C45" s="2028" t="s">
        <v>400</v>
      </c>
      <c r="D45" s="2028"/>
      <c r="E45" s="2028"/>
      <c r="F45" s="2028"/>
      <c r="G45" s="2028"/>
      <c r="H45" s="2028"/>
      <c r="I45" s="2028"/>
      <c r="J45" s="2028"/>
      <c r="K45" s="2037"/>
      <c r="L45" s="2038"/>
      <c r="M45" s="2039"/>
      <c r="N45" s="2032">
        <v>1.8</v>
      </c>
      <c r="O45" s="2032"/>
      <c r="P45" s="2032"/>
      <c r="Q45" s="2032">
        <f t="shared" si="1"/>
        <v>0</v>
      </c>
      <c r="R45" s="2032"/>
      <c r="S45" s="2032"/>
      <c r="T45" s="2032"/>
      <c r="U45" s="2033">
        <v>0</v>
      </c>
      <c r="V45" s="2033"/>
      <c r="W45" s="2033"/>
      <c r="X45" s="2032">
        <f t="shared" si="2"/>
        <v>0</v>
      </c>
      <c r="Y45" s="2034"/>
      <c r="Z45" s="2034"/>
      <c r="AA45" s="2034"/>
      <c r="AB45" s="2035"/>
      <c r="AC45" s="2040" t="e">
        <f>ROUND(X45/K45,3)</f>
        <v>#DIV/0!</v>
      </c>
      <c r="AD45" s="2041"/>
      <c r="AE45" s="2041"/>
      <c r="AF45" s="2041"/>
      <c r="AG45" s="2041"/>
      <c r="AH45" s="2042"/>
      <c r="AI45" s="346"/>
      <c r="AJ45" s="346"/>
    </row>
    <row r="46" spans="1:43" ht="13.8" thickTop="1" x14ac:dyDescent="0.2">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t="s">
        <v>399</v>
      </c>
      <c r="Y46" s="346"/>
      <c r="Z46" s="346"/>
      <c r="AA46" s="346"/>
      <c r="AB46" s="346"/>
      <c r="AC46" s="346"/>
      <c r="AD46" s="346"/>
      <c r="AE46" s="346"/>
      <c r="AF46" s="346"/>
      <c r="AG46" s="346"/>
      <c r="AH46" s="346"/>
      <c r="AI46" s="346"/>
      <c r="AJ46" s="346"/>
    </row>
    <row r="47" spans="1:43" x14ac:dyDescent="0.2">
      <c r="A47" s="346"/>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row>
    <row r="48" spans="1:43" x14ac:dyDescent="0.2">
      <c r="A48" s="346" t="s">
        <v>398</v>
      </c>
      <c r="B48" s="346"/>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83"/>
      <c r="AH48" s="383"/>
      <c r="AI48" s="383"/>
      <c r="AJ48" s="383"/>
      <c r="AK48" s="147"/>
      <c r="AO48" s="148">
        <v>0</v>
      </c>
      <c r="AP48" s="149" t="s">
        <v>1602</v>
      </c>
      <c r="AQ48" s="150" t="s">
        <v>1602</v>
      </c>
    </row>
    <row r="49" spans="1:43" ht="13.8" thickBot="1" x14ac:dyDescent="0.25">
      <c r="A49" s="346"/>
      <c r="B49" s="346"/>
      <c r="C49" s="346"/>
      <c r="D49" s="346" t="s">
        <v>395</v>
      </c>
      <c r="E49" s="346"/>
      <c r="F49" s="346"/>
      <c r="G49" s="346"/>
      <c r="H49" s="346"/>
      <c r="I49" s="346" t="s">
        <v>397</v>
      </c>
      <c r="J49" s="346"/>
      <c r="K49" s="346"/>
      <c r="L49" s="346"/>
      <c r="M49" s="346" t="s">
        <v>396</v>
      </c>
      <c r="N49" s="346"/>
      <c r="O49" s="346"/>
      <c r="P49" s="346"/>
      <c r="Q49" s="346"/>
      <c r="R49" s="346"/>
      <c r="S49" s="346"/>
      <c r="T49" s="346"/>
      <c r="U49" s="346"/>
      <c r="V49" s="346"/>
      <c r="W49" s="346"/>
      <c r="X49" s="346"/>
      <c r="Y49" s="346"/>
      <c r="Z49" s="346"/>
      <c r="AA49" s="346"/>
      <c r="AB49" s="346"/>
      <c r="AC49" s="346"/>
      <c r="AD49" s="346"/>
      <c r="AE49" s="346"/>
      <c r="AF49" s="346"/>
      <c r="AG49" s="383"/>
      <c r="AH49" s="383"/>
      <c r="AI49" s="383"/>
      <c r="AJ49" s="383"/>
      <c r="AK49" s="147"/>
      <c r="AO49" s="148">
        <v>101</v>
      </c>
      <c r="AP49" s="151">
        <v>1.03</v>
      </c>
      <c r="AQ49" s="152">
        <v>3</v>
      </c>
    </row>
    <row r="50" spans="1:43" x14ac:dyDescent="0.2">
      <c r="A50" s="346"/>
      <c r="B50" s="346"/>
      <c r="C50" s="351"/>
      <c r="D50" s="2001" t="e">
        <f>W22</f>
        <v>#DIV/0!</v>
      </c>
      <c r="E50" s="2046"/>
      <c r="F50" s="2046"/>
      <c r="G50" s="2046"/>
      <c r="H50" s="351" t="s">
        <v>1603</v>
      </c>
      <c r="I50" s="2047" t="e">
        <f>VLOOKUP(D50,AO48:AQ62,2)</f>
        <v>#DIV/0!</v>
      </c>
      <c r="J50" s="2047"/>
      <c r="K50" s="2047"/>
      <c r="L50" s="351" t="s">
        <v>1602</v>
      </c>
      <c r="M50" s="2046" t="e">
        <f>VLOOKUP(D50,AO48:AQ62,3)</f>
        <v>#DIV/0!</v>
      </c>
      <c r="N50" s="2046"/>
      <c r="O50" s="2046"/>
      <c r="P50" s="351"/>
      <c r="Q50" s="1473" t="s">
        <v>1604</v>
      </c>
      <c r="R50" s="2048" t="e">
        <f>IF(D50&lt;101,1,ROUND((D50*I50-M50)/H51,3))</f>
        <v>#DIV/0!</v>
      </c>
      <c r="S50" s="2049"/>
      <c r="T50" s="2049"/>
      <c r="U50" s="2049"/>
      <c r="V50" s="2050"/>
      <c r="W50" s="1484" t="s">
        <v>1605</v>
      </c>
      <c r="X50" s="1484"/>
      <c r="Y50" s="1484"/>
      <c r="Z50" s="1484"/>
      <c r="AA50" s="1484"/>
      <c r="AB50" s="1484"/>
      <c r="AC50" s="346"/>
      <c r="AD50" s="346"/>
      <c r="AE50" s="346"/>
      <c r="AF50" s="346"/>
      <c r="AG50" s="383"/>
      <c r="AH50" s="383"/>
      <c r="AI50" s="383"/>
      <c r="AJ50" s="383"/>
      <c r="AK50" s="147"/>
      <c r="AO50" s="148">
        <v>201</v>
      </c>
      <c r="AP50" s="153">
        <v>1.1000000000000001</v>
      </c>
      <c r="AQ50" s="154">
        <v>17</v>
      </c>
    </row>
    <row r="51" spans="1:43" ht="13.8" thickBot="1" x14ac:dyDescent="0.25">
      <c r="A51" s="346"/>
      <c r="B51" s="346"/>
      <c r="C51" s="346"/>
      <c r="D51" s="346"/>
      <c r="E51" s="346"/>
      <c r="F51" s="346"/>
      <c r="G51" s="346"/>
      <c r="H51" s="2002" t="e">
        <f>D50</f>
        <v>#DIV/0!</v>
      </c>
      <c r="I51" s="2054"/>
      <c r="J51" s="2054"/>
      <c r="K51" s="2054"/>
      <c r="L51" s="346"/>
      <c r="M51" s="346"/>
      <c r="N51" s="346"/>
      <c r="O51" s="346"/>
      <c r="P51" s="346"/>
      <c r="Q51" s="1473"/>
      <c r="R51" s="2051"/>
      <c r="S51" s="2052"/>
      <c r="T51" s="2052"/>
      <c r="U51" s="2052"/>
      <c r="V51" s="2053"/>
      <c r="W51" s="1484"/>
      <c r="X51" s="1484"/>
      <c r="Y51" s="1484"/>
      <c r="Z51" s="1484"/>
      <c r="AA51" s="1484"/>
      <c r="AB51" s="1484"/>
      <c r="AC51" s="346"/>
      <c r="AD51" s="346"/>
      <c r="AE51" s="346"/>
      <c r="AF51" s="346"/>
      <c r="AG51" s="383"/>
      <c r="AH51" s="383"/>
      <c r="AI51" s="383"/>
      <c r="AJ51" s="383"/>
      <c r="AK51" s="147"/>
      <c r="AO51" s="148">
        <v>301</v>
      </c>
      <c r="AP51" s="153">
        <v>1.1499999999999999</v>
      </c>
      <c r="AQ51" s="154">
        <v>32</v>
      </c>
    </row>
    <row r="52" spans="1:43" x14ac:dyDescent="0.2">
      <c r="A52" s="346"/>
      <c r="B52" s="346"/>
      <c r="C52" s="346"/>
      <c r="D52" s="346"/>
      <c r="E52" s="346"/>
      <c r="F52" s="346"/>
      <c r="G52" s="346"/>
      <c r="H52" s="346" t="s">
        <v>395</v>
      </c>
      <c r="I52" s="346"/>
      <c r="J52" s="346"/>
      <c r="K52" s="346"/>
      <c r="L52" s="346"/>
      <c r="M52" s="346"/>
      <c r="N52" s="346"/>
      <c r="O52" s="346"/>
      <c r="P52" s="346"/>
      <c r="Q52" s="346"/>
      <c r="R52" s="346" t="s">
        <v>102</v>
      </c>
      <c r="S52" s="346"/>
      <c r="T52" s="346"/>
      <c r="U52" s="346"/>
      <c r="V52" s="346"/>
      <c r="W52" s="346"/>
      <c r="X52" s="346"/>
      <c r="Y52" s="346"/>
      <c r="Z52" s="346"/>
      <c r="AA52" s="346"/>
      <c r="AB52" s="346"/>
      <c r="AC52" s="346"/>
      <c r="AD52" s="346"/>
      <c r="AE52" s="346"/>
      <c r="AF52" s="346"/>
      <c r="AG52" s="383"/>
      <c r="AH52" s="383"/>
      <c r="AI52" s="383"/>
      <c r="AJ52" s="383"/>
      <c r="AK52" s="147"/>
      <c r="AO52" s="148">
        <v>401</v>
      </c>
      <c r="AP52" s="153">
        <v>1.2</v>
      </c>
      <c r="AQ52" s="154">
        <v>52</v>
      </c>
    </row>
    <row r="53" spans="1:43" x14ac:dyDescent="0.2">
      <c r="A53" s="346"/>
      <c r="B53" s="346"/>
      <c r="C53" s="346"/>
      <c r="D53" s="347"/>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83"/>
      <c r="AH53" s="383"/>
      <c r="AI53" s="383"/>
      <c r="AJ53" s="383"/>
      <c r="AK53" s="147"/>
      <c r="AO53" s="148">
        <v>501</v>
      </c>
      <c r="AP53" s="153">
        <v>1.29</v>
      </c>
      <c r="AQ53" s="154">
        <v>97</v>
      </c>
    </row>
    <row r="54" spans="1:43" x14ac:dyDescent="0.2">
      <c r="A54" s="346"/>
      <c r="B54" s="346"/>
      <c r="C54" s="346"/>
      <c r="D54" s="347"/>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O54" s="148">
        <v>701</v>
      </c>
      <c r="AP54" s="153">
        <v>1.41</v>
      </c>
      <c r="AQ54" s="154">
        <v>181</v>
      </c>
    </row>
    <row r="55" spans="1:43" x14ac:dyDescent="0.2">
      <c r="A55" s="346"/>
      <c r="B55" s="346"/>
      <c r="C55" s="346"/>
      <c r="D55" s="347"/>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O55" s="148">
        <v>1001</v>
      </c>
      <c r="AP55" s="153">
        <v>1.58</v>
      </c>
      <c r="AQ55" s="154">
        <v>351</v>
      </c>
    </row>
    <row r="56" spans="1:43" x14ac:dyDescent="0.2">
      <c r="AO56" s="148">
        <v>1501</v>
      </c>
      <c r="AP56" s="153">
        <v>1.76</v>
      </c>
      <c r="AQ56" s="154">
        <v>621</v>
      </c>
    </row>
    <row r="57" spans="1:43" x14ac:dyDescent="0.2">
      <c r="AO57" s="148">
        <v>2001</v>
      </c>
      <c r="AP57" s="153">
        <v>1.9</v>
      </c>
      <c r="AQ57" s="154">
        <v>901</v>
      </c>
    </row>
    <row r="58" spans="1:43" x14ac:dyDescent="0.2">
      <c r="AO58" s="148">
        <v>2501</v>
      </c>
      <c r="AP58" s="153">
        <v>1.98</v>
      </c>
      <c r="AQ58" s="154">
        <v>1101</v>
      </c>
    </row>
    <row r="59" spans="1:43" x14ac:dyDescent="0.2">
      <c r="AO59" s="148">
        <v>3001</v>
      </c>
      <c r="AP59" s="153">
        <v>2.04</v>
      </c>
      <c r="AQ59" s="154">
        <v>1281</v>
      </c>
    </row>
    <row r="60" spans="1:43" x14ac:dyDescent="0.2">
      <c r="AO60" s="148">
        <v>3501</v>
      </c>
      <c r="AP60" s="153">
        <v>2.08</v>
      </c>
      <c r="AQ60" s="154">
        <v>1421</v>
      </c>
    </row>
    <row r="61" spans="1:43" x14ac:dyDescent="0.2">
      <c r="AO61" s="148">
        <v>4001</v>
      </c>
      <c r="AP61" s="153">
        <v>2.1</v>
      </c>
      <c r="AQ61" s="154">
        <v>1501</v>
      </c>
    </row>
    <row r="62" spans="1:43" x14ac:dyDescent="0.2">
      <c r="AO62" s="148">
        <v>5001</v>
      </c>
      <c r="AP62" s="153">
        <v>1.8</v>
      </c>
      <c r="AQ62" s="154">
        <v>0</v>
      </c>
    </row>
    <row r="66" spans="4:49" x14ac:dyDescent="0.2">
      <c r="D66" s="143"/>
    </row>
    <row r="67" spans="4:49" x14ac:dyDescent="0.2">
      <c r="D67" s="143"/>
    </row>
    <row r="68" spans="4:49" ht="14.4" x14ac:dyDescent="0.2">
      <c r="D68" s="143"/>
      <c r="AO68" s="37"/>
      <c r="AP68" s="56"/>
      <c r="AQ68" s="142"/>
      <c r="AR68" s="56"/>
      <c r="AS68" s="56"/>
      <c r="AT68" s="56"/>
      <c r="AU68" s="38"/>
      <c r="AV68" s="56"/>
      <c r="AW68" s="56"/>
    </row>
    <row r="69" spans="4:49" ht="14.4" x14ac:dyDescent="0.2">
      <c r="D69" s="143"/>
      <c r="AO69" s="37"/>
      <c r="AP69" s="1317"/>
      <c r="AQ69" s="315"/>
      <c r="AR69" s="315"/>
      <c r="AS69" s="315"/>
      <c r="AT69" s="2043"/>
      <c r="AU69" s="2044"/>
      <c r="AV69" s="2045"/>
      <c r="AW69" s="56"/>
    </row>
    <row r="70" spans="4:49" ht="14.4" x14ac:dyDescent="0.2">
      <c r="AO70" s="37"/>
      <c r="AP70" s="315"/>
      <c r="AQ70" s="1317"/>
      <c r="AR70" s="315"/>
      <c r="AS70" s="315"/>
      <c r="AT70" s="2043"/>
      <c r="AU70" s="2044"/>
      <c r="AV70" s="2045"/>
      <c r="AW70" s="56"/>
    </row>
    <row r="71" spans="4:49" ht="14.4" x14ac:dyDescent="0.2">
      <c r="AO71" s="37"/>
      <c r="AP71" s="56"/>
      <c r="AQ71" s="56"/>
      <c r="AR71" s="56"/>
      <c r="AS71" s="56"/>
      <c r="AT71" s="56"/>
      <c r="AU71" s="38"/>
      <c r="AV71" s="56"/>
      <c r="AW71" s="56"/>
    </row>
  </sheetData>
  <sheetProtection autoFilter="0"/>
  <mergeCells count="192">
    <mergeCell ref="AT69:AT70"/>
    <mergeCell ref="AU69:AU70"/>
    <mergeCell ref="AV69:AV70"/>
    <mergeCell ref="D50:G50"/>
    <mergeCell ref="I50:K50"/>
    <mergeCell ref="M50:O50"/>
    <mergeCell ref="Q50:Q51"/>
    <mergeCell ref="R50:V51"/>
    <mergeCell ref="W50:AB51"/>
    <mergeCell ref="H51:K51"/>
    <mergeCell ref="AC44:AH44"/>
    <mergeCell ref="C45:J45"/>
    <mergeCell ref="K45:M45"/>
    <mergeCell ref="N45:P45"/>
    <mergeCell ref="Q45:T45"/>
    <mergeCell ref="U45:W45"/>
    <mergeCell ref="X45:AB45"/>
    <mergeCell ref="AC45:AH45"/>
    <mergeCell ref="C44:J44"/>
    <mergeCell ref="K44:M44"/>
    <mergeCell ref="N44:P44"/>
    <mergeCell ref="Q44:T44"/>
    <mergeCell ref="U44:W44"/>
    <mergeCell ref="X44:AB44"/>
    <mergeCell ref="AC42:AH42"/>
    <mergeCell ref="C43:J43"/>
    <mergeCell ref="K43:M43"/>
    <mergeCell ref="N43:P43"/>
    <mergeCell ref="Q43:T43"/>
    <mergeCell ref="U43:W43"/>
    <mergeCell ref="X43:AB43"/>
    <mergeCell ref="AC43:AH43"/>
    <mergeCell ref="C42:J42"/>
    <mergeCell ref="K42:M42"/>
    <mergeCell ref="N42:P42"/>
    <mergeCell ref="Q42:T42"/>
    <mergeCell ref="U42:W42"/>
    <mergeCell ref="X42:AB42"/>
    <mergeCell ref="AC40:AH40"/>
    <mergeCell ref="C41:J41"/>
    <mergeCell ref="K41:M41"/>
    <mergeCell ref="N41:P41"/>
    <mergeCell ref="Q41:T41"/>
    <mergeCell ref="U41:W41"/>
    <mergeCell ref="X41:AB41"/>
    <mergeCell ref="AC41:AH41"/>
    <mergeCell ref="C40:J40"/>
    <mergeCell ref="K40:M40"/>
    <mergeCell ref="N40:P40"/>
    <mergeCell ref="Q40:T40"/>
    <mergeCell ref="U40:W40"/>
    <mergeCell ref="X40:AB40"/>
    <mergeCell ref="AC38:AH38"/>
    <mergeCell ref="C39:J39"/>
    <mergeCell ref="K39:M39"/>
    <mergeCell ref="N39:P39"/>
    <mergeCell ref="Q39:T39"/>
    <mergeCell ref="U39:W39"/>
    <mergeCell ref="X39:AB39"/>
    <mergeCell ref="AC39:AH39"/>
    <mergeCell ref="C38:J38"/>
    <mergeCell ref="K38:M38"/>
    <mergeCell ref="N38:P38"/>
    <mergeCell ref="Q38:T38"/>
    <mergeCell ref="U38:W38"/>
    <mergeCell ref="X38:AB38"/>
    <mergeCell ref="AC36:AH36"/>
    <mergeCell ref="C37:J37"/>
    <mergeCell ref="K37:M37"/>
    <mergeCell ref="N37:P37"/>
    <mergeCell ref="Q37:T37"/>
    <mergeCell ref="U37:W37"/>
    <mergeCell ref="X37:AB37"/>
    <mergeCell ref="AC37:AH37"/>
    <mergeCell ref="C36:J36"/>
    <mergeCell ref="K36:M36"/>
    <mergeCell ref="N36:P36"/>
    <mergeCell ref="Q36:T36"/>
    <mergeCell ref="U36:W36"/>
    <mergeCell ref="X36:AB36"/>
    <mergeCell ref="AC34:AH34"/>
    <mergeCell ref="C35:J35"/>
    <mergeCell ref="K35:M35"/>
    <mergeCell ref="N35:P35"/>
    <mergeCell ref="Q35:T35"/>
    <mergeCell ref="U35:W35"/>
    <mergeCell ref="X35:AB35"/>
    <mergeCell ref="AC35:AH35"/>
    <mergeCell ref="C34:J34"/>
    <mergeCell ref="K34:M34"/>
    <mergeCell ref="N34:P34"/>
    <mergeCell ref="Q34:T34"/>
    <mergeCell ref="U34:W34"/>
    <mergeCell ref="X34:AB34"/>
    <mergeCell ref="AC32:AH32"/>
    <mergeCell ref="C33:J33"/>
    <mergeCell ref="K33:M33"/>
    <mergeCell ref="N33:P33"/>
    <mergeCell ref="Q33:T33"/>
    <mergeCell ref="U33:W33"/>
    <mergeCell ref="X33:AB33"/>
    <mergeCell ref="AC33:AH33"/>
    <mergeCell ref="C32:J32"/>
    <mergeCell ref="K32:M32"/>
    <mergeCell ref="N32:P32"/>
    <mergeCell ref="Q32:T32"/>
    <mergeCell ref="U32:W32"/>
    <mergeCell ref="X32:AB32"/>
    <mergeCell ref="AC29:AH30"/>
    <mergeCell ref="K30:M30"/>
    <mergeCell ref="C31:J31"/>
    <mergeCell ref="K31:M31"/>
    <mergeCell ref="N31:P31"/>
    <mergeCell ref="Q31:T31"/>
    <mergeCell ref="U31:W31"/>
    <mergeCell ref="X31:AB31"/>
    <mergeCell ref="AC31:AH31"/>
    <mergeCell ref="C29:J30"/>
    <mergeCell ref="K29:M29"/>
    <mergeCell ref="N29:P30"/>
    <mergeCell ref="Q29:T30"/>
    <mergeCell ref="U29:W30"/>
    <mergeCell ref="X29:AB30"/>
    <mergeCell ref="C14:J14"/>
    <mergeCell ref="K14:O14"/>
    <mergeCell ref="Q14:U14"/>
    <mergeCell ref="W14:AA14"/>
    <mergeCell ref="AC14:AG14"/>
    <mergeCell ref="W15:AB16"/>
    <mergeCell ref="AC15:AG15"/>
    <mergeCell ref="AC16:AG16"/>
    <mergeCell ref="D22:I22"/>
    <mergeCell ref="K22:P22"/>
    <mergeCell ref="R22:V23"/>
    <mergeCell ref="W22:Z23"/>
    <mergeCell ref="AA22:AF23"/>
    <mergeCell ref="K23:P23"/>
    <mergeCell ref="C12:J12"/>
    <mergeCell ref="K12:O12"/>
    <mergeCell ref="Q12:U12"/>
    <mergeCell ref="W12:AA12"/>
    <mergeCell ref="AC12:AG12"/>
    <mergeCell ref="C13:J13"/>
    <mergeCell ref="K13:O13"/>
    <mergeCell ref="Q13:U13"/>
    <mergeCell ref="W13:AA13"/>
    <mergeCell ref="AC13:AG13"/>
    <mergeCell ref="C10:J10"/>
    <mergeCell ref="K10:O10"/>
    <mergeCell ref="Q10:U10"/>
    <mergeCell ref="W10:AA10"/>
    <mergeCell ref="AC10:AG10"/>
    <mergeCell ref="C11:J11"/>
    <mergeCell ref="K11:O11"/>
    <mergeCell ref="Q11:U11"/>
    <mergeCell ref="W11:AA11"/>
    <mergeCell ref="AC11:AG11"/>
    <mergeCell ref="C8:J8"/>
    <mergeCell ref="K8:O8"/>
    <mergeCell ref="Q8:U8"/>
    <mergeCell ref="W8:AA8"/>
    <mergeCell ref="AC8:AG8"/>
    <mergeCell ref="C9:J9"/>
    <mergeCell ref="K9:O9"/>
    <mergeCell ref="Q9:U9"/>
    <mergeCell ref="W9:AA9"/>
    <mergeCell ref="AC9:AG9"/>
    <mergeCell ref="C6:J6"/>
    <mergeCell ref="K6:O6"/>
    <mergeCell ref="Q6:U6"/>
    <mergeCell ref="W6:AA6"/>
    <mergeCell ref="AC6:AG6"/>
    <mergeCell ref="C7:J7"/>
    <mergeCell ref="K7:O7"/>
    <mergeCell ref="Q7:U7"/>
    <mergeCell ref="W7:AA7"/>
    <mergeCell ref="AC7:AG7"/>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s>
  <phoneticPr fontId="3"/>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8"/>
  <sheetViews>
    <sheetView workbookViewId="0">
      <selection activeCell="H8" sqref="H8"/>
    </sheetView>
  </sheetViews>
  <sheetFormatPr defaultColWidth="9" defaultRowHeight="18.75" customHeight="1" x14ac:dyDescent="0.2"/>
  <cols>
    <col min="1" max="1" width="3.88671875" style="47" customWidth="1"/>
    <col min="2" max="2" width="4" style="47" customWidth="1"/>
    <col min="3" max="3" width="7.44140625" style="47" bestFit="1" customWidth="1"/>
    <col min="4" max="4" width="3" style="47" bestFit="1" customWidth="1"/>
    <col min="5" max="5" width="12" style="47" customWidth="1"/>
    <col min="6" max="6" width="11.88671875" style="50" customWidth="1"/>
    <col min="7" max="7" width="2" style="47" bestFit="1" customWidth="1"/>
    <col min="8" max="8" width="11.88671875" style="47" customWidth="1"/>
    <col min="9" max="9" width="2" style="47" bestFit="1" customWidth="1"/>
    <col min="10" max="10" width="11.88671875" style="50" customWidth="1"/>
    <col min="11" max="11" width="4.33203125" style="47" customWidth="1"/>
    <col min="12" max="16384" width="9" style="47"/>
  </cols>
  <sheetData>
    <row r="1" spans="1:11" ht="18.75" customHeight="1" x14ac:dyDescent="0.2">
      <c r="A1" s="1747" t="s">
        <v>155</v>
      </c>
      <c r="B1" s="1748"/>
      <c r="C1" s="1749" t="s">
        <v>453</v>
      </c>
      <c r="D1" s="1750"/>
      <c r="E1" s="1751"/>
      <c r="F1" s="620"/>
      <c r="G1" s="550"/>
      <c r="H1" s="769" t="s">
        <v>154</v>
      </c>
      <c r="I1" s="1596">
        <f>総括表!H4</f>
        <v>0</v>
      </c>
      <c r="J1" s="1596"/>
      <c r="K1" s="1596"/>
    </row>
    <row r="2" spans="1:11" ht="18.75" customHeight="1" x14ac:dyDescent="0.2">
      <c r="A2" s="550"/>
      <c r="B2" s="550"/>
      <c r="C2" s="550"/>
      <c r="D2" s="550"/>
      <c r="E2" s="550"/>
      <c r="F2" s="620"/>
      <c r="G2" s="550"/>
      <c r="H2" s="550"/>
      <c r="I2" s="550"/>
      <c r="J2" s="770"/>
      <c r="K2" s="550"/>
    </row>
    <row r="3" spans="1:11" ht="18.75" customHeight="1" x14ac:dyDescent="0.2">
      <c r="A3" s="551" t="s">
        <v>51</v>
      </c>
      <c r="B3" s="536" t="s">
        <v>452</v>
      </c>
      <c r="C3" s="550"/>
      <c r="D3" s="550"/>
      <c r="E3" s="550"/>
      <c r="F3" s="620"/>
      <c r="G3" s="550"/>
      <c r="H3" s="550"/>
      <c r="I3" s="550"/>
      <c r="J3" s="620"/>
      <c r="K3" s="550"/>
    </row>
    <row r="4" spans="1:11" ht="11.25" customHeight="1" x14ac:dyDescent="0.2">
      <c r="A4" s="553"/>
      <c r="B4" s="550"/>
      <c r="C4" s="550"/>
      <c r="D4" s="550"/>
      <c r="E4" s="550"/>
      <c r="F4" s="620"/>
      <c r="G4" s="550"/>
      <c r="H4" s="550"/>
      <c r="I4" s="550"/>
      <c r="J4" s="620"/>
      <c r="K4" s="550"/>
    </row>
    <row r="5" spans="1:11" ht="18.75" customHeight="1" x14ac:dyDescent="0.2">
      <c r="A5" s="553"/>
      <c r="B5" s="1547" t="s">
        <v>182</v>
      </c>
      <c r="C5" s="1548"/>
      <c r="D5" s="1547" t="s">
        <v>139</v>
      </c>
      <c r="E5" s="1548"/>
      <c r="F5" s="733" t="s">
        <v>7158</v>
      </c>
      <c r="G5" s="649"/>
      <c r="H5" s="649" t="s">
        <v>160</v>
      </c>
      <c r="I5" s="649"/>
      <c r="J5" s="648" t="s">
        <v>89</v>
      </c>
      <c r="K5" s="409"/>
    </row>
    <row r="6" spans="1:11" ht="15" customHeight="1" thickBot="1" x14ac:dyDescent="0.25">
      <c r="A6" s="553"/>
      <c r="B6" s="626"/>
      <c r="C6" s="565"/>
      <c r="D6" s="566"/>
      <c r="E6" s="411"/>
      <c r="F6" s="695" t="s">
        <v>451</v>
      </c>
      <c r="G6" s="568"/>
      <c r="H6" s="568"/>
      <c r="I6" s="568"/>
      <c r="J6" s="628" t="s">
        <v>136</v>
      </c>
      <c r="K6" s="409"/>
    </row>
    <row r="7" spans="1:11" s="49" customFormat="1" ht="15" customHeight="1" thickTop="1" x14ac:dyDescent="0.2">
      <c r="A7" s="536"/>
      <c r="B7" s="404">
        <v>1</v>
      </c>
      <c r="C7" s="653" t="s">
        <v>150</v>
      </c>
      <c r="D7" s="1532"/>
      <c r="E7" s="1573"/>
      <c r="F7" s="45"/>
      <c r="G7" s="729" t="s">
        <v>117</v>
      </c>
      <c r="H7" s="697">
        <v>0.8</v>
      </c>
      <c r="I7" s="699" t="s">
        <v>119</v>
      </c>
      <c r="J7" s="701">
        <f t="shared" ref="J7:J13" si="0">ROUND(F7*H7,0)</f>
        <v>0</v>
      </c>
      <c r="K7" s="409" t="s">
        <v>274</v>
      </c>
    </row>
    <row r="8" spans="1:11" s="49" customFormat="1" ht="15" customHeight="1" x14ac:dyDescent="0.2">
      <c r="A8" s="536"/>
      <c r="B8" s="404">
        <v>2</v>
      </c>
      <c r="C8" s="653" t="s">
        <v>149</v>
      </c>
      <c r="D8" s="1532"/>
      <c r="E8" s="1573"/>
      <c r="F8" s="46"/>
      <c r="G8" s="729" t="s">
        <v>117</v>
      </c>
      <c r="H8" s="697">
        <v>0.8</v>
      </c>
      <c r="I8" s="699" t="s">
        <v>119</v>
      </c>
      <c r="J8" s="701">
        <f t="shared" si="0"/>
        <v>0</v>
      </c>
      <c r="K8" s="409" t="s">
        <v>273</v>
      </c>
    </row>
    <row r="9" spans="1:11" s="49" customFormat="1" ht="15" customHeight="1" x14ac:dyDescent="0.2">
      <c r="A9" s="536"/>
      <c r="B9" s="404">
        <v>3</v>
      </c>
      <c r="C9" s="653" t="s">
        <v>148</v>
      </c>
      <c r="D9" s="1532"/>
      <c r="E9" s="1573"/>
      <c r="F9" s="46"/>
      <c r="G9" s="729" t="s">
        <v>117</v>
      </c>
      <c r="H9" s="697">
        <v>0.8</v>
      </c>
      <c r="I9" s="699" t="s">
        <v>119</v>
      </c>
      <c r="J9" s="701">
        <f t="shared" si="0"/>
        <v>0</v>
      </c>
      <c r="K9" s="409" t="s">
        <v>272</v>
      </c>
    </row>
    <row r="10" spans="1:11" s="49" customFormat="1" ht="15" customHeight="1" x14ac:dyDescent="0.2">
      <c r="A10" s="536"/>
      <c r="B10" s="404">
        <v>4</v>
      </c>
      <c r="C10" s="653" t="s">
        <v>135</v>
      </c>
      <c r="D10" s="1532"/>
      <c r="E10" s="1573"/>
      <c r="F10" s="46"/>
      <c r="G10" s="729" t="s">
        <v>117</v>
      </c>
      <c r="H10" s="697">
        <v>0.8</v>
      </c>
      <c r="I10" s="699" t="s">
        <v>119</v>
      </c>
      <c r="J10" s="701">
        <f t="shared" si="0"/>
        <v>0</v>
      </c>
      <c r="K10" s="409" t="s">
        <v>271</v>
      </c>
    </row>
    <row r="11" spans="1:11" s="49" customFormat="1" ht="15" customHeight="1" x14ac:dyDescent="0.2">
      <c r="A11" s="536"/>
      <c r="B11" s="404">
        <v>5</v>
      </c>
      <c r="C11" s="653" t="s">
        <v>144</v>
      </c>
      <c r="D11" s="1532"/>
      <c r="E11" s="1573"/>
      <c r="F11" s="46"/>
      <c r="G11" s="729" t="s">
        <v>117</v>
      </c>
      <c r="H11" s="697">
        <v>0.8</v>
      </c>
      <c r="I11" s="699" t="s">
        <v>119</v>
      </c>
      <c r="J11" s="701">
        <f t="shared" si="0"/>
        <v>0</v>
      </c>
      <c r="K11" s="409" t="s">
        <v>269</v>
      </c>
    </row>
    <row r="12" spans="1:11" s="49" customFormat="1" ht="15" customHeight="1" x14ac:dyDescent="0.2">
      <c r="A12" s="536"/>
      <c r="B12" s="404">
        <v>6</v>
      </c>
      <c r="C12" s="653" t="s">
        <v>133</v>
      </c>
      <c r="D12" s="1532"/>
      <c r="E12" s="1573"/>
      <c r="F12" s="46"/>
      <c r="G12" s="729" t="s">
        <v>117</v>
      </c>
      <c r="H12" s="697">
        <v>0.8</v>
      </c>
      <c r="I12" s="699" t="s">
        <v>119</v>
      </c>
      <c r="J12" s="701">
        <f t="shared" si="0"/>
        <v>0</v>
      </c>
      <c r="K12" s="409" t="s">
        <v>268</v>
      </c>
    </row>
    <row r="13" spans="1:11" s="49" customFormat="1" ht="15" customHeight="1" thickBot="1" x14ac:dyDescent="0.25">
      <c r="A13" s="536"/>
      <c r="B13" s="538">
        <v>7</v>
      </c>
      <c r="C13" s="656" t="s">
        <v>131</v>
      </c>
      <c r="D13" s="1532"/>
      <c r="E13" s="1573"/>
      <c r="F13" s="95"/>
      <c r="G13" s="729" t="s">
        <v>117</v>
      </c>
      <c r="H13" s="697">
        <v>0.8</v>
      </c>
      <c r="I13" s="699" t="s">
        <v>119</v>
      </c>
      <c r="J13" s="701">
        <f t="shared" si="0"/>
        <v>0</v>
      </c>
      <c r="K13" s="409" t="s">
        <v>270</v>
      </c>
    </row>
    <row r="14" spans="1:11" s="49" customFormat="1" ht="15" customHeight="1" thickTop="1" x14ac:dyDescent="0.2">
      <c r="A14" s="536"/>
      <c r="B14" s="409"/>
      <c r="C14" s="409"/>
      <c r="D14" s="409"/>
      <c r="E14" s="409"/>
      <c r="F14" s="657"/>
      <c r="G14" s="409"/>
      <c r="H14" s="1504" t="s">
        <v>5560</v>
      </c>
      <c r="I14" s="1505"/>
      <c r="J14" s="634"/>
      <c r="K14" s="409"/>
    </row>
    <row r="15" spans="1:11" ht="18.75" customHeight="1" thickBot="1" x14ac:dyDescent="0.25">
      <c r="A15" s="550"/>
      <c r="B15" s="550"/>
      <c r="C15" s="550"/>
      <c r="D15" s="550"/>
      <c r="E15" s="550"/>
      <c r="F15" s="620"/>
      <c r="G15" s="550"/>
      <c r="H15" s="1543" t="s">
        <v>450</v>
      </c>
      <c r="I15" s="1544"/>
      <c r="J15" s="642">
        <f>SUM(J7:J13)</f>
        <v>0</v>
      </c>
      <c r="K15" s="409" t="s">
        <v>87</v>
      </c>
    </row>
    <row r="16" spans="1:11" ht="18.75" customHeight="1" x14ac:dyDescent="0.2">
      <c r="A16" s="550"/>
      <c r="B16" s="550"/>
      <c r="C16" s="550"/>
      <c r="D16" s="550"/>
      <c r="E16" s="550"/>
      <c r="F16" s="620"/>
      <c r="G16" s="550"/>
      <c r="H16" s="550"/>
      <c r="I16" s="550"/>
      <c r="J16" s="622"/>
      <c r="K16" s="550"/>
    </row>
    <row r="18" spans="6:6" ht="18.75" customHeight="1" x14ac:dyDescent="0.2">
      <c r="F18" s="50" t="s">
        <v>1116</v>
      </c>
    </row>
  </sheetData>
  <sheetProtection autoFilter="0"/>
  <mergeCells count="14">
    <mergeCell ref="D13:E13"/>
    <mergeCell ref="H15:I15"/>
    <mergeCell ref="D7:E7"/>
    <mergeCell ref="D8:E8"/>
    <mergeCell ref="D9:E9"/>
    <mergeCell ref="D10:E10"/>
    <mergeCell ref="D11:E11"/>
    <mergeCell ref="D12:E12"/>
    <mergeCell ref="H14:I14"/>
    <mergeCell ref="A1:B1"/>
    <mergeCell ref="C1:E1"/>
    <mergeCell ref="I1:K1"/>
    <mergeCell ref="B5:C5"/>
    <mergeCell ref="D5:E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103"/>
  <sheetViews>
    <sheetView workbookViewId="0">
      <selection activeCell="J14" sqref="J14"/>
    </sheetView>
  </sheetViews>
  <sheetFormatPr defaultColWidth="9" defaultRowHeight="18.75" customHeight="1" x14ac:dyDescent="0.2"/>
  <cols>
    <col min="1" max="1" width="3.88671875" style="47" customWidth="1"/>
    <col min="2" max="2" width="4" style="47" customWidth="1"/>
    <col min="3" max="3" width="7.44140625" style="47" bestFit="1" customWidth="1"/>
    <col min="4" max="4" width="3" style="47" bestFit="1" customWidth="1"/>
    <col min="5" max="5" width="12" style="47" customWidth="1"/>
    <col min="6" max="6" width="11.88671875" style="50" customWidth="1"/>
    <col min="7" max="7" width="2" style="47" bestFit="1" customWidth="1"/>
    <col min="8" max="8" width="11.88671875" style="55" customWidth="1"/>
    <col min="9" max="9" width="2" style="47" bestFit="1" customWidth="1"/>
    <col min="10" max="10" width="11.88671875" style="50" customWidth="1"/>
    <col min="11" max="11" width="4.44140625" style="47" bestFit="1" customWidth="1"/>
    <col min="12" max="16384" width="9" style="47"/>
  </cols>
  <sheetData>
    <row r="1" spans="1:12" ht="18.75" customHeight="1" x14ac:dyDescent="0.2">
      <c r="A1" s="1747" t="s">
        <v>155</v>
      </c>
      <c r="B1" s="1748"/>
      <c r="C1" s="1749" t="s">
        <v>453</v>
      </c>
      <c r="D1" s="1750"/>
      <c r="E1" s="1751"/>
      <c r="F1" s="620"/>
      <c r="G1" s="550"/>
      <c r="H1" s="1318" t="s">
        <v>154</v>
      </c>
      <c r="I1" s="1596">
        <f>総括表!H4</f>
        <v>0</v>
      </c>
      <c r="J1" s="1596"/>
      <c r="K1" s="1596"/>
      <c r="L1" s="550"/>
    </row>
    <row r="2" spans="1:12" ht="18.75" customHeight="1" x14ac:dyDescent="0.2">
      <c r="A2" s="550"/>
      <c r="B2" s="550"/>
      <c r="C2" s="550"/>
      <c r="D2" s="550"/>
      <c r="E2" s="550"/>
      <c r="F2" s="620"/>
      <c r="G2" s="550"/>
      <c r="H2" s="554"/>
      <c r="I2" s="550"/>
      <c r="J2" s="770"/>
      <c r="K2" s="550"/>
      <c r="L2" s="550"/>
    </row>
    <row r="3" spans="1:12" ht="18.75" customHeight="1" x14ac:dyDescent="0.2">
      <c r="A3" s="551" t="s">
        <v>51</v>
      </c>
      <c r="B3" s="536" t="s">
        <v>7145</v>
      </c>
      <c r="C3" s="550"/>
      <c r="D3" s="550"/>
      <c r="E3" s="550"/>
      <c r="F3" s="620"/>
      <c r="G3" s="550"/>
      <c r="H3" s="554"/>
      <c r="I3" s="550"/>
      <c r="J3" s="620"/>
      <c r="K3" s="550"/>
      <c r="L3" s="550"/>
    </row>
    <row r="4" spans="1:12" ht="11.25" customHeight="1" x14ac:dyDescent="0.2">
      <c r="A4" s="553"/>
      <c r="B4" s="550"/>
      <c r="C4" s="550"/>
      <c r="D4" s="550"/>
      <c r="E4" s="550"/>
      <c r="F4" s="620"/>
      <c r="G4" s="550"/>
      <c r="H4" s="554"/>
      <c r="I4" s="550"/>
      <c r="J4" s="620"/>
      <c r="K4" s="550"/>
      <c r="L4" s="550"/>
    </row>
    <row r="5" spans="1:12" ht="18.75" customHeight="1" x14ac:dyDescent="0.2">
      <c r="A5" s="553"/>
      <c r="B5" s="1547" t="s">
        <v>140</v>
      </c>
      <c r="C5" s="1548"/>
      <c r="D5" s="1547" t="s">
        <v>139</v>
      </c>
      <c r="E5" s="1548"/>
      <c r="F5" s="648" t="s">
        <v>138</v>
      </c>
      <c r="G5" s="649"/>
      <c r="H5" s="1319" t="s">
        <v>137</v>
      </c>
      <c r="I5" s="649"/>
      <c r="J5" s="648" t="s">
        <v>89</v>
      </c>
      <c r="K5" s="409"/>
      <c r="L5" s="550"/>
    </row>
    <row r="6" spans="1:12" ht="15" customHeight="1" x14ac:dyDescent="0.2">
      <c r="A6" s="553"/>
      <c r="B6" s="626"/>
      <c r="C6" s="565"/>
      <c r="D6" s="566"/>
      <c r="E6" s="411"/>
      <c r="F6" s="627"/>
      <c r="G6" s="568"/>
      <c r="H6" s="569"/>
      <c r="I6" s="568"/>
      <c r="J6" s="628" t="s">
        <v>136</v>
      </c>
      <c r="K6" s="409"/>
      <c r="L6" s="550"/>
    </row>
    <row r="7" spans="1:12" s="49" customFormat="1" ht="15" customHeight="1" x14ac:dyDescent="0.2">
      <c r="A7" s="536"/>
      <c r="B7" s="652">
        <v>1</v>
      </c>
      <c r="C7" s="653" t="s">
        <v>126</v>
      </c>
      <c r="D7" s="655" t="s">
        <v>534</v>
      </c>
      <c r="E7" s="656" t="s">
        <v>143</v>
      </c>
      <c r="F7" s="638" t="b">
        <f>IF(総括表!$B$4=総括表!$Q$4,基礎データ貼付用シート!E2173+基礎データ貼付用シート!E2175)</f>
        <v>0</v>
      </c>
      <c r="G7" s="699" t="s">
        <v>117</v>
      </c>
      <c r="H7" s="610">
        <v>3.6999999999999998E-2</v>
      </c>
      <c r="I7" s="699" t="s">
        <v>119</v>
      </c>
      <c r="J7" s="701">
        <f t="shared" ref="J7:J56" si="0">ROUND(F7*H7,0)</f>
        <v>0</v>
      </c>
      <c r="K7" s="409" t="s">
        <v>274</v>
      </c>
      <c r="L7" s="536"/>
    </row>
    <row r="8" spans="1:12" s="49" customFormat="1" ht="15" customHeight="1" x14ac:dyDescent="0.2">
      <c r="A8" s="536"/>
      <c r="B8" s="410"/>
      <c r="C8" s="1320" t="s">
        <v>455</v>
      </c>
      <c r="D8" s="655" t="s">
        <v>530</v>
      </c>
      <c r="E8" s="656" t="s">
        <v>142</v>
      </c>
      <c r="F8" s="638" t="b">
        <f>IF(総括表!$B$4=総括表!$Q$5,基礎データ貼付用シート!E2173+基礎データ貼付用シート!E2175)</f>
        <v>0</v>
      </c>
      <c r="G8" s="699" t="s">
        <v>117</v>
      </c>
      <c r="H8" s="793">
        <v>2.1999999999999999E-2</v>
      </c>
      <c r="I8" s="704" t="s">
        <v>119</v>
      </c>
      <c r="J8" s="705">
        <f t="shared" si="0"/>
        <v>0</v>
      </c>
      <c r="K8" s="409" t="s">
        <v>273</v>
      </c>
      <c r="L8" s="536"/>
    </row>
    <row r="9" spans="1:12" s="49" customFormat="1" ht="15" customHeight="1" x14ac:dyDescent="0.2">
      <c r="A9" s="536"/>
      <c r="B9" s="652">
        <v>2</v>
      </c>
      <c r="C9" s="653" t="s">
        <v>126</v>
      </c>
      <c r="D9" s="655" t="s">
        <v>534</v>
      </c>
      <c r="E9" s="656" t="s">
        <v>143</v>
      </c>
      <c r="F9" s="638" t="b">
        <f>IF(総括表!$B$4=総括表!$Q$4,基礎データ貼付用シート!E2174+基礎データ貼付用シート!E2176)</f>
        <v>0</v>
      </c>
      <c r="G9" s="699" t="s">
        <v>117</v>
      </c>
      <c r="H9" s="610">
        <v>3.1E-2</v>
      </c>
      <c r="I9" s="699" t="s">
        <v>119</v>
      </c>
      <c r="J9" s="701">
        <f t="shared" si="0"/>
        <v>0</v>
      </c>
      <c r="K9" s="409" t="s">
        <v>272</v>
      </c>
      <c r="L9" s="536"/>
    </row>
    <row r="10" spans="1:12" s="49" customFormat="1" ht="15" customHeight="1" x14ac:dyDescent="0.2">
      <c r="A10" s="536"/>
      <c r="B10" s="410"/>
      <c r="C10" s="1320" t="s">
        <v>454</v>
      </c>
      <c r="D10" s="655" t="s">
        <v>530</v>
      </c>
      <c r="E10" s="656" t="s">
        <v>142</v>
      </c>
      <c r="F10" s="638" t="b">
        <f>IF(総括表!$B$4=総括表!$Q$5,基礎データ貼付用シート!E2174+基礎データ貼付用シート!E2176)</f>
        <v>0</v>
      </c>
      <c r="G10" s="699" t="s">
        <v>117</v>
      </c>
      <c r="H10" s="793">
        <v>1.7999999999999999E-2</v>
      </c>
      <c r="I10" s="704" t="s">
        <v>119</v>
      </c>
      <c r="J10" s="705">
        <f t="shared" si="0"/>
        <v>0</v>
      </c>
      <c r="K10" s="409" t="s">
        <v>271</v>
      </c>
      <c r="L10" s="536"/>
    </row>
    <row r="11" spans="1:12" s="49" customFormat="1" ht="15" customHeight="1" x14ac:dyDescent="0.2">
      <c r="A11" s="536"/>
      <c r="B11" s="652">
        <v>3</v>
      </c>
      <c r="C11" s="653" t="s">
        <v>124</v>
      </c>
      <c r="D11" s="655"/>
      <c r="E11" s="656" t="s">
        <v>633</v>
      </c>
      <c r="F11" s="698">
        <f>+基礎データ貼付用シート!E2181+基礎データ貼付用シート!E2182</f>
        <v>0</v>
      </c>
      <c r="G11" s="699" t="s">
        <v>117</v>
      </c>
      <c r="H11" s="610">
        <v>0.182</v>
      </c>
      <c r="I11" s="699" t="s">
        <v>119</v>
      </c>
      <c r="J11" s="701">
        <f t="shared" si="0"/>
        <v>0</v>
      </c>
      <c r="K11" s="409" t="s">
        <v>269</v>
      </c>
      <c r="L11" s="536"/>
    </row>
    <row r="12" spans="1:12" s="49" customFormat="1" ht="15" customHeight="1" x14ac:dyDescent="0.2">
      <c r="A12" s="536"/>
      <c r="B12" s="652">
        <v>4</v>
      </c>
      <c r="C12" s="653" t="s">
        <v>124</v>
      </c>
      <c r="D12" s="655"/>
      <c r="E12" s="656" t="s">
        <v>1117</v>
      </c>
      <c r="F12" s="698">
        <f>+基礎データ貼付用シート!E2177+基礎データ貼付用シート!E2179</f>
        <v>0</v>
      </c>
      <c r="G12" s="699" t="s">
        <v>117</v>
      </c>
      <c r="H12" s="793">
        <v>0.115</v>
      </c>
      <c r="I12" s="704" t="s">
        <v>119</v>
      </c>
      <c r="J12" s="705">
        <f t="shared" si="0"/>
        <v>0</v>
      </c>
      <c r="K12" s="409" t="s">
        <v>268</v>
      </c>
      <c r="L12" s="536"/>
    </row>
    <row r="13" spans="1:12" s="49" customFormat="1" ht="15" customHeight="1" x14ac:dyDescent="0.2">
      <c r="A13" s="536"/>
      <c r="B13" s="688">
        <v>5</v>
      </c>
      <c r="C13" s="656" t="s">
        <v>124</v>
      </c>
      <c r="D13" s="655"/>
      <c r="E13" s="656" t="s">
        <v>1118</v>
      </c>
      <c r="F13" s="698">
        <f>+基礎データ貼付用シート!E2178+基礎データ貼付用シート!E2180</f>
        <v>0</v>
      </c>
      <c r="G13" s="699" t="s">
        <v>117</v>
      </c>
      <c r="H13" s="610">
        <v>9.6000000000000002E-2</v>
      </c>
      <c r="I13" s="699" t="s">
        <v>119</v>
      </c>
      <c r="J13" s="701">
        <f t="shared" si="0"/>
        <v>0</v>
      </c>
      <c r="K13" s="409" t="s">
        <v>270</v>
      </c>
      <c r="L13" s="536"/>
    </row>
    <row r="14" spans="1:12" s="49" customFormat="1" ht="15" customHeight="1" x14ac:dyDescent="0.2">
      <c r="A14" s="536"/>
      <c r="B14" s="652">
        <v>6</v>
      </c>
      <c r="C14" s="653" t="s">
        <v>123</v>
      </c>
      <c r="D14" s="655" t="s">
        <v>534</v>
      </c>
      <c r="E14" s="656" t="s">
        <v>143</v>
      </c>
      <c r="F14" s="638" t="b">
        <f>IF(総括表!$B$4=総括表!$Q$4,基礎データ貼付用シート!E2183+基礎データ貼付用シート!E2185)</f>
        <v>0</v>
      </c>
      <c r="G14" s="699" t="s">
        <v>117</v>
      </c>
      <c r="H14" s="610">
        <v>0.222</v>
      </c>
      <c r="I14" s="699" t="s">
        <v>119</v>
      </c>
      <c r="J14" s="701">
        <f t="shared" si="0"/>
        <v>0</v>
      </c>
      <c r="K14" s="409" t="s">
        <v>267</v>
      </c>
      <c r="L14" s="536"/>
    </row>
    <row r="15" spans="1:12" s="49" customFormat="1" ht="15" customHeight="1" x14ac:dyDescent="0.2">
      <c r="A15" s="536"/>
      <c r="B15" s="410"/>
      <c r="C15" s="1320" t="s">
        <v>455</v>
      </c>
      <c r="D15" s="655" t="s">
        <v>530</v>
      </c>
      <c r="E15" s="656" t="s">
        <v>142</v>
      </c>
      <c r="F15" s="638" t="b">
        <f>IF(総括表!$B$4=総括表!$Q$5,基礎データ貼付用シート!E2183+基礎データ貼付用シート!E2185)</f>
        <v>0</v>
      </c>
      <c r="G15" s="699" t="s">
        <v>117</v>
      </c>
      <c r="H15" s="793">
        <v>9.5000000000000001E-2</v>
      </c>
      <c r="I15" s="704" t="s">
        <v>119</v>
      </c>
      <c r="J15" s="705">
        <f t="shared" si="0"/>
        <v>0</v>
      </c>
      <c r="K15" s="409" t="s">
        <v>266</v>
      </c>
      <c r="L15" s="536"/>
    </row>
    <row r="16" spans="1:12" s="49" customFormat="1" ht="15" customHeight="1" x14ac:dyDescent="0.2">
      <c r="A16" s="536"/>
      <c r="B16" s="652">
        <v>7</v>
      </c>
      <c r="C16" s="653" t="s">
        <v>123</v>
      </c>
      <c r="D16" s="655" t="s">
        <v>534</v>
      </c>
      <c r="E16" s="656" t="s">
        <v>143</v>
      </c>
      <c r="F16" s="638" t="b">
        <f>IF(総括表!$B$4=総括表!$Q$4,基礎データ貼付用シート!E2184+基礎データ貼付用シート!E2186)</f>
        <v>0</v>
      </c>
      <c r="G16" s="699" t="s">
        <v>117</v>
      </c>
      <c r="H16" s="610">
        <v>0.185</v>
      </c>
      <c r="I16" s="699" t="s">
        <v>119</v>
      </c>
      <c r="J16" s="701">
        <f t="shared" si="0"/>
        <v>0</v>
      </c>
      <c r="K16" s="409" t="s">
        <v>265</v>
      </c>
      <c r="L16" s="536"/>
    </row>
    <row r="17" spans="1:12" s="49" customFormat="1" ht="15" customHeight="1" x14ac:dyDescent="0.2">
      <c r="A17" s="536"/>
      <c r="B17" s="410"/>
      <c r="C17" s="1320" t="s">
        <v>454</v>
      </c>
      <c r="D17" s="655" t="s">
        <v>530</v>
      </c>
      <c r="E17" s="656" t="s">
        <v>142</v>
      </c>
      <c r="F17" s="638" t="b">
        <f>IF(総括表!$B$4=総括表!$Q$5,基礎データ貼付用シート!E2184+基礎データ貼付用シート!E2186)</f>
        <v>0</v>
      </c>
      <c r="G17" s="699" t="s">
        <v>117</v>
      </c>
      <c r="H17" s="793">
        <v>7.9000000000000001E-2</v>
      </c>
      <c r="I17" s="704" t="s">
        <v>119</v>
      </c>
      <c r="J17" s="705">
        <f t="shared" si="0"/>
        <v>0</v>
      </c>
      <c r="K17" s="409" t="s">
        <v>264</v>
      </c>
      <c r="L17" s="536"/>
    </row>
    <row r="18" spans="1:12" s="49" customFormat="1" ht="15" customHeight="1" x14ac:dyDescent="0.2">
      <c r="A18" s="536"/>
      <c r="B18" s="652">
        <v>8</v>
      </c>
      <c r="C18" s="653" t="s">
        <v>122</v>
      </c>
      <c r="D18" s="655" t="s">
        <v>534</v>
      </c>
      <c r="E18" s="656" t="s">
        <v>143</v>
      </c>
      <c r="F18" s="638" t="b">
        <f>IF(総括表!$B$4=総括表!$Q$4,基礎データ貼付用シート!E2187+基礎データ貼付用シート!E2189)</f>
        <v>0</v>
      </c>
      <c r="G18" s="699" t="s">
        <v>117</v>
      </c>
      <c r="H18" s="610">
        <v>0.27800000000000002</v>
      </c>
      <c r="I18" s="699" t="s">
        <v>119</v>
      </c>
      <c r="J18" s="701">
        <f t="shared" si="0"/>
        <v>0</v>
      </c>
      <c r="K18" s="409" t="s">
        <v>263</v>
      </c>
      <c r="L18" s="536"/>
    </row>
    <row r="19" spans="1:12" s="49" customFormat="1" ht="15" customHeight="1" x14ac:dyDescent="0.2">
      <c r="A19" s="536"/>
      <c r="B19" s="410"/>
      <c r="C19" s="1320" t="s">
        <v>455</v>
      </c>
      <c r="D19" s="655" t="s">
        <v>530</v>
      </c>
      <c r="E19" s="656" t="s">
        <v>142</v>
      </c>
      <c r="F19" s="638" t="b">
        <f>IF(総括表!$B$4=総括表!$Q$5,基礎データ貼付用シート!E2187+基礎データ貼付用シート!E2189)</f>
        <v>0</v>
      </c>
      <c r="G19" s="699" t="s">
        <v>117</v>
      </c>
      <c r="H19" s="793">
        <v>0.08</v>
      </c>
      <c r="I19" s="704" t="s">
        <v>119</v>
      </c>
      <c r="J19" s="705">
        <f t="shared" si="0"/>
        <v>0</v>
      </c>
      <c r="K19" s="409" t="s">
        <v>262</v>
      </c>
      <c r="L19" s="536"/>
    </row>
    <row r="20" spans="1:12" s="49" customFormat="1" ht="15" customHeight="1" x14ac:dyDescent="0.2">
      <c r="A20" s="536"/>
      <c r="B20" s="652">
        <v>9</v>
      </c>
      <c r="C20" s="653" t="s">
        <v>122</v>
      </c>
      <c r="D20" s="655" t="s">
        <v>534</v>
      </c>
      <c r="E20" s="656" t="s">
        <v>143</v>
      </c>
      <c r="F20" s="638" t="b">
        <f>IF(総括表!$B$4=総括表!$Q$4,基礎データ貼付用シート!E2188+基礎データ貼付用シート!E2190)</f>
        <v>0</v>
      </c>
      <c r="G20" s="699" t="s">
        <v>117</v>
      </c>
      <c r="H20" s="610">
        <v>0.23200000000000001</v>
      </c>
      <c r="I20" s="699" t="s">
        <v>119</v>
      </c>
      <c r="J20" s="701">
        <f t="shared" si="0"/>
        <v>0</v>
      </c>
      <c r="K20" s="409" t="s">
        <v>261</v>
      </c>
      <c r="L20" s="536"/>
    </row>
    <row r="21" spans="1:12" s="49" customFormat="1" ht="15" customHeight="1" x14ac:dyDescent="0.2">
      <c r="A21" s="536"/>
      <c r="B21" s="410"/>
      <c r="C21" s="1320" t="s">
        <v>454</v>
      </c>
      <c r="D21" s="655" t="s">
        <v>530</v>
      </c>
      <c r="E21" s="656" t="s">
        <v>142</v>
      </c>
      <c r="F21" s="638" t="b">
        <f>IF(総括表!$B$4=総括表!$Q$5,基礎データ貼付用シート!E2188+基礎データ貼付用シート!E2190)</f>
        <v>0</v>
      </c>
      <c r="G21" s="699" t="s">
        <v>117</v>
      </c>
      <c r="H21" s="793">
        <v>6.6000000000000003E-2</v>
      </c>
      <c r="I21" s="704" t="s">
        <v>119</v>
      </c>
      <c r="J21" s="705">
        <f t="shared" si="0"/>
        <v>0</v>
      </c>
      <c r="K21" s="409" t="s">
        <v>260</v>
      </c>
      <c r="L21" s="536"/>
    </row>
    <row r="22" spans="1:12" s="49" customFormat="1" ht="15" customHeight="1" x14ac:dyDescent="0.2">
      <c r="A22" s="536"/>
      <c r="B22" s="652">
        <v>10</v>
      </c>
      <c r="C22" s="653" t="s">
        <v>121</v>
      </c>
      <c r="D22" s="655" t="s">
        <v>534</v>
      </c>
      <c r="E22" s="656" t="s">
        <v>143</v>
      </c>
      <c r="F22" s="638" t="b">
        <f>IF(総括表!$B$4=総括表!$Q$4,基礎データ貼付用シート!E2191+基礎データ貼付用シート!E2193)</f>
        <v>0</v>
      </c>
      <c r="G22" s="699" t="s">
        <v>117</v>
      </c>
      <c r="H22" s="610">
        <v>0.30599999999999999</v>
      </c>
      <c r="I22" s="699" t="s">
        <v>119</v>
      </c>
      <c r="J22" s="701">
        <f t="shared" si="0"/>
        <v>0</v>
      </c>
      <c r="K22" s="409" t="s">
        <v>259</v>
      </c>
      <c r="L22" s="536"/>
    </row>
    <row r="23" spans="1:12" s="49" customFormat="1" ht="15" customHeight="1" x14ac:dyDescent="0.2">
      <c r="A23" s="536"/>
      <c r="B23" s="410"/>
      <c r="C23" s="1320" t="s">
        <v>455</v>
      </c>
      <c r="D23" s="655" t="s">
        <v>530</v>
      </c>
      <c r="E23" s="656" t="s">
        <v>142</v>
      </c>
      <c r="F23" s="638" t="b">
        <f>IF(総括表!$B$4=総括表!$Q$5,基礎データ貼付用シート!E2191+基礎データ貼付用シート!E2193)</f>
        <v>0</v>
      </c>
      <c r="G23" s="699" t="s">
        <v>117</v>
      </c>
      <c r="H23" s="793">
        <v>0.126</v>
      </c>
      <c r="I23" s="704" t="s">
        <v>119</v>
      </c>
      <c r="J23" s="705">
        <f t="shared" si="0"/>
        <v>0</v>
      </c>
      <c r="K23" s="409" t="s">
        <v>258</v>
      </c>
      <c r="L23" s="536"/>
    </row>
    <row r="24" spans="1:12" s="49" customFormat="1" ht="15" customHeight="1" x14ac:dyDescent="0.2">
      <c r="A24" s="536"/>
      <c r="B24" s="652">
        <v>11</v>
      </c>
      <c r="C24" s="653" t="s">
        <v>121</v>
      </c>
      <c r="D24" s="655" t="s">
        <v>534</v>
      </c>
      <c r="E24" s="656" t="s">
        <v>143</v>
      </c>
      <c r="F24" s="638" t="b">
        <f>IF(総括表!$B$4=総括表!$Q$4,基礎データ貼付用シート!E2192+基礎データ貼付用シート!E2194)</f>
        <v>0</v>
      </c>
      <c r="G24" s="699" t="s">
        <v>117</v>
      </c>
      <c r="H24" s="610">
        <v>0.255</v>
      </c>
      <c r="I24" s="699" t="s">
        <v>119</v>
      </c>
      <c r="J24" s="701">
        <f t="shared" si="0"/>
        <v>0</v>
      </c>
      <c r="K24" s="409" t="s">
        <v>257</v>
      </c>
      <c r="L24" s="536"/>
    </row>
    <row r="25" spans="1:12" s="49" customFormat="1" ht="15" customHeight="1" x14ac:dyDescent="0.2">
      <c r="A25" s="536"/>
      <c r="B25" s="410"/>
      <c r="C25" s="1320" t="s">
        <v>454</v>
      </c>
      <c r="D25" s="655" t="s">
        <v>530</v>
      </c>
      <c r="E25" s="656" t="s">
        <v>142</v>
      </c>
      <c r="F25" s="638" t="b">
        <f>IF(総括表!$B$4=総括表!$Q$5,基礎データ貼付用シート!E2192+基礎データ貼付用シート!E2194)</f>
        <v>0</v>
      </c>
      <c r="G25" s="699" t="s">
        <v>117</v>
      </c>
      <c r="H25" s="793">
        <v>0.105</v>
      </c>
      <c r="I25" s="704" t="s">
        <v>119</v>
      </c>
      <c r="J25" s="705">
        <f t="shared" si="0"/>
        <v>0</v>
      </c>
      <c r="K25" s="409" t="s">
        <v>256</v>
      </c>
      <c r="L25" s="536"/>
    </row>
    <row r="26" spans="1:12" s="49" customFormat="1" ht="15" customHeight="1" x14ac:dyDescent="0.2">
      <c r="A26" s="536"/>
      <c r="B26" s="652">
        <v>12</v>
      </c>
      <c r="C26" s="653" t="s">
        <v>120</v>
      </c>
      <c r="D26" s="655" t="s">
        <v>534</v>
      </c>
      <c r="E26" s="656" t="s">
        <v>143</v>
      </c>
      <c r="F26" s="638" t="b">
        <f>IF(総括表!$B$4=総括表!$Q$4,基礎データ貼付用シート!E2195+基礎データ貼付用シート!E2197)</f>
        <v>0</v>
      </c>
      <c r="G26" s="699" t="s">
        <v>117</v>
      </c>
      <c r="H26" s="610">
        <v>0.31900000000000001</v>
      </c>
      <c r="I26" s="699" t="s">
        <v>119</v>
      </c>
      <c r="J26" s="701">
        <f t="shared" si="0"/>
        <v>0</v>
      </c>
      <c r="K26" s="409" t="s">
        <v>255</v>
      </c>
      <c r="L26" s="536"/>
    </row>
    <row r="27" spans="1:12" s="49" customFormat="1" ht="15" customHeight="1" x14ac:dyDescent="0.2">
      <c r="A27" s="536"/>
      <c r="B27" s="410"/>
      <c r="C27" s="1320" t="s">
        <v>455</v>
      </c>
      <c r="D27" s="655" t="s">
        <v>530</v>
      </c>
      <c r="E27" s="656" t="s">
        <v>142</v>
      </c>
      <c r="F27" s="638" t="b">
        <f>IF(総括表!$B$4=総括表!$Q$5,基礎データ貼付用シート!E2195+基礎データ貼付用シート!E2197)</f>
        <v>0</v>
      </c>
      <c r="G27" s="699" t="s">
        <v>117</v>
      </c>
      <c r="H27" s="793">
        <v>0.25600000000000001</v>
      </c>
      <c r="I27" s="704" t="s">
        <v>119</v>
      </c>
      <c r="J27" s="705">
        <f t="shared" si="0"/>
        <v>0</v>
      </c>
      <c r="K27" s="409" t="s">
        <v>254</v>
      </c>
      <c r="L27" s="536"/>
    </row>
    <row r="28" spans="1:12" s="49" customFormat="1" ht="15" customHeight="1" x14ac:dyDescent="0.2">
      <c r="A28" s="536"/>
      <c r="B28" s="652">
        <v>13</v>
      </c>
      <c r="C28" s="653" t="s">
        <v>120</v>
      </c>
      <c r="D28" s="655" t="s">
        <v>534</v>
      </c>
      <c r="E28" s="656" t="s">
        <v>143</v>
      </c>
      <c r="F28" s="638" t="b">
        <f>IF(総括表!$B$4=総括表!$Q$4,基礎データ貼付用シート!E2196+基礎データ貼付用シート!E2198)</f>
        <v>0</v>
      </c>
      <c r="G28" s="699" t="s">
        <v>117</v>
      </c>
      <c r="H28" s="610">
        <v>0.26600000000000001</v>
      </c>
      <c r="I28" s="699" t="s">
        <v>119</v>
      </c>
      <c r="J28" s="701">
        <f t="shared" si="0"/>
        <v>0</v>
      </c>
      <c r="K28" s="409" t="s">
        <v>253</v>
      </c>
      <c r="L28" s="536"/>
    </row>
    <row r="29" spans="1:12" s="49" customFormat="1" ht="15" customHeight="1" x14ac:dyDescent="0.2">
      <c r="A29" s="536"/>
      <c r="B29" s="410"/>
      <c r="C29" s="1320" t="s">
        <v>454</v>
      </c>
      <c r="D29" s="655" t="s">
        <v>530</v>
      </c>
      <c r="E29" s="656" t="s">
        <v>142</v>
      </c>
      <c r="F29" s="638" t="b">
        <f>IF(総括表!$B$4=総括表!$Q$5,基礎データ貼付用シート!E2196+基礎データ貼付用シート!E2198)</f>
        <v>0</v>
      </c>
      <c r="G29" s="699" t="s">
        <v>117</v>
      </c>
      <c r="H29" s="793">
        <v>0.214</v>
      </c>
      <c r="I29" s="704" t="s">
        <v>119</v>
      </c>
      <c r="J29" s="705">
        <f t="shared" si="0"/>
        <v>0</v>
      </c>
      <c r="K29" s="409" t="s">
        <v>322</v>
      </c>
      <c r="L29" s="536"/>
    </row>
    <row r="30" spans="1:12" s="49" customFormat="1" ht="15" customHeight="1" x14ac:dyDescent="0.2">
      <c r="A30" s="536"/>
      <c r="B30" s="652">
        <v>14</v>
      </c>
      <c r="C30" s="653" t="s">
        <v>476</v>
      </c>
      <c r="D30" s="655" t="s">
        <v>534</v>
      </c>
      <c r="E30" s="656" t="s">
        <v>143</v>
      </c>
      <c r="F30" s="638" t="b">
        <f>IF(総括表!$B$4=総括表!$Q$4,基礎データ貼付用シート!E2199+基礎データ貼付用シート!E2201)</f>
        <v>0</v>
      </c>
      <c r="G30" s="699" t="s">
        <v>117</v>
      </c>
      <c r="H30" s="610">
        <v>0.34399999999999997</v>
      </c>
      <c r="I30" s="699" t="s">
        <v>119</v>
      </c>
      <c r="J30" s="701">
        <f t="shared" si="0"/>
        <v>0</v>
      </c>
      <c r="K30" s="409" t="s">
        <v>321</v>
      </c>
      <c r="L30" s="536"/>
    </row>
    <row r="31" spans="1:12" s="49" customFormat="1" ht="15" customHeight="1" x14ac:dyDescent="0.2">
      <c r="A31" s="536"/>
      <c r="B31" s="410"/>
      <c r="C31" s="1320" t="s">
        <v>455</v>
      </c>
      <c r="D31" s="655" t="s">
        <v>530</v>
      </c>
      <c r="E31" s="656" t="s">
        <v>142</v>
      </c>
      <c r="F31" s="638" t="b">
        <f>IF(総括表!$B$4=総括表!$Q$5,基礎データ貼付用シート!E2199+基礎データ貼付用シート!E2201)</f>
        <v>0</v>
      </c>
      <c r="G31" s="699" t="s">
        <v>117</v>
      </c>
      <c r="H31" s="793">
        <v>0.29199999999999998</v>
      </c>
      <c r="I31" s="704" t="s">
        <v>119</v>
      </c>
      <c r="J31" s="705">
        <f t="shared" si="0"/>
        <v>0</v>
      </c>
      <c r="K31" s="409" t="s">
        <v>320</v>
      </c>
      <c r="L31" s="536"/>
    </row>
    <row r="32" spans="1:12" s="49" customFormat="1" ht="15" customHeight="1" x14ac:dyDescent="0.2">
      <c r="A32" s="536"/>
      <c r="B32" s="652">
        <v>15</v>
      </c>
      <c r="C32" s="653" t="s">
        <v>476</v>
      </c>
      <c r="D32" s="655" t="s">
        <v>534</v>
      </c>
      <c r="E32" s="656" t="s">
        <v>143</v>
      </c>
      <c r="F32" s="638" t="b">
        <f>IF(総括表!$B$4=総括表!$Q$4,基礎データ貼付用シート!E2200+基礎データ貼付用シート!E2202)</f>
        <v>0</v>
      </c>
      <c r="G32" s="699" t="s">
        <v>117</v>
      </c>
      <c r="H32" s="610">
        <v>0.28599999999999998</v>
      </c>
      <c r="I32" s="699" t="s">
        <v>119</v>
      </c>
      <c r="J32" s="701">
        <f t="shared" si="0"/>
        <v>0</v>
      </c>
      <c r="K32" s="409" t="s">
        <v>319</v>
      </c>
      <c r="L32" s="536"/>
    </row>
    <row r="33" spans="1:13" s="49" customFormat="1" ht="15" customHeight="1" x14ac:dyDescent="0.2">
      <c r="A33" s="536"/>
      <c r="B33" s="410"/>
      <c r="C33" s="1320" t="s">
        <v>454</v>
      </c>
      <c r="D33" s="655" t="s">
        <v>530</v>
      </c>
      <c r="E33" s="656" t="s">
        <v>142</v>
      </c>
      <c r="F33" s="638" t="b">
        <f>IF(総括表!$B$4=総括表!$Q$5,基礎データ貼付用シート!E2200+基礎データ貼付用シート!E2202)</f>
        <v>0</v>
      </c>
      <c r="G33" s="699" t="s">
        <v>117</v>
      </c>
      <c r="H33" s="793">
        <v>0.24299999999999999</v>
      </c>
      <c r="I33" s="704" t="s">
        <v>119</v>
      </c>
      <c r="J33" s="705">
        <f t="shared" si="0"/>
        <v>0</v>
      </c>
      <c r="K33" s="409" t="s">
        <v>318</v>
      </c>
      <c r="L33" s="536"/>
    </row>
    <row r="34" spans="1:13" s="49" customFormat="1" ht="15" customHeight="1" x14ac:dyDescent="0.2">
      <c r="A34" s="536"/>
      <c r="B34" s="652">
        <v>16</v>
      </c>
      <c r="C34" s="653" t="s">
        <v>513</v>
      </c>
      <c r="D34" s="655" t="s">
        <v>534</v>
      </c>
      <c r="E34" s="656" t="s">
        <v>143</v>
      </c>
      <c r="F34" s="638" t="b">
        <f>IF(総括表!$B$4=総括表!$Q$4,基礎データ貼付用シート!E2203+基礎データ貼付用シート!E2206)</f>
        <v>0</v>
      </c>
      <c r="G34" s="699" t="s">
        <v>117</v>
      </c>
      <c r="H34" s="610">
        <v>0.371</v>
      </c>
      <c r="I34" s="699" t="s">
        <v>119</v>
      </c>
      <c r="J34" s="701">
        <f t="shared" si="0"/>
        <v>0</v>
      </c>
      <c r="K34" s="409" t="s">
        <v>317</v>
      </c>
      <c r="L34" s="536"/>
    </row>
    <row r="35" spans="1:13" s="49" customFormat="1" ht="15" customHeight="1" x14ac:dyDescent="0.2">
      <c r="A35" s="536"/>
      <c r="B35" s="410"/>
      <c r="C35" s="1320" t="s">
        <v>455</v>
      </c>
      <c r="D35" s="655" t="s">
        <v>530</v>
      </c>
      <c r="E35" s="656" t="s">
        <v>142</v>
      </c>
      <c r="F35" s="638" t="b">
        <f>IF(総括表!$B$4=総括表!$Q$5,基礎データ貼付用シート!E2203+基礎データ貼付用シート!E2206)</f>
        <v>0</v>
      </c>
      <c r="G35" s="699" t="s">
        <v>117</v>
      </c>
      <c r="H35" s="793">
        <v>0.32700000000000001</v>
      </c>
      <c r="I35" s="704" t="s">
        <v>119</v>
      </c>
      <c r="J35" s="705">
        <f t="shared" si="0"/>
        <v>0</v>
      </c>
      <c r="K35" s="409" t="s">
        <v>316</v>
      </c>
      <c r="L35" s="536"/>
      <c r="M35" s="253"/>
    </row>
    <row r="36" spans="1:13" s="49" customFormat="1" ht="15" customHeight="1" x14ac:dyDescent="0.2">
      <c r="A36" s="536"/>
      <c r="B36" s="652">
        <v>17</v>
      </c>
      <c r="C36" s="653" t="s">
        <v>513</v>
      </c>
      <c r="D36" s="655" t="s">
        <v>534</v>
      </c>
      <c r="E36" s="656" t="s">
        <v>143</v>
      </c>
      <c r="F36" s="638" t="b">
        <f>IF(総括表!$B$4=総括表!$Q$4,基礎データ貼付用シート!E2204+基礎データ貼付用シート!E2207)</f>
        <v>0</v>
      </c>
      <c r="G36" s="699" t="s">
        <v>117</v>
      </c>
      <c r="H36" s="610">
        <v>0.309</v>
      </c>
      <c r="I36" s="699" t="s">
        <v>119</v>
      </c>
      <c r="J36" s="701">
        <f t="shared" ref="J36:J47" si="1">ROUND(F36*H36,0)</f>
        <v>0</v>
      </c>
      <c r="K36" s="409" t="s">
        <v>315</v>
      </c>
      <c r="L36" s="536"/>
    </row>
    <row r="37" spans="1:13" s="49" customFormat="1" ht="15" customHeight="1" x14ac:dyDescent="0.2">
      <c r="A37" s="536"/>
      <c r="B37" s="410"/>
      <c r="C37" s="1320" t="s">
        <v>454</v>
      </c>
      <c r="D37" s="655" t="s">
        <v>530</v>
      </c>
      <c r="E37" s="656" t="s">
        <v>142</v>
      </c>
      <c r="F37" s="638" t="b">
        <f>IF(総括表!$B$4=総括表!$Q$5,基礎データ貼付用シート!E2204+基礎データ貼付用シート!E2207)</f>
        <v>0</v>
      </c>
      <c r="G37" s="699" t="s">
        <v>117</v>
      </c>
      <c r="H37" s="610">
        <v>0.27200000000000002</v>
      </c>
      <c r="I37" s="699" t="s">
        <v>119</v>
      </c>
      <c r="J37" s="701">
        <f t="shared" si="1"/>
        <v>0</v>
      </c>
      <c r="K37" s="570" t="s">
        <v>314</v>
      </c>
      <c r="L37" s="536"/>
    </row>
    <row r="38" spans="1:13" s="49" customFormat="1" ht="15" customHeight="1" x14ac:dyDescent="0.2">
      <c r="A38" s="536"/>
      <c r="B38" s="873">
        <v>18</v>
      </c>
      <c r="C38" s="690" t="s">
        <v>513</v>
      </c>
      <c r="D38" s="410" t="s">
        <v>534</v>
      </c>
      <c r="E38" s="780" t="s">
        <v>143</v>
      </c>
      <c r="F38" s="638" t="b">
        <f>IF(総括表!$B$4=総括表!$Q$4,基礎データ貼付用シート!E2205+基礎データ貼付用シート!E2208)</f>
        <v>0</v>
      </c>
      <c r="G38" s="975" t="s">
        <v>117</v>
      </c>
      <c r="H38" s="1328">
        <v>0.27800000000000002</v>
      </c>
      <c r="I38" s="975" t="s">
        <v>119</v>
      </c>
      <c r="J38" s="1170">
        <f t="shared" si="1"/>
        <v>0</v>
      </c>
      <c r="K38" s="409" t="s">
        <v>313</v>
      </c>
      <c r="L38" s="536"/>
    </row>
    <row r="39" spans="1:13" s="49" customFormat="1" ht="15" customHeight="1" x14ac:dyDescent="0.2">
      <c r="A39" s="536"/>
      <c r="B39" s="410"/>
      <c r="C39" s="1320" t="s">
        <v>655</v>
      </c>
      <c r="D39" s="655" t="s">
        <v>530</v>
      </c>
      <c r="E39" s="656" t="s">
        <v>142</v>
      </c>
      <c r="F39" s="638" t="b">
        <f>IF(総括表!$B$4=総括表!$Q$5,基礎データ貼付用シート!E2205+基礎データ貼付用シート!E2208)</f>
        <v>0</v>
      </c>
      <c r="G39" s="699" t="s">
        <v>117</v>
      </c>
      <c r="H39" s="1329">
        <v>0.245</v>
      </c>
      <c r="I39" s="704" t="s">
        <v>119</v>
      </c>
      <c r="J39" s="705">
        <f t="shared" si="1"/>
        <v>0</v>
      </c>
      <c r="K39" s="409" t="s">
        <v>312</v>
      </c>
      <c r="L39" s="536"/>
    </row>
    <row r="40" spans="1:13" s="49" customFormat="1" ht="15" customHeight="1" x14ac:dyDescent="0.2">
      <c r="A40" s="536"/>
      <c r="B40" s="652">
        <v>19</v>
      </c>
      <c r="C40" s="653" t="s">
        <v>620</v>
      </c>
      <c r="D40" s="655" t="s">
        <v>534</v>
      </c>
      <c r="E40" s="656" t="s">
        <v>143</v>
      </c>
      <c r="F40" s="638" t="b">
        <f>IF(総括表!$B$4=総括表!$Q$4,基礎データ貼付用シート!E2209+基礎データ貼付用シート!E2211)</f>
        <v>0</v>
      </c>
      <c r="G40" s="699" t="s">
        <v>117</v>
      </c>
      <c r="H40" s="1329">
        <v>0.53900000000000003</v>
      </c>
      <c r="I40" s="699" t="s">
        <v>119</v>
      </c>
      <c r="J40" s="701">
        <f t="shared" si="1"/>
        <v>0</v>
      </c>
      <c r="K40" s="409" t="s">
        <v>311</v>
      </c>
      <c r="L40" s="536"/>
    </row>
    <row r="41" spans="1:13" s="49" customFormat="1" ht="15" customHeight="1" x14ac:dyDescent="0.2">
      <c r="A41" s="536"/>
      <c r="B41" s="410"/>
      <c r="C41" s="1320" t="s">
        <v>704</v>
      </c>
      <c r="D41" s="655" t="s">
        <v>530</v>
      </c>
      <c r="E41" s="656" t="s">
        <v>142</v>
      </c>
      <c r="F41" s="638" t="b">
        <f>IF(総括表!$B$4=総括表!$Q$5,基礎データ貼付用シート!E2209+基礎データ貼付用シート!E2211)</f>
        <v>0</v>
      </c>
      <c r="G41" s="699" t="s">
        <v>117</v>
      </c>
      <c r="H41" s="1330">
        <v>0.47799999999999998</v>
      </c>
      <c r="I41" s="704" t="s">
        <v>119</v>
      </c>
      <c r="J41" s="705">
        <f t="shared" si="1"/>
        <v>0</v>
      </c>
      <c r="K41" s="409" t="s">
        <v>310</v>
      </c>
      <c r="L41" s="536"/>
    </row>
    <row r="42" spans="1:13" s="49" customFormat="1" ht="15" customHeight="1" x14ac:dyDescent="0.2">
      <c r="A42" s="536"/>
      <c r="B42" s="873">
        <v>20</v>
      </c>
      <c r="C42" s="653" t="s">
        <v>620</v>
      </c>
      <c r="D42" s="655" t="s">
        <v>534</v>
      </c>
      <c r="E42" s="656" t="s">
        <v>143</v>
      </c>
      <c r="F42" s="638" t="b">
        <f>IF(総括表!$B$4=総括表!$Q$4,基礎データ貼付用シート!E2210+基礎データ貼付用シート!E2212)</f>
        <v>0</v>
      </c>
      <c r="G42" s="699" t="s">
        <v>117</v>
      </c>
      <c r="H42" s="1329">
        <v>0.33700000000000002</v>
      </c>
      <c r="I42" s="699" t="s">
        <v>119</v>
      </c>
      <c r="J42" s="701">
        <f t="shared" si="1"/>
        <v>0</v>
      </c>
      <c r="K42" s="409" t="s">
        <v>309</v>
      </c>
      <c r="L42" s="536"/>
    </row>
    <row r="43" spans="1:13" s="49" customFormat="1" ht="15" customHeight="1" x14ac:dyDescent="0.2">
      <c r="A43" s="536"/>
      <c r="B43" s="410"/>
      <c r="C43" s="1320" t="s">
        <v>454</v>
      </c>
      <c r="D43" s="655" t="s">
        <v>530</v>
      </c>
      <c r="E43" s="656" t="s">
        <v>142</v>
      </c>
      <c r="F43" s="638" t="b">
        <f>IF(総括表!$B$4=総括表!$Q$5,基礎データ貼付用シート!E2210+基礎データ貼付用シート!E2212)</f>
        <v>0</v>
      </c>
      <c r="G43" s="699" t="s">
        <v>117</v>
      </c>
      <c r="H43" s="1329">
        <v>0.29899999999999999</v>
      </c>
      <c r="I43" s="704" t="s">
        <v>119</v>
      </c>
      <c r="J43" s="705">
        <f t="shared" si="1"/>
        <v>0</v>
      </c>
      <c r="K43" s="409" t="s">
        <v>308</v>
      </c>
      <c r="L43" s="536"/>
    </row>
    <row r="44" spans="1:13" s="49" customFormat="1" ht="15" customHeight="1" x14ac:dyDescent="0.2">
      <c r="A44" s="536"/>
      <c r="B44" s="652">
        <v>21</v>
      </c>
      <c r="C44" s="653" t="s">
        <v>716</v>
      </c>
      <c r="D44" s="655" t="s">
        <v>534</v>
      </c>
      <c r="E44" s="656" t="s">
        <v>143</v>
      </c>
      <c r="F44" s="638" t="b">
        <f>IF(総括表!$B$4=総括表!$Q$4,基礎データ貼付用シート!E2213+基礎データ貼付用シート!E2215)</f>
        <v>0</v>
      </c>
      <c r="G44" s="699" t="s">
        <v>117</v>
      </c>
      <c r="H44" s="1329">
        <v>0.434</v>
      </c>
      <c r="I44" s="699" t="s">
        <v>119</v>
      </c>
      <c r="J44" s="701">
        <f t="shared" si="1"/>
        <v>0</v>
      </c>
      <c r="K44" s="409" t="s">
        <v>307</v>
      </c>
      <c r="L44" s="536"/>
    </row>
    <row r="45" spans="1:13" s="49" customFormat="1" ht="15" customHeight="1" x14ac:dyDescent="0.2">
      <c r="A45" s="536"/>
      <c r="B45" s="410"/>
      <c r="C45" s="1320" t="s">
        <v>455</v>
      </c>
      <c r="D45" s="655" t="s">
        <v>530</v>
      </c>
      <c r="E45" s="656" t="s">
        <v>142</v>
      </c>
      <c r="F45" s="638" t="b">
        <f>IF(総括表!$B$4=総括表!$Q$5,基礎データ貼付用シート!E2213+基礎データ貼付用シート!E2215)</f>
        <v>0</v>
      </c>
      <c r="G45" s="699" t="s">
        <v>117</v>
      </c>
      <c r="H45" s="1330">
        <v>0.39200000000000002</v>
      </c>
      <c r="I45" s="704" t="s">
        <v>119</v>
      </c>
      <c r="J45" s="705">
        <f t="shared" si="1"/>
        <v>0</v>
      </c>
      <c r="K45" s="409" t="s">
        <v>306</v>
      </c>
      <c r="L45" s="536"/>
    </row>
    <row r="46" spans="1:13" s="49" customFormat="1" ht="15" customHeight="1" x14ac:dyDescent="0.2">
      <c r="A46" s="536"/>
      <c r="B46" s="873">
        <v>22</v>
      </c>
      <c r="C46" s="653" t="s">
        <v>716</v>
      </c>
      <c r="D46" s="655" t="s">
        <v>534</v>
      </c>
      <c r="E46" s="656" t="s">
        <v>143</v>
      </c>
      <c r="F46" s="638" t="b">
        <f>IF(総括表!$B$4=総括表!$Q$4,基礎データ貼付用シート!E2214+基礎データ貼付用シート!E2216)</f>
        <v>0</v>
      </c>
      <c r="G46" s="699" t="s">
        <v>117</v>
      </c>
      <c r="H46" s="1329">
        <v>0.36099999999999999</v>
      </c>
      <c r="I46" s="699" t="s">
        <v>119</v>
      </c>
      <c r="J46" s="701">
        <f t="shared" si="1"/>
        <v>0</v>
      </c>
      <c r="K46" s="409" t="s">
        <v>305</v>
      </c>
      <c r="L46" s="536"/>
    </row>
    <row r="47" spans="1:13" s="49" customFormat="1" ht="15" customHeight="1" x14ac:dyDescent="0.2">
      <c r="A47" s="536"/>
      <c r="B47" s="410"/>
      <c r="C47" s="1320" t="s">
        <v>454</v>
      </c>
      <c r="D47" s="655" t="s">
        <v>530</v>
      </c>
      <c r="E47" s="656" t="s">
        <v>142</v>
      </c>
      <c r="F47" s="638" t="b">
        <f>IF(総括表!$B$4=総括表!$Q$5,基礎データ貼付用シート!E2214+基礎データ貼付用シート!E2216)</f>
        <v>0</v>
      </c>
      <c r="G47" s="699" t="s">
        <v>117</v>
      </c>
      <c r="H47" s="1330">
        <v>0.32700000000000001</v>
      </c>
      <c r="I47" s="704" t="s">
        <v>119</v>
      </c>
      <c r="J47" s="705">
        <f t="shared" si="1"/>
        <v>0</v>
      </c>
      <c r="K47" s="409" t="s">
        <v>304</v>
      </c>
      <c r="L47" s="536"/>
    </row>
    <row r="48" spans="1:13" s="49" customFormat="1" ht="15" customHeight="1" x14ac:dyDescent="0.2">
      <c r="A48" s="536"/>
      <c r="B48" s="1149"/>
      <c r="C48" s="1321"/>
      <c r="D48" s="1149"/>
      <c r="E48" s="1322"/>
      <c r="F48" s="44"/>
      <c r="G48" s="1323"/>
      <c r="H48" s="1324"/>
      <c r="I48" s="1323"/>
      <c r="J48" s="44"/>
      <c r="K48" s="633"/>
      <c r="L48" s="536"/>
    </row>
    <row r="49" spans="1:12" s="49" customFormat="1" ht="15" customHeight="1" x14ac:dyDescent="0.2">
      <c r="A49" s="536"/>
      <c r="B49" s="413"/>
      <c r="C49" s="882"/>
      <c r="D49" s="413"/>
      <c r="E49" s="633"/>
      <c r="F49" s="58"/>
      <c r="G49" s="591"/>
      <c r="H49" s="593"/>
      <c r="I49" s="591"/>
      <c r="J49" s="58"/>
      <c r="K49" s="633"/>
      <c r="L49" s="536"/>
    </row>
    <row r="50" spans="1:12" s="49" customFormat="1" ht="15" customHeight="1" x14ac:dyDescent="0.2">
      <c r="A50" s="551" t="s">
        <v>51</v>
      </c>
      <c r="B50" s="536" t="s">
        <v>7146</v>
      </c>
      <c r="C50" s="550"/>
      <c r="D50" s="413"/>
      <c r="E50" s="633"/>
      <c r="F50" s="58"/>
      <c r="G50" s="591"/>
      <c r="H50" s="593"/>
      <c r="I50" s="591"/>
      <c r="J50" s="58"/>
      <c r="K50" s="633"/>
      <c r="L50" s="536"/>
    </row>
    <row r="51" spans="1:12" s="49" customFormat="1" ht="15" customHeight="1" x14ac:dyDescent="0.2">
      <c r="A51" s="536"/>
      <c r="B51" s="1325"/>
      <c r="C51" s="1326"/>
      <c r="D51" s="1325"/>
      <c r="E51" s="1327"/>
      <c r="F51" s="35"/>
      <c r="G51" s="929"/>
      <c r="H51" s="937"/>
      <c r="I51" s="929"/>
      <c r="J51" s="35"/>
      <c r="K51" s="633"/>
      <c r="L51" s="536"/>
    </row>
    <row r="52" spans="1:12" s="49" customFormat="1" ht="15" customHeight="1" x14ac:dyDescent="0.2">
      <c r="A52" s="536"/>
      <c r="B52" s="652">
        <v>23</v>
      </c>
      <c r="C52" s="653" t="s">
        <v>747</v>
      </c>
      <c r="D52" s="655" t="s">
        <v>534</v>
      </c>
      <c r="E52" s="656" t="s">
        <v>143</v>
      </c>
      <c r="F52" s="638" t="b">
        <f>IF(総括表!$B$4=総括表!$Q$4,基礎データ貼付用シート!E2217+基礎データ貼付用シート!E2219)</f>
        <v>0</v>
      </c>
      <c r="G52" s="699" t="s">
        <v>117</v>
      </c>
      <c r="H52" s="1329">
        <v>0.46200000000000002</v>
      </c>
      <c r="I52" s="699" t="s">
        <v>119</v>
      </c>
      <c r="J52" s="701">
        <f t="shared" si="0"/>
        <v>0</v>
      </c>
      <c r="K52" s="409" t="s">
        <v>910</v>
      </c>
      <c r="L52" s="536"/>
    </row>
    <row r="53" spans="1:12" s="49" customFormat="1" ht="15" customHeight="1" x14ac:dyDescent="0.2">
      <c r="A53" s="536"/>
      <c r="B53" s="410"/>
      <c r="C53" s="1320" t="s">
        <v>455</v>
      </c>
      <c r="D53" s="655" t="s">
        <v>530</v>
      </c>
      <c r="E53" s="656" t="s">
        <v>142</v>
      </c>
      <c r="F53" s="638" t="b">
        <f>IF(総括表!$B$4=総括表!$Q$5,基礎データ貼付用シート!E2217+基礎データ貼付用シート!E2219)</f>
        <v>0</v>
      </c>
      <c r="G53" s="699" t="s">
        <v>117</v>
      </c>
      <c r="H53" s="1330">
        <v>0.42699999999999999</v>
      </c>
      <c r="I53" s="704" t="s">
        <v>119</v>
      </c>
      <c r="J53" s="705">
        <f t="shared" si="0"/>
        <v>0</v>
      </c>
      <c r="K53" s="409" t="s">
        <v>898</v>
      </c>
      <c r="L53" s="536"/>
    </row>
    <row r="54" spans="1:12" s="49" customFormat="1" ht="15" customHeight="1" x14ac:dyDescent="0.2">
      <c r="A54" s="536"/>
      <c r="B54" s="873">
        <v>24</v>
      </c>
      <c r="C54" s="653" t="s">
        <v>747</v>
      </c>
      <c r="D54" s="655" t="s">
        <v>534</v>
      </c>
      <c r="E54" s="656" t="s">
        <v>143</v>
      </c>
      <c r="F54" s="638" t="b">
        <f>IF(総括表!$B$4=総括表!$Q$4,基礎データ貼付用シート!E2218+基礎データ貼付用シート!E2220)</f>
        <v>0</v>
      </c>
      <c r="G54" s="699" t="s">
        <v>117</v>
      </c>
      <c r="H54" s="1329">
        <v>0.38500000000000001</v>
      </c>
      <c r="I54" s="699" t="s">
        <v>119</v>
      </c>
      <c r="J54" s="701">
        <f t="shared" si="0"/>
        <v>0</v>
      </c>
      <c r="K54" s="409" t="s">
        <v>900</v>
      </c>
      <c r="L54" s="536"/>
    </row>
    <row r="55" spans="1:12" s="49" customFormat="1" ht="15" customHeight="1" x14ac:dyDescent="0.2">
      <c r="A55" s="536"/>
      <c r="B55" s="410"/>
      <c r="C55" s="1320" t="s">
        <v>454</v>
      </c>
      <c r="D55" s="655" t="s">
        <v>530</v>
      </c>
      <c r="E55" s="656" t="s">
        <v>142</v>
      </c>
      <c r="F55" s="638" t="b">
        <f>IF(総括表!$B$4=総括表!$Q$5,基礎データ貼付用シート!E2218+基礎データ貼付用シート!E2220)</f>
        <v>0</v>
      </c>
      <c r="G55" s="699" t="s">
        <v>117</v>
      </c>
      <c r="H55" s="1330">
        <v>0.35599999999999998</v>
      </c>
      <c r="I55" s="704" t="s">
        <v>119</v>
      </c>
      <c r="J55" s="705">
        <f t="shared" si="0"/>
        <v>0</v>
      </c>
      <c r="K55" s="409" t="s">
        <v>911</v>
      </c>
      <c r="L55" s="536"/>
    </row>
    <row r="56" spans="1:12" s="49" customFormat="1" ht="15" customHeight="1" x14ac:dyDescent="0.2">
      <c r="A56" s="536"/>
      <c r="B56" s="652">
        <v>25</v>
      </c>
      <c r="C56" s="653" t="s">
        <v>818</v>
      </c>
      <c r="D56" s="655" t="s">
        <v>534</v>
      </c>
      <c r="E56" s="656" t="s">
        <v>143</v>
      </c>
      <c r="F56" s="638" t="b">
        <f>IF(総括表!$B$4=総括表!$Q$4,基礎データ貼付用シート!E2221+基礎データ貼付用シート!E2223)</f>
        <v>0</v>
      </c>
      <c r="G56" s="699" t="s">
        <v>117</v>
      </c>
      <c r="H56" s="1329">
        <v>0.48899999999999999</v>
      </c>
      <c r="I56" s="699" t="s">
        <v>119</v>
      </c>
      <c r="J56" s="701">
        <f t="shared" si="0"/>
        <v>0</v>
      </c>
      <c r="K56" s="409" t="s">
        <v>303</v>
      </c>
      <c r="L56" s="536"/>
    </row>
    <row r="57" spans="1:12" s="49" customFormat="1" ht="15" customHeight="1" x14ac:dyDescent="0.2">
      <c r="A57" s="536"/>
      <c r="B57" s="410"/>
      <c r="C57" s="1320" t="s">
        <v>455</v>
      </c>
      <c r="D57" s="655" t="s">
        <v>530</v>
      </c>
      <c r="E57" s="656" t="s">
        <v>142</v>
      </c>
      <c r="F57" s="638" t="b">
        <f>IF(総括表!$B$4=総括表!$Q$5,基礎データ貼付用シート!E2221+基礎データ貼付用シート!E2223)</f>
        <v>0</v>
      </c>
      <c r="G57" s="699" t="s">
        <v>117</v>
      </c>
      <c r="H57" s="1330">
        <v>0.46100000000000002</v>
      </c>
      <c r="I57" s="704" t="s">
        <v>119</v>
      </c>
      <c r="J57" s="705">
        <f t="shared" ref="J57:J87" si="2">ROUND(F57*H57,0)</f>
        <v>0</v>
      </c>
      <c r="K57" s="409" t="s">
        <v>888</v>
      </c>
      <c r="L57" s="536"/>
    </row>
    <row r="58" spans="1:12" s="49" customFormat="1" ht="15" customHeight="1" x14ac:dyDescent="0.2">
      <c r="A58" s="536"/>
      <c r="B58" s="873">
        <v>26</v>
      </c>
      <c r="C58" s="653" t="s">
        <v>818</v>
      </c>
      <c r="D58" s="655" t="s">
        <v>534</v>
      </c>
      <c r="E58" s="656" t="s">
        <v>143</v>
      </c>
      <c r="F58" s="638" t="b">
        <f>IF(総括表!$B$4=総括表!$Q$4,基礎データ貼付用シート!E2222+基礎データ貼付用シート!E2224)</f>
        <v>0</v>
      </c>
      <c r="G58" s="699" t="s">
        <v>117</v>
      </c>
      <c r="H58" s="1329">
        <v>0.40799999999999997</v>
      </c>
      <c r="I58" s="699" t="s">
        <v>119</v>
      </c>
      <c r="J58" s="701">
        <f t="shared" si="2"/>
        <v>0</v>
      </c>
      <c r="K58" s="409" t="s">
        <v>887</v>
      </c>
      <c r="L58" s="536"/>
    </row>
    <row r="59" spans="1:12" s="49" customFormat="1" ht="15" customHeight="1" x14ac:dyDescent="0.2">
      <c r="A59" s="536"/>
      <c r="B59" s="410"/>
      <c r="C59" s="1320" t="s">
        <v>454</v>
      </c>
      <c r="D59" s="655" t="s">
        <v>530</v>
      </c>
      <c r="E59" s="656" t="s">
        <v>142</v>
      </c>
      <c r="F59" s="638" t="b">
        <f>IF(総括表!$B$4=総括表!$Q$5,基礎データ貼付用シート!E2222+基礎データ貼付用シート!E2224)</f>
        <v>0</v>
      </c>
      <c r="G59" s="699" t="s">
        <v>117</v>
      </c>
      <c r="H59" s="1330">
        <v>0.38500000000000001</v>
      </c>
      <c r="I59" s="704" t="s">
        <v>119</v>
      </c>
      <c r="J59" s="705">
        <f t="shared" si="2"/>
        <v>0</v>
      </c>
      <c r="K59" s="409" t="s">
        <v>886</v>
      </c>
      <c r="L59" s="536"/>
    </row>
    <row r="60" spans="1:12" s="49" customFormat="1" ht="15" customHeight="1" x14ac:dyDescent="0.2">
      <c r="A60" s="536"/>
      <c r="B60" s="652">
        <v>27</v>
      </c>
      <c r="C60" s="653" t="s">
        <v>894</v>
      </c>
      <c r="D60" s="655" t="s">
        <v>534</v>
      </c>
      <c r="E60" s="656" t="s">
        <v>143</v>
      </c>
      <c r="F60" s="638" t="b">
        <f>IF(総括表!$B$4=総括表!$Q$4,基礎データ貼付用シート!E2225+基礎データ貼付用シート!E2227)</f>
        <v>0</v>
      </c>
      <c r="G60" s="699" t="s">
        <v>117</v>
      </c>
      <c r="H60" s="1329">
        <v>0.51600000000000001</v>
      </c>
      <c r="I60" s="699" t="s">
        <v>119</v>
      </c>
      <c r="J60" s="701">
        <f t="shared" si="2"/>
        <v>0</v>
      </c>
      <c r="K60" s="409" t="s">
        <v>885</v>
      </c>
      <c r="L60" s="536"/>
    </row>
    <row r="61" spans="1:12" s="49" customFormat="1" ht="15" customHeight="1" x14ac:dyDescent="0.2">
      <c r="A61" s="536"/>
      <c r="B61" s="410"/>
      <c r="C61" s="1320" t="s">
        <v>455</v>
      </c>
      <c r="D61" s="655" t="s">
        <v>530</v>
      </c>
      <c r="E61" s="656" t="s">
        <v>142</v>
      </c>
      <c r="F61" s="638" t="b">
        <f>IF(総括表!$B$4=総括表!$Q$5,基礎データ貼付用シート!E2225+基礎データ貼付用シート!E2227)</f>
        <v>0</v>
      </c>
      <c r="G61" s="699" t="s">
        <v>117</v>
      </c>
      <c r="H61" s="1330">
        <v>0.495</v>
      </c>
      <c r="I61" s="704" t="s">
        <v>119</v>
      </c>
      <c r="J61" s="705">
        <f t="shared" si="2"/>
        <v>0</v>
      </c>
      <c r="K61" s="409" t="s">
        <v>884</v>
      </c>
      <c r="L61" s="536"/>
    </row>
    <row r="62" spans="1:12" s="49" customFormat="1" ht="15" customHeight="1" x14ac:dyDescent="0.2">
      <c r="A62" s="536"/>
      <c r="B62" s="873">
        <v>28</v>
      </c>
      <c r="C62" s="653" t="s">
        <v>894</v>
      </c>
      <c r="D62" s="655" t="s">
        <v>534</v>
      </c>
      <c r="E62" s="656" t="s">
        <v>143</v>
      </c>
      <c r="F62" s="638" t="b">
        <f>IF(総括表!$B$4=総括表!$Q$4,基礎データ貼付用シート!E2226+基礎データ貼付用シート!E2228)</f>
        <v>0</v>
      </c>
      <c r="G62" s="699" t="s">
        <v>117</v>
      </c>
      <c r="H62" s="1329">
        <v>0.43</v>
      </c>
      <c r="I62" s="699" t="s">
        <v>119</v>
      </c>
      <c r="J62" s="701">
        <f t="shared" si="2"/>
        <v>0</v>
      </c>
      <c r="K62" s="409" t="s">
        <v>301</v>
      </c>
      <c r="L62" s="536"/>
    </row>
    <row r="63" spans="1:12" s="49" customFormat="1" ht="15" customHeight="1" x14ac:dyDescent="0.2">
      <c r="A63" s="536"/>
      <c r="B63" s="410"/>
      <c r="C63" s="1320" t="s">
        <v>454</v>
      </c>
      <c r="D63" s="655" t="s">
        <v>530</v>
      </c>
      <c r="E63" s="656" t="s">
        <v>142</v>
      </c>
      <c r="F63" s="638" t="b">
        <f>IF(総括表!$B$4=総括表!$Q$5,基礎データ貼付用シート!E2226+基礎データ貼付用シート!E2228)</f>
        <v>0</v>
      </c>
      <c r="G63" s="699" t="s">
        <v>117</v>
      </c>
      <c r="H63" s="1330">
        <v>0.41199999999999998</v>
      </c>
      <c r="I63" s="704" t="s">
        <v>119</v>
      </c>
      <c r="J63" s="705">
        <f t="shared" si="2"/>
        <v>0</v>
      </c>
      <c r="K63" s="409" t="s">
        <v>300</v>
      </c>
      <c r="L63" s="536"/>
    </row>
    <row r="64" spans="1:12" s="49" customFormat="1" ht="15" customHeight="1" x14ac:dyDescent="0.2">
      <c r="A64" s="536"/>
      <c r="B64" s="652">
        <v>29</v>
      </c>
      <c r="C64" s="653" t="s">
        <v>926</v>
      </c>
      <c r="D64" s="655" t="s">
        <v>534</v>
      </c>
      <c r="E64" s="656" t="s">
        <v>143</v>
      </c>
      <c r="F64" s="638" t="b">
        <f>IF(総括表!$B$4=総括表!$Q$4,基礎データ貼付用シート!E2229+基礎データ貼付用シート!E2232)</f>
        <v>0</v>
      </c>
      <c r="G64" s="699" t="s">
        <v>117</v>
      </c>
      <c r="H64" s="1329">
        <v>0.72599999999999998</v>
      </c>
      <c r="I64" s="699" t="s">
        <v>119</v>
      </c>
      <c r="J64" s="701">
        <f t="shared" si="2"/>
        <v>0</v>
      </c>
      <c r="K64" s="409" t="s">
        <v>299</v>
      </c>
      <c r="L64" s="536"/>
    </row>
    <row r="65" spans="1:12" s="49" customFormat="1" ht="15" customHeight="1" x14ac:dyDescent="0.2">
      <c r="A65" s="536"/>
      <c r="B65" s="410"/>
      <c r="C65" s="1320" t="s">
        <v>704</v>
      </c>
      <c r="D65" s="655" t="s">
        <v>530</v>
      </c>
      <c r="E65" s="656" t="s">
        <v>142</v>
      </c>
      <c r="F65" s="638" t="b">
        <f>IF(総括表!$B$4=総括表!$Q$5,基礎データ貼付用シート!E2229+基礎データ貼付用シート!E2232)</f>
        <v>0</v>
      </c>
      <c r="G65" s="699" t="s">
        <v>117</v>
      </c>
      <c r="H65" s="1330">
        <v>0.70599999999999996</v>
      </c>
      <c r="I65" s="704" t="s">
        <v>119</v>
      </c>
      <c r="J65" s="705">
        <f t="shared" si="2"/>
        <v>0</v>
      </c>
      <c r="K65" s="409" t="s">
        <v>296</v>
      </c>
      <c r="L65" s="536"/>
    </row>
    <row r="66" spans="1:12" s="49" customFormat="1" ht="15" customHeight="1" x14ac:dyDescent="0.2">
      <c r="A66" s="536"/>
      <c r="B66" s="873">
        <v>30</v>
      </c>
      <c r="C66" s="653" t="s">
        <v>926</v>
      </c>
      <c r="D66" s="655" t="s">
        <v>534</v>
      </c>
      <c r="E66" s="656" t="s">
        <v>143</v>
      </c>
      <c r="F66" s="638" t="b">
        <f>IF(総括表!$B$4=総括表!$Q$4,基礎データ貼付用シート!E2230+基礎データ貼付用シート!E2233)</f>
        <v>0</v>
      </c>
      <c r="G66" s="699" t="s">
        <v>117</v>
      </c>
      <c r="H66" s="1329">
        <v>0.54400000000000004</v>
      </c>
      <c r="I66" s="699" t="s">
        <v>119</v>
      </c>
      <c r="J66" s="701">
        <f t="shared" si="2"/>
        <v>0</v>
      </c>
      <c r="K66" s="409" t="s">
        <v>294</v>
      </c>
      <c r="L66" s="536"/>
    </row>
    <row r="67" spans="1:12" s="49" customFormat="1" ht="15" customHeight="1" x14ac:dyDescent="0.2">
      <c r="A67" s="536"/>
      <c r="B67" s="410"/>
      <c r="C67" s="1320" t="s">
        <v>455</v>
      </c>
      <c r="D67" s="655" t="s">
        <v>530</v>
      </c>
      <c r="E67" s="656" t="s">
        <v>142</v>
      </c>
      <c r="F67" s="638" t="b">
        <f>IF(総括表!$B$4=総括表!$Q$5,基礎データ貼付用シート!E2230+基礎データ貼付用シート!E2233)</f>
        <v>0</v>
      </c>
      <c r="G67" s="699" t="s">
        <v>117</v>
      </c>
      <c r="H67" s="1330">
        <v>0.53</v>
      </c>
      <c r="I67" s="704" t="s">
        <v>119</v>
      </c>
      <c r="J67" s="705">
        <f t="shared" si="2"/>
        <v>0</v>
      </c>
      <c r="K67" s="409" t="s">
        <v>292</v>
      </c>
      <c r="L67" s="536"/>
    </row>
    <row r="68" spans="1:12" s="49" customFormat="1" ht="15" customHeight="1" x14ac:dyDescent="0.2">
      <c r="A68" s="536"/>
      <c r="B68" s="652">
        <v>31</v>
      </c>
      <c r="C68" s="653" t="s">
        <v>926</v>
      </c>
      <c r="D68" s="655" t="s">
        <v>534</v>
      </c>
      <c r="E68" s="656" t="s">
        <v>143</v>
      </c>
      <c r="F68" s="638" t="b">
        <f>IF(総括表!$B$4=総括表!$Q$4,基礎データ貼付用シート!E2231+基礎データ貼付用シート!E2234)</f>
        <v>0</v>
      </c>
      <c r="G68" s="699" t="s">
        <v>117</v>
      </c>
      <c r="H68" s="1329">
        <v>0.45400000000000001</v>
      </c>
      <c r="I68" s="699" t="s">
        <v>119</v>
      </c>
      <c r="J68" s="701">
        <f t="shared" si="2"/>
        <v>0</v>
      </c>
      <c r="K68" s="409" t="s">
        <v>332</v>
      </c>
      <c r="L68" s="536"/>
    </row>
    <row r="69" spans="1:12" s="49" customFormat="1" ht="15" customHeight="1" x14ac:dyDescent="0.2">
      <c r="A69" s="536"/>
      <c r="B69" s="410"/>
      <c r="C69" s="1320" t="s">
        <v>454</v>
      </c>
      <c r="D69" s="655" t="s">
        <v>530</v>
      </c>
      <c r="E69" s="656" t="s">
        <v>142</v>
      </c>
      <c r="F69" s="638" t="b">
        <f>IF(総括表!$B$4=総括表!$Q$5,基礎データ貼付用シート!E2231+基礎データ貼付用シート!E2234)</f>
        <v>0</v>
      </c>
      <c r="G69" s="699" t="s">
        <v>117</v>
      </c>
      <c r="H69" s="1330">
        <v>0.442</v>
      </c>
      <c r="I69" s="704" t="s">
        <v>119</v>
      </c>
      <c r="J69" s="705">
        <f t="shared" si="2"/>
        <v>0</v>
      </c>
      <c r="K69" s="409" t="s">
        <v>331</v>
      </c>
      <c r="L69" s="536"/>
    </row>
    <row r="70" spans="1:12" s="49" customFormat="1" ht="15" customHeight="1" x14ac:dyDescent="0.2">
      <c r="A70" s="536"/>
      <c r="B70" s="873">
        <v>32</v>
      </c>
      <c r="C70" s="653" t="s">
        <v>1082</v>
      </c>
      <c r="D70" s="655" t="s">
        <v>534</v>
      </c>
      <c r="E70" s="656" t="s">
        <v>143</v>
      </c>
      <c r="F70" s="638" t="b">
        <f>IF(総括表!$B$4=総括表!$Q$4,基礎データ貼付用シート!E2235+基礎データ貼付用シート!E2238)</f>
        <v>0</v>
      </c>
      <c r="G70" s="699" t="s">
        <v>117</v>
      </c>
      <c r="H70" s="1329">
        <v>0.76300000000000001</v>
      </c>
      <c r="I70" s="699" t="s">
        <v>119</v>
      </c>
      <c r="J70" s="701">
        <f t="shared" si="2"/>
        <v>0</v>
      </c>
      <c r="K70" s="409" t="s">
        <v>912</v>
      </c>
      <c r="L70" s="536"/>
    </row>
    <row r="71" spans="1:12" s="49" customFormat="1" ht="15" customHeight="1" x14ac:dyDescent="0.2">
      <c r="A71" s="536"/>
      <c r="B71" s="410"/>
      <c r="C71" s="1320" t="s">
        <v>704</v>
      </c>
      <c r="D71" s="655" t="s">
        <v>530</v>
      </c>
      <c r="E71" s="656" t="s">
        <v>142</v>
      </c>
      <c r="F71" s="638" t="b">
        <f>IF(総括表!$B$4=総括表!$Q$5,基礎データ貼付用シート!E2235+基礎データ貼付用シート!E2238)</f>
        <v>0</v>
      </c>
      <c r="G71" s="699" t="s">
        <v>117</v>
      </c>
      <c r="H71" s="1330">
        <v>0.753</v>
      </c>
      <c r="I71" s="704" t="s">
        <v>119</v>
      </c>
      <c r="J71" s="705">
        <f t="shared" si="2"/>
        <v>0</v>
      </c>
      <c r="K71" s="409" t="s">
        <v>913</v>
      </c>
      <c r="L71" s="536"/>
    </row>
    <row r="72" spans="1:12" s="49" customFormat="1" ht="15" customHeight="1" x14ac:dyDescent="0.2">
      <c r="A72" s="536"/>
      <c r="B72" s="652">
        <v>33</v>
      </c>
      <c r="C72" s="653" t="s">
        <v>1082</v>
      </c>
      <c r="D72" s="655" t="s">
        <v>534</v>
      </c>
      <c r="E72" s="656" t="s">
        <v>143</v>
      </c>
      <c r="F72" s="638" t="b">
        <f>IF(総括表!$B$4=総括表!$Q$4,基礎データ貼付用シート!E2236+基礎データ貼付用シート!E2239)</f>
        <v>0</v>
      </c>
      <c r="G72" s="699" t="s">
        <v>117</v>
      </c>
      <c r="H72" s="1329">
        <v>0.57199999999999995</v>
      </c>
      <c r="I72" s="699" t="s">
        <v>119</v>
      </c>
      <c r="J72" s="701">
        <f t="shared" si="2"/>
        <v>0</v>
      </c>
      <c r="K72" s="409" t="s">
        <v>914</v>
      </c>
      <c r="L72" s="536"/>
    </row>
    <row r="73" spans="1:12" s="49" customFormat="1" ht="15" customHeight="1" x14ac:dyDescent="0.2">
      <c r="A73" s="536"/>
      <c r="B73" s="410"/>
      <c r="C73" s="1320" t="s">
        <v>455</v>
      </c>
      <c r="D73" s="655" t="s">
        <v>530</v>
      </c>
      <c r="E73" s="656" t="s">
        <v>142</v>
      </c>
      <c r="F73" s="638" t="b">
        <f>IF(総括表!$B$4=総括表!$Q$5,基礎データ貼付用シート!E2236+基礎データ貼付用シート!E2239)</f>
        <v>0</v>
      </c>
      <c r="G73" s="699" t="s">
        <v>117</v>
      </c>
      <c r="H73" s="1330">
        <v>0.56499999999999995</v>
      </c>
      <c r="I73" s="704" t="s">
        <v>119</v>
      </c>
      <c r="J73" s="705">
        <f t="shared" si="2"/>
        <v>0</v>
      </c>
      <c r="K73" s="409" t="s">
        <v>915</v>
      </c>
      <c r="L73" s="536"/>
    </row>
    <row r="74" spans="1:12" s="49" customFormat="1" ht="15" customHeight="1" x14ac:dyDescent="0.2">
      <c r="A74" s="536"/>
      <c r="B74" s="873">
        <v>34</v>
      </c>
      <c r="C74" s="653" t="s">
        <v>1082</v>
      </c>
      <c r="D74" s="655" t="s">
        <v>534</v>
      </c>
      <c r="E74" s="656" t="s">
        <v>143</v>
      </c>
      <c r="F74" s="638" t="b">
        <f>IF(総括表!$B$4=総括表!$Q$4,基礎データ貼付用シート!E2237+基礎データ貼付用シート!E2240)</f>
        <v>0</v>
      </c>
      <c r="G74" s="699" t="s">
        <v>117</v>
      </c>
      <c r="H74" s="1329">
        <v>0.47699999999999998</v>
      </c>
      <c r="I74" s="699" t="s">
        <v>119</v>
      </c>
      <c r="J74" s="701">
        <f t="shared" si="2"/>
        <v>0</v>
      </c>
      <c r="K74" s="409" t="s">
        <v>904</v>
      </c>
      <c r="L74" s="536"/>
    </row>
    <row r="75" spans="1:12" s="49" customFormat="1" ht="15" customHeight="1" x14ac:dyDescent="0.2">
      <c r="A75" s="536"/>
      <c r="B75" s="410"/>
      <c r="C75" s="1320" t="s">
        <v>454</v>
      </c>
      <c r="D75" s="655" t="s">
        <v>530</v>
      </c>
      <c r="E75" s="656" t="s">
        <v>142</v>
      </c>
      <c r="F75" s="638" t="b">
        <f>IF(総括表!$B$4=総括表!$Q$5,基礎データ貼付用シート!E2237+基礎データ貼付用シート!E2240)</f>
        <v>0</v>
      </c>
      <c r="G75" s="699" t="s">
        <v>117</v>
      </c>
      <c r="H75" s="1330">
        <v>0.47099999999999997</v>
      </c>
      <c r="I75" s="704" t="s">
        <v>119</v>
      </c>
      <c r="J75" s="705">
        <f t="shared" si="2"/>
        <v>0</v>
      </c>
      <c r="K75" s="409" t="s">
        <v>905</v>
      </c>
      <c r="L75" s="536"/>
    </row>
    <row r="76" spans="1:12" s="49" customFormat="1" ht="15" customHeight="1" x14ac:dyDescent="0.2">
      <c r="A76" s="536"/>
      <c r="B76" s="652">
        <v>35</v>
      </c>
      <c r="C76" s="405" t="s">
        <v>1284</v>
      </c>
      <c r="D76" s="406" t="s">
        <v>534</v>
      </c>
      <c r="E76" s="407" t="s">
        <v>143</v>
      </c>
      <c r="F76" s="638" t="b">
        <f>IF(総括表!$B$4=総括表!$Q$4,基礎データ貼付用シート!E2241+基礎データ貼付用シート!E2244)</f>
        <v>0</v>
      </c>
      <c r="G76" s="423" t="s">
        <v>117</v>
      </c>
      <c r="H76" s="610">
        <v>0.8</v>
      </c>
      <c r="I76" s="423" t="s">
        <v>119</v>
      </c>
      <c r="J76" s="424">
        <f t="shared" si="2"/>
        <v>0</v>
      </c>
      <c r="K76" s="409" t="s">
        <v>906</v>
      </c>
      <c r="L76" s="536"/>
    </row>
    <row r="77" spans="1:12" s="49" customFormat="1" ht="15" customHeight="1" x14ac:dyDescent="0.2">
      <c r="A77" s="536"/>
      <c r="B77" s="410"/>
      <c r="C77" s="1320" t="s">
        <v>704</v>
      </c>
      <c r="D77" s="406" t="s">
        <v>530</v>
      </c>
      <c r="E77" s="407" t="s">
        <v>142</v>
      </c>
      <c r="F77" s="638" t="b">
        <f>IF(総括表!$B$4=総括表!$Q$5,基礎データ貼付用シート!E2241+基礎データ貼付用シート!E2244)</f>
        <v>0</v>
      </c>
      <c r="G77" s="423" t="s">
        <v>117</v>
      </c>
      <c r="H77" s="793">
        <v>0.8</v>
      </c>
      <c r="I77" s="425" t="s">
        <v>119</v>
      </c>
      <c r="J77" s="789">
        <f t="shared" si="2"/>
        <v>0</v>
      </c>
      <c r="K77" s="409" t="s">
        <v>907</v>
      </c>
      <c r="L77" s="536"/>
    </row>
    <row r="78" spans="1:12" s="49" customFormat="1" ht="15" customHeight="1" x14ac:dyDescent="0.2">
      <c r="A78" s="536"/>
      <c r="B78" s="873">
        <v>36</v>
      </c>
      <c r="C78" s="405" t="s">
        <v>1284</v>
      </c>
      <c r="D78" s="406" t="s">
        <v>534</v>
      </c>
      <c r="E78" s="407" t="s">
        <v>143</v>
      </c>
      <c r="F78" s="638" t="b">
        <f>IF(総括表!$B$4=総括表!$Q$4,基礎データ貼付用シート!E2242+基礎データ貼付用シート!E2245)</f>
        <v>0</v>
      </c>
      <c r="G78" s="423" t="s">
        <v>117</v>
      </c>
      <c r="H78" s="610">
        <v>0.6</v>
      </c>
      <c r="I78" s="423" t="s">
        <v>119</v>
      </c>
      <c r="J78" s="424">
        <f t="shared" si="2"/>
        <v>0</v>
      </c>
      <c r="K78" s="409" t="s">
        <v>1013</v>
      </c>
      <c r="L78" s="536"/>
    </row>
    <row r="79" spans="1:12" s="49" customFormat="1" ht="15" customHeight="1" x14ac:dyDescent="0.2">
      <c r="A79" s="536"/>
      <c r="B79" s="410"/>
      <c r="C79" s="1320" t="s">
        <v>455</v>
      </c>
      <c r="D79" s="406" t="s">
        <v>530</v>
      </c>
      <c r="E79" s="407" t="s">
        <v>142</v>
      </c>
      <c r="F79" s="638" t="b">
        <f>IF(総括表!$B$4=総括表!$Q$5,基礎データ貼付用シート!E2242+基礎データ貼付用シート!E2245)</f>
        <v>0</v>
      </c>
      <c r="G79" s="423" t="s">
        <v>117</v>
      </c>
      <c r="H79" s="793">
        <v>0.6</v>
      </c>
      <c r="I79" s="425" t="s">
        <v>119</v>
      </c>
      <c r="J79" s="789">
        <f t="shared" si="2"/>
        <v>0</v>
      </c>
      <c r="K79" s="409" t="s">
        <v>1014</v>
      </c>
      <c r="L79" s="536"/>
    </row>
    <row r="80" spans="1:12" s="49" customFormat="1" ht="15" customHeight="1" x14ac:dyDescent="0.2">
      <c r="A80" s="536"/>
      <c r="B80" s="652">
        <v>37</v>
      </c>
      <c r="C80" s="405" t="s">
        <v>1284</v>
      </c>
      <c r="D80" s="406" t="s">
        <v>534</v>
      </c>
      <c r="E80" s="407" t="s">
        <v>143</v>
      </c>
      <c r="F80" s="638" t="b">
        <f>IF(総括表!$B$4=総括表!$Q$4,基礎データ貼付用シート!E2243+基礎データ貼付用シート!E2246)</f>
        <v>0</v>
      </c>
      <c r="G80" s="423" t="s">
        <v>117</v>
      </c>
      <c r="H80" s="610">
        <v>0.5</v>
      </c>
      <c r="I80" s="423" t="s">
        <v>119</v>
      </c>
      <c r="J80" s="424">
        <f t="shared" si="2"/>
        <v>0</v>
      </c>
      <c r="K80" s="409" t="s">
        <v>1015</v>
      </c>
      <c r="L80" s="536"/>
    </row>
    <row r="81" spans="1:12" s="49" customFormat="1" ht="15" customHeight="1" x14ac:dyDescent="0.2">
      <c r="A81" s="536"/>
      <c r="B81" s="410"/>
      <c r="C81" s="1320" t="s">
        <v>454</v>
      </c>
      <c r="D81" s="406" t="s">
        <v>530</v>
      </c>
      <c r="E81" s="407" t="s">
        <v>142</v>
      </c>
      <c r="F81" s="638" t="b">
        <f>IF(総括表!$B$4=総括表!$Q$5,基礎データ貼付用シート!E2243+基礎データ貼付用シート!E2246)</f>
        <v>0</v>
      </c>
      <c r="G81" s="423" t="s">
        <v>117</v>
      </c>
      <c r="H81" s="793">
        <v>0.5</v>
      </c>
      <c r="I81" s="425" t="s">
        <v>119</v>
      </c>
      <c r="J81" s="789">
        <f t="shared" si="2"/>
        <v>0</v>
      </c>
      <c r="K81" s="409" t="s">
        <v>1016</v>
      </c>
      <c r="L81" s="536"/>
    </row>
    <row r="82" spans="1:12" s="49" customFormat="1" ht="15" customHeight="1" x14ac:dyDescent="0.2">
      <c r="A82" s="536"/>
      <c r="B82" s="873">
        <v>38</v>
      </c>
      <c r="C82" s="405" t="s">
        <v>5389</v>
      </c>
      <c r="D82" s="406" t="s">
        <v>5564</v>
      </c>
      <c r="E82" s="407" t="s">
        <v>143</v>
      </c>
      <c r="F82" s="638" t="b">
        <f>IF(総括表!$B$4=総括表!$Q$4,基礎データ貼付用シート!E2247+基礎データ貼付用シート!E2250)</f>
        <v>0</v>
      </c>
      <c r="G82" s="423" t="s">
        <v>5561</v>
      </c>
      <c r="H82" s="610">
        <v>0.8</v>
      </c>
      <c r="I82" s="423" t="s">
        <v>5562</v>
      </c>
      <c r="J82" s="424">
        <f t="shared" si="2"/>
        <v>0</v>
      </c>
      <c r="K82" s="409" t="s">
        <v>1017</v>
      </c>
      <c r="L82" s="536"/>
    </row>
    <row r="83" spans="1:12" s="49" customFormat="1" ht="15" customHeight="1" x14ac:dyDescent="0.2">
      <c r="A83" s="536"/>
      <c r="B83" s="410"/>
      <c r="C83" s="1320" t="s">
        <v>704</v>
      </c>
      <c r="D83" s="406" t="s">
        <v>530</v>
      </c>
      <c r="E83" s="407" t="s">
        <v>142</v>
      </c>
      <c r="F83" s="638" t="b">
        <f>IF(総括表!$B$4=総括表!$Q$5,基礎データ貼付用シート!E2247+基礎データ貼付用シート!E2250)</f>
        <v>0</v>
      </c>
      <c r="G83" s="423" t="s">
        <v>5561</v>
      </c>
      <c r="H83" s="793">
        <v>0.8</v>
      </c>
      <c r="I83" s="425" t="s">
        <v>119</v>
      </c>
      <c r="J83" s="789">
        <f t="shared" si="2"/>
        <v>0</v>
      </c>
      <c r="K83" s="409" t="s">
        <v>1018</v>
      </c>
      <c r="L83" s="536"/>
    </row>
    <row r="84" spans="1:12" s="49" customFormat="1" ht="15" customHeight="1" x14ac:dyDescent="0.2">
      <c r="A84" s="536"/>
      <c r="B84" s="652">
        <v>39</v>
      </c>
      <c r="C84" s="405" t="s">
        <v>5389</v>
      </c>
      <c r="D84" s="406" t="s">
        <v>5564</v>
      </c>
      <c r="E84" s="407" t="s">
        <v>143</v>
      </c>
      <c r="F84" s="638" t="b">
        <f>IF(総括表!$B$4=総括表!$Q$4,基礎データ貼付用シート!E2248+基礎データ貼付用シート!E2251)</f>
        <v>0</v>
      </c>
      <c r="G84" s="423" t="s">
        <v>5561</v>
      </c>
      <c r="H84" s="610">
        <v>0.6</v>
      </c>
      <c r="I84" s="423" t="s">
        <v>5562</v>
      </c>
      <c r="J84" s="424">
        <f t="shared" si="2"/>
        <v>0</v>
      </c>
      <c r="K84" s="409" t="s">
        <v>1019</v>
      </c>
      <c r="L84" s="536"/>
    </row>
    <row r="85" spans="1:12" s="49" customFormat="1" ht="15" customHeight="1" x14ac:dyDescent="0.2">
      <c r="A85" s="536"/>
      <c r="B85" s="410"/>
      <c r="C85" s="1320" t="s">
        <v>455</v>
      </c>
      <c r="D85" s="406" t="s">
        <v>530</v>
      </c>
      <c r="E85" s="407" t="s">
        <v>142</v>
      </c>
      <c r="F85" s="638" t="b">
        <f>IF(総括表!$B$4=総括表!$Q$5,基礎データ貼付用シート!E2248+基礎データ貼付用シート!E2251)</f>
        <v>0</v>
      </c>
      <c r="G85" s="423" t="s">
        <v>5561</v>
      </c>
      <c r="H85" s="793">
        <v>0.6</v>
      </c>
      <c r="I85" s="425" t="s">
        <v>5562</v>
      </c>
      <c r="J85" s="789">
        <f t="shared" si="2"/>
        <v>0</v>
      </c>
      <c r="K85" s="409" t="s">
        <v>1020</v>
      </c>
      <c r="L85" s="536"/>
    </row>
    <row r="86" spans="1:12" s="49" customFormat="1" ht="15" customHeight="1" x14ac:dyDescent="0.2">
      <c r="A86" s="536"/>
      <c r="B86" s="873">
        <v>40</v>
      </c>
      <c r="C86" s="405" t="s">
        <v>5389</v>
      </c>
      <c r="D86" s="406" t="s">
        <v>5564</v>
      </c>
      <c r="E86" s="407" t="s">
        <v>143</v>
      </c>
      <c r="F86" s="638" t="b">
        <f>IF(総括表!$B$4=総括表!$Q$4,基礎データ貼付用シート!E2249+基礎データ貼付用シート!E2252)</f>
        <v>0</v>
      </c>
      <c r="G86" s="423" t="s">
        <v>5561</v>
      </c>
      <c r="H86" s="610">
        <v>0.5</v>
      </c>
      <c r="I86" s="423" t="s">
        <v>119</v>
      </c>
      <c r="J86" s="424">
        <f t="shared" si="2"/>
        <v>0</v>
      </c>
      <c r="K86" s="409" t="s">
        <v>1021</v>
      </c>
      <c r="L86" s="536"/>
    </row>
    <row r="87" spans="1:12" s="49" customFormat="1" ht="15" customHeight="1" x14ac:dyDescent="0.2">
      <c r="A87" s="536"/>
      <c r="B87" s="410"/>
      <c r="C87" s="1320" t="s">
        <v>454</v>
      </c>
      <c r="D87" s="406" t="s">
        <v>5563</v>
      </c>
      <c r="E87" s="407" t="s">
        <v>142</v>
      </c>
      <c r="F87" s="638" t="b">
        <f>IF(総括表!$B$4=総括表!$Q$5,基礎データ貼付用シート!E2249+基礎データ貼付用シート!E2252)</f>
        <v>0</v>
      </c>
      <c r="G87" s="423" t="s">
        <v>5561</v>
      </c>
      <c r="H87" s="793">
        <v>0.5</v>
      </c>
      <c r="I87" s="425" t="s">
        <v>5562</v>
      </c>
      <c r="J87" s="789">
        <f t="shared" si="2"/>
        <v>0</v>
      </c>
      <c r="K87" s="409" t="s">
        <v>1022</v>
      </c>
      <c r="L87" s="536"/>
    </row>
    <row r="88" spans="1:12" s="49" customFormat="1" ht="15" customHeight="1" x14ac:dyDescent="0.2">
      <c r="A88" s="536"/>
      <c r="B88" s="652">
        <v>41</v>
      </c>
      <c r="C88" s="405" t="s">
        <v>5796</v>
      </c>
      <c r="D88" s="406" t="s">
        <v>534</v>
      </c>
      <c r="E88" s="407" t="s">
        <v>143</v>
      </c>
      <c r="F88" s="638" t="b">
        <f>IF(総括表!$B$4=総括表!$Q$4,基礎データ貼付用シート!E2253+基礎データ貼付用シート!E2256)</f>
        <v>0</v>
      </c>
      <c r="G88" s="423" t="s">
        <v>117</v>
      </c>
      <c r="H88" s="610">
        <v>0.8</v>
      </c>
      <c r="I88" s="423" t="s">
        <v>119</v>
      </c>
      <c r="J88" s="424">
        <f t="shared" ref="J88:J93" si="3">ROUND(F88*H88,0)</f>
        <v>0</v>
      </c>
      <c r="K88" s="409" t="s">
        <v>1023</v>
      </c>
      <c r="L88" s="536"/>
    </row>
    <row r="89" spans="1:12" s="49" customFormat="1" ht="15" customHeight="1" x14ac:dyDescent="0.2">
      <c r="A89" s="536"/>
      <c r="B89" s="410"/>
      <c r="C89" s="1320" t="s">
        <v>704</v>
      </c>
      <c r="D89" s="406" t="s">
        <v>530</v>
      </c>
      <c r="E89" s="407" t="s">
        <v>142</v>
      </c>
      <c r="F89" s="638" t="b">
        <f>IF(総括表!$B$4=総括表!$Q$5,基礎データ貼付用シート!E2253+基礎データ貼付用シート!E2256)</f>
        <v>0</v>
      </c>
      <c r="G89" s="423" t="s">
        <v>117</v>
      </c>
      <c r="H89" s="793">
        <v>0.8</v>
      </c>
      <c r="I89" s="425" t="s">
        <v>119</v>
      </c>
      <c r="J89" s="789">
        <f t="shared" si="3"/>
        <v>0</v>
      </c>
      <c r="K89" s="409" t="s">
        <v>1024</v>
      </c>
      <c r="L89" s="536"/>
    </row>
    <row r="90" spans="1:12" s="49" customFormat="1" ht="15" customHeight="1" x14ac:dyDescent="0.2">
      <c r="A90" s="536"/>
      <c r="B90" s="873">
        <v>42</v>
      </c>
      <c r="C90" s="405" t="s">
        <v>5796</v>
      </c>
      <c r="D90" s="406" t="s">
        <v>534</v>
      </c>
      <c r="E90" s="407" t="s">
        <v>143</v>
      </c>
      <c r="F90" s="638" t="b">
        <f>IF(総括表!$B$4=総括表!$Q$4,基礎データ貼付用シート!E2254+基礎データ貼付用シート!E2257)</f>
        <v>0</v>
      </c>
      <c r="G90" s="423" t="s">
        <v>117</v>
      </c>
      <c r="H90" s="610">
        <v>0.6</v>
      </c>
      <c r="I90" s="423" t="s">
        <v>119</v>
      </c>
      <c r="J90" s="424">
        <f t="shared" si="3"/>
        <v>0</v>
      </c>
      <c r="K90" s="409" t="s">
        <v>1025</v>
      </c>
      <c r="L90" s="536"/>
    </row>
    <row r="91" spans="1:12" s="49" customFormat="1" ht="15" customHeight="1" x14ac:dyDescent="0.2">
      <c r="A91" s="536"/>
      <c r="B91" s="410"/>
      <c r="C91" s="1320" t="s">
        <v>455</v>
      </c>
      <c r="D91" s="406" t="s">
        <v>530</v>
      </c>
      <c r="E91" s="407" t="s">
        <v>142</v>
      </c>
      <c r="F91" s="638" t="b">
        <f>IF(総括表!$B$4=総括表!$Q$5,基礎データ貼付用シート!E2254+基礎データ貼付用シート!E2257)</f>
        <v>0</v>
      </c>
      <c r="G91" s="423" t="s">
        <v>117</v>
      </c>
      <c r="H91" s="793">
        <v>0.6</v>
      </c>
      <c r="I91" s="425" t="s">
        <v>119</v>
      </c>
      <c r="J91" s="789">
        <f t="shared" si="3"/>
        <v>0</v>
      </c>
      <c r="K91" s="409" t="s">
        <v>1026</v>
      </c>
      <c r="L91" s="536"/>
    </row>
    <row r="92" spans="1:12" s="49" customFormat="1" ht="15" customHeight="1" x14ac:dyDescent="0.2">
      <c r="A92" s="536"/>
      <c r="B92" s="652">
        <v>43</v>
      </c>
      <c r="C92" s="405" t="s">
        <v>5796</v>
      </c>
      <c r="D92" s="406" t="s">
        <v>534</v>
      </c>
      <c r="E92" s="407" t="s">
        <v>143</v>
      </c>
      <c r="F92" s="638" t="b">
        <f>IF(総括表!$B$4=総括表!$Q$4,基礎データ貼付用シート!E2255+基礎データ貼付用シート!E2258)</f>
        <v>0</v>
      </c>
      <c r="G92" s="423" t="s">
        <v>117</v>
      </c>
      <c r="H92" s="610">
        <v>0.5</v>
      </c>
      <c r="I92" s="423" t="s">
        <v>119</v>
      </c>
      <c r="J92" s="424">
        <f t="shared" si="3"/>
        <v>0</v>
      </c>
      <c r="K92" s="409" t="s">
        <v>1027</v>
      </c>
      <c r="L92" s="536"/>
    </row>
    <row r="93" spans="1:12" s="49" customFormat="1" ht="15" customHeight="1" x14ac:dyDescent="0.2">
      <c r="A93" s="536"/>
      <c r="B93" s="410"/>
      <c r="C93" s="1320" t="s">
        <v>454</v>
      </c>
      <c r="D93" s="406" t="s">
        <v>530</v>
      </c>
      <c r="E93" s="407" t="s">
        <v>142</v>
      </c>
      <c r="F93" s="638" t="b">
        <f>IF(総括表!$B$4=総括表!$Q$5,基礎データ貼付用シート!E2255+基礎データ貼付用シート!E2258)</f>
        <v>0</v>
      </c>
      <c r="G93" s="423" t="s">
        <v>117</v>
      </c>
      <c r="H93" s="793">
        <v>0.5</v>
      </c>
      <c r="I93" s="425" t="s">
        <v>119</v>
      </c>
      <c r="J93" s="789">
        <f t="shared" si="3"/>
        <v>0</v>
      </c>
      <c r="K93" s="409" t="s">
        <v>1028</v>
      </c>
      <c r="L93" s="536"/>
    </row>
    <row r="94" spans="1:12" s="49" customFormat="1" ht="15" customHeight="1" x14ac:dyDescent="0.2">
      <c r="A94" s="536"/>
      <c r="B94" s="404">
        <v>44</v>
      </c>
      <c r="C94" s="405" t="s">
        <v>6351</v>
      </c>
      <c r="D94" s="406" t="s">
        <v>534</v>
      </c>
      <c r="E94" s="407" t="s">
        <v>143</v>
      </c>
      <c r="F94" s="638" t="b">
        <f>IF(総括表!$B$4=総括表!$Q$4,基礎データ貼付用シート!E2259+基礎データ貼付用シート!E2261)</f>
        <v>0</v>
      </c>
      <c r="G94" s="423" t="s">
        <v>117</v>
      </c>
      <c r="H94" s="610">
        <v>0.6</v>
      </c>
      <c r="I94" s="423" t="s">
        <v>119</v>
      </c>
      <c r="J94" s="424">
        <f>ROUND(F94*H94,0)</f>
        <v>0</v>
      </c>
      <c r="K94" s="409" t="s">
        <v>1029</v>
      </c>
      <c r="L94" s="536"/>
    </row>
    <row r="95" spans="1:12" s="49" customFormat="1" ht="15" customHeight="1" x14ac:dyDescent="0.2">
      <c r="A95" s="536"/>
      <c r="B95" s="410"/>
      <c r="C95" s="1320" t="s">
        <v>455</v>
      </c>
      <c r="D95" s="406" t="s">
        <v>530</v>
      </c>
      <c r="E95" s="407" t="s">
        <v>142</v>
      </c>
      <c r="F95" s="638" t="b">
        <f>IF(総括表!$B$4=総括表!$Q$5,基礎データ貼付用シート!E2259+基礎データ貼付用シート!E2261)</f>
        <v>0</v>
      </c>
      <c r="G95" s="423" t="s">
        <v>117</v>
      </c>
      <c r="H95" s="793">
        <v>0.6</v>
      </c>
      <c r="I95" s="425" t="s">
        <v>119</v>
      </c>
      <c r="J95" s="789">
        <f t="shared" ref="J95:J97" si="4">ROUND(F95*H95,0)</f>
        <v>0</v>
      </c>
      <c r="K95" s="409" t="s">
        <v>1035</v>
      </c>
      <c r="L95" s="536"/>
    </row>
    <row r="96" spans="1:12" s="49" customFormat="1" ht="15" customHeight="1" x14ac:dyDescent="0.2">
      <c r="A96" s="536"/>
      <c r="B96" s="404">
        <v>45</v>
      </c>
      <c r="C96" s="405" t="s">
        <v>6351</v>
      </c>
      <c r="D96" s="406" t="s">
        <v>534</v>
      </c>
      <c r="E96" s="407" t="s">
        <v>143</v>
      </c>
      <c r="F96" s="638" t="b">
        <f>IF(総括表!$B$4=総括表!$Q$4,基礎データ貼付用シート!E2260+基礎データ貼付用シート!E2262)</f>
        <v>0</v>
      </c>
      <c r="G96" s="423" t="s">
        <v>117</v>
      </c>
      <c r="H96" s="610">
        <v>0.5</v>
      </c>
      <c r="I96" s="423" t="s">
        <v>119</v>
      </c>
      <c r="J96" s="424">
        <f t="shared" si="4"/>
        <v>0</v>
      </c>
      <c r="K96" s="409" t="s">
        <v>1120</v>
      </c>
      <c r="L96" s="536"/>
    </row>
    <row r="97" spans="1:12" s="49" customFormat="1" ht="15" customHeight="1" thickBot="1" x14ac:dyDescent="0.25">
      <c r="A97" s="536"/>
      <c r="B97" s="410"/>
      <c r="C97" s="1320" t="s">
        <v>454</v>
      </c>
      <c r="D97" s="406" t="s">
        <v>530</v>
      </c>
      <c r="E97" s="407" t="s">
        <v>142</v>
      </c>
      <c r="F97" s="638" t="b">
        <f>IF(総括表!$B$4=総括表!$Q$5,基礎データ貼付用シート!E2260+基礎データ貼付用シート!E2262)</f>
        <v>0</v>
      </c>
      <c r="G97" s="423" t="s">
        <v>117</v>
      </c>
      <c r="H97" s="793">
        <v>0.5</v>
      </c>
      <c r="I97" s="425" t="s">
        <v>119</v>
      </c>
      <c r="J97" s="789">
        <f t="shared" si="4"/>
        <v>0</v>
      </c>
      <c r="K97" s="409" t="s">
        <v>1036</v>
      </c>
      <c r="L97" s="536"/>
    </row>
    <row r="98" spans="1:12" s="49" customFormat="1" ht="15" customHeight="1" x14ac:dyDescent="0.2">
      <c r="A98" s="536"/>
      <c r="B98" s="413"/>
      <c r="C98" s="414"/>
      <c r="D98" s="413"/>
      <c r="E98" s="413"/>
      <c r="F98" s="58"/>
      <c r="G98" s="591"/>
      <c r="H98" s="1504" t="s">
        <v>7147</v>
      </c>
      <c r="I98" s="1505"/>
      <c r="J98" s="415"/>
      <c r="K98" s="409"/>
      <c r="L98" s="536"/>
    </row>
    <row r="99" spans="1:12" s="49" customFormat="1" ht="15" customHeight="1" thickBot="1" x14ac:dyDescent="0.25">
      <c r="A99" s="536"/>
      <c r="B99" s="409"/>
      <c r="C99" s="409"/>
      <c r="D99" s="409"/>
      <c r="E99" s="409"/>
      <c r="F99" s="657"/>
      <c r="G99" s="409"/>
      <c r="H99" s="1545" t="s">
        <v>118</v>
      </c>
      <c r="I99" s="1546"/>
      <c r="J99" s="642">
        <f>SUM(J7:J97)</f>
        <v>0</v>
      </c>
      <c r="K99" s="409" t="s">
        <v>5565</v>
      </c>
      <c r="L99" s="536"/>
    </row>
    <row r="100" spans="1:12" s="49" customFormat="1" ht="18.75" customHeight="1" x14ac:dyDescent="0.2">
      <c r="A100" s="536"/>
      <c r="B100" s="409"/>
      <c r="C100" s="409"/>
      <c r="D100" s="409"/>
      <c r="E100" s="409"/>
      <c r="F100" s="657"/>
      <c r="G100" s="633"/>
      <c r="H100" s="635"/>
      <c r="I100" s="591"/>
      <c r="J100" s="58"/>
      <c r="K100" s="409"/>
      <c r="L100" s="536"/>
    </row>
    <row r="101" spans="1:12" s="49" customFormat="1" ht="18.75" customHeight="1" x14ac:dyDescent="0.2">
      <c r="B101" s="48"/>
      <c r="C101" s="48"/>
      <c r="D101" s="48"/>
      <c r="E101" s="48"/>
      <c r="F101" s="51"/>
      <c r="G101" s="9"/>
      <c r="H101" s="29"/>
      <c r="I101" s="141"/>
      <c r="J101" s="52"/>
      <c r="K101" s="48"/>
    </row>
    <row r="102" spans="1:12" s="49" customFormat="1" ht="18.75" customHeight="1" x14ac:dyDescent="0.2">
      <c r="B102" s="48"/>
      <c r="C102" s="48"/>
      <c r="D102" s="48"/>
      <c r="E102" s="48"/>
      <c r="F102" s="51"/>
      <c r="G102" s="9"/>
      <c r="H102" s="29"/>
      <c r="I102" s="141"/>
      <c r="J102" s="52"/>
      <c r="K102" s="48"/>
    </row>
    <row r="103" spans="1:12" s="49" customFormat="1" ht="18.75" customHeight="1" x14ac:dyDescent="0.2">
      <c r="B103" s="48"/>
      <c r="C103" s="48"/>
      <c r="D103" s="48"/>
      <c r="E103" s="48"/>
      <c r="F103" s="51"/>
      <c r="G103" s="9"/>
      <c r="H103" s="29"/>
      <c r="I103" s="141"/>
      <c r="J103" s="52"/>
      <c r="K103" s="48"/>
    </row>
  </sheetData>
  <sheetProtection autoFilter="0"/>
  <mergeCells count="7">
    <mergeCell ref="H98:I98"/>
    <mergeCell ref="H99:I99"/>
    <mergeCell ref="A1:B1"/>
    <mergeCell ref="C1:E1"/>
    <mergeCell ref="I1:K1"/>
    <mergeCell ref="B5:C5"/>
    <mergeCell ref="D5:E5"/>
  </mergeCells>
  <phoneticPr fontId="3"/>
  <printOptions horizontalCentered="1"/>
  <pageMargins left="0.78740157480314965" right="0.78740157480314965" top="0.59055118110236227" bottom="0.59055118110236227" header="0.51181102362204722" footer="0.51181102362204722"/>
  <pageSetup paperSize="9" fitToHeight="0" orientation="portrait" r:id="rId1"/>
  <headerFooter alignWithMargins="0"/>
  <rowBreaks count="1" manualBreakCount="1">
    <brk id="4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60"/>
  <sheetViews>
    <sheetView workbookViewId="0">
      <selection activeCell="H8" sqref="H8"/>
    </sheetView>
  </sheetViews>
  <sheetFormatPr defaultColWidth="9" defaultRowHeight="18.75" customHeight="1" x14ac:dyDescent="0.2"/>
  <cols>
    <col min="1" max="1" width="3.88671875" style="47" customWidth="1"/>
    <col min="2" max="2" width="4" style="47" customWidth="1"/>
    <col min="3" max="3" width="7.44140625" style="47" bestFit="1" customWidth="1"/>
    <col min="4" max="4" width="3" style="47" bestFit="1" customWidth="1"/>
    <col min="5" max="5" width="12" style="47" customWidth="1"/>
    <col min="6" max="6" width="11.88671875" style="50" customWidth="1"/>
    <col min="7" max="7" width="2" style="47" bestFit="1" customWidth="1"/>
    <col min="8" max="8" width="11.88671875" style="55" customWidth="1"/>
    <col min="9" max="9" width="2" style="47" bestFit="1" customWidth="1"/>
    <col min="10" max="10" width="11.88671875" style="50" customWidth="1"/>
    <col min="11" max="11" width="4.44140625" style="47" bestFit="1" customWidth="1"/>
    <col min="12" max="16384" width="9" style="47"/>
  </cols>
  <sheetData>
    <row r="1" spans="1:12" ht="18.75" customHeight="1" x14ac:dyDescent="0.2">
      <c r="A1" s="1747" t="s">
        <v>155</v>
      </c>
      <c r="B1" s="1748"/>
      <c r="C1" s="1749" t="s">
        <v>709</v>
      </c>
      <c r="D1" s="1750"/>
      <c r="E1" s="1751"/>
      <c r="F1" s="620"/>
      <c r="G1" s="550"/>
      <c r="H1" s="1318" t="s">
        <v>154</v>
      </c>
      <c r="I1" s="1596">
        <f>総括表!H4</f>
        <v>0</v>
      </c>
      <c r="J1" s="1596"/>
      <c r="K1" s="1596"/>
      <c r="L1" s="550"/>
    </row>
    <row r="2" spans="1:12" ht="18.75" customHeight="1" x14ac:dyDescent="0.2">
      <c r="A2" s="550"/>
      <c r="B2" s="550"/>
      <c r="C2" s="550"/>
      <c r="D2" s="550"/>
      <c r="E2" s="550"/>
      <c r="F2" s="620"/>
      <c r="G2" s="550"/>
      <c r="H2" s="554"/>
      <c r="I2" s="550"/>
      <c r="J2" s="770"/>
      <c r="K2" s="550"/>
      <c r="L2" s="550"/>
    </row>
    <row r="3" spans="1:12" ht="18.75" customHeight="1" x14ac:dyDescent="0.2">
      <c r="A3" s="551" t="s">
        <v>51</v>
      </c>
      <c r="B3" s="536" t="s">
        <v>710</v>
      </c>
      <c r="C3" s="550"/>
      <c r="D3" s="550"/>
      <c r="E3" s="550"/>
      <c r="F3" s="620"/>
      <c r="G3" s="550"/>
      <c r="H3" s="554"/>
      <c r="I3" s="550"/>
      <c r="J3" s="620"/>
      <c r="K3" s="550"/>
      <c r="L3" s="550"/>
    </row>
    <row r="4" spans="1:12" ht="11.25" customHeight="1" x14ac:dyDescent="0.2">
      <c r="A4" s="553"/>
      <c r="B4" s="550"/>
      <c r="C4" s="550"/>
      <c r="D4" s="550"/>
      <c r="E4" s="550"/>
      <c r="F4" s="620"/>
      <c r="G4" s="550"/>
      <c r="H4" s="554"/>
      <c r="I4" s="550"/>
      <c r="J4" s="620"/>
      <c r="K4" s="550"/>
      <c r="L4" s="550"/>
    </row>
    <row r="5" spans="1:12" ht="18.75" customHeight="1" x14ac:dyDescent="0.2">
      <c r="A5" s="553"/>
      <c r="B5" s="1547" t="s">
        <v>140</v>
      </c>
      <c r="C5" s="1548"/>
      <c r="D5" s="1547" t="s">
        <v>139</v>
      </c>
      <c r="E5" s="1548"/>
      <c r="F5" s="648" t="s">
        <v>138</v>
      </c>
      <c r="G5" s="649"/>
      <c r="H5" s="1319" t="s">
        <v>137</v>
      </c>
      <c r="I5" s="649"/>
      <c r="J5" s="648" t="s">
        <v>89</v>
      </c>
      <c r="K5" s="409"/>
      <c r="L5" s="550"/>
    </row>
    <row r="6" spans="1:12" ht="15" customHeight="1" x14ac:dyDescent="0.2">
      <c r="A6" s="553"/>
      <c r="B6" s="626"/>
      <c r="C6" s="565"/>
      <c r="D6" s="566"/>
      <c r="E6" s="411"/>
      <c r="F6" s="627"/>
      <c r="G6" s="568"/>
      <c r="H6" s="569"/>
      <c r="I6" s="568"/>
      <c r="J6" s="628" t="s">
        <v>136</v>
      </c>
      <c r="K6" s="409"/>
      <c r="L6" s="550"/>
    </row>
    <row r="7" spans="1:12" s="49" customFormat="1" ht="15" customHeight="1" x14ac:dyDescent="0.2">
      <c r="A7" s="536"/>
      <c r="B7" s="404">
        <v>1</v>
      </c>
      <c r="C7" s="405" t="s">
        <v>125</v>
      </c>
      <c r="D7" s="406"/>
      <c r="E7" s="407" t="s">
        <v>143</v>
      </c>
      <c r="F7" s="698">
        <f>+基礎データ貼付用シート!E2263</f>
        <v>0</v>
      </c>
      <c r="G7" s="699" t="s">
        <v>117</v>
      </c>
      <c r="H7" s="614">
        <v>2.5999999999999999E-2</v>
      </c>
      <c r="I7" s="423" t="s">
        <v>5562</v>
      </c>
      <c r="J7" s="701">
        <f t="shared" ref="J7:J35" si="0">ROUND(F7*H7,0)</f>
        <v>0</v>
      </c>
      <c r="K7" s="409" t="s">
        <v>274</v>
      </c>
      <c r="L7" s="536"/>
    </row>
    <row r="8" spans="1:12" s="49" customFormat="1" ht="15" customHeight="1" x14ac:dyDescent="0.2">
      <c r="A8" s="536"/>
      <c r="B8" s="404">
        <v>2</v>
      </c>
      <c r="C8" s="405" t="s">
        <v>123</v>
      </c>
      <c r="D8" s="406"/>
      <c r="E8" s="407" t="s">
        <v>143</v>
      </c>
      <c r="F8" s="638" t="b">
        <f>IF(総括表!$B$4=総括表!$Q$4,基礎データ貼付用シート!E2264)</f>
        <v>0</v>
      </c>
      <c r="G8" s="699" t="s">
        <v>117</v>
      </c>
      <c r="H8" s="796">
        <v>0.38900000000000001</v>
      </c>
      <c r="I8" s="425" t="s">
        <v>5562</v>
      </c>
      <c r="J8" s="705">
        <f t="shared" si="0"/>
        <v>0</v>
      </c>
      <c r="K8" s="409" t="s">
        <v>273</v>
      </c>
      <c r="L8" s="536"/>
    </row>
    <row r="9" spans="1:12" s="49" customFormat="1" ht="15" customHeight="1" x14ac:dyDescent="0.2">
      <c r="A9" s="536"/>
      <c r="B9" s="404">
        <v>3</v>
      </c>
      <c r="C9" s="405" t="s">
        <v>122</v>
      </c>
      <c r="D9" s="406"/>
      <c r="E9" s="407" t="s">
        <v>143</v>
      </c>
      <c r="F9" s="638" t="b">
        <f>IF(総括表!$B$4=総括表!$Q$4,基礎データ貼付用シート!E2265)</f>
        <v>0</v>
      </c>
      <c r="G9" s="699" t="s">
        <v>117</v>
      </c>
      <c r="H9" s="614">
        <v>0.41699999999999998</v>
      </c>
      <c r="I9" s="423" t="s">
        <v>5562</v>
      </c>
      <c r="J9" s="701">
        <f t="shared" si="0"/>
        <v>0</v>
      </c>
      <c r="K9" s="409" t="s">
        <v>272</v>
      </c>
      <c r="L9" s="536"/>
    </row>
    <row r="10" spans="1:12" s="49" customFormat="1" ht="15" customHeight="1" x14ac:dyDescent="0.2">
      <c r="A10" s="536"/>
      <c r="B10" s="404">
        <v>4</v>
      </c>
      <c r="C10" s="405" t="s">
        <v>121</v>
      </c>
      <c r="D10" s="406" t="s">
        <v>534</v>
      </c>
      <c r="E10" s="407" t="s">
        <v>143</v>
      </c>
      <c r="F10" s="638" t="b">
        <f>IF(総括表!$B$4=総括表!$Q$4,基礎データ貼付用シート!E2266)</f>
        <v>0</v>
      </c>
      <c r="G10" s="699" t="s">
        <v>117</v>
      </c>
      <c r="H10" s="614">
        <v>0.44500000000000001</v>
      </c>
      <c r="I10" s="423" t="s">
        <v>119</v>
      </c>
      <c r="J10" s="701">
        <f t="shared" si="0"/>
        <v>0</v>
      </c>
      <c r="K10" s="409" t="s">
        <v>6418</v>
      </c>
      <c r="L10" s="536"/>
    </row>
    <row r="11" spans="1:12" s="49" customFormat="1" ht="15" customHeight="1" x14ac:dyDescent="0.2">
      <c r="A11" s="536"/>
      <c r="B11" s="410"/>
      <c r="C11" s="1320"/>
      <c r="D11" s="406" t="s">
        <v>530</v>
      </c>
      <c r="E11" s="407" t="s">
        <v>142</v>
      </c>
      <c r="F11" s="638" t="b">
        <f>IF(総括表!$B$4=総括表!$Q$5,基礎データ貼付用シート!E2266)</f>
        <v>0</v>
      </c>
      <c r="G11" s="699" t="s">
        <v>117</v>
      </c>
      <c r="H11" s="796">
        <v>6.3E-2</v>
      </c>
      <c r="I11" s="425" t="s">
        <v>5562</v>
      </c>
      <c r="J11" s="705">
        <f t="shared" si="0"/>
        <v>0</v>
      </c>
      <c r="K11" s="409" t="s">
        <v>269</v>
      </c>
      <c r="L11" s="536"/>
    </row>
    <row r="12" spans="1:12" s="49" customFormat="1" ht="15" customHeight="1" x14ac:dyDescent="0.2">
      <c r="A12" s="536"/>
      <c r="B12" s="404">
        <v>5</v>
      </c>
      <c r="C12" s="405" t="s">
        <v>120</v>
      </c>
      <c r="D12" s="406" t="s">
        <v>534</v>
      </c>
      <c r="E12" s="407" t="s">
        <v>143</v>
      </c>
      <c r="F12" s="638" t="b">
        <f>IF(総括表!$B$4=総括表!$Q$4,基礎データ貼付用シート!E2267)</f>
        <v>0</v>
      </c>
      <c r="G12" s="699" t="s">
        <v>117</v>
      </c>
      <c r="H12" s="614">
        <v>0.44</v>
      </c>
      <c r="I12" s="423" t="s">
        <v>5562</v>
      </c>
      <c r="J12" s="701">
        <f t="shared" si="0"/>
        <v>0</v>
      </c>
      <c r="K12" s="409" t="s">
        <v>268</v>
      </c>
      <c r="L12" s="536"/>
    </row>
    <row r="13" spans="1:12" s="49" customFormat="1" ht="15" customHeight="1" x14ac:dyDescent="0.2">
      <c r="A13" s="536"/>
      <c r="B13" s="410"/>
      <c r="C13" s="1320"/>
      <c r="D13" s="406" t="s">
        <v>530</v>
      </c>
      <c r="E13" s="407" t="s">
        <v>142</v>
      </c>
      <c r="F13" s="638" t="b">
        <f>IF(総括表!$B$4=総括表!$Q$5,基礎データ貼付用シート!E2267)</f>
        <v>0</v>
      </c>
      <c r="G13" s="699" t="s">
        <v>117</v>
      </c>
      <c r="H13" s="796">
        <v>0.309</v>
      </c>
      <c r="I13" s="425" t="s">
        <v>5562</v>
      </c>
      <c r="J13" s="705">
        <f t="shared" si="0"/>
        <v>0</v>
      </c>
      <c r="K13" s="409" t="s">
        <v>270</v>
      </c>
      <c r="L13" s="536"/>
    </row>
    <row r="14" spans="1:12" s="49" customFormat="1" ht="15" customHeight="1" x14ac:dyDescent="0.2">
      <c r="A14" s="536"/>
      <c r="B14" s="404">
        <v>6</v>
      </c>
      <c r="C14" s="405" t="s">
        <v>476</v>
      </c>
      <c r="D14" s="406" t="s">
        <v>534</v>
      </c>
      <c r="E14" s="407" t="s">
        <v>143</v>
      </c>
      <c r="F14" s="638" t="b">
        <f>IF(総括表!$B$4=総括表!$Q$4,基礎データ貼付用シート!E2268)</f>
        <v>0</v>
      </c>
      <c r="G14" s="699" t="s">
        <v>117</v>
      </c>
      <c r="H14" s="614">
        <v>0.47099999999999997</v>
      </c>
      <c r="I14" s="423" t="s">
        <v>5562</v>
      </c>
      <c r="J14" s="701">
        <f t="shared" si="0"/>
        <v>0</v>
      </c>
      <c r="K14" s="409" t="s">
        <v>267</v>
      </c>
      <c r="L14" s="536"/>
    </row>
    <row r="15" spans="1:12" s="49" customFormat="1" ht="15" customHeight="1" x14ac:dyDescent="0.2">
      <c r="A15" s="536"/>
      <c r="B15" s="410"/>
      <c r="C15" s="1320"/>
      <c r="D15" s="406" t="s">
        <v>530</v>
      </c>
      <c r="E15" s="407" t="s">
        <v>142</v>
      </c>
      <c r="F15" s="638" t="b">
        <f>IF(総括表!$B$4=総括表!$Q$5,基礎データ貼付用シート!E2268)</f>
        <v>0</v>
      </c>
      <c r="G15" s="699" t="s">
        <v>117</v>
      </c>
      <c r="H15" s="796">
        <v>0.35299999999999998</v>
      </c>
      <c r="I15" s="425" t="s">
        <v>5562</v>
      </c>
      <c r="J15" s="705">
        <f t="shared" si="0"/>
        <v>0</v>
      </c>
      <c r="K15" s="409" t="s">
        <v>266</v>
      </c>
      <c r="L15" s="536"/>
    </row>
    <row r="16" spans="1:12" s="49" customFormat="1" ht="15" customHeight="1" x14ac:dyDescent="0.2">
      <c r="A16" s="536"/>
      <c r="B16" s="404">
        <v>7</v>
      </c>
      <c r="C16" s="405" t="s">
        <v>513</v>
      </c>
      <c r="D16" s="406" t="s">
        <v>534</v>
      </c>
      <c r="E16" s="407" t="s">
        <v>143</v>
      </c>
      <c r="F16" s="638" t="b">
        <f>IF(総括表!$B$4=総括表!$Q$4,基礎データ貼付用シート!E2269)</f>
        <v>0</v>
      </c>
      <c r="G16" s="699" t="s">
        <v>117</v>
      </c>
      <c r="H16" s="614">
        <v>0.502</v>
      </c>
      <c r="I16" s="423" t="s">
        <v>5562</v>
      </c>
      <c r="J16" s="701">
        <f>ROUND(F16*H16,0)</f>
        <v>0</v>
      </c>
      <c r="K16" s="409" t="s">
        <v>265</v>
      </c>
      <c r="L16" s="536"/>
    </row>
    <row r="17" spans="1:12" s="49" customFormat="1" ht="15" customHeight="1" x14ac:dyDescent="0.2">
      <c r="A17" s="536"/>
      <c r="B17" s="410"/>
      <c r="C17" s="1320"/>
      <c r="D17" s="406" t="s">
        <v>530</v>
      </c>
      <c r="E17" s="407" t="s">
        <v>142</v>
      </c>
      <c r="F17" s="638" t="b">
        <f>IF(総括表!$B$4=総括表!$Q$5,基礎データ貼付用シート!E2269)</f>
        <v>0</v>
      </c>
      <c r="G17" s="699" t="s">
        <v>117</v>
      </c>
      <c r="H17" s="796">
        <v>0.39700000000000002</v>
      </c>
      <c r="I17" s="425" t="s">
        <v>5562</v>
      </c>
      <c r="J17" s="705">
        <f>ROUND(F17*H17,0)</f>
        <v>0</v>
      </c>
      <c r="K17" s="409" t="s">
        <v>264</v>
      </c>
      <c r="L17" s="536"/>
    </row>
    <row r="18" spans="1:12" s="49" customFormat="1" ht="15" customHeight="1" x14ac:dyDescent="0.2">
      <c r="A18" s="536"/>
      <c r="B18" s="404">
        <v>8</v>
      </c>
      <c r="C18" s="405" t="s">
        <v>620</v>
      </c>
      <c r="D18" s="406" t="s">
        <v>534</v>
      </c>
      <c r="E18" s="407" t="s">
        <v>143</v>
      </c>
      <c r="F18" s="638" t="b">
        <f>IF(総括表!$B$4=総括表!$Q$4,基礎データ貼付用シート!E2270)</f>
        <v>0</v>
      </c>
      <c r="G18" s="699" t="s">
        <v>117</v>
      </c>
      <c r="H18" s="614">
        <v>0.53300000000000003</v>
      </c>
      <c r="I18" s="423" t="s">
        <v>5562</v>
      </c>
      <c r="J18" s="701">
        <f t="shared" si="0"/>
        <v>0</v>
      </c>
      <c r="K18" s="409" t="s">
        <v>263</v>
      </c>
      <c r="L18" s="536"/>
    </row>
    <row r="19" spans="1:12" s="49" customFormat="1" ht="15" customHeight="1" x14ac:dyDescent="0.2">
      <c r="A19" s="536"/>
      <c r="B19" s="410"/>
      <c r="C19" s="1320"/>
      <c r="D19" s="406" t="s">
        <v>530</v>
      </c>
      <c r="E19" s="407" t="s">
        <v>142</v>
      </c>
      <c r="F19" s="638" t="b">
        <f>IF(総括表!$B$4=総括表!$Q$5,基礎データ貼付用シート!E2270)</f>
        <v>0</v>
      </c>
      <c r="G19" s="699" t="s">
        <v>117</v>
      </c>
      <c r="H19" s="796">
        <v>0.441</v>
      </c>
      <c r="I19" s="425" t="s">
        <v>5562</v>
      </c>
      <c r="J19" s="705">
        <f t="shared" si="0"/>
        <v>0</v>
      </c>
      <c r="K19" s="409" t="s">
        <v>262</v>
      </c>
      <c r="L19" s="536"/>
    </row>
    <row r="20" spans="1:12" s="49" customFormat="1" ht="15" customHeight="1" x14ac:dyDescent="0.2">
      <c r="A20" s="536"/>
      <c r="B20" s="404">
        <v>9</v>
      </c>
      <c r="C20" s="405" t="s">
        <v>716</v>
      </c>
      <c r="D20" s="406" t="s">
        <v>534</v>
      </c>
      <c r="E20" s="407" t="s">
        <v>143</v>
      </c>
      <c r="F20" s="638" t="b">
        <f>IF(総括表!$B$4=総括表!$Q$4,基礎データ貼付用シート!E2271)</f>
        <v>0</v>
      </c>
      <c r="G20" s="699" t="s">
        <v>117</v>
      </c>
      <c r="H20" s="614">
        <v>0.56399999999999995</v>
      </c>
      <c r="I20" s="423" t="s">
        <v>119</v>
      </c>
      <c r="J20" s="701">
        <f t="shared" si="0"/>
        <v>0</v>
      </c>
      <c r="K20" s="409" t="s">
        <v>261</v>
      </c>
      <c r="L20" s="536"/>
    </row>
    <row r="21" spans="1:12" s="49" customFormat="1" ht="15" customHeight="1" x14ac:dyDescent="0.2">
      <c r="A21" s="536"/>
      <c r="B21" s="410"/>
      <c r="C21" s="1320"/>
      <c r="D21" s="406" t="s">
        <v>530</v>
      </c>
      <c r="E21" s="407" t="s">
        <v>142</v>
      </c>
      <c r="F21" s="638" t="b">
        <f>IF(総括表!$B$4=総括表!$Q$5,基礎データ貼付用シート!E2271)</f>
        <v>0</v>
      </c>
      <c r="G21" s="699" t="s">
        <v>117</v>
      </c>
      <c r="H21" s="796">
        <v>0.48499999999999999</v>
      </c>
      <c r="I21" s="425" t="s">
        <v>5562</v>
      </c>
      <c r="J21" s="705">
        <f t="shared" si="0"/>
        <v>0</v>
      </c>
      <c r="K21" s="409" t="s">
        <v>260</v>
      </c>
      <c r="L21" s="536"/>
    </row>
    <row r="22" spans="1:12" s="49" customFormat="1" ht="15" customHeight="1" x14ac:dyDescent="0.2">
      <c r="A22" s="536"/>
      <c r="B22" s="404">
        <v>10</v>
      </c>
      <c r="C22" s="405" t="s">
        <v>747</v>
      </c>
      <c r="D22" s="406" t="s">
        <v>534</v>
      </c>
      <c r="E22" s="407" t="s">
        <v>143</v>
      </c>
      <c r="F22" s="638" t="b">
        <f>IF(総括表!$B$4=総括表!$Q$4,基礎データ貼付用シート!E2272)</f>
        <v>0</v>
      </c>
      <c r="G22" s="699" t="s">
        <v>117</v>
      </c>
      <c r="H22" s="614">
        <v>0.59499999999999997</v>
      </c>
      <c r="I22" s="423" t="s">
        <v>119</v>
      </c>
      <c r="J22" s="701">
        <f t="shared" si="0"/>
        <v>0</v>
      </c>
      <c r="K22" s="409" t="s">
        <v>259</v>
      </c>
      <c r="L22" s="536"/>
    </row>
    <row r="23" spans="1:12" s="49" customFormat="1" ht="15" customHeight="1" x14ac:dyDescent="0.2">
      <c r="A23" s="536"/>
      <c r="B23" s="410"/>
      <c r="C23" s="1320"/>
      <c r="D23" s="406" t="s">
        <v>530</v>
      </c>
      <c r="E23" s="407" t="s">
        <v>142</v>
      </c>
      <c r="F23" s="638" t="b">
        <f>IF(総括表!$B$4=総括表!$Q$5,基礎データ貼付用シート!E2272)</f>
        <v>0</v>
      </c>
      <c r="G23" s="699" t="s">
        <v>117</v>
      </c>
      <c r="H23" s="796">
        <v>0.53</v>
      </c>
      <c r="I23" s="425" t="s">
        <v>119</v>
      </c>
      <c r="J23" s="701">
        <f t="shared" si="0"/>
        <v>0</v>
      </c>
      <c r="K23" s="409" t="s">
        <v>258</v>
      </c>
      <c r="L23" s="536"/>
    </row>
    <row r="24" spans="1:12" s="49" customFormat="1" ht="15" customHeight="1" x14ac:dyDescent="0.2">
      <c r="A24" s="536"/>
      <c r="B24" s="404">
        <v>11</v>
      </c>
      <c r="C24" s="1331" t="s">
        <v>818</v>
      </c>
      <c r="D24" s="406" t="s">
        <v>908</v>
      </c>
      <c r="E24" s="407" t="s">
        <v>143</v>
      </c>
      <c r="F24" s="638" t="b">
        <f>IF(総括表!$B$4=総括表!$Q$4,基礎データ貼付用シート!E2273)</f>
        <v>0</v>
      </c>
      <c r="G24" s="699" t="s">
        <v>823</v>
      </c>
      <c r="H24" s="796">
        <v>0.626</v>
      </c>
      <c r="I24" s="425" t="s">
        <v>822</v>
      </c>
      <c r="J24" s="701">
        <f t="shared" si="0"/>
        <v>0</v>
      </c>
      <c r="K24" s="409" t="s">
        <v>257</v>
      </c>
      <c r="L24" s="536"/>
    </row>
    <row r="25" spans="1:12" s="49" customFormat="1" ht="15" customHeight="1" x14ac:dyDescent="0.2">
      <c r="A25" s="536"/>
      <c r="B25" s="410"/>
      <c r="C25" s="1332"/>
      <c r="D25" s="406" t="s">
        <v>909</v>
      </c>
      <c r="E25" s="407" t="s">
        <v>142</v>
      </c>
      <c r="F25" s="638" t="b">
        <f>IF(総括表!$B$4=総括表!$Q$5,基礎データ貼付用シート!E2273)</f>
        <v>0</v>
      </c>
      <c r="G25" s="699" t="s">
        <v>823</v>
      </c>
      <c r="H25" s="796">
        <v>0.57399999999999995</v>
      </c>
      <c r="I25" s="425" t="s">
        <v>822</v>
      </c>
      <c r="J25" s="701">
        <f t="shared" si="0"/>
        <v>0</v>
      </c>
      <c r="K25" s="409" t="s">
        <v>256</v>
      </c>
      <c r="L25" s="536"/>
    </row>
    <row r="26" spans="1:12" s="49" customFormat="1" ht="15" customHeight="1" x14ac:dyDescent="0.2">
      <c r="A26" s="536"/>
      <c r="B26" s="404">
        <v>12</v>
      </c>
      <c r="C26" s="405" t="s">
        <v>894</v>
      </c>
      <c r="D26" s="406" t="s">
        <v>534</v>
      </c>
      <c r="E26" s="407" t="s">
        <v>143</v>
      </c>
      <c r="F26" s="638" t="b">
        <f>IF(総括表!$B$4=総括表!$Q$4,基礎データ貼付用シート!E2274)</f>
        <v>0</v>
      </c>
      <c r="G26" s="699" t="s">
        <v>117</v>
      </c>
      <c r="H26" s="614">
        <v>0.65700000000000003</v>
      </c>
      <c r="I26" s="423" t="s">
        <v>119</v>
      </c>
      <c r="J26" s="701">
        <f t="shared" si="0"/>
        <v>0</v>
      </c>
      <c r="K26" s="409" t="s">
        <v>255</v>
      </c>
      <c r="L26" s="536"/>
    </row>
    <row r="27" spans="1:12" s="49" customFormat="1" ht="15" customHeight="1" x14ac:dyDescent="0.2">
      <c r="A27" s="536"/>
      <c r="B27" s="410"/>
      <c r="C27" s="1320"/>
      <c r="D27" s="406" t="s">
        <v>530</v>
      </c>
      <c r="E27" s="407" t="s">
        <v>142</v>
      </c>
      <c r="F27" s="638" t="b">
        <f>IF(総括表!$B$4=総括表!$Q$5,基礎データ貼付用シート!E2274)</f>
        <v>0</v>
      </c>
      <c r="G27" s="699" t="s">
        <v>117</v>
      </c>
      <c r="H27" s="796">
        <v>0.61799999999999999</v>
      </c>
      <c r="I27" s="425" t="s">
        <v>119</v>
      </c>
      <c r="J27" s="705">
        <f t="shared" si="0"/>
        <v>0</v>
      </c>
      <c r="K27" s="409" t="s">
        <v>254</v>
      </c>
      <c r="L27" s="536"/>
    </row>
    <row r="28" spans="1:12" s="49" customFormat="1" ht="15" customHeight="1" x14ac:dyDescent="0.2">
      <c r="A28" s="536"/>
      <c r="B28" s="404">
        <v>13</v>
      </c>
      <c r="C28" s="405" t="s">
        <v>926</v>
      </c>
      <c r="D28" s="406" t="s">
        <v>534</v>
      </c>
      <c r="E28" s="407" t="s">
        <v>143</v>
      </c>
      <c r="F28" s="638" t="b">
        <f>IF(総括表!$B$4=総括表!$Q$4,基礎データ貼付用シート!E2275)</f>
        <v>0</v>
      </c>
      <c r="G28" s="699" t="s">
        <v>117</v>
      </c>
      <c r="H28" s="614">
        <v>0.68799999999999994</v>
      </c>
      <c r="I28" s="423" t="s">
        <v>119</v>
      </c>
      <c r="J28" s="701">
        <f t="shared" si="0"/>
        <v>0</v>
      </c>
      <c r="K28" s="409" t="s">
        <v>253</v>
      </c>
      <c r="L28" s="536"/>
    </row>
    <row r="29" spans="1:12" s="49" customFormat="1" ht="15" customHeight="1" x14ac:dyDescent="0.2">
      <c r="A29" s="536"/>
      <c r="B29" s="410"/>
      <c r="C29" s="1320"/>
      <c r="D29" s="406" t="s">
        <v>530</v>
      </c>
      <c r="E29" s="407" t="s">
        <v>142</v>
      </c>
      <c r="F29" s="638" t="b">
        <f>IF(総括表!$B$4=総括表!$Q$5,基礎データ貼付用シート!E2275)</f>
        <v>0</v>
      </c>
      <c r="G29" s="699" t="s">
        <v>117</v>
      </c>
      <c r="H29" s="796">
        <v>0.66200000000000003</v>
      </c>
      <c r="I29" s="425" t="s">
        <v>119</v>
      </c>
      <c r="J29" s="705">
        <f t="shared" si="0"/>
        <v>0</v>
      </c>
      <c r="K29" s="409" t="s">
        <v>322</v>
      </c>
      <c r="L29" s="536"/>
    </row>
    <row r="30" spans="1:12" s="49" customFormat="1" ht="15" customHeight="1" x14ac:dyDescent="0.2">
      <c r="A30" s="536"/>
      <c r="B30" s="404">
        <v>14</v>
      </c>
      <c r="C30" s="405" t="s">
        <v>1082</v>
      </c>
      <c r="D30" s="406" t="s">
        <v>534</v>
      </c>
      <c r="E30" s="407" t="s">
        <v>143</v>
      </c>
      <c r="F30" s="638" t="b">
        <f>IF(総括表!$B$4=総括表!$Q$4,基礎データ貼付用シート!E2276)</f>
        <v>0</v>
      </c>
      <c r="G30" s="699" t="s">
        <v>117</v>
      </c>
      <c r="H30" s="614">
        <v>0.71899999999999997</v>
      </c>
      <c r="I30" s="423" t="s">
        <v>119</v>
      </c>
      <c r="J30" s="701">
        <f t="shared" si="0"/>
        <v>0</v>
      </c>
      <c r="K30" s="409" t="s">
        <v>321</v>
      </c>
      <c r="L30" s="536"/>
    </row>
    <row r="31" spans="1:12" s="49" customFormat="1" ht="15" customHeight="1" x14ac:dyDescent="0.2">
      <c r="A31" s="536"/>
      <c r="B31" s="410"/>
      <c r="C31" s="1320"/>
      <c r="D31" s="406" t="s">
        <v>530</v>
      </c>
      <c r="E31" s="407" t="s">
        <v>142</v>
      </c>
      <c r="F31" s="638" t="b">
        <f>IF(総括表!$B$4=総括表!$Q$5,基礎データ貼付用シート!E2276)</f>
        <v>0</v>
      </c>
      <c r="G31" s="699" t="s">
        <v>117</v>
      </c>
      <c r="H31" s="796">
        <v>0.70599999999999996</v>
      </c>
      <c r="I31" s="425" t="s">
        <v>119</v>
      </c>
      <c r="J31" s="705">
        <f t="shared" si="0"/>
        <v>0</v>
      </c>
      <c r="K31" s="409" t="s">
        <v>320</v>
      </c>
      <c r="L31" s="536"/>
    </row>
    <row r="32" spans="1:12" s="49" customFormat="1" ht="15" customHeight="1" x14ac:dyDescent="0.2">
      <c r="A32" s="536"/>
      <c r="B32" s="404">
        <v>15</v>
      </c>
      <c r="C32" s="405" t="s">
        <v>1284</v>
      </c>
      <c r="D32" s="406" t="s">
        <v>534</v>
      </c>
      <c r="E32" s="407" t="s">
        <v>143</v>
      </c>
      <c r="F32" s="638" t="b">
        <f>IF(総括表!$B$4=総括表!$Q$4,基礎データ貼付用シート!E2277)</f>
        <v>0</v>
      </c>
      <c r="G32" s="423" t="s">
        <v>117</v>
      </c>
      <c r="H32" s="614">
        <v>0.75</v>
      </c>
      <c r="I32" s="423" t="s">
        <v>119</v>
      </c>
      <c r="J32" s="424">
        <f t="shared" si="0"/>
        <v>0</v>
      </c>
      <c r="K32" s="409" t="s">
        <v>319</v>
      </c>
      <c r="L32" s="536"/>
    </row>
    <row r="33" spans="1:12" s="49" customFormat="1" ht="15" customHeight="1" x14ac:dyDescent="0.2">
      <c r="A33" s="536"/>
      <c r="B33" s="410"/>
      <c r="C33" s="1320"/>
      <c r="D33" s="406" t="s">
        <v>530</v>
      </c>
      <c r="E33" s="407" t="s">
        <v>142</v>
      </c>
      <c r="F33" s="638" t="b">
        <f>IF(総括表!$B$4=総括表!$Q$5,基礎データ貼付用シート!E2277)</f>
        <v>0</v>
      </c>
      <c r="G33" s="423" t="s">
        <v>117</v>
      </c>
      <c r="H33" s="796">
        <v>0.75</v>
      </c>
      <c r="I33" s="425" t="s">
        <v>119</v>
      </c>
      <c r="J33" s="789">
        <f t="shared" si="0"/>
        <v>0</v>
      </c>
      <c r="K33" s="409" t="s">
        <v>318</v>
      </c>
      <c r="L33" s="536"/>
    </row>
    <row r="34" spans="1:12" s="49" customFormat="1" ht="15" customHeight="1" x14ac:dyDescent="0.2">
      <c r="A34" s="536"/>
      <c r="B34" s="404">
        <v>16</v>
      </c>
      <c r="C34" s="405" t="s">
        <v>5389</v>
      </c>
      <c r="D34" s="406" t="s">
        <v>534</v>
      </c>
      <c r="E34" s="407" t="s">
        <v>143</v>
      </c>
      <c r="F34" s="638" t="b">
        <f>IF(総括表!$B$4=総括表!$Q$4,基礎データ貼付用シート!E2278)</f>
        <v>0</v>
      </c>
      <c r="G34" s="423" t="s">
        <v>117</v>
      </c>
      <c r="H34" s="614">
        <v>0.75</v>
      </c>
      <c r="I34" s="423" t="s">
        <v>119</v>
      </c>
      <c r="J34" s="424">
        <f t="shared" si="0"/>
        <v>0</v>
      </c>
      <c r="K34" s="409" t="s">
        <v>317</v>
      </c>
      <c r="L34" s="536"/>
    </row>
    <row r="35" spans="1:12" s="49" customFormat="1" ht="15" customHeight="1" x14ac:dyDescent="0.2">
      <c r="A35" s="536"/>
      <c r="B35" s="410"/>
      <c r="C35" s="1320"/>
      <c r="D35" s="406" t="s">
        <v>530</v>
      </c>
      <c r="E35" s="407" t="s">
        <v>142</v>
      </c>
      <c r="F35" s="638" t="b">
        <f>IF(総括表!$B$4=総括表!$Q$5,基礎データ貼付用シート!E2278)</f>
        <v>0</v>
      </c>
      <c r="G35" s="423" t="s">
        <v>117</v>
      </c>
      <c r="H35" s="796">
        <v>0.75</v>
      </c>
      <c r="I35" s="425" t="s">
        <v>119</v>
      </c>
      <c r="J35" s="789">
        <f t="shared" si="0"/>
        <v>0</v>
      </c>
      <c r="K35" s="409" t="s">
        <v>316</v>
      </c>
      <c r="L35" s="536"/>
    </row>
    <row r="36" spans="1:12" s="49" customFormat="1" ht="15" customHeight="1" x14ac:dyDescent="0.2">
      <c r="A36" s="536"/>
      <c r="B36" s="404">
        <v>17</v>
      </c>
      <c r="C36" s="405" t="s">
        <v>5796</v>
      </c>
      <c r="D36" s="406" t="s">
        <v>534</v>
      </c>
      <c r="E36" s="407" t="s">
        <v>143</v>
      </c>
      <c r="F36" s="638" t="b">
        <f>IF(総括表!$B$4=総括表!$Q$4,基礎データ貼付用シート!E2279)</f>
        <v>0</v>
      </c>
      <c r="G36" s="423" t="s">
        <v>117</v>
      </c>
      <c r="H36" s="614">
        <v>0.75</v>
      </c>
      <c r="I36" s="423" t="s">
        <v>119</v>
      </c>
      <c r="J36" s="424">
        <f t="shared" ref="J36:J49" si="1">ROUND(F36*H36,0)</f>
        <v>0</v>
      </c>
      <c r="K36" s="409" t="s">
        <v>315</v>
      </c>
      <c r="L36" s="536"/>
    </row>
    <row r="37" spans="1:12" s="159" customFormat="1" ht="23.25" customHeight="1" x14ac:dyDescent="0.2">
      <c r="A37" s="1333"/>
      <c r="B37" s="2056" t="s">
        <v>6319</v>
      </c>
      <c r="C37" s="2057"/>
      <c r="D37" s="406" t="s">
        <v>530</v>
      </c>
      <c r="E37" s="407" t="s">
        <v>142</v>
      </c>
      <c r="F37" s="638" t="b">
        <f>IF(総括表!$B$4=総括表!$Q$5,基礎データ貼付用シート!E2279)</f>
        <v>0</v>
      </c>
      <c r="G37" s="423" t="s">
        <v>117</v>
      </c>
      <c r="H37" s="796">
        <v>0.75</v>
      </c>
      <c r="I37" s="425" t="s">
        <v>119</v>
      </c>
      <c r="J37" s="789">
        <f t="shared" si="1"/>
        <v>0</v>
      </c>
      <c r="K37" s="1333" t="s">
        <v>314</v>
      </c>
      <c r="L37" s="1333"/>
    </row>
    <row r="38" spans="1:12" s="49" customFormat="1" ht="15" customHeight="1" x14ac:dyDescent="0.2">
      <c r="A38" s="536"/>
      <c r="B38" s="404">
        <v>18</v>
      </c>
      <c r="C38" s="405" t="s">
        <v>5796</v>
      </c>
      <c r="D38" s="406" t="s">
        <v>534</v>
      </c>
      <c r="E38" s="407" t="s">
        <v>143</v>
      </c>
      <c r="F38" s="638" t="b">
        <f>IF(総括表!$B$4=総括表!$Q$4,基礎データ貼付用シート!E2280)</f>
        <v>0</v>
      </c>
      <c r="G38" s="423" t="s">
        <v>117</v>
      </c>
      <c r="H38" s="614">
        <v>0.75</v>
      </c>
      <c r="I38" s="423" t="s">
        <v>119</v>
      </c>
      <c r="J38" s="424">
        <f t="shared" si="1"/>
        <v>0</v>
      </c>
      <c r="K38" s="409" t="s">
        <v>313</v>
      </c>
      <c r="L38" s="536"/>
    </row>
    <row r="39" spans="1:12" s="159" customFormat="1" ht="23.25" customHeight="1" x14ac:dyDescent="0.2">
      <c r="A39" s="1333"/>
      <c r="B39" s="2056" t="s">
        <v>6320</v>
      </c>
      <c r="C39" s="2057"/>
      <c r="D39" s="406" t="s">
        <v>530</v>
      </c>
      <c r="E39" s="407" t="s">
        <v>142</v>
      </c>
      <c r="F39" s="638" t="b">
        <f>IF(総括表!$B$4=総括表!$Q$5,基礎データ貼付用シート!E2280)</f>
        <v>0</v>
      </c>
      <c r="G39" s="423" t="s">
        <v>117</v>
      </c>
      <c r="H39" s="796">
        <v>0.75</v>
      </c>
      <c r="I39" s="425" t="s">
        <v>119</v>
      </c>
      <c r="J39" s="789">
        <f t="shared" si="1"/>
        <v>0</v>
      </c>
      <c r="K39" s="1333" t="s">
        <v>312</v>
      </c>
      <c r="L39" s="1333"/>
    </row>
    <row r="40" spans="1:12" s="49" customFormat="1" ht="15" customHeight="1" x14ac:dyDescent="0.2">
      <c r="A40" s="536"/>
      <c r="B40" s="404">
        <v>19</v>
      </c>
      <c r="C40" s="405" t="s">
        <v>5796</v>
      </c>
      <c r="D40" s="406" t="s">
        <v>534</v>
      </c>
      <c r="E40" s="407" t="s">
        <v>143</v>
      </c>
      <c r="F40" s="638" t="b">
        <f>IF(総括表!$B$4=総括表!$Q$4,基礎データ貼付用シート!E2281)</f>
        <v>0</v>
      </c>
      <c r="G40" s="423" t="s">
        <v>117</v>
      </c>
      <c r="H40" s="614">
        <v>0.75</v>
      </c>
      <c r="I40" s="423" t="s">
        <v>119</v>
      </c>
      <c r="J40" s="424">
        <f t="shared" si="1"/>
        <v>0</v>
      </c>
      <c r="K40" s="409" t="s">
        <v>311</v>
      </c>
      <c r="L40" s="536"/>
    </row>
    <row r="41" spans="1:12" s="159" customFormat="1" ht="23.25" customHeight="1" x14ac:dyDescent="0.2">
      <c r="A41" s="1333"/>
      <c r="B41" s="2056" t="s">
        <v>6321</v>
      </c>
      <c r="C41" s="2057"/>
      <c r="D41" s="406" t="s">
        <v>530</v>
      </c>
      <c r="E41" s="407" t="s">
        <v>142</v>
      </c>
      <c r="F41" s="638" t="b">
        <f>IF(総括表!$B$4=総括表!$Q$5,基礎データ貼付用シート!E2281)</f>
        <v>0</v>
      </c>
      <c r="G41" s="423" t="s">
        <v>117</v>
      </c>
      <c r="H41" s="796">
        <v>0.75</v>
      </c>
      <c r="I41" s="425" t="s">
        <v>119</v>
      </c>
      <c r="J41" s="789">
        <f t="shared" si="1"/>
        <v>0</v>
      </c>
      <c r="K41" s="1333" t="s">
        <v>310</v>
      </c>
      <c r="L41" s="1333"/>
    </row>
    <row r="42" spans="1:12" s="49" customFormat="1" ht="15" customHeight="1" x14ac:dyDescent="0.2">
      <c r="A42" s="536"/>
      <c r="B42" s="404">
        <v>20</v>
      </c>
      <c r="C42" s="405" t="s">
        <v>5796</v>
      </c>
      <c r="D42" s="406" t="s">
        <v>534</v>
      </c>
      <c r="E42" s="407" t="s">
        <v>143</v>
      </c>
      <c r="F42" s="638" t="b">
        <f>IF(総括表!$B$4=総括表!$Q$4,基礎データ貼付用シート!E2282)</f>
        <v>0</v>
      </c>
      <c r="G42" s="423" t="s">
        <v>117</v>
      </c>
      <c r="H42" s="614">
        <v>0.75</v>
      </c>
      <c r="I42" s="423" t="s">
        <v>119</v>
      </c>
      <c r="J42" s="424">
        <f t="shared" si="1"/>
        <v>0</v>
      </c>
      <c r="K42" s="409" t="s">
        <v>309</v>
      </c>
      <c r="L42" s="536"/>
    </row>
    <row r="43" spans="1:12" s="159" customFormat="1" ht="23.25" customHeight="1" x14ac:dyDescent="0.2">
      <c r="A43" s="1333"/>
      <c r="B43" s="2056" t="s">
        <v>6322</v>
      </c>
      <c r="C43" s="2057"/>
      <c r="D43" s="406" t="s">
        <v>530</v>
      </c>
      <c r="E43" s="407" t="s">
        <v>142</v>
      </c>
      <c r="F43" s="638" t="b">
        <f>IF(総括表!$B$4=総括表!$Q$5,基礎データ貼付用シート!E2282)</f>
        <v>0</v>
      </c>
      <c r="G43" s="423" t="s">
        <v>117</v>
      </c>
      <c r="H43" s="796">
        <v>0.75</v>
      </c>
      <c r="I43" s="425" t="s">
        <v>119</v>
      </c>
      <c r="J43" s="789">
        <f t="shared" si="1"/>
        <v>0</v>
      </c>
      <c r="K43" s="1333" t="s">
        <v>308</v>
      </c>
      <c r="L43" s="1333"/>
    </row>
    <row r="44" spans="1:12" s="49" customFormat="1" ht="15" customHeight="1" x14ac:dyDescent="0.2">
      <c r="A44" s="536"/>
      <c r="B44" s="404">
        <v>21</v>
      </c>
      <c r="C44" s="405" t="s">
        <v>5796</v>
      </c>
      <c r="D44" s="406" t="s">
        <v>534</v>
      </c>
      <c r="E44" s="407" t="s">
        <v>143</v>
      </c>
      <c r="F44" s="638" t="b">
        <f>IF(総括表!$B$4=総括表!$Q$4,基礎データ貼付用シート!E2283)</f>
        <v>0</v>
      </c>
      <c r="G44" s="423" t="s">
        <v>117</v>
      </c>
      <c r="H44" s="614">
        <v>1</v>
      </c>
      <c r="I44" s="423" t="s">
        <v>119</v>
      </c>
      <c r="J44" s="424">
        <f t="shared" si="1"/>
        <v>0</v>
      </c>
      <c r="K44" s="409" t="s">
        <v>307</v>
      </c>
      <c r="L44" s="536"/>
    </row>
    <row r="45" spans="1:12" s="159" customFormat="1" ht="23.25" customHeight="1" x14ac:dyDescent="0.2">
      <c r="A45" s="1333"/>
      <c r="B45" s="2056" t="s">
        <v>6323</v>
      </c>
      <c r="C45" s="2057"/>
      <c r="D45" s="406" t="s">
        <v>530</v>
      </c>
      <c r="E45" s="407" t="s">
        <v>142</v>
      </c>
      <c r="F45" s="638" t="b">
        <f>IF(総括表!$B$4=総括表!$Q$5,基礎データ貼付用シート!E2283)</f>
        <v>0</v>
      </c>
      <c r="G45" s="423" t="s">
        <v>117</v>
      </c>
      <c r="H45" s="796">
        <v>1</v>
      </c>
      <c r="I45" s="425" t="s">
        <v>119</v>
      </c>
      <c r="J45" s="789">
        <f t="shared" si="1"/>
        <v>0</v>
      </c>
      <c r="K45" s="1333" t="s">
        <v>306</v>
      </c>
      <c r="L45" s="1333"/>
    </row>
    <row r="46" spans="1:12" s="49" customFormat="1" ht="15" customHeight="1" x14ac:dyDescent="0.2">
      <c r="A46" s="536"/>
      <c r="B46" s="404">
        <v>22</v>
      </c>
      <c r="C46" s="405" t="s">
        <v>5796</v>
      </c>
      <c r="D46" s="406" t="s">
        <v>534</v>
      </c>
      <c r="E46" s="407" t="s">
        <v>143</v>
      </c>
      <c r="F46" s="638" t="b">
        <f>IF(総括表!$B$4=総括表!$Q$4,基礎データ貼付用シート!E2284)</f>
        <v>0</v>
      </c>
      <c r="G46" s="423" t="s">
        <v>117</v>
      </c>
      <c r="H46" s="614">
        <v>1</v>
      </c>
      <c r="I46" s="423" t="s">
        <v>119</v>
      </c>
      <c r="J46" s="424">
        <f t="shared" si="1"/>
        <v>0</v>
      </c>
      <c r="K46" s="409" t="s">
        <v>305</v>
      </c>
      <c r="L46" s="536"/>
    </row>
    <row r="47" spans="1:12" s="159" customFormat="1" ht="23.25" customHeight="1" x14ac:dyDescent="0.2">
      <c r="A47" s="1333"/>
      <c r="B47" s="2056" t="s">
        <v>6420</v>
      </c>
      <c r="C47" s="2057"/>
      <c r="D47" s="406" t="s">
        <v>530</v>
      </c>
      <c r="E47" s="407" t="s">
        <v>142</v>
      </c>
      <c r="F47" s="638" t="b">
        <f>IF(総括表!$B$4=総括表!$Q$5,基礎データ貼付用シート!E2284)</f>
        <v>0</v>
      </c>
      <c r="G47" s="423" t="s">
        <v>117</v>
      </c>
      <c r="H47" s="614">
        <v>1</v>
      </c>
      <c r="I47" s="423" t="s">
        <v>119</v>
      </c>
      <c r="J47" s="424">
        <f t="shared" si="1"/>
        <v>0</v>
      </c>
      <c r="K47" s="1333" t="s">
        <v>304</v>
      </c>
      <c r="L47" s="1333"/>
    </row>
    <row r="48" spans="1:12" s="49" customFormat="1" ht="15" customHeight="1" x14ac:dyDescent="0.2">
      <c r="A48" s="536"/>
      <c r="B48" s="404">
        <v>23</v>
      </c>
      <c r="C48" s="405" t="s">
        <v>6351</v>
      </c>
      <c r="D48" s="406" t="s">
        <v>534</v>
      </c>
      <c r="E48" s="407" t="s">
        <v>143</v>
      </c>
      <c r="F48" s="638" t="b">
        <f>IF(総括表!$B$4=総括表!$Q$4,基礎データ貼付用シート!E2285)</f>
        <v>0</v>
      </c>
      <c r="G48" s="423" t="s">
        <v>117</v>
      </c>
      <c r="H48" s="614">
        <v>0.75</v>
      </c>
      <c r="I48" s="423" t="s">
        <v>119</v>
      </c>
      <c r="J48" s="424">
        <f t="shared" si="1"/>
        <v>0</v>
      </c>
      <c r="K48" s="409" t="s">
        <v>910</v>
      </c>
      <c r="L48" s="536"/>
    </row>
    <row r="49" spans="1:12" s="49" customFormat="1" ht="15" customHeight="1" thickBot="1" x14ac:dyDescent="0.25">
      <c r="A49" s="536"/>
      <c r="B49" s="410"/>
      <c r="C49" s="1320"/>
      <c r="D49" s="406" t="s">
        <v>530</v>
      </c>
      <c r="E49" s="407" t="s">
        <v>142</v>
      </c>
      <c r="F49" s="638" t="b">
        <f>IF(総括表!$B$4=総括表!$Q$5,基礎データ貼付用シート!E2285)</f>
        <v>0</v>
      </c>
      <c r="G49" s="423" t="s">
        <v>117</v>
      </c>
      <c r="H49" s="796">
        <v>0.75</v>
      </c>
      <c r="I49" s="425" t="s">
        <v>119</v>
      </c>
      <c r="J49" s="789">
        <f t="shared" si="1"/>
        <v>0</v>
      </c>
      <c r="K49" s="409" t="s">
        <v>6419</v>
      </c>
      <c r="L49" s="536"/>
    </row>
    <row r="50" spans="1:12" s="49" customFormat="1" ht="15" customHeight="1" thickBot="1" x14ac:dyDescent="0.25">
      <c r="A50" s="536"/>
      <c r="B50" s="409"/>
      <c r="C50" s="409"/>
      <c r="D50" s="409"/>
      <c r="E50" s="409"/>
      <c r="F50" s="657"/>
      <c r="G50" s="409"/>
      <c r="H50" s="1591" t="s">
        <v>118</v>
      </c>
      <c r="I50" s="2055"/>
      <c r="J50" s="1334">
        <f>SUM(J7:J49)</f>
        <v>0</v>
      </c>
      <c r="K50" s="409" t="s">
        <v>5566</v>
      </c>
      <c r="L50" s="536"/>
    </row>
    <row r="51" spans="1:12" s="49" customFormat="1" ht="18.75" customHeight="1" x14ac:dyDescent="0.2">
      <c r="B51" s="48"/>
      <c r="C51" s="48"/>
      <c r="D51" s="48"/>
      <c r="E51" s="48"/>
      <c r="F51" s="51"/>
      <c r="G51" s="9"/>
      <c r="H51" s="29"/>
      <c r="I51" s="141"/>
      <c r="J51" s="52"/>
    </row>
    <row r="52" spans="1:12" s="49" customFormat="1" ht="18.75" customHeight="1" x14ac:dyDescent="0.2">
      <c r="B52" s="48"/>
      <c r="C52" s="48"/>
      <c r="D52" s="48"/>
      <c r="E52" s="48"/>
      <c r="F52" s="51"/>
      <c r="G52" s="9"/>
      <c r="H52" s="29"/>
      <c r="I52" s="141"/>
      <c r="J52" s="52"/>
    </row>
    <row r="53" spans="1:12" s="49" customFormat="1" ht="18.75" customHeight="1" x14ac:dyDescent="0.2">
      <c r="B53" s="48"/>
      <c r="C53" s="48"/>
      <c r="D53" s="48"/>
      <c r="E53" s="48"/>
      <c r="F53" s="51"/>
      <c r="G53" s="9"/>
      <c r="H53" s="29"/>
      <c r="I53" s="141"/>
      <c r="J53" s="52"/>
      <c r="K53" s="48"/>
    </row>
    <row r="54" spans="1:12" s="49" customFormat="1" ht="18.75" customHeight="1" x14ac:dyDescent="0.2">
      <c r="B54" s="48"/>
      <c r="C54" s="48"/>
      <c r="D54" s="48"/>
      <c r="E54" s="48"/>
      <c r="F54" s="51"/>
      <c r="G54" s="9"/>
      <c r="H54" s="29"/>
      <c r="I54" s="141"/>
      <c r="J54" s="52"/>
      <c r="K54" s="48"/>
    </row>
    <row r="55" spans="1:12" s="49" customFormat="1" ht="18.75" customHeight="1" x14ac:dyDescent="0.2">
      <c r="B55" s="48"/>
      <c r="C55" s="48"/>
      <c r="D55" s="48"/>
      <c r="E55" s="48"/>
      <c r="F55" s="51"/>
      <c r="G55" s="9"/>
      <c r="H55" s="29"/>
      <c r="I55" s="141"/>
      <c r="J55" s="52"/>
      <c r="K55" s="48"/>
    </row>
    <row r="56" spans="1:12" s="49" customFormat="1" ht="18.75" customHeight="1" x14ac:dyDescent="0.2">
      <c r="B56" s="48"/>
      <c r="C56" s="48"/>
      <c r="D56" s="48"/>
      <c r="E56" s="48"/>
      <c r="F56" s="51"/>
      <c r="G56" s="9"/>
      <c r="H56" s="29"/>
      <c r="I56" s="141"/>
      <c r="J56" s="52"/>
      <c r="K56" s="48"/>
    </row>
    <row r="57" spans="1:12" s="49" customFormat="1" ht="18.75" customHeight="1" x14ac:dyDescent="0.2">
      <c r="B57" s="48"/>
      <c r="C57" s="48"/>
      <c r="D57" s="48"/>
      <c r="E57" s="48"/>
      <c r="F57" s="51"/>
      <c r="G57" s="9"/>
      <c r="H57" s="29"/>
      <c r="I57" s="141"/>
      <c r="J57" s="52"/>
      <c r="K57" s="48"/>
    </row>
    <row r="58" spans="1:12" s="49" customFormat="1" ht="18.75" customHeight="1" x14ac:dyDescent="0.2">
      <c r="B58" s="48"/>
      <c r="C58" s="48"/>
      <c r="D58" s="48"/>
      <c r="E58" s="48"/>
      <c r="F58" s="51"/>
      <c r="G58" s="9"/>
      <c r="H58" s="29"/>
      <c r="I58" s="141"/>
      <c r="J58" s="52"/>
      <c r="K58" s="48"/>
    </row>
    <row r="59" spans="1:12" ht="18.75" customHeight="1" x14ac:dyDescent="0.2">
      <c r="K59" s="48"/>
    </row>
    <row r="60" spans="1:12" ht="18.75" customHeight="1" x14ac:dyDescent="0.2">
      <c r="K60" s="48"/>
    </row>
  </sheetData>
  <sheetProtection autoFilter="0"/>
  <mergeCells count="12">
    <mergeCell ref="H50:I50"/>
    <mergeCell ref="A1:B1"/>
    <mergeCell ref="C1:E1"/>
    <mergeCell ref="I1:K1"/>
    <mergeCell ref="B5:C5"/>
    <mergeCell ref="D5:E5"/>
    <mergeCell ref="B37:C37"/>
    <mergeCell ref="B39:C39"/>
    <mergeCell ref="B41:C41"/>
    <mergeCell ref="B43:C43"/>
    <mergeCell ref="B45:C45"/>
    <mergeCell ref="B47:C47"/>
  </mergeCells>
  <phoneticPr fontId="3"/>
  <printOptions horizontalCentered="1"/>
  <pageMargins left="0.78740157480314965" right="0.78740157480314965" top="0.98425196850393704" bottom="0.98425196850393704" header="0.51181102362204722" footer="0.51181102362204722"/>
  <pageSetup paperSize="9" scale="92"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10"/>
  <sheetViews>
    <sheetView workbookViewId="0">
      <selection sqref="A1:B1"/>
    </sheetView>
  </sheetViews>
  <sheetFormatPr defaultColWidth="9" defaultRowHeight="18.75" customHeight="1" x14ac:dyDescent="0.2"/>
  <cols>
    <col min="1" max="2" width="3.88671875" style="1" customWidth="1"/>
    <col min="3" max="3" width="7.44140625" style="1" bestFit="1" customWidth="1"/>
    <col min="4" max="4" width="3" style="1" bestFit="1" customWidth="1"/>
    <col min="5" max="5" width="12" style="1" customWidth="1"/>
    <col min="6" max="6" width="11.88671875" style="6" customWidth="1"/>
    <col min="7" max="7" width="2" style="1" bestFit="1" customWidth="1"/>
    <col min="8" max="8" width="11.88671875" style="27" customWidth="1"/>
    <col min="9" max="9" width="2" style="1" bestFit="1" customWidth="1"/>
    <col min="10" max="10" width="11.88671875" style="6" customWidth="1"/>
    <col min="11" max="11" width="4.44140625" style="1" bestFit="1" customWidth="1"/>
    <col min="12" max="16384" width="9" style="1"/>
  </cols>
  <sheetData>
    <row r="1" spans="1:11" ht="18.75" customHeight="1" x14ac:dyDescent="0.2">
      <c r="A1" s="2062" t="s">
        <v>155</v>
      </c>
      <c r="B1" s="2063"/>
      <c r="C1" s="2064" t="s">
        <v>456</v>
      </c>
      <c r="D1" s="2065"/>
      <c r="E1" s="2066"/>
      <c r="H1" s="33" t="s">
        <v>154</v>
      </c>
      <c r="I1" s="2067">
        <f>総括表!H4</f>
        <v>0</v>
      </c>
      <c r="J1" s="2067"/>
      <c r="K1" s="2067"/>
    </row>
    <row r="2" spans="1:11" ht="18.75" customHeight="1" x14ac:dyDescent="0.2">
      <c r="J2" s="28"/>
    </row>
    <row r="3" spans="1:11" ht="18.75" customHeight="1" x14ac:dyDescent="0.2">
      <c r="A3" s="13" t="s">
        <v>51</v>
      </c>
      <c r="B3" s="3" t="s">
        <v>1</v>
      </c>
    </row>
    <row r="4" spans="1:11" ht="11.25" customHeight="1" x14ac:dyDescent="0.2">
      <c r="A4" s="14"/>
    </row>
    <row r="5" spans="1:11" ht="18.75" customHeight="1" x14ac:dyDescent="0.2">
      <c r="A5" s="14"/>
      <c r="B5" s="2068" t="s">
        <v>361</v>
      </c>
      <c r="C5" s="2069"/>
      <c r="D5" s="2068" t="s">
        <v>139</v>
      </c>
      <c r="E5" s="2069"/>
      <c r="F5" s="26" t="s">
        <v>191</v>
      </c>
      <c r="G5" s="19"/>
      <c r="H5" s="31" t="s">
        <v>137</v>
      </c>
      <c r="I5" s="19"/>
      <c r="J5" s="26" t="s">
        <v>89</v>
      </c>
      <c r="K5" s="2"/>
    </row>
    <row r="6" spans="1:11" ht="15" customHeight="1" x14ac:dyDescent="0.2">
      <c r="A6" s="14"/>
      <c r="B6" s="42"/>
      <c r="C6" s="25"/>
      <c r="D6" s="39"/>
      <c r="E6" s="40"/>
      <c r="F6" s="43"/>
      <c r="G6" s="41"/>
      <c r="H6" s="30"/>
      <c r="I6" s="41"/>
      <c r="J6" s="24" t="s">
        <v>136</v>
      </c>
      <c r="K6" s="2"/>
    </row>
    <row r="7" spans="1:11" s="3" customFormat="1" ht="15" customHeight="1" thickBot="1" x14ac:dyDescent="0.25">
      <c r="B7" s="23">
        <v>1</v>
      </c>
      <c r="C7" s="22" t="s">
        <v>144</v>
      </c>
      <c r="D7" s="2070"/>
      <c r="E7" s="2071"/>
      <c r="F7" s="21"/>
      <c r="G7" s="20" t="s">
        <v>117</v>
      </c>
      <c r="H7" s="34">
        <v>2.9000000000000001E-2</v>
      </c>
      <c r="I7" s="19" t="s">
        <v>532</v>
      </c>
      <c r="J7" s="18">
        <f>ROUND(F7*H7,0)</f>
        <v>0</v>
      </c>
      <c r="K7" s="2"/>
    </row>
    <row r="8" spans="1:11" s="3" customFormat="1" ht="15" customHeight="1" x14ac:dyDescent="0.2">
      <c r="B8" s="16"/>
      <c r="C8" s="17"/>
      <c r="D8" s="16"/>
      <c r="E8" s="16"/>
      <c r="F8" s="11"/>
      <c r="G8" s="12"/>
      <c r="H8" s="2058"/>
      <c r="I8" s="2059"/>
      <c r="J8" s="8"/>
      <c r="K8" s="2"/>
    </row>
    <row r="9" spans="1:11" s="3" customFormat="1" ht="15" customHeight="1" thickBot="1" x14ac:dyDescent="0.25">
      <c r="B9" s="2"/>
      <c r="C9" s="2"/>
      <c r="D9" s="2"/>
      <c r="E9" s="2"/>
      <c r="F9" s="10"/>
      <c r="G9" s="2"/>
      <c r="H9" s="2060" t="s">
        <v>118</v>
      </c>
      <c r="I9" s="2061"/>
      <c r="J9" s="7">
        <f>SUM(J7:J7)</f>
        <v>0</v>
      </c>
      <c r="K9" s="2" t="s">
        <v>1119</v>
      </c>
    </row>
    <row r="10" spans="1:11" s="3" customFormat="1" ht="18.75" customHeight="1" x14ac:dyDescent="0.2">
      <c r="F10" s="15"/>
      <c r="H10" s="32"/>
      <c r="J10" s="15"/>
    </row>
  </sheetData>
  <mergeCells count="8">
    <mergeCell ref="H8:I8"/>
    <mergeCell ref="H9:I9"/>
    <mergeCell ref="A1:B1"/>
    <mergeCell ref="C1:E1"/>
    <mergeCell ref="I1:K1"/>
    <mergeCell ref="B5:C5"/>
    <mergeCell ref="D5:E5"/>
    <mergeCell ref="D7:E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124"/>
  <sheetViews>
    <sheetView workbookViewId="0">
      <selection activeCell="F8" sqref="F8"/>
    </sheetView>
  </sheetViews>
  <sheetFormatPr defaultColWidth="9" defaultRowHeight="18.75" customHeight="1" x14ac:dyDescent="0.2"/>
  <cols>
    <col min="1" max="1" width="3.88671875" style="47" customWidth="1"/>
    <col min="2" max="2" width="4" style="47" customWidth="1"/>
    <col min="3" max="3" width="7.44140625" style="47" bestFit="1" customWidth="1"/>
    <col min="4" max="5" width="12" style="47" customWidth="1"/>
    <col min="6" max="6" width="11.88671875" style="50" customWidth="1"/>
    <col min="7" max="7" width="2" style="47" bestFit="1" customWidth="1"/>
    <col min="8" max="8" width="11.88671875" style="36" customWidth="1"/>
    <col min="9" max="9" width="2" style="47" bestFit="1" customWidth="1"/>
    <col min="10" max="10" width="11.88671875" style="50" customWidth="1"/>
    <col min="11" max="11" width="4.44140625" style="47" bestFit="1" customWidth="1"/>
    <col min="12" max="16384" width="9" style="47"/>
  </cols>
  <sheetData>
    <row r="1" spans="1:13" ht="18.75" customHeight="1" x14ac:dyDescent="0.2">
      <c r="A1" s="1747" t="s">
        <v>155</v>
      </c>
      <c r="B1" s="1748"/>
      <c r="C1" s="1749" t="s">
        <v>464</v>
      </c>
      <c r="D1" s="1750"/>
      <c r="E1" s="1751"/>
      <c r="F1" s="620"/>
      <c r="G1" s="550"/>
      <c r="H1" s="1335" t="s">
        <v>154</v>
      </c>
      <c r="I1" s="1596">
        <f>総括表!H4</f>
        <v>0</v>
      </c>
      <c r="J1" s="1596"/>
      <c r="K1" s="1596"/>
    </row>
    <row r="2" spans="1:13" ht="18.75" customHeight="1" x14ac:dyDescent="0.2">
      <c r="A2" s="550"/>
      <c r="B2" s="550"/>
      <c r="C2" s="550"/>
      <c r="D2" s="550"/>
      <c r="E2" s="550"/>
      <c r="F2" s="620"/>
      <c r="G2" s="550"/>
      <c r="H2" s="560"/>
      <c r="I2" s="550"/>
      <c r="J2" s="770"/>
      <c r="K2" s="550"/>
    </row>
    <row r="3" spans="1:13" ht="18.75" customHeight="1" x14ac:dyDescent="0.2">
      <c r="A3" s="551" t="s">
        <v>51</v>
      </c>
      <c r="B3" s="536" t="s">
        <v>2</v>
      </c>
      <c r="C3" s="550"/>
      <c r="D3" s="550"/>
      <c r="E3" s="550"/>
      <c r="F3" s="620"/>
      <c r="G3" s="550"/>
      <c r="H3" s="560"/>
      <c r="I3" s="550"/>
      <c r="J3" s="620"/>
      <c r="K3" s="550"/>
    </row>
    <row r="4" spans="1:13" ht="11.25" customHeight="1" x14ac:dyDescent="0.2">
      <c r="A4" s="553"/>
      <c r="B4" s="550"/>
      <c r="C4" s="550"/>
      <c r="D4" s="550"/>
      <c r="E4" s="550"/>
      <c r="F4" s="620"/>
      <c r="G4" s="550"/>
      <c r="H4" s="560"/>
      <c r="I4" s="550"/>
      <c r="J4" s="620"/>
      <c r="K4" s="550"/>
    </row>
    <row r="5" spans="1:13" ht="18.75" customHeight="1" x14ac:dyDescent="0.2">
      <c r="A5" s="553"/>
      <c r="B5" s="1547" t="s">
        <v>140</v>
      </c>
      <c r="C5" s="1548"/>
      <c r="D5" s="1547" t="s">
        <v>139</v>
      </c>
      <c r="E5" s="1548"/>
      <c r="F5" s="648" t="s">
        <v>138</v>
      </c>
      <c r="G5" s="649"/>
      <c r="H5" s="1336" t="s">
        <v>137</v>
      </c>
      <c r="I5" s="649"/>
      <c r="J5" s="648" t="s">
        <v>89</v>
      </c>
      <c r="K5" s="409"/>
    </row>
    <row r="6" spans="1:13" ht="15" customHeight="1" x14ac:dyDescent="0.2">
      <c r="A6" s="553"/>
      <c r="B6" s="564"/>
      <c r="C6" s="565"/>
      <c r="D6" s="566"/>
      <c r="E6" s="411"/>
      <c r="F6" s="627"/>
      <c r="G6" s="568"/>
      <c r="H6" s="1337"/>
      <c r="I6" s="568"/>
      <c r="J6" s="628" t="s">
        <v>136</v>
      </c>
      <c r="K6" s="409"/>
    </row>
    <row r="7" spans="1:13" s="49" customFormat="1" ht="15" customHeight="1" x14ac:dyDescent="0.2">
      <c r="A7" s="536"/>
      <c r="B7" s="404">
        <v>1</v>
      </c>
      <c r="C7" s="405" t="s">
        <v>127</v>
      </c>
      <c r="D7" s="1338" t="s">
        <v>461</v>
      </c>
      <c r="E7" s="1339"/>
      <c r="F7" s="698">
        <f>+基礎データ貼付用シート!E2326+基礎データ貼付用シート!E2327</f>
        <v>0</v>
      </c>
      <c r="G7" s="699" t="s">
        <v>117</v>
      </c>
      <c r="H7" s="793">
        <v>0.26500000000000001</v>
      </c>
      <c r="I7" s="704" t="s">
        <v>119</v>
      </c>
      <c r="J7" s="705">
        <f t="shared" ref="J7:J19" si="0">ROUND(F7*H7,0)</f>
        <v>0</v>
      </c>
      <c r="K7" s="409" t="s">
        <v>1340</v>
      </c>
      <c r="M7" s="48"/>
    </row>
    <row r="8" spans="1:13" s="49" customFormat="1" ht="15" customHeight="1" x14ac:dyDescent="0.2">
      <c r="A8" s="536"/>
      <c r="B8" s="404">
        <v>2</v>
      </c>
      <c r="C8" s="405" t="s">
        <v>126</v>
      </c>
      <c r="D8" s="1340" t="s">
        <v>460</v>
      </c>
      <c r="E8" s="1341" t="s">
        <v>143</v>
      </c>
      <c r="F8" s="638" t="b">
        <f>IF(総括表!$B$4=総括表!$Q$4,基礎データ貼付用シート!E2286+基礎データ貼付用シート!E2287)</f>
        <v>0</v>
      </c>
      <c r="G8" s="699" t="s">
        <v>117</v>
      </c>
      <c r="H8" s="610">
        <v>3.1E-2</v>
      </c>
      <c r="I8" s="699" t="s">
        <v>119</v>
      </c>
      <c r="J8" s="701">
        <f t="shared" si="0"/>
        <v>0</v>
      </c>
      <c r="K8" s="409" t="s">
        <v>1341</v>
      </c>
      <c r="M8" s="48"/>
    </row>
    <row r="9" spans="1:13" s="49" customFormat="1" ht="15" customHeight="1" x14ac:dyDescent="0.2">
      <c r="A9" s="536"/>
      <c r="B9" s="913"/>
      <c r="C9" s="690"/>
      <c r="D9" s="1342" t="s">
        <v>458</v>
      </c>
      <c r="E9" s="1341" t="s">
        <v>142</v>
      </c>
      <c r="F9" s="638" t="b">
        <f>IF(総括表!$B$4=総括表!$Q$5,基礎データ貼付用シート!E2286+基礎データ貼付用シート!E2287)</f>
        <v>0</v>
      </c>
      <c r="G9" s="699" t="s">
        <v>117</v>
      </c>
      <c r="H9" s="793">
        <v>3.1E-2</v>
      </c>
      <c r="I9" s="704" t="s">
        <v>119</v>
      </c>
      <c r="J9" s="705">
        <f t="shared" si="0"/>
        <v>0</v>
      </c>
      <c r="K9" s="409" t="s">
        <v>272</v>
      </c>
      <c r="M9" s="48"/>
    </row>
    <row r="10" spans="1:13" s="49" customFormat="1" ht="15" customHeight="1" x14ac:dyDescent="0.2">
      <c r="A10" s="536"/>
      <c r="B10" s="913"/>
      <c r="C10" s="690"/>
      <c r="D10" s="1338" t="s">
        <v>461</v>
      </c>
      <c r="E10" s="1339"/>
      <c r="F10" s="698">
        <f>+基礎データ貼付用シート!E2328+基礎データ貼付用シート!E2329</f>
        <v>0</v>
      </c>
      <c r="G10" s="699" t="s">
        <v>117</v>
      </c>
      <c r="H10" s="610">
        <v>0.14599999999999999</v>
      </c>
      <c r="I10" s="699" t="s">
        <v>119</v>
      </c>
      <c r="J10" s="701">
        <f t="shared" si="0"/>
        <v>0</v>
      </c>
      <c r="K10" s="409" t="s">
        <v>269</v>
      </c>
      <c r="M10" s="48"/>
    </row>
    <row r="11" spans="1:13" s="49" customFormat="1" ht="15" customHeight="1" x14ac:dyDescent="0.2">
      <c r="A11" s="536"/>
      <c r="B11" s="913"/>
      <c r="C11" s="690"/>
      <c r="D11" s="1340" t="s">
        <v>457</v>
      </c>
      <c r="E11" s="1341" t="s">
        <v>143</v>
      </c>
      <c r="F11" s="698">
        <f>+基礎データ貼付用シート!E2368+基礎データ貼付用シート!E2369</f>
        <v>0</v>
      </c>
      <c r="G11" s="699" t="s">
        <v>117</v>
      </c>
      <c r="H11" s="793">
        <v>8.9999999999999993E-3</v>
      </c>
      <c r="I11" s="704" t="s">
        <v>119</v>
      </c>
      <c r="J11" s="705">
        <f t="shared" si="0"/>
        <v>0</v>
      </c>
      <c r="K11" s="409" t="s">
        <v>268</v>
      </c>
      <c r="M11" s="48"/>
    </row>
    <row r="12" spans="1:13" s="49" customFormat="1" ht="15" customHeight="1" x14ac:dyDescent="0.2">
      <c r="A12" s="536"/>
      <c r="B12" s="404">
        <v>3</v>
      </c>
      <c r="C12" s="405" t="s">
        <v>125</v>
      </c>
      <c r="D12" s="1343" t="s">
        <v>462</v>
      </c>
      <c r="E12" s="1339"/>
      <c r="F12" s="698">
        <f>+基礎データ貼付用シート!E2288+基礎データ貼付用シート!E2289</f>
        <v>0</v>
      </c>
      <c r="G12" s="699" t="s">
        <v>117</v>
      </c>
      <c r="H12" s="793">
        <v>6.6000000000000003E-2</v>
      </c>
      <c r="I12" s="704" t="s">
        <v>119</v>
      </c>
      <c r="J12" s="705">
        <f t="shared" si="0"/>
        <v>0</v>
      </c>
      <c r="K12" s="409" t="s">
        <v>270</v>
      </c>
      <c r="M12" s="48"/>
    </row>
    <row r="13" spans="1:13" s="49" customFormat="1" ht="15" customHeight="1" x14ac:dyDescent="0.2">
      <c r="A13" s="536"/>
      <c r="B13" s="913"/>
      <c r="C13" s="690"/>
      <c r="D13" s="1338" t="s">
        <v>461</v>
      </c>
      <c r="E13" s="1339"/>
      <c r="F13" s="698">
        <f>+基礎データ貼付用シート!E2330+基礎データ貼付用シート!E2331</f>
        <v>0</v>
      </c>
      <c r="G13" s="699" t="s">
        <v>117</v>
      </c>
      <c r="H13" s="610">
        <v>0.128</v>
      </c>
      <c r="I13" s="699" t="s">
        <v>119</v>
      </c>
      <c r="J13" s="701">
        <f t="shared" si="0"/>
        <v>0</v>
      </c>
      <c r="K13" s="409" t="s">
        <v>267</v>
      </c>
      <c r="M13" s="48"/>
    </row>
    <row r="14" spans="1:13" s="49" customFormat="1" ht="15" customHeight="1" x14ac:dyDescent="0.2">
      <c r="A14" s="536"/>
      <c r="B14" s="404">
        <v>4</v>
      </c>
      <c r="C14" s="405" t="s">
        <v>124</v>
      </c>
      <c r="D14" s="1343" t="s">
        <v>462</v>
      </c>
      <c r="E14" s="1339"/>
      <c r="F14" s="698">
        <f>+基礎データ貼付用シート!E2290+基礎データ貼付用シート!E2291</f>
        <v>0</v>
      </c>
      <c r="G14" s="699" t="s">
        <v>117</v>
      </c>
      <c r="H14" s="610">
        <v>9.6000000000000002E-2</v>
      </c>
      <c r="I14" s="699" t="s">
        <v>119</v>
      </c>
      <c r="J14" s="701">
        <f t="shared" si="0"/>
        <v>0</v>
      </c>
      <c r="K14" s="409" t="s">
        <v>266</v>
      </c>
      <c r="M14" s="48"/>
    </row>
    <row r="15" spans="1:13" s="49" customFormat="1" ht="15" customHeight="1" x14ac:dyDescent="0.2">
      <c r="A15" s="536"/>
      <c r="B15" s="913"/>
      <c r="C15" s="690"/>
      <c r="D15" s="1338" t="s">
        <v>461</v>
      </c>
      <c r="E15" s="1339"/>
      <c r="F15" s="698">
        <f>+基礎データ貼付用シート!E2332+基礎データ貼付用シート!E2333</f>
        <v>0</v>
      </c>
      <c r="G15" s="699" t="s">
        <v>117</v>
      </c>
      <c r="H15" s="793">
        <v>9.7000000000000003E-2</v>
      </c>
      <c r="I15" s="704" t="s">
        <v>119</v>
      </c>
      <c r="J15" s="705">
        <f t="shared" si="0"/>
        <v>0</v>
      </c>
      <c r="K15" s="409" t="s">
        <v>265</v>
      </c>
      <c r="M15" s="48"/>
    </row>
    <row r="16" spans="1:13" s="49" customFormat="1" ht="15" customHeight="1" x14ac:dyDescent="0.2">
      <c r="A16" s="536"/>
      <c r="B16" s="404">
        <v>5</v>
      </c>
      <c r="C16" s="405" t="s">
        <v>123</v>
      </c>
      <c r="D16" s="1340" t="s">
        <v>460</v>
      </c>
      <c r="E16" s="1341" t="s">
        <v>143</v>
      </c>
      <c r="F16" s="638" t="b">
        <f>IF(総括表!$B$4=総括表!$Q$4,基礎データ貼付用シート!E2292+基礎データ貼付用シート!E2293)</f>
        <v>0</v>
      </c>
      <c r="G16" s="699" t="s">
        <v>117</v>
      </c>
      <c r="H16" s="793">
        <v>0.185</v>
      </c>
      <c r="I16" s="704" t="s">
        <v>119</v>
      </c>
      <c r="J16" s="705">
        <f t="shared" si="0"/>
        <v>0</v>
      </c>
      <c r="K16" s="409" t="s">
        <v>264</v>
      </c>
      <c r="M16" s="48"/>
    </row>
    <row r="17" spans="1:13" s="49" customFormat="1" ht="15" customHeight="1" x14ac:dyDescent="0.2">
      <c r="A17" s="536"/>
      <c r="B17" s="913"/>
      <c r="C17" s="690"/>
      <c r="D17" s="1342" t="s">
        <v>458</v>
      </c>
      <c r="E17" s="1341" t="s">
        <v>142</v>
      </c>
      <c r="F17" s="638" t="b">
        <f>IF(総括表!$B$4=総括表!$Q$5,基礎データ貼付用シート!E2292+基礎データ貼付用シート!E2293)</f>
        <v>0</v>
      </c>
      <c r="G17" s="699" t="s">
        <v>117</v>
      </c>
      <c r="H17" s="610">
        <v>7.9000000000000001E-2</v>
      </c>
      <c r="I17" s="699" t="s">
        <v>119</v>
      </c>
      <c r="J17" s="701">
        <f t="shared" si="0"/>
        <v>0</v>
      </c>
      <c r="K17" s="409" t="s">
        <v>263</v>
      </c>
      <c r="M17" s="48"/>
    </row>
    <row r="18" spans="1:13" s="49" customFormat="1" ht="15" customHeight="1" x14ac:dyDescent="0.2">
      <c r="A18" s="536"/>
      <c r="B18" s="913"/>
      <c r="C18" s="690"/>
      <c r="D18" s="1340" t="s">
        <v>459</v>
      </c>
      <c r="E18" s="1341" t="s">
        <v>143</v>
      </c>
      <c r="F18" s="638" t="b">
        <f>IF(総括表!$B$4=総括表!$Q$4,基礎データ貼付用シート!E2334+基礎データ貼付用シート!E2335)</f>
        <v>0</v>
      </c>
      <c r="G18" s="699" t="s">
        <v>117</v>
      </c>
      <c r="H18" s="793">
        <v>0.248</v>
      </c>
      <c r="I18" s="704" t="s">
        <v>119</v>
      </c>
      <c r="J18" s="705">
        <f t="shared" si="0"/>
        <v>0</v>
      </c>
      <c r="K18" s="409" t="s">
        <v>262</v>
      </c>
      <c r="M18" s="48"/>
    </row>
    <row r="19" spans="1:13" s="49" customFormat="1" ht="15" customHeight="1" x14ac:dyDescent="0.2">
      <c r="A19" s="536"/>
      <c r="B19" s="913"/>
      <c r="C19" s="690"/>
      <c r="D19" s="1342" t="s">
        <v>458</v>
      </c>
      <c r="E19" s="1341" t="s">
        <v>142</v>
      </c>
      <c r="F19" s="638" t="b">
        <f>IF(総括表!$B$4=総括表!$Q$5,基礎データ貼付用シート!E2334+基礎データ貼付用シート!E2335)</f>
        <v>0</v>
      </c>
      <c r="G19" s="699" t="s">
        <v>117</v>
      </c>
      <c r="H19" s="610">
        <v>0.10299999999999999</v>
      </c>
      <c r="I19" s="699" t="s">
        <v>119</v>
      </c>
      <c r="J19" s="701">
        <f t="shared" si="0"/>
        <v>0</v>
      </c>
      <c r="K19" s="409" t="s">
        <v>261</v>
      </c>
      <c r="M19" s="48"/>
    </row>
    <row r="20" spans="1:13" s="49" customFormat="1" ht="15" customHeight="1" x14ac:dyDescent="0.2">
      <c r="A20" s="536"/>
      <c r="B20" s="404">
        <v>6</v>
      </c>
      <c r="C20" s="405" t="s">
        <v>122</v>
      </c>
      <c r="D20" s="1340" t="s">
        <v>460</v>
      </c>
      <c r="E20" s="1341" t="s">
        <v>143</v>
      </c>
      <c r="F20" s="638" t="b">
        <f>IF(総括表!$B$4=総括表!$Q$4,基礎データ貼付用シート!E2294+基礎データ貼付用シート!E2295)</f>
        <v>0</v>
      </c>
      <c r="G20" s="699" t="s">
        <v>117</v>
      </c>
      <c r="H20" s="610">
        <v>0.23200000000000001</v>
      </c>
      <c r="I20" s="699" t="s">
        <v>119</v>
      </c>
      <c r="J20" s="701">
        <f t="shared" ref="J20:J24" si="1">ROUND(F20*H20,0)</f>
        <v>0</v>
      </c>
      <c r="K20" s="409" t="s">
        <v>260</v>
      </c>
      <c r="M20" s="48"/>
    </row>
    <row r="21" spans="1:13" s="49" customFormat="1" ht="15" customHeight="1" x14ac:dyDescent="0.2">
      <c r="A21" s="536"/>
      <c r="B21" s="913"/>
      <c r="C21" s="690"/>
      <c r="D21" s="1342" t="s">
        <v>458</v>
      </c>
      <c r="E21" s="1341" t="s">
        <v>142</v>
      </c>
      <c r="F21" s="638" t="b">
        <f>IF(総括表!$B$4=総括表!$Q$5,基礎データ貼付用シート!E2294+基礎データ貼付用シート!E2295)</f>
        <v>0</v>
      </c>
      <c r="G21" s="699" t="s">
        <v>117</v>
      </c>
      <c r="H21" s="793">
        <v>6.6000000000000003E-2</v>
      </c>
      <c r="I21" s="704" t="s">
        <v>119</v>
      </c>
      <c r="J21" s="705">
        <f t="shared" si="1"/>
        <v>0</v>
      </c>
      <c r="K21" s="409" t="s">
        <v>259</v>
      </c>
      <c r="M21" s="48"/>
    </row>
    <row r="22" spans="1:13" s="49" customFormat="1" ht="15" customHeight="1" x14ac:dyDescent="0.2">
      <c r="A22" s="536"/>
      <c r="B22" s="913"/>
      <c r="C22" s="690"/>
      <c r="D22" s="1340" t="s">
        <v>819</v>
      </c>
      <c r="E22" s="1341" t="s">
        <v>143</v>
      </c>
      <c r="F22" s="638" t="b">
        <f>IF(総括表!$B$4=総括表!$Q$4,基礎データ貼付用シート!E2336+基礎データ貼付用シート!E2337)</f>
        <v>0</v>
      </c>
      <c r="G22" s="699" t="s">
        <v>117</v>
      </c>
      <c r="H22" s="610">
        <v>0.26600000000000001</v>
      </c>
      <c r="I22" s="699" t="s">
        <v>119</v>
      </c>
      <c r="J22" s="701">
        <f t="shared" si="1"/>
        <v>0</v>
      </c>
      <c r="K22" s="409" t="s">
        <v>258</v>
      </c>
      <c r="M22" s="48"/>
    </row>
    <row r="23" spans="1:13" s="49" customFormat="1" ht="15" customHeight="1" x14ac:dyDescent="0.2">
      <c r="A23" s="536"/>
      <c r="B23" s="913"/>
      <c r="C23" s="690"/>
      <c r="D23" s="1342" t="s">
        <v>458</v>
      </c>
      <c r="E23" s="1341" t="s">
        <v>142</v>
      </c>
      <c r="F23" s="638" t="b">
        <f>IF(総括表!$B$4=総括表!$Q$5,基礎データ貼付用シート!E2336+基礎データ貼付用シート!E2337)</f>
        <v>0</v>
      </c>
      <c r="G23" s="699" t="s">
        <v>117</v>
      </c>
      <c r="H23" s="793">
        <v>0.13500000000000001</v>
      </c>
      <c r="I23" s="704" t="s">
        <v>119</v>
      </c>
      <c r="J23" s="705">
        <f t="shared" si="1"/>
        <v>0</v>
      </c>
      <c r="K23" s="409" t="s">
        <v>257</v>
      </c>
      <c r="M23" s="48"/>
    </row>
    <row r="24" spans="1:13" s="49" customFormat="1" ht="15" customHeight="1" x14ac:dyDescent="0.2">
      <c r="A24" s="536"/>
      <c r="B24" s="913"/>
      <c r="C24" s="690"/>
      <c r="D24" s="1340" t="s">
        <v>457</v>
      </c>
      <c r="E24" s="1341" t="s">
        <v>143</v>
      </c>
      <c r="F24" s="638" t="b">
        <f>IF(総括表!$B$4=総括表!$Q$4,基礎データ貼付用シート!E2372+基礎データ貼付用シート!E2373)</f>
        <v>0</v>
      </c>
      <c r="G24" s="699" t="s">
        <v>117</v>
      </c>
      <c r="H24" s="610">
        <v>6.3E-2</v>
      </c>
      <c r="I24" s="699" t="s">
        <v>119</v>
      </c>
      <c r="J24" s="701">
        <f t="shared" si="1"/>
        <v>0</v>
      </c>
      <c r="K24" s="409" t="s">
        <v>256</v>
      </c>
      <c r="M24" s="48"/>
    </row>
    <row r="25" spans="1:13" s="49" customFormat="1" ht="15" customHeight="1" x14ac:dyDescent="0.2">
      <c r="A25" s="536"/>
      <c r="B25" s="404">
        <v>7</v>
      </c>
      <c r="C25" s="405" t="s">
        <v>121</v>
      </c>
      <c r="D25" s="1340" t="s">
        <v>460</v>
      </c>
      <c r="E25" s="1341" t="s">
        <v>143</v>
      </c>
      <c r="F25" s="638" t="b">
        <f>IF(総括表!$B$4=総括表!$Q$4,基礎データ貼付用シート!E2296+基礎データ貼付用シート!E2297)</f>
        <v>0</v>
      </c>
      <c r="G25" s="699" t="s">
        <v>117</v>
      </c>
      <c r="H25" s="610">
        <v>0.255</v>
      </c>
      <c r="I25" s="699" t="s">
        <v>119</v>
      </c>
      <c r="J25" s="701">
        <f t="shared" ref="J25:J36" si="2">ROUND(F25*H25,0)</f>
        <v>0</v>
      </c>
      <c r="K25" s="409" t="s">
        <v>255</v>
      </c>
      <c r="M25" s="48"/>
    </row>
    <row r="26" spans="1:13" s="49" customFormat="1" ht="15" customHeight="1" x14ac:dyDescent="0.2">
      <c r="A26" s="536"/>
      <c r="B26" s="913"/>
      <c r="C26" s="690"/>
      <c r="D26" s="1342" t="s">
        <v>458</v>
      </c>
      <c r="E26" s="1341" t="s">
        <v>142</v>
      </c>
      <c r="F26" s="638" t="b">
        <f>IF(総括表!$B$4=総括表!$Q$5,基礎データ貼付用シート!E2296+基礎データ貼付用シート!E2297)</f>
        <v>0</v>
      </c>
      <c r="G26" s="699" t="s">
        <v>117</v>
      </c>
      <c r="H26" s="793">
        <v>0.105</v>
      </c>
      <c r="I26" s="704" t="s">
        <v>119</v>
      </c>
      <c r="J26" s="705">
        <f t="shared" si="2"/>
        <v>0</v>
      </c>
      <c r="K26" s="409" t="s">
        <v>254</v>
      </c>
      <c r="M26" s="48"/>
    </row>
    <row r="27" spans="1:13" s="49" customFormat="1" ht="15" customHeight="1" x14ac:dyDescent="0.2">
      <c r="A27" s="536"/>
      <c r="B27" s="913"/>
      <c r="C27" s="690"/>
      <c r="D27" s="1340" t="s">
        <v>819</v>
      </c>
      <c r="E27" s="1341" t="s">
        <v>143</v>
      </c>
      <c r="F27" s="638" t="b">
        <f>IF(総括表!$B$4=総括表!$Q$4,基礎データ貼付用シート!E2338+基礎データ貼付用シート!E2339)</f>
        <v>0</v>
      </c>
      <c r="G27" s="699" t="s">
        <v>117</v>
      </c>
      <c r="H27" s="610">
        <v>0.28699999999999998</v>
      </c>
      <c r="I27" s="699" t="s">
        <v>119</v>
      </c>
      <c r="J27" s="701">
        <f t="shared" si="2"/>
        <v>0</v>
      </c>
      <c r="K27" s="409" t="s">
        <v>253</v>
      </c>
      <c r="M27" s="48"/>
    </row>
    <row r="28" spans="1:13" s="49" customFormat="1" ht="15" customHeight="1" x14ac:dyDescent="0.2">
      <c r="A28" s="536"/>
      <c r="B28" s="913"/>
      <c r="C28" s="690"/>
      <c r="D28" s="1342" t="s">
        <v>458</v>
      </c>
      <c r="E28" s="1341" t="s">
        <v>142</v>
      </c>
      <c r="F28" s="638" t="b">
        <f>IF(総括表!$B$4=総括表!$Q$5,基礎データ貼付用シート!E2338+基礎データ貼付用シート!E2339)</f>
        <v>0</v>
      </c>
      <c r="G28" s="699" t="s">
        <v>117</v>
      </c>
      <c r="H28" s="793">
        <v>0.16600000000000001</v>
      </c>
      <c r="I28" s="704" t="s">
        <v>119</v>
      </c>
      <c r="J28" s="705">
        <f t="shared" si="2"/>
        <v>0</v>
      </c>
      <c r="K28" s="409" t="s">
        <v>322</v>
      </c>
      <c r="M28" s="48"/>
    </row>
    <row r="29" spans="1:13" s="49" customFormat="1" ht="15" customHeight="1" x14ac:dyDescent="0.2">
      <c r="A29" s="536"/>
      <c r="B29" s="913"/>
      <c r="C29" s="690"/>
      <c r="D29" s="1340" t="s">
        <v>457</v>
      </c>
      <c r="E29" s="1341" t="s">
        <v>143</v>
      </c>
      <c r="F29" s="638" t="b">
        <f>IF(総括表!$B$4=総括表!$Q$4,基礎データ貼付用シート!E2374+基礎データ貼付用シート!E2375)</f>
        <v>0</v>
      </c>
      <c r="G29" s="699" t="s">
        <v>117</v>
      </c>
      <c r="H29" s="610">
        <v>8.5000000000000006E-2</v>
      </c>
      <c r="I29" s="699" t="s">
        <v>119</v>
      </c>
      <c r="J29" s="701">
        <f t="shared" si="2"/>
        <v>0</v>
      </c>
      <c r="K29" s="409" t="s">
        <v>321</v>
      </c>
      <c r="M29" s="48"/>
    </row>
    <row r="30" spans="1:13" s="49" customFormat="1" ht="15" customHeight="1" x14ac:dyDescent="0.2">
      <c r="A30" s="536"/>
      <c r="B30" s="410"/>
      <c r="C30" s="1320"/>
      <c r="D30" s="1342"/>
      <c r="E30" s="1341" t="s">
        <v>142</v>
      </c>
      <c r="F30" s="638" t="b">
        <f>IF(総括表!$B$4=総括表!$Q$5,基礎データ貼付用シート!E2374+基礎データ貼付用シート!E2375)</f>
        <v>0</v>
      </c>
      <c r="G30" s="699" t="s">
        <v>117</v>
      </c>
      <c r="H30" s="793">
        <v>4.4999999999999998E-2</v>
      </c>
      <c r="I30" s="704" t="s">
        <v>119</v>
      </c>
      <c r="J30" s="705">
        <f t="shared" si="2"/>
        <v>0</v>
      </c>
      <c r="K30" s="409" t="s">
        <v>320</v>
      </c>
      <c r="M30" s="48"/>
    </row>
    <row r="31" spans="1:13" s="49" customFormat="1" ht="15" customHeight="1" x14ac:dyDescent="0.2">
      <c r="A31" s="536"/>
      <c r="B31" s="404">
        <v>8</v>
      </c>
      <c r="C31" s="405" t="s">
        <v>120</v>
      </c>
      <c r="D31" s="1340" t="s">
        <v>460</v>
      </c>
      <c r="E31" s="1341" t="s">
        <v>143</v>
      </c>
      <c r="F31" s="638" t="b">
        <f>IF(総括表!$B$4=総括表!$Q$4,基礎データ貼付用シート!E2298+基礎データ貼付用シート!E2299)</f>
        <v>0</v>
      </c>
      <c r="G31" s="699" t="s">
        <v>117</v>
      </c>
      <c r="H31" s="610">
        <v>0.26500000000000001</v>
      </c>
      <c r="I31" s="699" t="s">
        <v>119</v>
      </c>
      <c r="J31" s="701">
        <f t="shared" si="2"/>
        <v>0</v>
      </c>
      <c r="K31" s="409" t="s">
        <v>319</v>
      </c>
      <c r="M31" s="48"/>
    </row>
    <row r="32" spans="1:13" s="49" customFormat="1" ht="15" customHeight="1" x14ac:dyDescent="0.2">
      <c r="A32" s="536"/>
      <c r="B32" s="913"/>
      <c r="C32" s="690"/>
      <c r="D32" s="1342" t="s">
        <v>458</v>
      </c>
      <c r="E32" s="1341" t="s">
        <v>142</v>
      </c>
      <c r="F32" s="638" t="b">
        <f>IF(総括表!$B$4=総括表!$Q$5,基礎データ貼付用シート!E2298+基礎データ貼付用シート!E2299)</f>
        <v>0</v>
      </c>
      <c r="G32" s="699" t="s">
        <v>117</v>
      </c>
      <c r="H32" s="793">
        <v>0.214</v>
      </c>
      <c r="I32" s="704" t="s">
        <v>119</v>
      </c>
      <c r="J32" s="705">
        <f t="shared" si="2"/>
        <v>0</v>
      </c>
      <c r="K32" s="409" t="s">
        <v>318</v>
      </c>
      <c r="M32" s="48"/>
    </row>
    <row r="33" spans="1:13" s="49" customFormat="1" ht="15" customHeight="1" x14ac:dyDescent="0.2">
      <c r="A33" s="536"/>
      <c r="B33" s="913"/>
      <c r="C33" s="690"/>
      <c r="D33" s="1340" t="s">
        <v>819</v>
      </c>
      <c r="E33" s="1341" t="s">
        <v>143</v>
      </c>
      <c r="F33" s="638" t="b">
        <f>IF(総括表!$B$4=総括表!$Q$4,基礎データ貼付用シート!E2340+基礎データ貼付用シート!E2341)</f>
        <v>0</v>
      </c>
      <c r="G33" s="699" t="s">
        <v>117</v>
      </c>
      <c r="H33" s="610">
        <v>0.29599999999999999</v>
      </c>
      <c r="I33" s="699" t="s">
        <v>119</v>
      </c>
      <c r="J33" s="701">
        <f t="shared" si="2"/>
        <v>0</v>
      </c>
      <c r="K33" s="409" t="s">
        <v>317</v>
      </c>
      <c r="M33" s="48"/>
    </row>
    <row r="34" spans="1:13" s="49" customFormat="1" ht="15" customHeight="1" x14ac:dyDescent="0.2">
      <c r="A34" s="536"/>
      <c r="B34" s="913"/>
      <c r="C34" s="690"/>
      <c r="D34" s="1342" t="s">
        <v>458</v>
      </c>
      <c r="E34" s="1341" t="s">
        <v>142</v>
      </c>
      <c r="F34" s="638" t="b">
        <f>IF(総括表!$B$4=総括表!$Q$5,基礎データ貼付用シート!E2340+基礎データ貼付用シート!E2341)</f>
        <v>0</v>
      </c>
      <c r="G34" s="699" t="s">
        <v>117</v>
      </c>
      <c r="H34" s="793">
        <v>0.25</v>
      </c>
      <c r="I34" s="704" t="s">
        <v>119</v>
      </c>
      <c r="J34" s="705">
        <f t="shared" si="2"/>
        <v>0</v>
      </c>
      <c r="K34" s="409" t="s">
        <v>316</v>
      </c>
      <c r="M34" s="48"/>
    </row>
    <row r="35" spans="1:13" s="49" customFormat="1" ht="15" customHeight="1" x14ac:dyDescent="0.2">
      <c r="A35" s="536"/>
      <c r="B35" s="913"/>
      <c r="C35" s="690"/>
      <c r="D35" s="1340" t="s">
        <v>457</v>
      </c>
      <c r="E35" s="1341" t="s">
        <v>143</v>
      </c>
      <c r="F35" s="638" t="b">
        <f>IF(総括表!$B$4=総括表!$Q$4,基礎データ貼付用シート!E2376+基礎データ貼付用シート!E2377)</f>
        <v>0</v>
      </c>
      <c r="G35" s="699" t="s">
        <v>117</v>
      </c>
      <c r="H35" s="610">
        <v>0.122</v>
      </c>
      <c r="I35" s="699" t="s">
        <v>119</v>
      </c>
      <c r="J35" s="701">
        <f t="shared" si="2"/>
        <v>0</v>
      </c>
      <c r="K35" s="409" t="s">
        <v>315</v>
      </c>
      <c r="M35" s="48"/>
    </row>
    <row r="36" spans="1:13" s="49" customFormat="1" ht="15" customHeight="1" x14ac:dyDescent="0.2">
      <c r="A36" s="536"/>
      <c r="B36" s="410"/>
      <c r="C36" s="1320"/>
      <c r="D36" s="1342"/>
      <c r="E36" s="1341" t="s">
        <v>142</v>
      </c>
      <c r="F36" s="638" t="b">
        <f>IF(総括表!$B$4=総括表!$Q$5,基礎データ貼付用シート!E2376+基礎データ貼付用シート!E2377)</f>
        <v>0</v>
      </c>
      <c r="G36" s="699" t="s">
        <v>117</v>
      </c>
      <c r="H36" s="422">
        <v>0.108</v>
      </c>
      <c r="I36" s="791" t="s">
        <v>119</v>
      </c>
      <c r="J36" s="792">
        <f t="shared" si="2"/>
        <v>0</v>
      </c>
      <c r="K36" s="409" t="s">
        <v>314</v>
      </c>
      <c r="M36" s="48"/>
    </row>
    <row r="37" spans="1:13" s="49" customFormat="1" ht="15" customHeight="1" x14ac:dyDescent="0.2">
      <c r="A37" s="551" t="s">
        <v>51</v>
      </c>
      <c r="B37" s="536" t="s">
        <v>463</v>
      </c>
      <c r="C37" s="550"/>
      <c r="D37" s="1344"/>
      <c r="E37" s="1344"/>
      <c r="F37" s="58"/>
      <c r="G37" s="591"/>
      <c r="H37" s="593"/>
      <c r="I37" s="591"/>
      <c r="J37" s="58"/>
      <c r="K37" s="413"/>
      <c r="M37" s="54"/>
    </row>
    <row r="38" spans="1:13" ht="18.75" customHeight="1" x14ac:dyDescent="0.2">
      <c r="A38" s="550"/>
      <c r="B38" s="550"/>
      <c r="C38" s="550"/>
      <c r="D38" s="550"/>
      <c r="E38" s="550"/>
      <c r="F38" s="620"/>
      <c r="G38" s="550"/>
      <c r="H38" s="560"/>
      <c r="I38" s="550"/>
      <c r="J38" s="620"/>
      <c r="K38" s="550"/>
    </row>
    <row r="39" spans="1:13" s="49" customFormat="1" ht="15" customHeight="1" x14ac:dyDescent="0.2">
      <c r="A39" s="536"/>
      <c r="B39" s="404">
        <v>9</v>
      </c>
      <c r="C39" s="405" t="s">
        <v>476</v>
      </c>
      <c r="D39" s="1340" t="s">
        <v>460</v>
      </c>
      <c r="E39" s="1341" t="s">
        <v>143</v>
      </c>
      <c r="F39" s="638" t="b">
        <f>IF(総括表!$B$4=総括表!$Q$4,基礎データ貼付用シート!E2300+基礎データ貼付用シート!E2301)</f>
        <v>0</v>
      </c>
      <c r="G39" s="699" t="s">
        <v>117</v>
      </c>
      <c r="H39" s="610">
        <v>0.28599999999999998</v>
      </c>
      <c r="I39" s="699" t="s">
        <v>119</v>
      </c>
      <c r="J39" s="701">
        <f t="shared" ref="J39:J84" si="3">ROUND(F39*H39,0)</f>
        <v>0</v>
      </c>
      <c r="K39" s="409" t="s">
        <v>313</v>
      </c>
      <c r="M39" s="48"/>
    </row>
    <row r="40" spans="1:13" s="49" customFormat="1" ht="15" customHeight="1" x14ac:dyDescent="0.2">
      <c r="A40" s="536"/>
      <c r="B40" s="913"/>
      <c r="C40" s="690"/>
      <c r="D40" s="1342" t="s">
        <v>458</v>
      </c>
      <c r="E40" s="1341" t="s">
        <v>142</v>
      </c>
      <c r="F40" s="638" t="b">
        <f>IF(総括表!$B$4=総括表!$Q$5,基礎データ貼付用シート!E2300+基礎データ貼付用シート!E2301)</f>
        <v>0</v>
      </c>
      <c r="G40" s="699" t="s">
        <v>117</v>
      </c>
      <c r="H40" s="793">
        <v>0.24299999999999999</v>
      </c>
      <c r="I40" s="704" t="s">
        <v>119</v>
      </c>
      <c r="J40" s="705">
        <f t="shared" si="3"/>
        <v>0</v>
      </c>
      <c r="K40" s="409" t="s">
        <v>312</v>
      </c>
      <c r="M40" s="48"/>
    </row>
    <row r="41" spans="1:13" s="49" customFormat="1" ht="15" customHeight="1" x14ac:dyDescent="0.2">
      <c r="A41" s="536"/>
      <c r="B41" s="913"/>
      <c r="C41" s="690"/>
      <c r="D41" s="1340" t="s">
        <v>819</v>
      </c>
      <c r="E41" s="1341" t="s">
        <v>143</v>
      </c>
      <c r="F41" s="638" t="b">
        <f>IF(総括表!$B$4=総括表!$Q$4,基礎データ貼付用シート!E2342+基礎データ貼付用シート!E2343)</f>
        <v>0</v>
      </c>
      <c r="G41" s="699" t="s">
        <v>117</v>
      </c>
      <c r="H41" s="610">
        <v>0.317</v>
      </c>
      <c r="I41" s="699" t="s">
        <v>119</v>
      </c>
      <c r="J41" s="701">
        <f t="shared" si="3"/>
        <v>0</v>
      </c>
      <c r="K41" s="409" t="s">
        <v>311</v>
      </c>
      <c r="M41" s="48"/>
    </row>
    <row r="42" spans="1:13" s="49" customFormat="1" ht="15" customHeight="1" x14ac:dyDescent="0.2">
      <c r="A42" s="536"/>
      <c r="B42" s="913"/>
      <c r="C42" s="690"/>
      <c r="D42" s="1342" t="s">
        <v>458</v>
      </c>
      <c r="E42" s="1341" t="s">
        <v>142</v>
      </c>
      <c r="F42" s="638" t="b">
        <f>IF(総括表!$B$4=総括表!$Q$5,基礎データ貼付用シート!E2342+基礎データ貼付用シート!E2343)</f>
        <v>0</v>
      </c>
      <c r="G42" s="699" t="s">
        <v>117</v>
      </c>
      <c r="H42" s="793">
        <v>0.28000000000000003</v>
      </c>
      <c r="I42" s="704" t="s">
        <v>119</v>
      </c>
      <c r="J42" s="705">
        <f t="shared" si="3"/>
        <v>0</v>
      </c>
      <c r="K42" s="409" t="s">
        <v>310</v>
      </c>
      <c r="M42" s="48"/>
    </row>
    <row r="43" spans="1:13" s="49" customFormat="1" ht="15" customHeight="1" x14ac:dyDescent="0.2">
      <c r="A43" s="536"/>
      <c r="B43" s="913"/>
      <c r="C43" s="690"/>
      <c r="D43" s="1340" t="s">
        <v>457</v>
      </c>
      <c r="E43" s="1341" t="s">
        <v>143</v>
      </c>
      <c r="F43" s="638" t="b">
        <f>IF(総括表!$B$4=総括表!$Q$4,基礎データ貼付用シート!E2378+基礎データ貼付用シート!E2379)</f>
        <v>0</v>
      </c>
      <c r="G43" s="699" t="s">
        <v>117</v>
      </c>
      <c r="H43" s="610">
        <v>0.161</v>
      </c>
      <c r="I43" s="699" t="s">
        <v>119</v>
      </c>
      <c r="J43" s="701">
        <f t="shared" si="3"/>
        <v>0</v>
      </c>
      <c r="K43" s="409" t="s">
        <v>309</v>
      </c>
      <c r="M43" s="48"/>
    </row>
    <row r="44" spans="1:13" s="49" customFormat="1" ht="15" customHeight="1" x14ac:dyDescent="0.2">
      <c r="A44" s="536"/>
      <c r="B44" s="410"/>
      <c r="C44" s="1320"/>
      <c r="D44" s="1342"/>
      <c r="E44" s="1341" t="s">
        <v>142</v>
      </c>
      <c r="F44" s="638" t="b">
        <f>IF(総括表!$B$4=総括表!$Q$5,基礎データ貼付用シート!E2378+基礎データ貼付用シート!E2379)</f>
        <v>0</v>
      </c>
      <c r="G44" s="699" t="s">
        <v>117</v>
      </c>
      <c r="H44" s="793">
        <v>0.14899999999999999</v>
      </c>
      <c r="I44" s="704" t="s">
        <v>119</v>
      </c>
      <c r="J44" s="705">
        <f t="shared" si="3"/>
        <v>0</v>
      </c>
      <c r="K44" s="409" t="s">
        <v>308</v>
      </c>
      <c r="M44" s="48"/>
    </row>
    <row r="45" spans="1:13" s="49" customFormat="1" ht="15" customHeight="1" x14ac:dyDescent="0.2">
      <c r="A45" s="536"/>
      <c r="B45" s="404">
        <v>10</v>
      </c>
      <c r="C45" s="405" t="s">
        <v>513</v>
      </c>
      <c r="D45" s="1340" t="s">
        <v>460</v>
      </c>
      <c r="E45" s="1341" t="s">
        <v>143</v>
      </c>
      <c r="F45" s="638" t="b">
        <f>IF(総括表!$B$4=総括表!$Q$4,基礎データ貼付用シート!E2302+基礎データ貼付用シート!E2303)</f>
        <v>0</v>
      </c>
      <c r="G45" s="699" t="s">
        <v>117</v>
      </c>
      <c r="H45" s="610">
        <v>0.309</v>
      </c>
      <c r="I45" s="699" t="s">
        <v>119</v>
      </c>
      <c r="J45" s="701">
        <f t="shared" si="3"/>
        <v>0</v>
      </c>
      <c r="K45" s="409" t="s">
        <v>307</v>
      </c>
      <c r="M45" s="48"/>
    </row>
    <row r="46" spans="1:13" s="49" customFormat="1" ht="15" customHeight="1" x14ac:dyDescent="0.2">
      <c r="A46" s="536"/>
      <c r="B46" s="913"/>
      <c r="C46" s="690"/>
      <c r="D46" s="1342" t="s">
        <v>458</v>
      </c>
      <c r="E46" s="1341" t="s">
        <v>142</v>
      </c>
      <c r="F46" s="638" t="b">
        <f>IF(総括表!$B$4=総括表!$Q$5,基礎データ貼付用シート!E2302+基礎データ貼付用シート!E2303)</f>
        <v>0</v>
      </c>
      <c r="G46" s="699" t="s">
        <v>117</v>
      </c>
      <c r="H46" s="793">
        <v>0.27200000000000002</v>
      </c>
      <c r="I46" s="704" t="s">
        <v>119</v>
      </c>
      <c r="J46" s="705">
        <f t="shared" si="3"/>
        <v>0</v>
      </c>
      <c r="K46" s="409" t="s">
        <v>306</v>
      </c>
      <c r="M46" s="48"/>
    </row>
    <row r="47" spans="1:13" s="49" customFormat="1" ht="15" customHeight="1" x14ac:dyDescent="0.2">
      <c r="A47" s="536"/>
      <c r="B47" s="913"/>
      <c r="C47" s="690"/>
      <c r="D47" s="1340" t="s">
        <v>819</v>
      </c>
      <c r="E47" s="1341" t="s">
        <v>143</v>
      </c>
      <c r="F47" s="638" t="b">
        <f>IF(総括表!$B$4=総括表!$Q$4,基礎データ貼付用シート!E2344+基礎データ貼付用シート!E2345)</f>
        <v>0</v>
      </c>
      <c r="G47" s="699" t="s">
        <v>117</v>
      </c>
      <c r="H47" s="610">
        <v>0.37</v>
      </c>
      <c r="I47" s="699" t="s">
        <v>119</v>
      </c>
      <c r="J47" s="701">
        <f t="shared" si="3"/>
        <v>0</v>
      </c>
      <c r="K47" s="409" t="s">
        <v>305</v>
      </c>
      <c r="M47" s="48"/>
    </row>
    <row r="48" spans="1:13" s="49" customFormat="1" ht="15" customHeight="1" x14ac:dyDescent="0.2">
      <c r="A48" s="536"/>
      <c r="B48" s="913"/>
      <c r="C48" s="690"/>
      <c r="D48" s="1342" t="s">
        <v>458</v>
      </c>
      <c r="E48" s="1341" t="s">
        <v>142</v>
      </c>
      <c r="F48" s="638" t="b">
        <f>IF(総括表!$B$4=総括表!$Q$5,基礎データ貼付用シート!E2344+基礎データ貼付用シート!E2345)</f>
        <v>0</v>
      </c>
      <c r="G48" s="699" t="s">
        <v>117</v>
      </c>
      <c r="H48" s="793">
        <v>0.30399999999999999</v>
      </c>
      <c r="I48" s="704" t="s">
        <v>119</v>
      </c>
      <c r="J48" s="705">
        <f t="shared" si="3"/>
        <v>0</v>
      </c>
      <c r="K48" s="409" t="s">
        <v>304</v>
      </c>
      <c r="M48" s="48"/>
    </row>
    <row r="49" spans="1:13" s="49" customFormat="1" ht="15" customHeight="1" x14ac:dyDescent="0.2">
      <c r="A49" s="536"/>
      <c r="B49" s="913"/>
      <c r="C49" s="690"/>
      <c r="D49" s="1340" t="s">
        <v>457</v>
      </c>
      <c r="E49" s="1341" t="s">
        <v>143</v>
      </c>
      <c r="F49" s="638" t="b">
        <f>IF(総括表!$B$4=総括表!$Q$4,基礎データ貼付用シート!E2380+基礎データ貼付用シート!E2381)</f>
        <v>0</v>
      </c>
      <c r="G49" s="699" t="s">
        <v>117</v>
      </c>
      <c r="H49" s="610">
        <v>0.2</v>
      </c>
      <c r="I49" s="699" t="s">
        <v>119</v>
      </c>
      <c r="J49" s="701">
        <f t="shared" si="3"/>
        <v>0</v>
      </c>
      <c r="K49" s="409" t="s">
        <v>910</v>
      </c>
      <c r="M49" s="48"/>
    </row>
    <row r="50" spans="1:13" s="49" customFormat="1" ht="15" customHeight="1" x14ac:dyDescent="0.2">
      <c r="A50" s="536"/>
      <c r="B50" s="410"/>
      <c r="C50" s="1320"/>
      <c r="D50" s="1342"/>
      <c r="E50" s="1341" t="s">
        <v>142</v>
      </c>
      <c r="F50" s="638" t="b">
        <f>IF(総括表!$B$4=総括表!$Q$5,基礎データ貼付用シート!E2380+基礎データ貼付用シート!E2381)</f>
        <v>0</v>
      </c>
      <c r="G50" s="699" t="s">
        <v>117</v>
      </c>
      <c r="H50" s="793">
        <v>0.189</v>
      </c>
      <c r="I50" s="704" t="s">
        <v>119</v>
      </c>
      <c r="J50" s="705">
        <f t="shared" si="3"/>
        <v>0</v>
      </c>
      <c r="K50" s="409" t="s">
        <v>898</v>
      </c>
      <c r="M50" s="48"/>
    </row>
    <row r="51" spans="1:13" s="49" customFormat="1" ht="15" customHeight="1" x14ac:dyDescent="0.2">
      <c r="A51" s="536"/>
      <c r="B51" s="404">
        <v>11</v>
      </c>
      <c r="C51" s="405" t="s">
        <v>620</v>
      </c>
      <c r="D51" s="1340" t="s">
        <v>711</v>
      </c>
      <c r="E51" s="1341" t="s">
        <v>143</v>
      </c>
      <c r="F51" s="638" t="b">
        <f>IF(総括表!$B$4=総括表!$Q$4,基礎データ貼付用シート!E2304+基礎データ貼付用シート!E2305)</f>
        <v>0</v>
      </c>
      <c r="G51" s="699" t="s">
        <v>117</v>
      </c>
      <c r="H51" s="610">
        <v>0.33700000000000002</v>
      </c>
      <c r="I51" s="699" t="s">
        <v>119</v>
      </c>
      <c r="J51" s="701">
        <f t="shared" si="3"/>
        <v>0</v>
      </c>
      <c r="K51" s="409" t="s">
        <v>900</v>
      </c>
      <c r="M51" s="48"/>
    </row>
    <row r="52" spans="1:13" s="49" customFormat="1" ht="15" customHeight="1" x14ac:dyDescent="0.2">
      <c r="A52" s="536"/>
      <c r="B52" s="913"/>
      <c r="C52" s="690"/>
      <c r="D52" s="1342"/>
      <c r="E52" s="1341" t="s">
        <v>142</v>
      </c>
      <c r="F52" s="638" t="b">
        <f>IF(総括表!$B$4=総括表!$Q$5,基礎データ貼付用シート!E2304+基礎データ貼付用シート!E2305)</f>
        <v>0</v>
      </c>
      <c r="G52" s="699" t="s">
        <v>117</v>
      </c>
      <c r="H52" s="793">
        <v>0.29899999999999999</v>
      </c>
      <c r="I52" s="704" t="s">
        <v>119</v>
      </c>
      <c r="J52" s="705">
        <f t="shared" si="3"/>
        <v>0</v>
      </c>
      <c r="K52" s="409" t="s">
        <v>911</v>
      </c>
      <c r="M52" s="48"/>
    </row>
    <row r="53" spans="1:13" s="49" customFormat="1" ht="15" customHeight="1" x14ac:dyDescent="0.2">
      <c r="A53" s="536"/>
      <c r="B53" s="913"/>
      <c r="C53" s="690"/>
      <c r="D53" s="1340" t="s">
        <v>819</v>
      </c>
      <c r="E53" s="1341" t="s">
        <v>143</v>
      </c>
      <c r="F53" s="638" t="b">
        <f>IF(総括表!$B$4=総括表!$Q$4,基礎データ貼付用シート!E2346+基礎データ貼付用シート!E2347)</f>
        <v>0</v>
      </c>
      <c r="G53" s="699" t="s">
        <v>117</v>
      </c>
      <c r="H53" s="610">
        <v>0.35599999999999998</v>
      </c>
      <c r="I53" s="699" t="s">
        <v>119</v>
      </c>
      <c r="J53" s="701">
        <f t="shared" si="3"/>
        <v>0</v>
      </c>
      <c r="K53" s="409" t="s">
        <v>303</v>
      </c>
      <c r="M53" s="48"/>
    </row>
    <row r="54" spans="1:13" s="49" customFormat="1" ht="15" customHeight="1" x14ac:dyDescent="0.2">
      <c r="A54" s="536"/>
      <c r="B54" s="913"/>
      <c r="C54" s="690"/>
      <c r="D54" s="1342" t="s">
        <v>458</v>
      </c>
      <c r="E54" s="1341" t="s">
        <v>142</v>
      </c>
      <c r="F54" s="638" t="b">
        <f>IF(総括表!$B$4=総括表!$Q$5,基礎データ貼付用シート!E2346+基礎データ貼付用シート!E2347)</f>
        <v>0</v>
      </c>
      <c r="G54" s="699" t="s">
        <v>117</v>
      </c>
      <c r="H54" s="793">
        <v>0.32700000000000001</v>
      </c>
      <c r="I54" s="704" t="s">
        <v>119</v>
      </c>
      <c r="J54" s="705">
        <f t="shared" si="3"/>
        <v>0</v>
      </c>
      <c r="K54" s="409" t="s">
        <v>888</v>
      </c>
      <c r="M54" s="48"/>
    </row>
    <row r="55" spans="1:13" s="49" customFormat="1" ht="15" customHeight="1" x14ac:dyDescent="0.2">
      <c r="A55" s="536"/>
      <c r="B55" s="913"/>
      <c r="C55" s="690"/>
      <c r="D55" s="1340" t="s">
        <v>457</v>
      </c>
      <c r="E55" s="1341" t="s">
        <v>143</v>
      </c>
      <c r="F55" s="638" t="b">
        <f>IF(総括表!$B$4=総括表!$Q$4,基礎データ貼付用シート!E2382+基礎データ貼付用シート!E2383)</f>
        <v>0</v>
      </c>
      <c r="G55" s="699" t="s">
        <v>117</v>
      </c>
      <c r="H55" s="610">
        <v>0.23799999999999999</v>
      </c>
      <c r="I55" s="699" t="s">
        <v>119</v>
      </c>
      <c r="J55" s="701">
        <f t="shared" si="3"/>
        <v>0</v>
      </c>
      <c r="K55" s="409" t="s">
        <v>887</v>
      </c>
      <c r="M55" s="48"/>
    </row>
    <row r="56" spans="1:13" s="49" customFormat="1" ht="15" customHeight="1" x14ac:dyDescent="0.2">
      <c r="A56" s="536"/>
      <c r="B56" s="410"/>
      <c r="C56" s="1320"/>
      <c r="D56" s="1342"/>
      <c r="E56" s="1341" t="s">
        <v>142</v>
      </c>
      <c r="F56" s="638" t="b">
        <f>IF(総括表!$B$4=総括表!$Q$5,基礎データ貼付用シート!E2382+基礎データ貼付用シート!E2383)</f>
        <v>0</v>
      </c>
      <c r="G56" s="699" t="s">
        <v>117</v>
      </c>
      <c r="H56" s="610">
        <v>0.22800000000000001</v>
      </c>
      <c r="I56" s="699" t="s">
        <v>119</v>
      </c>
      <c r="J56" s="701">
        <f t="shared" si="3"/>
        <v>0</v>
      </c>
      <c r="K56" s="409" t="s">
        <v>886</v>
      </c>
      <c r="M56" s="48"/>
    </row>
    <row r="57" spans="1:13" s="49" customFormat="1" ht="15" customHeight="1" x14ac:dyDescent="0.2">
      <c r="A57" s="536"/>
      <c r="B57" s="404">
        <v>12</v>
      </c>
      <c r="C57" s="405" t="s">
        <v>716</v>
      </c>
      <c r="D57" s="1340" t="s">
        <v>711</v>
      </c>
      <c r="E57" s="1341" t="s">
        <v>143</v>
      </c>
      <c r="F57" s="638" t="b">
        <f>IF(総括表!$B$4=総括表!$Q$4,基礎データ貼付用シート!E2306+基礎データ貼付用シート!E2307)</f>
        <v>0</v>
      </c>
      <c r="G57" s="699" t="s">
        <v>117</v>
      </c>
      <c r="H57" s="610">
        <v>0.36099999999999999</v>
      </c>
      <c r="I57" s="699" t="s">
        <v>119</v>
      </c>
      <c r="J57" s="701">
        <f t="shared" si="3"/>
        <v>0</v>
      </c>
      <c r="K57" s="409" t="s">
        <v>885</v>
      </c>
      <c r="M57" s="48"/>
    </row>
    <row r="58" spans="1:13" s="49" customFormat="1" ht="15" customHeight="1" x14ac:dyDescent="0.2">
      <c r="A58" s="536"/>
      <c r="B58" s="913"/>
      <c r="C58" s="690"/>
      <c r="D58" s="1342"/>
      <c r="E58" s="1341" t="s">
        <v>142</v>
      </c>
      <c r="F58" s="638" t="b">
        <f>IF(総括表!$B$4=総括表!$Q$5,基礎データ貼付用シート!E2306+基礎データ貼付用シート!E2307)</f>
        <v>0</v>
      </c>
      <c r="G58" s="699" t="s">
        <v>117</v>
      </c>
      <c r="H58" s="793">
        <v>0.32700000000000001</v>
      </c>
      <c r="I58" s="704" t="s">
        <v>119</v>
      </c>
      <c r="J58" s="705">
        <f t="shared" si="3"/>
        <v>0</v>
      </c>
      <c r="K58" s="409" t="s">
        <v>884</v>
      </c>
      <c r="M58" s="48"/>
    </row>
    <row r="59" spans="1:13" s="49" customFormat="1" ht="15" customHeight="1" x14ac:dyDescent="0.2">
      <c r="A59" s="536"/>
      <c r="B59" s="913"/>
      <c r="C59" s="690"/>
      <c r="D59" s="1340" t="s">
        <v>819</v>
      </c>
      <c r="E59" s="1341" t="s">
        <v>143</v>
      </c>
      <c r="F59" s="638" t="b">
        <f>IF(総括表!$B$4=総括表!$Q$4,基礎データ貼付用シート!E2348+基礎データ貼付用シート!E2349)</f>
        <v>0</v>
      </c>
      <c r="G59" s="699" t="s">
        <v>117</v>
      </c>
      <c r="H59" s="610">
        <v>0.376</v>
      </c>
      <c r="I59" s="699" t="s">
        <v>119</v>
      </c>
      <c r="J59" s="701">
        <f t="shared" si="3"/>
        <v>0</v>
      </c>
      <c r="K59" s="409" t="s">
        <v>301</v>
      </c>
      <c r="M59" s="48"/>
    </row>
    <row r="60" spans="1:13" s="49" customFormat="1" ht="15" customHeight="1" x14ac:dyDescent="0.2">
      <c r="A60" s="536"/>
      <c r="B60" s="913"/>
      <c r="C60" s="690"/>
      <c r="D60" s="1342" t="s">
        <v>458</v>
      </c>
      <c r="E60" s="1341" t="s">
        <v>142</v>
      </c>
      <c r="F60" s="638" t="b">
        <f>IF(総括表!$B$4=総括表!$Q$5,基礎データ貼付用シート!E2348+基礎データ貼付用シート!E2349)</f>
        <v>0</v>
      </c>
      <c r="G60" s="699" t="s">
        <v>117</v>
      </c>
      <c r="H60" s="793">
        <v>0.36</v>
      </c>
      <c r="I60" s="704" t="s">
        <v>119</v>
      </c>
      <c r="J60" s="705">
        <f t="shared" si="3"/>
        <v>0</v>
      </c>
      <c r="K60" s="409" t="s">
        <v>300</v>
      </c>
      <c r="M60" s="48"/>
    </row>
    <row r="61" spans="1:13" s="49" customFormat="1" ht="15" customHeight="1" x14ac:dyDescent="0.2">
      <c r="A61" s="536"/>
      <c r="B61" s="913"/>
      <c r="C61" s="690"/>
      <c r="D61" s="1340" t="s">
        <v>457</v>
      </c>
      <c r="E61" s="1341" t="s">
        <v>143</v>
      </c>
      <c r="F61" s="638" t="b">
        <f>IF(総括表!$B$4=総括表!$Q$4,基礎データ貼付用シート!E2384+基礎データ貼付用シート!E2385)</f>
        <v>0</v>
      </c>
      <c r="G61" s="699" t="s">
        <v>117</v>
      </c>
      <c r="H61" s="610">
        <v>0.27400000000000002</v>
      </c>
      <c r="I61" s="699" t="s">
        <v>119</v>
      </c>
      <c r="J61" s="701">
        <f t="shared" si="3"/>
        <v>0</v>
      </c>
      <c r="K61" s="409" t="s">
        <v>299</v>
      </c>
      <c r="M61" s="48"/>
    </row>
    <row r="62" spans="1:13" s="49" customFormat="1" ht="15" customHeight="1" x14ac:dyDescent="0.2">
      <c r="A62" s="536"/>
      <c r="B62" s="410"/>
      <c r="C62" s="1320"/>
      <c r="D62" s="1342"/>
      <c r="E62" s="1341" t="s">
        <v>142</v>
      </c>
      <c r="F62" s="638" t="b">
        <f>IF(総括表!$B$4=総括表!$Q$5,基礎データ貼付用シート!E2384+基礎データ貼付用シート!E2385)</f>
        <v>0</v>
      </c>
      <c r="G62" s="699" t="s">
        <v>117</v>
      </c>
      <c r="H62" s="793">
        <v>0.26600000000000001</v>
      </c>
      <c r="I62" s="704" t="s">
        <v>119</v>
      </c>
      <c r="J62" s="705">
        <f t="shared" si="3"/>
        <v>0</v>
      </c>
      <c r="K62" s="409" t="s">
        <v>296</v>
      </c>
      <c r="M62" s="48"/>
    </row>
    <row r="63" spans="1:13" s="49" customFormat="1" ht="15" customHeight="1" x14ac:dyDescent="0.2">
      <c r="A63" s="536"/>
      <c r="B63" s="404">
        <v>13</v>
      </c>
      <c r="C63" s="405" t="s">
        <v>747</v>
      </c>
      <c r="D63" s="1340" t="s">
        <v>711</v>
      </c>
      <c r="E63" s="1341" t="s">
        <v>143</v>
      </c>
      <c r="F63" s="638" t="b">
        <f>IF(総括表!$B$4=総括表!$Q$4,基礎データ貼付用シート!E2308+基礎データ貼付用シート!E2309)</f>
        <v>0</v>
      </c>
      <c r="G63" s="699" t="s">
        <v>117</v>
      </c>
      <c r="H63" s="610">
        <v>0.38500000000000001</v>
      </c>
      <c r="I63" s="699" t="s">
        <v>119</v>
      </c>
      <c r="J63" s="701">
        <f t="shared" si="3"/>
        <v>0</v>
      </c>
      <c r="K63" s="409" t="s">
        <v>294</v>
      </c>
      <c r="M63" s="48"/>
    </row>
    <row r="64" spans="1:13" s="49" customFormat="1" ht="15" customHeight="1" x14ac:dyDescent="0.2">
      <c r="A64" s="536"/>
      <c r="B64" s="913"/>
      <c r="C64" s="690"/>
      <c r="D64" s="1342"/>
      <c r="E64" s="1341" t="s">
        <v>142</v>
      </c>
      <c r="F64" s="638" t="b">
        <f>IF(総括表!$B$4=総括表!$Q$5,基礎データ貼付用シート!E2308+基礎データ貼付用シート!E2309)</f>
        <v>0</v>
      </c>
      <c r="G64" s="699" t="s">
        <v>117</v>
      </c>
      <c r="H64" s="793">
        <v>0.35599999999999998</v>
      </c>
      <c r="I64" s="704" t="s">
        <v>119</v>
      </c>
      <c r="J64" s="705">
        <f t="shared" si="3"/>
        <v>0</v>
      </c>
      <c r="K64" s="409" t="s">
        <v>292</v>
      </c>
      <c r="M64" s="48"/>
    </row>
    <row r="65" spans="1:13" s="49" customFormat="1" ht="15" customHeight="1" x14ac:dyDescent="0.2">
      <c r="A65" s="536"/>
      <c r="B65" s="913"/>
      <c r="C65" s="690"/>
      <c r="D65" s="1340" t="s">
        <v>819</v>
      </c>
      <c r="E65" s="1341" t="s">
        <v>143</v>
      </c>
      <c r="F65" s="638" t="b">
        <f>IF(総括表!$B$4=総括表!$Q$4,基礎データ貼付用シート!E2350+基礎データ貼付用シート!E2351)</f>
        <v>0</v>
      </c>
      <c r="G65" s="699" t="s">
        <v>117</v>
      </c>
      <c r="H65" s="610">
        <v>0.39700000000000002</v>
      </c>
      <c r="I65" s="699" t="s">
        <v>119</v>
      </c>
      <c r="J65" s="701">
        <f t="shared" si="3"/>
        <v>0</v>
      </c>
      <c r="K65" s="409" t="s">
        <v>332</v>
      </c>
      <c r="M65" s="48"/>
    </row>
    <row r="66" spans="1:13" s="49" customFormat="1" ht="15" customHeight="1" x14ac:dyDescent="0.2">
      <c r="A66" s="536"/>
      <c r="B66" s="913"/>
      <c r="C66" s="690"/>
      <c r="D66" s="1342" t="s">
        <v>458</v>
      </c>
      <c r="E66" s="1341" t="s">
        <v>142</v>
      </c>
      <c r="F66" s="638" t="b">
        <f>IF(総括表!$B$4=総括表!$Q$5,基礎データ貼付用シート!E2350+基礎データ貼付用シート!E2351)</f>
        <v>0</v>
      </c>
      <c r="G66" s="699" t="s">
        <v>117</v>
      </c>
      <c r="H66" s="793">
        <v>0.38600000000000001</v>
      </c>
      <c r="I66" s="704" t="s">
        <v>119</v>
      </c>
      <c r="J66" s="705">
        <f t="shared" si="3"/>
        <v>0</v>
      </c>
      <c r="K66" s="409" t="s">
        <v>331</v>
      </c>
      <c r="M66" s="48"/>
    </row>
    <row r="67" spans="1:13" s="49" customFormat="1" ht="15" customHeight="1" x14ac:dyDescent="0.2">
      <c r="A67" s="536"/>
      <c r="B67" s="913"/>
      <c r="C67" s="690"/>
      <c r="D67" s="1340" t="s">
        <v>457</v>
      </c>
      <c r="E67" s="1341" t="s">
        <v>143</v>
      </c>
      <c r="F67" s="638" t="b">
        <f>IF(総括表!$B$4=総括表!$Q$4,基礎データ貼付用シート!E2386+基礎データ貼付用シート!E2387)</f>
        <v>0</v>
      </c>
      <c r="G67" s="699" t="s">
        <v>117</v>
      </c>
      <c r="H67" s="610">
        <v>0.312</v>
      </c>
      <c r="I67" s="699" t="s">
        <v>119</v>
      </c>
      <c r="J67" s="701">
        <f t="shared" si="3"/>
        <v>0</v>
      </c>
      <c r="K67" s="409" t="s">
        <v>912</v>
      </c>
      <c r="M67" s="48"/>
    </row>
    <row r="68" spans="1:13" s="49" customFormat="1" ht="15" customHeight="1" x14ac:dyDescent="0.2">
      <c r="A68" s="536"/>
      <c r="B68" s="410"/>
      <c r="C68" s="1320"/>
      <c r="D68" s="1342"/>
      <c r="E68" s="1341" t="s">
        <v>142</v>
      </c>
      <c r="F68" s="638" t="b">
        <f>IF(総括表!$B$4=総括表!$Q$5,基礎データ貼付用シート!E2386+基礎データ貼付用シート!E2387)</f>
        <v>0</v>
      </c>
      <c r="G68" s="699" t="s">
        <v>117</v>
      </c>
      <c r="H68" s="610">
        <v>0.30499999999999999</v>
      </c>
      <c r="I68" s="699" t="s">
        <v>119</v>
      </c>
      <c r="J68" s="424">
        <f t="shared" ref="J68:J74" si="4">ROUND(F68*H68,0)</f>
        <v>0</v>
      </c>
      <c r="K68" s="409" t="s">
        <v>913</v>
      </c>
      <c r="M68" s="48"/>
    </row>
    <row r="69" spans="1:13" s="49" customFormat="1" ht="15" customHeight="1" x14ac:dyDescent="0.2">
      <c r="A69" s="536"/>
      <c r="B69" s="404">
        <v>14</v>
      </c>
      <c r="C69" s="405" t="s">
        <v>818</v>
      </c>
      <c r="D69" s="1340" t="s">
        <v>711</v>
      </c>
      <c r="E69" s="1341" t="s">
        <v>143</v>
      </c>
      <c r="F69" s="638" t="b">
        <f>IF(総括表!$B$4=総括表!$Q$4,基礎データ貼付用シート!E2310+基礎データ貼付用シート!E2311)</f>
        <v>0</v>
      </c>
      <c r="G69" s="699" t="s">
        <v>117</v>
      </c>
      <c r="H69" s="610">
        <v>0.40799999999999997</v>
      </c>
      <c r="I69" s="423" t="s">
        <v>5562</v>
      </c>
      <c r="J69" s="701">
        <f t="shared" si="4"/>
        <v>0</v>
      </c>
      <c r="K69" s="409" t="s">
        <v>914</v>
      </c>
      <c r="M69" s="48"/>
    </row>
    <row r="70" spans="1:13" s="49" customFormat="1" ht="15" customHeight="1" x14ac:dyDescent="0.2">
      <c r="A70" s="536"/>
      <c r="B70" s="913"/>
      <c r="C70" s="690"/>
      <c r="D70" s="1342"/>
      <c r="E70" s="1341" t="s">
        <v>142</v>
      </c>
      <c r="F70" s="638" t="b">
        <f>IF(総括表!$B$4=総括表!$Q$5,基礎データ貼付用シート!E2310+基礎データ貼付用シート!E2311)</f>
        <v>0</v>
      </c>
      <c r="G70" s="699" t="s">
        <v>117</v>
      </c>
      <c r="H70" s="793">
        <v>0.38500000000000001</v>
      </c>
      <c r="I70" s="425" t="s">
        <v>5562</v>
      </c>
      <c r="J70" s="705">
        <f t="shared" si="4"/>
        <v>0</v>
      </c>
      <c r="K70" s="409" t="s">
        <v>915</v>
      </c>
      <c r="M70" s="48"/>
    </row>
    <row r="71" spans="1:13" s="49" customFormat="1" ht="15" customHeight="1" x14ac:dyDescent="0.2">
      <c r="A71" s="536"/>
      <c r="B71" s="913"/>
      <c r="C71" s="690"/>
      <c r="D71" s="1340" t="s">
        <v>819</v>
      </c>
      <c r="E71" s="1341" t="s">
        <v>143</v>
      </c>
      <c r="F71" s="638" t="b">
        <f>IF(総括表!$B$4=総括表!$Q$4,基礎データ貼付用シート!E2352+基礎データ貼付用シート!E2353)</f>
        <v>0</v>
      </c>
      <c r="G71" s="699" t="s">
        <v>117</v>
      </c>
      <c r="H71" s="610">
        <v>0.41699999999999998</v>
      </c>
      <c r="I71" s="423" t="s">
        <v>5562</v>
      </c>
      <c r="J71" s="701">
        <f t="shared" si="4"/>
        <v>0</v>
      </c>
      <c r="K71" s="409" t="s">
        <v>904</v>
      </c>
      <c r="M71" s="48"/>
    </row>
    <row r="72" spans="1:13" s="49" customFormat="1" ht="15" customHeight="1" x14ac:dyDescent="0.2">
      <c r="A72" s="536"/>
      <c r="B72" s="913"/>
      <c r="C72" s="690"/>
      <c r="D72" s="1342" t="s">
        <v>458</v>
      </c>
      <c r="E72" s="1341" t="s">
        <v>142</v>
      </c>
      <c r="F72" s="638" t="b">
        <f>IF(総括表!$B$4=総括表!$Q$5,基礎データ貼付用シート!E2352+基礎データ貼付用シート!E2353)</f>
        <v>0</v>
      </c>
      <c r="G72" s="699" t="s">
        <v>117</v>
      </c>
      <c r="H72" s="793">
        <v>0.40899999999999997</v>
      </c>
      <c r="I72" s="425" t="s">
        <v>5562</v>
      </c>
      <c r="J72" s="705">
        <f t="shared" si="4"/>
        <v>0</v>
      </c>
      <c r="K72" s="409" t="s">
        <v>905</v>
      </c>
      <c r="M72" s="48"/>
    </row>
    <row r="73" spans="1:13" s="49" customFormat="1" ht="15" customHeight="1" x14ac:dyDescent="0.2">
      <c r="A73" s="536"/>
      <c r="B73" s="913"/>
      <c r="C73" s="690"/>
      <c r="D73" s="1340" t="s">
        <v>457</v>
      </c>
      <c r="E73" s="1341" t="s">
        <v>143</v>
      </c>
      <c r="F73" s="638" t="b">
        <f>IF(総括表!$B$4=総括表!$Q$4,基礎データ貼付用シート!E2388+基礎データ貼付用シート!E2389)</f>
        <v>0</v>
      </c>
      <c r="G73" s="699" t="s">
        <v>117</v>
      </c>
      <c r="H73" s="610">
        <v>0.35899999999999999</v>
      </c>
      <c r="I73" s="423" t="s">
        <v>5562</v>
      </c>
      <c r="J73" s="701">
        <f t="shared" si="4"/>
        <v>0</v>
      </c>
      <c r="K73" s="409" t="s">
        <v>906</v>
      </c>
      <c r="M73" s="48"/>
    </row>
    <row r="74" spans="1:13" s="49" customFormat="1" ht="15" customHeight="1" x14ac:dyDescent="0.2">
      <c r="A74" s="536"/>
      <c r="B74" s="410"/>
      <c r="C74" s="1320"/>
      <c r="D74" s="1342"/>
      <c r="E74" s="1341" t="s">
        <v>142</v>
      </c>
      <c r="F74" s="638" t="b">
        <f>IF(総括表!$B$4=総括表!$Q$5,基礎データ貼付用シート!E2388+基礎データ貼付用シート!E2389)</f>
        <v>0</v>
      </c>
      <c r="G74" s="699" t="s">
        <v>117</v>
      </c>
      <c r="H74" s="422">
        <v>0.34899999999999998</v>
      </c>
      <c r="I74" s="791" t="s">
        <v>5562</v>
      </c>
      <c r="J74" s="792">
        <f t="shared" si="4"/>
        <v>0</v>
      </c>
      <c r="K74" s="409" t="s">
        <v>907</v>
      </c>
      <c r="M74" s="48"/>
    </row>
    <row r="75" spans="1:13" s="49" customFormat="1" ht="15" customHeight="1" x14ac:dyDescent="0.2">
      <c r="A75" s="551" t="s">
        <v>51</v>
      </c>
      <c r="B75" s="536" t="s">
        <v>463</v>
      </c>
      <c r="C75" s="550"/>
      <c r="D75" s="1344"/>
      <c r="E75" s="1344"/>
      <c r="F75" s="58"/>
      <c r="G75" s="591"/>
      <c r="H75" s="593"/>
      <c r="I75" s="591"/>
      <c r="J75" s="58"/>
      <c r="K75" s="413"/>
      <c r="M75" s="54"/>
    </row>
    <row r="76" spans="1:13" s="49" customFormat="1" ht="15" customHeight="1" x14ac:dyDescent="0.2">
      <c r="A76" s="553"/>
      <c r="B76" s="550"/>
      <c r="C76" s="550"/>
      <c r="D76" s="1344"/>
      <c r="E76" s="1345"/>
      <c r="F76" s="35"/>
      <c r="G76" s="929"/>
      <c r="H76" s="593"/>
      <c r="I76" s="591"/>
      <c r="J76" s="58"/>
      <c r="K76" s="409"/>
      <c r="M76" s="48"/>
    </row>
    <row r="77" spans="1:13" s="49" customFormat="1" ht="15" customHeight="1" x14ac:dyDescent="0.2">
      <c r="A77" s="536"/>
      <c r="B77" s="404">
        <v>15</v>
      </c>
      <c r="C77" s="405" t="s">
        <v>894</v>
      </c>
      <c r="D77" s="1340" t="s">
        <v>711</v>
      </c>
      <c r="E77" s="1341" t="s">
        <v>143</v>
      </c>
      <c r="F77" s="638" t="b">
        <f>IF(総括表!$B$4=総括表!$Q$4,基礎データ貼付用シート!E2312+基礎データ貼付用シート!E2313)</f>
        <v>0</v>
      </c>
      <c r="G77" s="699" t="s">
        <v>117</v>
      </c>
      <c r="H77" s="610">
        <v>0.43</v>
      </c>
      <c r="I77" s="423" t="s">
        <v>5562</v>
      </c>
      <c r="J77" s="701">
        <f t="shared" si="3"/>
        <v>0</v>
      </c>
      <c r="K77" s="409" t="s">
        <v>1013</v>
      </c>
      <c r="M77" s="48"/>
    </row>
    <row r="78" spans="1:13" s="49" customFormat="1" ht="15" customHeight="1" x14ac:dyDescent="0.2">
      <c r="A78" s="536"/>
      <c r="B78" s="913"/>
      <c r="C78" s="690"/>
      <c r="D78" s="1342"/>
      <c r="E78" s="1341" t="s">
        <v>142</v>
      </c>
      <c r="F78" s="638" t="b">
        <f>IF(総括表!$B$4=総括表!$Q$5,基礎データ貼付用シート!E2312+基礎データ貼付用シート!E2313)</f>
        <v>0</v>
      </c>
      <c r="G78" s="699" t="s">
        <v>117</v>
      </c>
      <c r="H78" s="793">
        <v>0.41199999999999998</v>
      </c>
      <c r="I78" s="425" t="s">
        <v>5562</v>
      </c>
      <c r="J78" s="705">
        <f t="shared" si="3"/>
        <v>0</v>
      </c>
      <c r="K78" s="409" t="s">
        <v>1014</v>
      </c>
      <c r="M78" s="48"/>
    </row>
    <row r="79" spans="1:13" s="49" customFormat="1" ht="15" customHeight="1" x14ac:dyDescent="0.2">
      <c r="A79" s="536"/>
      <c r="B79" s="913"/>
      <c r="C79" s="690"/>
      <c r="D79" s="1340" t="s">
        <v>819</v>
      </c>
      <c r="E79" s="1341" t="s">
        <v>143</v>
      </c>
      <c r="F79" s="638" t="b">
        <f>IF(総括表!$B$4=総括表!$Q$4,基礎データ貼付用シート!E2354+基礎データ貼付用シート!E2355)</f>
        <v>0</v>
      </c>
      <c r="G79" s="699" t="s">
        <v>117</v>
      </c>
      <c r="H79" s="610">
        <v>0.435</v>
      </c>
      <c r="I79" s="423" t="s">
        <v>5562</v>
      </c>
      <c r="J79" s="701">
        <f t="shared" si="3"/>
        <v>0</v>
      </c>
      <c r="K79" s="409" t="s">
        <v>1015</v>
      </c>
      <c r="M79" s="48"/>
    </row>
    <row r="80" spans="1:13" s="49" customFormat="1" ht="15" customHeight="1" x14ac:dyDescent="0.2">
      <c r="A80" s="536"/>
      <c r="B80" s="913"/>
      <c r="C80" s="690"/>
      <c r="D80" s="1342" t="s">
        <v>458</v>
      </c>
      <c r="E80" s="1341" t="s">
        <v>142</v>
      </c>
      <c r="F80" s="638" t="b">
        <f>IF(総括表!$B$4=総括表!$Q$5,基礎データ貼付用シート!E2354+基礎データ貼付用シート!E2355)</f>
        <v>0</v>
      </c>
      <c r="G80" s="699" t="s">
        <v>117</v>
      </c>
      <c r="H80" s="793">
        <v>0.42499999999999999</v>
      </c>
      <c r="I80" s="425" t="s">
        <v>5562</v>
      </c>
      <c r="J80" s="705">
        <f t="shared" si="3"/>
        <v>0</v>
      </c>
      <c r="K80" s="409" t="s">
        <v>1016</v>
      </c>
      <c r="M80" s="48"/>
    </row>
    <row r="81" spans="1:13" s="49" customFormat="1" ht="15" customHeight="1" x14ac:dyDescent="0.2">
      <c r="A81" s="536"/>
      <c r="B81" s="913"/>
      <c r="C81" s="690"/>
      <c r="D81" s="1340" t="s">
        <v>457</v>
      </c>
      <c r="E81" s="1341" t="s">
        <v>143</v>
      </c>
      <c r="F81" s="638" t="b">
        <f>IF(総括表!$B$4=総括表!$Q$4,基礎データ貼付用シート!E2390+基礎データ貼付用シート!E2391)</f>
        <v>0</v>
      </c>
      <c r="G81" s="699" t="s">
        <v>117</v>
      </c>
      <c r="H81" s="610">
        <v>0.38300000000000001</v>
      </c>
      <c r="I81" s="423" t="s">
        <v>5562</v>
      </c>
      <c r="J81" s="701">
        <f t="shared" si="3"/>
        <v>0</v>
      </c>
      <c r="K81" s="409" t="s">
        <v>1017</v>
      </c>
      <c r="M81" s="48"/>
    </row>
    <row r="82" spans="1:13" s="49" customFormat="1" ht="15" customHeight="1" x14ac:dyDescent="0.2">
      <c r="A82" s="536"/>
      <c r="B82" s="410"/>
      <c r="C82" s="1320"/>
      <c r="D82" s="1342"/>
      <c r="E82" s="1341" t="s">
        <v>142</v>
      </c>
      <c r="F82" s="638" t="b">
        <f>IF(総括表!$B$4=総括表!$Q$5,基礎データ貼付用シート!E2390+基礎データ貼付用シート!E2391)</f>
        <v>0</v>
      </c>
      <c r="G82" s="699" t="s">
        <v>117</v>
      </c>
      <c r="H82" s="793">
        <v>0.38</v>
      </c>
      <c r="I82" s="425" t="s">
        <v>5562</v>
      </c>
      <c r="J82" s="705">
        <f t="shared" si="3"/>
        <v>0</v>
      </c>
      <c r="K82" s="409" t="s">
        <v>1018</v>
      </c>
      <c r="M82" s="48"/>
    </row>
    <row r="83" spans="1:13" s="49" customFormat="1" ht="15" customHeight="1" x14ac:dyDescent="0.2">
      <c r="A83" s="536"/>
      <c r="B83" s="404">
        <v>16</v>
      </c>
      <c r="C83" s="405" t="s">
        <v>926</v>
      </c>
      <c r="D83" s="1340" t="s">
        <v>711</v>
      </c>
      <c r="E83" s="1341" t="s">
        <v>143</v>
      </c>
      <c r="F83" s="638" t="b">
        <f>IF(総括表!$B$4=総括表!$Q$4,基礎データ貼付用シート!E2314+基礎データ貼付用シート!E2315)</f>
        <v>0</v>
      </c>
      <c r="G83" s="699" t="s">
        <v>117</v>
      </c>
      <c r="H83" s="610">
        <v>0.45400000000000001</v>
      </c>
      <c r="I83" s="423" t="s">
        <v>5562</v>
      </c>
      <c r="J83" s="701">
        <f t="shared" si="3"/>
        <v>0</v>
      </c>
      <c r="K83" s="409" t="s">
        <v>1019</v>
      </c>
      <c r="M83" s="48"/>
    </row>
    <row r="84" spans="1:13" s="49" customFormat="1" ht="15" customHeight="1" x14ac:dyDescent="0.2">
      <c r="A84" s="536"/>
      <c r="B84" s="913"/>
      <c r="C84" s="690"/>
      <c r="D84" s="1342"/>
      <c r="E84" s="1341" t="s">
        <v>142</v>
      </c>
      <c r="F84" s="638" t="b">
        <f>IF(総括表!$B$4=総括表!$Q$5,基礎データ貼付用シート!E2314+基礎データ貼付用シート!E2315)</f>
        <v>0</v>
      </c>
      <c r="G84" s="699" t="s">
        <v>117</v>
      </c>
      <c r="H84" s="793">
        <v>0.442</v>
      </c>
      <c r="I84" s="425" t="s">
        <v>5562</v>
      </c>
      <c r="J84" s="705">
        <f t="shared" si="3"/>
        <v>0</v>
      </c>
      <c r="K84" s="409" t="s">
        <v>1020</v>
      </c>
      <c r="M84" s="48"/>
    </row>
    <row r="85" spans="1:13" s="49" customFormat="1" ht="15" customHeight="1" x14ac:dyDescent="0.2">
      <c r="A85" s="536"/>
      <c r="B85" s="913"/>
      <c r="C85" s="690"/>
      <c r="D85" s="1340" t="s">
        <v>819</v>
      </c>
      <c r="E85" s="1341" t="s">
        <v>143</v>
      </c>
      <c r="F85" s="638" t="b">
        <f>IF(総括表!$B$4=総括表!$Q$4,基礎データ貼付用シート!E2356+基礎データ貼付用シート!E2357)</f>
        <v>0</v>
      </c>
      <c r="G85" s="699" t="s">
        <v>117</v>
      </c>
      <c r="H85" s="610">
        <v>0.45700000000000002</v>
      </c>
      <c r="I85" s="423" t="s">
        <v>5562</v>
      </c>
      <c r="J85" s="701">
        <f t="shared" ref="J85:J106" si="5">ROUND(F85*H85,0)</f>
        <v>0</v>
      </c>
      <c r="K85" s="409" t="s">
        <v>1021</v>
      </c>
      <c r="M85" s="48"/>
    </row>
    <row r="86" spans="1:13" s="49" customFormat="1" ht="15" customHeight="1" x14ac:dyDescent="0.2">
      <c r="A86" s="536"/>
      <c r="B86" s="913"/>
      <c r="C86" s="690"/>
      <c r="D86" s="1342" t="s">
        <v>458</v>
      </c>
      <c r="E86" s="1341" t="s">
        <v>142</v>
      </c>
      <c r="F86" s="638" t="b">
        <f>IF(総括表!$B$4=総括表!$Q$5,基礎データ貼付用シート!E2356+基礎データ貼付用シート!E2357)</f>
        <v>0</v>
      </c>
      <c r="G86" s="699" t="s">
        <v>117</v>
      </c>
      <c r="H86" s="793">
        <v>0.45</v>
      </c>
      <c r="I86" s="425" t="s">
        <v>5562</v>
      </c>
      <c r="J86" s="705">
        <f t="shared" si="5"/>
        <v>0</v>
      </c>
      <c r="K86" s="413" t="s">
        <v>1022</v>
      </c>
      <c r="M86" s="48"/>
    </row>
    <row r="87" spans="1:13" s="49" customFormat="1" ht="15" customHeight="1" x14ac:dyDescent="0.2">
      <c r="A87" s="536"/>
      <c r="B87" s="913"/>
      <c r="C87" s="690"/>
      <c r="D87" s="1340" t="s">
        <v>457</v>
      </c>
      <c r="E87" s="1341" t="s">
        <v>143</v>
      </c>
      <c r="F87" s="638" t="b">
        <f>IF(総括表!$B$4=総括表!$Q$4,基礎データ貼付用シート!E2392+基礎データ貼付用シート!E2393)</f>
        <v>0</v>
      </c>
      <c r="G87" s="699" t="s">
        <v>117</v>
      </c>
      <c r="H87" s="610">
        <v>0.42299999999999999</v>
      </c>
      <c r="I87" s="423" t="s">
        <v>5562</v>
      </c>
      <c r="J87" s="701">
        <f t="shared" si="5"/>
        <v>0</v>
      </c>
      <c r="K87" s="570" t="s">
        <v>1023</v>
      </c>
      <c r="M87" s="48"/>
    </row>
    <row r="88" spans="1:13" s="49" customFormat="1" ht="15" customHeight="1" x14ac:dyDescent="0.2">
      <c r="A88" s="536"/>
      <c r="B88" s="410"/>
      <c r="C88" s="1320"/>
      <c r="D88" s="1342"/>
      <c r="E88" s="1341" t="s">
        <v>142</v>
      </c>
      <c r="F88" s="638" t="b">
        <f>IF(総括表!$B$4=総括表!$Q$5,基礎データ貼付用シート!E2392+基礎データ貼付用シート!E2393)</f>
        <v>0</v>
      </c>
      <c r="G88" s="699" t="s">
        <v>117</v>
      </c>
      <c r="H88" s="793">
        <v>0.42099999999999999</v>
      </c>
      <c r="I88" s="425" t="s">
        <v>5562</v>
      </c>
      <c r="J88" s="705">
        <f t="shared" si="5"/>
        <v>0</v>
      </c>
      <c r="K88" s="409" t="s">
        <v>1024</v>
      </c>
      <c r="M88" s="48"/>
    </row>
    <row r="89" spans="1:13" s="49" customFormat="1" ht="15" customHeight="1" x14ac:dyDescent="0.2">
      <c r="A89" s="536"/>
      <c r="B89" s="404">
        <v>17</v>
      </c>
      <c r="C89" s="405" t="s">
        <v>1082</v>
      </c>
      <c r="D89" s="1340" t="s">
        <v>711</v>
      </c>
      <c r="E89" s="1341" t="s">
        <v>143</v>
      </c>
      <c r="F89" s="638" t="b">
        <f>IF(総括表!$B$4=総括表!$Q$4,基礎データ貼付用シート!E2316+基礎データ貼付用シート!E2317)</f>
        <v>0</v>
      </c>
      <c r="G89" s="699" t="s">
        <v>117</v>
      </c>
      <c r="H89" s="610">
        <v>0.47699999999999998</v>
      </c>
      <c r="I89" s="423" t="s">
        <v>5562</v>
      </c>
      <c r="J89" s="701">
        <f t="shared" si="5"/>
        <v>0</v>
      </c>
      <c r="K89" s="409" t="s">
        <v>1025</v>
      </c>
      <c r="M89" s="48"/>
    </row>
    <row r="90" spans="1:13" s="49" customFormat="1" ht="15" customHeight="1" x14ac:dyDescent="0.2">
      <c r="A90" s="536"/>
      <c r="B90" s="913"/>
      <c r="C90" s="690"/>
      <c r="D90" s="1342"/>
      <c r="E90" s="1341" t="s">
        <v>142</v>
      </c>
      <c r="F90" s="638" t="b">
        <f>IF(総括表!$B$4=総括表!$Q$5,基礎データ貼付用シート!E2316+基礎データ貼付用シート!E2317)</f>
        <v>0</v>
      </c>
      <c r="G90" s="699" t="s">
        <v>117</v>
      </c>
      <c r="H90" s="793">
        <v>0.47099999999999997</v>
      </c>
      <c r="I90" s="425" t="s">
        <v>5562</v>
      </c>
      <c r="J90" s="705">
        <f t="shared" si="5"/>
        <v>0</v>
      </c>
      <c r="K90" s="409" t="s">
        <v>1026</v>
      </c>
      <c r="M90" s="48"/>
    </row>
    <row r="91" spans="1:13" s="49" customFormat="1" ht="15" customHeight="1" x14ac:dyDescent="0.2">
      <c r="A91" s="536"/>
      <c r="B91" s="913"/>
      <c r="C91" s="690"/>
      <c r="D91" s="1340" t="s">
        <v>819</v>
      </c>
      <c r="E91" s="1341" t="s">
        <v>143</v>
      </c>
      <c r="F91" s="638" t="b">
        <f>IF(総括表!$B$4=総括表!$Q$4,基礎データ貼付用シート!E2358+基礎データ貼付用シート!E2359)</f>
        <v>0</v>
      </c>
      <c r="G91" s="699" t="s">
        <v>117</v>
      </c>
      <c r="H91" s="610">
        <v>0.47899999999999998</v>
      </c>
      <c r="I91" s="423" t="s">
        <v>5562</v>
      </c>
      <c r="J91" s="701">
        <f t="shared" si="5"/>
        <v>0</v>
      </c>
      <c r="K91" s="409" t="s">
        <v>1027</v>
      </c>
      <c r="M91" s="48"/>
    </row>
    <row r="92" spans="1:13" s="49" customFormat="1" ht="15" customHeight="1" x14ac:dyDescent="0.2">
      <c r="A92" s="536"/>
      <c r="B92" s="913"/>
      <c r="C92" s="690"/>
      <c r="D92" s="1342" t="s">
        <v>458</v>
      </c>
      <c r="E92" s="1341" t="s">
        <v>142</v>
      </c>
      <c r="F92" s="638" t="b">
        <f>IF(総括表!$B$4=総括表!$Q$5,基礎データ貼付用シート!E2358+基礎データ貼付用シート!E2359)</f>
        <v>0</v>
      </c>
      <c r="G92" s="699" t="s">
        <v>117</v>
      </c>
      <c r="H92" s="793">
        <v>0.47499999999999998</v>
      </c>
      <c r="I92" s="425" t="s">
        <v>5562</v>
      </c>
      <c r="J92" s="705">
        <f t="shared" si="5"/>
        <v>0</v>
      </c>
      <c r="K92" s="409" t="s">
        <v>1028</v>
      </c>
      <c r="M92" s="48"/>
    </row>
    <row r="93" spans="1:13" s="49" customFormat="1" ht="15" customHeight="1" x14ac:dyDescent="0.2">
      <c r="A93" s="536"/>
      <c r="B93" s="913"/>
      <c r="C93" s="690"/>
      <c r="D93" s="1340" t="s">
        <v>457</v>
      </c>
      <c r="E93" s="1341" t="s">
        <v>143</v>
      </c>
      <c r="F93" s="638" t="b">
        <f>IF(総括表!$B$4=総括表!$Q$4,基礎データ貼付用シート!E2394+基礎データ貼付用シート!E2395)</f>
        <v>0</v>
      </c>
      <c r="G93" s="699" t="s">
        <v>117</v>
      </c>
      <c r="H93" s="610">
        <v>0.46300000000000002</v>
      </c>
      <c r="I93" s="423" t="s">
        <v>5562</v>
      </c>
      <c r="J93" s="701">
        <f t="shared" si="5"/>
        <v>0</v>
      </c>
      <c r="K93" s="409" t="s">
        <v>1029</v>
      </c>
      <c r="M93" s="48"/>
    </row>
    <row r="94" spans="1:13" s="49" customFormat="1" ht="15" customHeight="1" x14ac:dyDescent="0.2">
      <c r="A94" s="536"/>
      <c r="B94" s="410"/>
      <c r="C94" s="1320"/>
      <c r="D94" s="1342"/>
      <c r="E94" s="1341" t="s">
        <v>142</v>
      </c>
      <c r="F94" s="638" t="b">
        <f>IF(総括表!$B$4=総括表!$Q$5,基礎データ貼付用シート!E2394+基礎データ貼付用シート!E2395)</f>
        <v>0</v>
      </c>
      <c r="G94" s="699" t="s">
        <v>117</v>
      </c>
      <c r="H94" s="793">
        <v>0.46100000000000002</v>
      </c>
      <c r="I94" s="425" t="s">
        <v>5562</v>
      </c>
      <c r="J94" s="705">
        <f t="shared" si="5"/>
        <v>0</v>
      </c>
      <c r="K94" s="409" t="s">
        <v>1030</v>
      </c>
      <c r="M94" s="48"/>
    </row>
    <row r="95" spans="1:13" s="49" customFormat="1" ht="15" customHeight="1" x14ac:dyDescent="0.2">
      <c r="A95" s="536"/>
      <c r="B95" s="404">
        <v>18</v>
      </c>
      <c r="C95" s="405" t="s">
        <v>1284</v>
      </c>
      <c r="D95" s="1340" t="s">
        <v>711</v>
      </c>
      <c r="E95" s="1341" t="s">
        <v>143</v>
      </c>
      <c r="F95" s="638" t="b">
        <f>IF(総括表!$B$4=総括表!$Q$4,基礎データ貼付用シート!E2318+基礎データ貼付用シート!E2319)</f>
        <v>0</v>
      </c>
      <c r="G95" s="423" t="s">
        <v>5204</v>
      </c>
      <c r="H95" s="610">
        <v>0.5</v>
      </c>
      <c r="I95" s="423" t="s">
        <v>5562</v>
      </c>
      <c r="J95" s="424">
        <f t="shared" si="5"/>
        <v>0</v>
      </c>
      <c r="K95" s="409" t="s">
        <v>1031</v>
      </c>
      <c r="M95" s="48"/>
    </row>
    <row r="96" spans="1:13" s="49" customFormat="1" ht="15" customHeight="1" x14ac:dyDescent="0.2">
      <c r="A96" s="536"/>
      <c r="B96" s="913"/>
      <c r="C96" s="690"/>
      <c r="D96" s="1342"/>
      <c r="E96" s="1341" t="s">
        <v>142</v>
      </c>
      <c r="F96" s="638" t="b">
        <f>IF(総括表!$B$4=総括表!$Q$5,基礎データ貼付用シート!E2318+基礎データ貼付用シート!E2319)</f>
        <v>0</v>
      </c>
      <c r="G96" s="423" t="s">
        <v>5204</v>
      </c>
      <c r="H96" s="793">
        <v>0.5</v>
      </c>
      <c r="I96" s="425" t="s">
        <v>5562</v>
      </c>
      <c r="J96" s="789">
        <f t="shared" si="5"/>
        <v>0</v>
      </c>
      <c r="K96" s="409" t="s">
        <v>1032</v>
      </c>
      <c r="M96" s="48"/>
    </row>
    <row r="97" spans="1:13" s="49" customFormat="1" ht="15" customHeight="1" x14ac:dyDescent="0.2">
      <c r="A97" s="536"/>
      <c r="B97" s="913"/>
      <c r="C97" s="690"/>
      <c r="D97" s="1340" t="s">
        <v>819</v>
      </c>
      <c r="E97" s="1341" t="s">
        <v>143</v>
      </c>
      <c r="F97" s="638" t="b">
        <f>IF(総括表!$B$4=総括表!$Q$4,基礎データ貼付用シート!E2360+基礎データ貼付用シート!E2361)</f>
        <v>0</v>
      </c>
      <c r="G97" s="423" t="s">
        <v>5204</v>
      </c>
      <c r="H97" s="610">
        <v>0.5</v>
      </c>
      <c r="I97" s="423" t="s">
        <v>5562</v>
      </c>
      <c r="J97" s="424">
        <f t="shared" si="5"/>
        <v>0</v>
      </c>
      <c r="K97" s="409" t="s">
        <v>1033</v>
      </c>
      <c r="M97" s="48"/>
    </row>
    <row r="98" spans="1:13" s="49" customFormat="1" ht="15" customHeight="1" x14ac:dyDescent="0.2">
      <c r="A98" s="536"/>
      <c r="B98" s="913"/>
      <c r="C98" s="690"/>
      <c r="D98" s="1342" t="s">
        <v>458</v>
      </c>
      <c r="E98" s="1341" t="s">
        <v>142</v>
      </c>
      <c r="F98" s="638" t="b">
        <f>IF(総括表!$B$4=総括表!$Q$5,基礎データ貼付用シート!E2360+基礎データ貼付用シート!E2361)</f>
        <v>0</v>
      </c>
      <c r="G98" s="423" t="s">
        <v>5204</v>
      </c>
      <c r="H98" s="793">
        <v>0.5</v>
      </c>
      <c r="I98" s="425" t="s">
        <v>5562</v>
      </c>
      <c r="J98" s="789">
        <f t="shared" si="5"/>
        <v>0</v>
      </c>
      <c r="K98" s="409" t="s">
        <v>1034</v>
      </c>
      <c r="M98" s="48"/>
    </row>
    <row r="99" spans="1:13" s="49" customFormat="1" ht="15" customHeight="1" x14ac:dyDescent="0.2">
      <c r="A99" s="536"/>
      <c r="B99" s="913"/>
      <c r="C99" s="690"/>
      <c r="D99" s="1340" t="s">
        <v>457</v>
      </c>
      <c r="E99" s="1341" t="s">
        <v>143</v>
      </c>
      <c r="F99" s="638" t="b">
        <f>IF(総括表!$B$4=総括表!$Q$4,基礎データ貼付用シート!E2396+基礎データ貼付用シート!E2397)</f>
        <v>0</v>
      </c>
      <c r="G99" s="423" t="s">
        <v>5204</v>
      </c>
      <c r="H99" s="610">
        <v>0.5</v>
      </c>
      <c r="I99" s="423" t="s">
        <v>5562</v>
      </c>
      <c r="J99" s="424">
        <f t="shared" si="5"/>
        <v>0</v>
      </c>
      <c r="K99" s="409" t="s">
        <v>1035</v>
      </c>
      <c r="M99" s="48"/>
    </row>
    <row r="100" spans="1:13" s="49" customFormat="1" ht="15" customHeight="1" x14ac:dyDescent="0.2">
      <c r="A100" s="536"/>
      <c r="B100" s="410"/>
      <c r="C100" s="1320"/>
      <c r="D100" s="1342"/>
      <c r="E100" s="1341" t="s">
        <v>142</v>
      </c>
      <c r="F100" s="638" t="b">
        <f>IF(総括表!$B$4=総括表!$Q$5,基礎データ貼付用シート!E2396+基礎データ貼付用シート!E2397)</f>
        <v>0</v>
      </c>
      <c r="G100" s="423" t="s">
        <v>5204</v>
      </c>
      <c r="H100" s="793">
        <v>0.5</v>
      </c>
      <c r="I100" s="425" t="s">
        <v>5562</v>
      </c>
      <c r="J100" s="789">
        <f t="shared" si="5"/>
        <v>0</v>
      </c>
      <c r="K100" s="409" t="s">
        <v>1120</v>
      </c>
      <c r="M100" s="48"/>
    </row>
    <row r="101" spans="1:13" s="49" customFormat="1" ht="15" customHeight="1" x14ac:dyDescent="0.2">
      <c r="A101" s="536"/>
      <c r="B101" s="404">
        <v>19</v>
      </c>
      <c r="C101" s="405" t="s">
        <v>5389</v>
      </c>
      <c r="D101" s="1340" t="s">
        <v>711</v>
      </c>
      <c r="E101" s="1341" t="s">
        <v>143</v>
      </c>
      <c r="F101" s="638" t="b">
        <f>IF(総括表!$B$4=総括表!$Q$4,基礎データ貼付用シート!E2320+基礎データ貼付用シート!E2321)</f>
        <v>0</v>
      </c>
      <c r="G101" s="423" t="s">
        <v>5567</v>
      </c>
      <c r="H101" s="610">
        <v>0.5</v>
      </c>
      <c r="I101" s="423" t="s">
        <v>119</v>
      </c>
      <c r="J101" s="424">
        <f t="shared" si="5"/>
        <v>0</v>
      </c>
      <c r="K101" s="409" t="s">
        <v>1036</v>
      </c>
    </row>
    <row r="102" spans="1:13" s="49" customFormat="1" ht="15" customHeight="1" x14ac:dyDescent="0.2">
      <c r="A102" s="536"/>
      <c r="B102" s="913"/>
      <c r="C102" s="690"/>
      <c r="D102" s="1342"/>
      <c r="E102" s="1341" t="s">
        <v>142</v>
      </c>
      <c r="F102" s="638" t="b">
        <f>IF(総括表!$B$4=総括表!$Q$5,基礎データ貼付用シート!E2320+基礎データ貼付用シート!E2321)</f>
        <v>0</v>
      </c>
      <c r="G102" s="423" t="s">
        <v>117</v>
      </c>
      <c r="H102" s="793">
        <v>0.5</v>
      </c>
      <c r="I102" s="425" t="s">
        <v>119</v>
      </c>
      <c r="J102" s="789">
        <f t="shared" si="5"/>
        <v>0</v>
      </c>
      <c r="K102" s="409" t="s">
        <v>1037</v>
      </c>
    </row>
    <row r="103" spans="1:13" s="49" customFormat="1" ht="15" customHeight="1" x14ac:dyDescent="0.2">
      <c r="A103" s="536"/>
      <c r="B103" s="913"/>
      <c r="C103" s="690"/>
      <c r="D103" s="1340" t="s">
        <v>819</v>
      </c>
      <c r="E103" s="1341" t="s">
        <v>143</v>
      </c>
      <c r="F103" s="638" t="b">
        <f>IF(総括表!$B$4=総括表!$Q$4,基礎データ貼付用シート!E2362+基礎データ貼付用シート!E2363)</f>
        <v>0</v>
      </c>
      <c r="G103" s="423" t="s">
        <v>5567</v>
      </c>
      <c r="H103" s="610">
        <v>0.5</v>
      </c>
      <c r="I103" s="423" t="s">
        <v>119</v>
      </c>
      <c r="J103" s="424">
        <f t="shared" si="5"/>
        <v>0</v>
      </c>
      <c r="K103" s="409" t="s">
        <v>1038</v>
      </c>
    </row>
    <row r="104" spans="1:13" s="49" customFormat="1" ht="15" customHeight="1" x14ac:dyDescent="0.2">
      <c r="A104" s="536"/>
      <c r="B104" s="913"/>
      <c r="C104" s="690"/>
      <c r="D104" s="1342" t="s">
        <v>458</v>
      </c>
      <c r="E104" s="1341" t="s">
        <v>142</v>
      </c>
      <c r="F104" s="638" t="b">
        <f>IF(総括表!$B$4=総括表!$Q$5,基礎データ貼付用シート!E2362+基礎データ貼付用シート!E2363)</f>
        <v>0</v>
      </c>
      <c r="G104" s="423" t="s">
        <v>5567</v>
      </c>
      <c r="H104" s="793">
        <v>0.5</v>
      </c>
      <c r="I104" s="425" t="s">
        <v>119</v>
      </c>
      <c r="J104" s="789">
        <f t="shared" si="5"/>
        <v>0</v>
      </c>
      <c r="K104" s="409" t="s">
        <v>1039</v>
      </c>
    </row>
    <row r="105" spans="1:13" s="49" customFormat="1" ht="15" customHeight="1" x14ac:dyDescent="0.2">
      <c r="A105" s="536"/>
      <c r="B105" s="913"/>
      <c r="C105" s="690"/>
      <c r="D105" s="1340" t="s">
        <v>457</v>
      </c>
      <c r="E105" s="1341" t="s">
        <v>143</v>
      </c>
      <c r="F105" s="638" t="b">
        <f>IF(総括表!$B$4=総括表!$Q$4,基礎データ貼付用シート!E2398+基礎データ貼付用シート!E2399)</f>
        <v>0</v>
      </c>
      <c r="G105" s="423" t="s">
        <v>117</v>
      </c>
      <c r="H105" s="610">
        <v>0.5</v>
      </c>
      <c r="I105" s="423" t="s">
        <v>5562</v>
      </c>
      <c r="J105" s="424">
        <f t="shared" si="5"/>
        <v>0</v>
      </c>
      <c r="K105" s="409" t="s">
        <v>1040</v>
      </c>
    </row>
    <row r="106" spans="1:13" s="49" customFormat="1" ht="15" customHeight="1" x14ac:dyDescent="0.2">
      <c r="A106" s="536"/>
      <c r="B106" s="410"/>
      <c r="C106" s="1320"/>
      <c r="D106" s="1342"/>
      <c r="E106" s="1341" t="s">
        <v>142</v>
      </c>
      <c r="F106" s="638" t="b">
        <f>IF(総括表!$B$4=総括表!$Q$5,基礎データ貼付用シート!E2398+基礎データ貼付用シート!E2399)</f>
        <v>0</v>
      </c>
      <c r="G106" s="423" t="s">
        <v>117</v>
      </c>
      <c r="H106" s="793">
        <v>0.5</v>
      </c>
      <c r="I106" s="425" t="s">
        <v>5562</v>
      </c>
      <c r="J106" s="789">
        <f t="shared" si="5"/>
        <v>0</v>
      </c>
      <c r="K106" s="409" t="s">
        <v>1041</v>
      </c>
    </row>
    <row r="107" spans="1:13" s="49" customFormat="1" ht="15" customHeight="1" x14ac:dyDescent="0.2">
      <c r="A107" s="536"/>
      <c r="B107" s="404">
        <v>20</v>
      </c>
      <c r="C107" s="405" t="s">
        <v>5796</v>
      </c>
      <c r="D107" s="1340" t="s">
        <v>711</v>
      </c>
      <c r="E107" s="1341" t="s">
        <v>143</v>
      </c>
      <c r="F107" s="638" t="b">
        <f>IF(総括表!$B$4=総括表!$Q$4,基礎データ貼付用シート!E2322+基礎データ貼付用シート!E2323)</f>
        <v>0</v>
      </c>
      <c r="G107" s="423" t="s">
        <v>117</v>
      </c>
      <c r="H107" s="610">
        <v>0.5</v>
      </c>
      <c r="I107" s="423" t="s">
        <v>119</v>
      </c>
      <c r="J107" s="424">
        <f t="shared" ref="J107:J112" si="6">ROUND(F107*H107,0)</f>
        <v>0</v>
      </c>
      <c r="K107" s="409" t="s">
        <v>1042</v>
      </c>
    </row>
    <row r="108" spans="1:13" s="49" customFormat="1" ht="15" customHeight="1" x14ac:dyDescent="0.2">
      <c r="A108" s="536"/>
      <c r="B108" s="913"/>
      <c r="C108" s="690"/>
      <c r="D108" s="1342"/>
      <c r="E108" s="1341" t="s">
        <v>142</v>
      </c>
      <c r="F108" s="638" t="b">
        <f>IF(総括表!$B$4=総括表!$Q$5,基礎データ貼付用シート!E2322+基礎データ貼付用シート!E2323)</f>
        <v>0</v>
      </c>
      <c r="G108" s="423" t="s">
        <v>117</v>
      </c>
      <c r="H108" s="793">
        <v>0.5</v>
      </c>
      <c r="I108" s="425" t="s">
        <v>119</v>
      </c>
      <c r="J108" s="789">
        <f t="shared" si="6"/>
        <v>0</v>
      </c>
      <c r="K108" s="409" t="s">
        <v>1043</v>
      </c>
    </row>
    <row r="109" spans="1:13" s="49" customFormat="1" ht="15" customHeight="1" x14ac:dyDescent="0.2">
      <c r="A109" s="536"/>
      <c r="B109" s="913"/>
      <c r="C109" s="690"/>
      <c r="D109" s="1340" t="s">
        <v>819</v>
      </c>
      <c r="E109" s="1341" t="s">
        <v>143</v>
      </c>
      <c r="F109" s="638" t="b">
        <f>IF(総括表!$B$4=総括表!$Q$4,基礎データ貼付用シート!E2364+基礎データ貼付用シート!E2365)</f>
        <v>0</v>
      </c>
      <c r="G109" s="423" t="s">
        <v>117</v>
      </c>
      <c r="H109" s="610">
        <v>0.5</v>
      </c>
      <c r="I109" s="423" t="s">
        <v>119</v>
      </c>
      <c r="J109" s="424">
        <f t="shared" si="6"/>
        <v>0</v>
      </c>
      <c r="K109" s="409" t="s">
        <v>1044</v>
      </c>
    </row>
    <row r="110" spans="1:13" s="49" customFormat="1" ht="15" customHeight="1" x14ac:dyDescent="0.2">
      <c r="A110" s="536"/>
      <c r="B110" s="913"/>
      <c r="C110" s="690"/>
      <c r="D110" s="1342" t="s">
        <v>458</v>
      </c>
      <c r="E110" s="1341" t="s">
        <v>142</v>
      </c>
      <c r="F110" s="638" t="b">
        <f>IF(総括表!$B$4=総括表!$Q$5,基礎データ貼付用シート!E2364+基礎データ貼付用シート!E2365)</f>
        <v>0</v>
      </c>
      <c r="G110" s="423" t="s">
        <v>117</v>
      </c>
      <c r="H110" s="793">
        <v>0.5</v>
      </c>
      <c r="I110" s="425" t="s">
        <v>119</v>
      </c>
      <c r="J110" s="789">
        <f t="shared" si="6"/>
        <v>0</v>
      </c>
      <c r="K110" s="409" t="s">
        <v>1045</v>
      </c>
    </row>
    <row r="111" spans="1:13" s="49" customFormat="1" ht="15" customHeight="1" x14ac:dyDescent="0.2">
      <c r="A111" s="536"/>
      <c r="B111" s="913"/>
      <c r="C111" s="690"/>
      <c r="D111" s="1340" t="s">
        <v>457</v>
      </c>
      <c r="E111" s="1341" t="s">
        <v>143</v>
      </c>
      <c r="F111" s="638" t="b">
        <f>IF(総括表!$B$4=総括表!$Q$4,基礎データ貼付用シート!E2400+基礎データ貼付用シート!E2401)</f>
        <v>0</v>
      </c>
      <c r="G111" s="423" t="s">
        <v>117</v>
      </c>
      <c r="H111" s="610">
        <v>0.5</v>
      </c>
      <c r="I111" s="423" t="s">
        <v>119</v>
      </c>
      <c r="J111" s="424">
        <f t="shared" si="6"/>
        <v>0</v>
      </c>
      <c r="K111" s="409" t="s">
        <v>1046</v>
      </c>
    </row>
    <row r="112" spans="1:13" s="49" customFormat="1" ht="15" customHeight="1" x14ac:dyDescent="0.2">
      <c r="A112" s="536"/>
      <c r="B112" s="410"/>
      <c r="C112" s="1320"/>
      <c r="D112" s="1342"/>
      <c r="E112" s="1341" t="s">
        <v>142</v>
      </c>
      <c r="F112" s="638" t="b">
        <f>IF(総括表!$B$4=総括表!$Q$5,基礎データ貼付用シート!E2400+基礎データ貼付用シート!E2401)</f>
        <v>0</v>
      </c>
      <c r="G112" s="423" t="s">
        <v>117</v>
      </c>
      <c r="H112" s="793">
        <v>0.5</v>
      </c>
      <c r="I112" s="425" t="s">
        <v>119</v>
      </c>
      <c r="J112" s="789">
        <f t="shared" si="6"/>
        <v>0</v>
      </c>
      <c r="K112" s="409" t="s">
        <v>1047</v>
      </c>
    </row>
    <row r="113" spans="1:11" s="49" customFormat="1" ht="15" customHeight="1" x14ac:dyDescent="0.2">
      <c r="A113" s="536"/>
      <c r="B113" s="404">
        <v>21</v>
      </c>
      <c r="C113" s="405" t="s">
        <v>6351</v>
      </c>
      <c r="D113" s="1340" t="s">
        <v>711</v>
      </c>
      <c r="E113" s="1341" t="s">
        <v>143</v>
      </c>
      <c r="F113" s="638" t="b">
        <f>IF(総括表!$B$4=総括表!$Q$4,基礎データ貼付用シート!E2324+基礎データ貼付用シート!E2325)</f>
        <v>0</v>
      </c>
      <c r="G113" s="423" t="s">
        <v>117</v>
      </c>
      <c r="H113" s="610">
        <v>0.5</v>
      </c>
      <c r="I113" s="423" t="s">
        <v>119</v>
      </c>
      <c r="J113" s="424">
        <f t="shared" ref="J113:J118" si="7">ROUND(F113*H113,0)</f>
        <v>0</v>
      </c>
      <c r="K113" s="409" t="s">
        <v>6422</v>
      </c>
    </row>
    <row r="114" spans="1:11" s="49" customFormat="1" ht="15" customHeight="1" x14ac:dyDescent="0.2">
      <c r="A114" s="536"/>
      <c r="B114" s="913"/>
      <c r="C114" s="690"/>
      <c r="D114" s="1342"/>
      <c r="E114" s="1341" t="s">
        <v>142</v>
      </c>
      <c r="F114" s="638" t="b">
        <f>IF(総括表!$B$4=総括表!$Q$5,基礎データ貼付用シート!E2324+基礎データ貼付用シート!E2325)</f>
        <v>0</v>
      </c>
      <c r="G114" s="423" t="s">
        <v>117</v>
      </c>
      <c r="H114" s="793">
        <v>0.5</v>
      </c>
      <c r="I114" s="425" t="s">
        <v>119</v>
      </c>
      <c r="J114" s="789">
        <f t="shared" si="7"/>
        <v>0</v>
      </c>
      <c r="K114" s="409" t="s">
        <v>1049</v>
      </c>
    </row>
    <row r="115" spans="1:11" s="49" customFormat="1" ht="15" customHeight="1" x14ac:dyDescent="0.2">
      <c r="A115" s="536"/>
      <c r="B115" s="913"/>
      <c r="C115" s="690"/>
      <c r="D115" s="1340" t="s">
        <v>819</v>
      </c>
      <c r="E115" s="1341" t="s">
        <v>143</v>
      </c>
      <c r="F115" s="638" t="b">
        <f>IF(総括表!$B$4=総括表!$Q$4,基礎データ貼付用シート!E2366+基礎データ貼付用シート!E2367)</f>
        <v>0</v>
      </c>
      <c r="G115" s="423" t="s">
        <v>117</v>
      </c>
      <c r="H115" s="610">
        <v>0.5</v>
      </c>
      <c r="I115" s="423" t="s">
        <v>119</v>
      </c>
      <c r="J115" s="424">
        <f t="shared" si="7"/>
        <v>0</v>
      </c>
      <c r="K115" s="409" t="s">
        <v>1050</v>
      </c>
    </row>
    <row r="116" spans="1:11" s="49" customFormat="1" ht="15" customHeight="1" x14ac:dyDescent="0.2">
      <c r="A116" s="536"/>
      <c r="B116" s="913"/>
      <c r="C116" s="690"/>
      <c r="D116" s="1342" t="s">
        <v>458</v>
      </c>
      <c r="E116" s="1341" t="s">
        <v>142</v>
      </c>
      <c r="F116" s="638" t="b">
        <f>IF(総括表!$B$4=総括表!$Q$5,基礎データ貼付用シート!E2366+基礎データ貼付用シート!E2367)</f>
        <v>0</v>
      </c>
      <c r="G116" s="423" t="s">
        <v>117</v>
      </c>
      <c r="H116" s="793">
        <v>0.5</v>
      </c>
      <c r="I116" s="425" t="s">
        <v>119</v>
      </c>
      <c r="J116" s="789">
        <f t="shared" si="7"/>
        <v>0</v>
      </c>
      <c r="K116" s="409" t="s">
        <v>6423</v>
      </c>
    </row>
    <row r="117" spans="1:11" s="49" customFormat="1" ht="15" customHeight="1" x14ac:dyDescent="0.2">
      <c r="A117" s="536"/>
      <c r="B117" s="913"/>
      <c r="C117" s="690"/>
      <c r="D117" s="1340" t="s">
        <v>457</v>
      </c>
      <c r="E117" s="1341" t="s">
        <v>143</v>
      </c>
      <c r="F117" s="638" t="b">
        <f>IF(総括表!$B$4=総括表!$Q$4,基礎データ貼付用シート!E2402+基礎データ貼付用シート!E2403)</f>
        <v>0</v>
      </c>
      <c r="G117" s="423" t="s">
        <v>117</v>
      </c>
      <c r="H117" s="610">
        <v>0.5</v>
      </c>
      <c r="I117" s="423" t="s">
        <v>119</v>
      </c>
      <c r="J117" s="424">
        <f t="shared" si="7"/>
        <v>0</v>
      </c>
      <c r="K117" s="409" t="s">
        <v>6424</v>
      </c>
    </row>
    <row r="118" spans="1:11" s="49" customFormat="1" ht="15" customHeight="1" thickBot="1" x14ac:dyDescent="0.25">
      <c r="A118" s="536"/>
      <c r="B118" s="410"/>
      <c r="C118" s="1320"/>
      <c r="D118" s="1342"/>
      <c r="E118" s="1341" t="s">
        <v>142</v>
      </c>
      <c r="F118" s="638" t="b">
        <f>IF(総括表!$B$4=総括表!$Q$5,基礎データ貼付用シート!E2402+基礎データ貼付用シート!E2403)</f>
        <v>0</v>
      </c>
      <c r="G118" s="423" t="s">
        <v>117</v>
      </c>
      <c r="H118" s="793">
        <v>0.5</v>
      </c>
      <c r="I118" s="425" t="s">
        <v>119</v>
      </c>
      <c r="J118" s="789">
        <f t="shared" si="7"/>
        <v>0</v>
      </c>
      <c r="K118" s="409" t="s">
        <v>6425</v>
      </c>
    </row>
    <row r="119" spans="1:11" s="49" customFormat="1" ht="18.75" customHeight="1" x14ac:dyDescent="0.2">
      <c r="A119" s="536"/>
      <c r="B119" s="409"/>
      <c r="C119" s="409"/>
      <c r="D119" s="409"/>
      <c r="E119" s="409"/>
      <c r="F119" s="657"/>
      <c r="G119" s="633"/>
      <c r="H119" s="1504" t="s">
        <v>7148</v>
      </c>
      <c r="I119" s="1505"/>
      <c r="J119" s="415"/>
      <c r="K119" s="409"/>
    </row>
    <row r="120" spans="1:11" s="49" customFormat="1" ht="18.75" customHeight="1" thickBot="1" x14ac:dyDescent="0.25">
      <c r="A120" s="536"/>
      <c r="B120" s="409"/>
      <c r="C120" s="409"/>
      <c r="D120" s="409"/>
      <c r="E120" s="409"/>
      <c r="F120" s="657"/>
      <c r="G120" s="633"/>
      <c r="H120" s="1545" t="s">
        <v>118</v>
      </c>
      <c r="I120" s="1546"/>
      <c r="J120" s="642">
        <f>SUM(J7:J118)</f>
        <v>0</v>
      </c>
      <c r="K120" s="409" t="s">
        <v>1119</v>
      </c>
    </row>
    <row r="121" spans="1:11" ht="18.75" customHeight="1" x14ac:dyDescent="0.2">
      <c r="B121" s="48"/>
      <c r="K121" s="48"/>
    </row>
    <row r="122" spans="1:11" ht="18.75" customHeight="1" x14ac:dyDescent="0.2">
      <c r="B122" s="48"/>
      <c r="K122" s="48"/>
    </row>
    <row r="123" spans="1:11" ht="18.75" customHeight="1" x14ac:dyDescent="0.2">
      <c r="B123" s="48"/>
      <c r="K123" s="48"/>
    </row>
    <row r="124" spans="1:11" ht="18.75" customHeight="1" x14ac:dyDescent="0.2">
      <c r="B124" s="48"/>
      <c r="K124" s="48"/>
    </row>
  </sheetData>
  <sheetProtection autoFilter="0"/>
  <mergeCells count="7">
    <mergeCell ref="H119:I119"/>
    <mergeCell ref="H120:I120"/>
    <mergeCell ref="A1:B1"/>
    <mergeCell ref="C1:E1"/>
    <mergeCell ref="I1:K1"/>
    <mergeCell ref="B5:C5"/>
    <mergeCell ref="D5:E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36" max="10" man="1"/>
    <brk id="74"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36"/>
  <sheetViews>
    <sheetView workbookViewId="0">
      <selection activeCell="G14" sqref="G14"/>
    </sheetView>
  </sheetViews>
  <sheetFormatPr defaultColWidth="9" defaultRowHeight="18.75" customHeight="1" x14ac:dyDescent="0.2"/>
  <cols>
    <col min="1" max="1" width="3.88671875" style="47" customWidth="1"/>
    <col min="2" max="2" width="4" style="47" customWidth="1"/>
    <col min="3" max="3" width="7.44140625" style="47" bestFit="1" customWidth="1"/>
    <col min="4" max="4" width="3" style="47" bestFit="1" customWidth="1"/>
    <col min="5" max="5" width="12" style="47" customWidth="1"/>
    <col min="6" max="6" width="11.88671875" style="50" customWidth="1"/>
    <col min="7" max="7" width="2" style="47" bestFit="1" customWidth="1"/>
    <col min="8" max="8" width="11.88671875" style="55" customWidth="1"/>
    <col min="9" max="9" width="2" style="47" bestFit="1" customWidth="1"/>
    <col min="10" max="10" width="11.88671875" style="50" customWidth="1"/>
    <col min="11" max="11" width="4.44140625" style="47" bestFit="1" customWidth="1"/>
    <col min="12" max="16384" width="9" style="47"/>
  </cols>
  <sheetData>
    <row r="1" spans="1:11" ht="18.75" customHeight="1" x14ac:dyDescent="0.2">
      <c r="A1" s="1747" t="s">
        <v>155</v>
      </c>
      <c r="B1" s="1748"/>
      <c r="C1" s="1749" t="s">
        <v>712</v>
      </c>
      <c r="D1" s="1750"/>
      <c r="E1" s="1751"/>
      <c r="F1" s="620"/>
      <c r="G1" s="550"/>
      <c r="H1" s="1318" t="s">
        <v>154</v>
      </c>
      <c r="I1" s="1596">
        <f>総括表!H4</f>
        <v>0</v>
      </c>
      <c r="J1" s="1596"/>
      <c r="K1" s="1596"/>
    </row>
    <row r="2" spans="1:11" ht="18.75" customHeight="1" x14ac:dyDescent="0.2">
      <c r="A2" s="550"/>
      <c r="B2" s="550"/>
      <c r="C2" s="550"/>
      <c r="D2" s="550"/>
      <c r="E2" s="550"/>
      <c r="F2" s="620"/>
      <c r="G2" s="550"/>
      <c r="H2" s="554"/>
      <c r="I2" s="550"/>
      <c r="J2" s="770"/>
      <c r="K2" s="550"/>
    </row>
    <row r="3" spans="1:11" ht="18.75" customHeight="1" x14ac:dyDescent="0.2">
      <c r="A3" s="551" t="s">
        <v>1490</v>
      </c>
      <c r="B3" s="536" t="s">
        <v>703</v>
      </c>
      <c r="C3" s="550"/>
      <c r="D3" s="550"/>
      <c r="E3" s="550"/>
      <c r="F3" s="620"/>
      <c r="G3" s="550"/>
      <c r="H3" s="554"/>
      <c r="I3" s="550"/>
      <c r="J3" s="620"/>
      <c r="K3" s="550"/>
    </row>
    <row r="4" spans="1:11" ht="11.25" customHeight="1" x14ac:dyDescent="0.2">
      <c r="A4" s="553"/>
      <c r="B4" s="550"/>
      <c r="C4" s="550"/>
      <c r="D4" s="550"/>
      <c r="E4" s="550"/>
      <c r="F4" s="620"/>
      <c r="G4" s="550"/>
      <c r="H4" s="554"/>
      <c r="I4" s="550"/>
      <c r="J4" s="620"/>
      <c r="K4" s="550"/>
    </row>
    <row r="5" spans="1:11" ht="18.75" customHeight="1" x14ac:dyDescent="0.2">
      <c r="A5" s="553"/>
      <c r="B5" s="1547" t="s">
        <v>140</v>
      </c>
      <c r="C5" s="1548"/>
      <c r="D5" s="1547" t="s">
        <v>139</v>
      </c>
      <c r="E5" s="1548"/>
      <c r="F5" s="648" t="s">
        <v>466</v>
      </c>
      <c r="G5" s="649"/>
      <c r="H5" s="1319" t="s">
        <v>137</v>
      </c>
      <c r="I5" s="649"/>
      <c r="J5" s="648" t="s">
        <v>89</v>
      </c>
      <c r="K5" s="409"/>
    </row>
    <row r="6" spans="1:11" ht="15" customHeight="1" x14ac:dyDescent="0.2">
      <c r="A6" s="553"/>
      <c r="B6" s="564"/>
      <c r="C6" s="565"/>
      <c r="D6" s="566"/>
      <c r="E6" s="411"/>
      <c r="F6" s="627"/>
      <c r="G6" s="568"/>
      <c r="H6" s="569"/>
      <c r="I6" s="568"/>
      <c r="J6" s="628" t="s">
        <v>1524</v>
      </c>
      <c r="K6" s="409"/>
    </row>
    <row r="7" spans="1:11" s="49" customFormat="1" ht="15" customHeight="1" x14ac:dyDescent="0.2">
      <c r="A7" s="536"/>
      <c r="B7" s="404">
        <v>1</v>
      </c>
      <c r="C7" s="405" t="s">
        <v>148</v>
      </c>
      <c r="D7" s="406"/>
      <c r="E7" s="407" t="s">
        <v>143</v>
      </c>
      <c r="F7" s="698">
        <f>+基礎データ貼付用シート!E2404</f>
        <v>0</v>
      </c>
      <c r="G7" s="699" t="s">
        <v>117</v>
      </c>
      <c r="H7" s="614">
        <v>0.15</v>
      </c>
      <c r="I7" s="423" t="s">
        <v>5562</v>
      </c>
      <c r="J7" s="701">
        <f>ROUND(F7*H7,0)</f>
        <v>0</v>
      </c>
      <c r="K7" s="409" t="s">
        <v>274</v>
      </c>
    </row>
    <row r="8" spans="1:11" s="49" customFormat="1" ht="15" customHeight="1" x14ac:dyDescent="0.2">
      <c r="A8" s="536"/>
      <c r="B8" s="404">
        <v>2</v>
      </c>
      <c r="C8" s="405" t="s">
        <v>135</v>
      </c>
      <c r="D8" s="406"/>
      <c r="E8" s="407" t="s">
        <v>143</v>
      </c>
      <c r="F8" s="698">
        <f>+基礎データ貼付用シート!E2405</f>
        <v>0</v>
      </c>
      <c r="G8" s="699" t="s">
        <v>117</v>
      </c>
      <c r="H8" s="796">
        <v>0.15</v>
      </c>
      <c r="I8" s="425" t="s">
        <v>119</v>
      </c>
      <c r="J8" s="705">
        <f t="shared" ref="J8:J19" si="0">ROUND(F8*H8,0)</f>
        <v>0</v>
      </c>
      <c r="K8" s="409" t="s">
        <v>273</v>
      </c>
    </row>
    <row r="9" spans="1:11" s="49" customFormat="1" ht="15" customHeight="1" x14ac:dyDescent="0.2">
      <c r="A9" s="536"/>
      <c r="B9" s="404">
        <v>3</v>
      </c>
      <c r="C9" s="405" t="s">
        <v>144</v>
      </c>
      <c r="D9" s="406"/>
      <c r="E9" s="407" t="s">
        <v>143</v>
      </c>
      <c r="F9" s="698">
        <f>+基礎データ貼付用シート!E2406</f>
        <v>0</v>
      </c>
      <c r="G9" s="699" t="s">
        <v>117</v>
      </c>
      <c r="H9" s="796">
        <v>0.3</v>
      </c>
      <c r="I9" s="425" t="s">
        <v>5562</v>
      </c>
      <c r="J9" s="705">
        <f t="shared" si="0"/>
        <v>0</v>
      </c>
      <c r="K9" s="409" t="s">
        <v>272</v>
      </c>
    </row>
    <row r="10" spans="1:11" s="49" customFormat="1" ht="15" customHeight="1" x14ac:dyDescent="0.2">
      <c r="A10" s="536"/>
      <c r="B10" s="404">
        <v>4</v>
      </c>
      <c r="C10" s="405" t="s">
        <v>126</v>
      </c>
      <c r="D10" s="406" t="s">
        <v>5217</v>
      </c>
      <c r="E10" s="407" t="s">
        <v>143</v>
      </c>
      <c r="F10" s="638" t="b">
        <f>IF(総括表!$B$4=総括表!$Q$4,基礎データ貼付用シート!E2408)</f>
        <v>0</v>
      </c>
      <c r="G10" s="699" t="s">
        <v>117</v>
      </c>
      <c r="H10" s="796">
        <v>5.8999999999999997E-2</v>
      </c>
      <c r="I10" s="425" t="s">
        <v>5562</v>
      </c>
      <c r="J10" s="705">
        <f t="shared" si="0"/>
        <v>0</v>
      </c>
      <c r="K10" s="409" t="s">
        <v>271</v>
      </c>
    </row>
    <row r="11" spans="1:11" s="49" customFormat="1" ht="15" customHeight="1" x14ac:dyDescent="0.2">
      <c r="A11" s="536"/>
      <c r="B11" s="410"/>
      <c r="C11" s="1320"/>
      <c r="D11" s="406" t="s">
        <v>5218</v>
      </c>
      <c r="E11" s="407" t="s">
        <v>142</v>
      </c>
      <c r="F11" s="638" t="b">
        <f>IF(総括表!$B$4=総括表!$Q$5,基礎データ貼付用シート!E2408)</f>
        <v>0</v>
      </c>
      <c r="G11" s="699" t="s">
        <v>117</v>
      </c>
      <c r="H11" s="614">
        <v>6.2E-2</v>
      </c>
      <c r="I11" s="423" t="s">
        <v>119</v>
      </c>
      <c r="J11" s="701">
        <f t="shared" si="0"/>
        <v>0</v>
      </c>
      <c r="K11" s="409" t="s">
        <v>269</v>
      </c>
    </row>
    <row r="12" spans="1:11" s="49" customFormat="1" ht="15" customHeight="1" x14ac:dyDescent="0.2">
      <c r="A12" s="536"/>
      <c r="B12" s="404">
        <v>5</v>
      </c>
      <c r="C12" s="405" t="s">
        <v>125</v>
      </c>
      <c r="D12" s="406" t="s">
        <v>5217</v>
      </c>
      <c r="E12" s="407" t="s">
        <v>143</v>
      </c>
      <c r="F12" s="638" t="b">
        <f>IF(総括表!$B$4=総括表!$Q$4,基礎データ貼付用シート!E2409)</f>
        <v>0</v>
      </c>
      <c r="G12" s="699" t="s">
        <v>117</v>
      </c>
      <c r="H12" s="796">
        <v>0.11799999999999999</v>
      </c>
      <c r="I12" s="425" t="s">
        <v>5562</v>
      </c>
      <c r="J12" s="705">
        <f t="shared" si="0"/>
        <v>0</v>
      </c>
      <c r="K12" s="409" t="s">
        <v>268</v>
      </c>
    </row>
    <row r="13" spans="1:11" s="49" customFormat="1" ht="15" customHeight="1" x14ac:dyDescent="0.2">
      <c r="A13" s="536"/>
      <c r="B13" s="410"/>
      <c r="C13" s="1320" t="s">
        <v>465</v>
      </c>
      <c r="D13" s="406" t="s">
        <v>5218</v>
      </c>
      <c r="E13" s="407" t="s">
        <v>142</v>
      </c>
      <c r="F13" s="638" t="b">
        <f>IF(総括表!$B$4=総括表!$Q$5,基礎データ貼付用シート!E2409)</f>
        <v>0</v>
      </c>
      <c r="G13" s="699" t="s">
        <v>117</v>
      </c>
      <c r="H13" s="614">
        <v>0.13100000000000001</v>
      </c>
      <c r="I13" s="423" t="s">
        <v>5562</v>
      </c>
      <c r="J13" s="701">
        <f t="shared" si="0"/>
        <v>0</v>
      </c>
      <c r="K13" s="409" t="s">
        <v>270</v>
      </c>
    </row>
    <row r="14" spans="1:11" s="49" customFormat="1" ht="15" customHeight="1" x14ac:dyDescent="0.2">
      <c r="A14" s="536"/>
      <c r="B14" s="404">
        <v>6</v>
      </c>
      <c r="C14" s="405" t="s">
        <v>124</v>
      </c>
      <c r="D14" s="406" t="s">
        <v>5217</v>
      </c>
      <c r="E14" s="407" t="s">
        <v>143</v>
      </c>
      <c r="F14" s="638" t="b">
        <f>IF(総括表!$B$4=総括表!$Q$4,基礎データ貼付用シート!E2410)</f>
        <v>0</v>
      </c>
      <c r="G14" s="699" t="s">
        <v>117</v>
      </c>
      <c r="H14" s="796">
        <v>0.17699999999999999</v>
      </c>
      <c r="I14" s="425" t="s">
        <v>119</v>
      </c>
      <c r="J14" s="705">
        <f t="shared" si="0"/>
        <v>0</v>
      </c>
      <c r="K14" s="409" t="s">
        <v>267</v>
      </c>
    </row>
    <row r="15" spans="1:11" s="49" customFormat="1" ht="15" customHeight="1" x14ac:dyDescent="0.2">
      <c r="A15" s="536"/>
      <c r="B15" s="410"/>
      <c r="C15" s="1320" t="s">
        <v>465</v>
      </c>
      <c r="D15" s="406" t="s">
        <v>5218</v>
      </c>
      <c r="E15" s="407" t="s">
        <v>142</v>
      </c>
      <c r="F15" s="638" t="b">
        <f>IF(総括表!$B$4=総括表!$Q$5,基礎データ貼付用シート!E2410)</f>
        <v>0</v>
      </c>
      <c r="G15" s="699" t="s">
        <v>117</v>
      </c>
      <c r="H15" s="614">
        <v>0.192</v>
      </c>
      <c r="I15" s="423" t="s">
        <v>119</v>
      </c>
      <c r="J15" s="701">
        <f t="shared" si="0"/>
        <v>0</v>
      </c>
      <c r="K15" s="409" t="s">
        <v>266</v>
      </c>
    </row>
    <row r="16" spans="1:11" s="49" customFormat="1" ht="15" customHeight="1" x14ac:dyDescent="0.2">
      <c r="A16" s="536"/>
      <c r="B16" s="404">
        <v>7</v>
      </c>
      <c r="C16" s="405" t="s">
        <v>123</v>
      </c>
      <c r="D16" s="406" t="s">
        <v>5217</v>
      </c>
      <c r="E16" s="407" t="s">
        <v>143</v>
      </c>
      <c r="F16" s="638" t="b">
        <f>IF(総括表!$B$4=総括表!$Q$4,基礎データ貼付用シート!E2411)</f>
        <v>0</v>
      </c>
      <c r="G16" s="699" t="s">
        <v>117</v>
      </c>
      <c r="H16" s="796">
        <v>0.51900000000000002</v>
      </c>
      <c r="I16" s="425" t="s">
        <v>5562</v>
      </c>
      <c r="J16" s="705">
        <f t="shared" si="0"/>
        <v>0</v>
      </c>
      <c r="K16" s="409" t="s">
        <v>265</v>
      </c>
    </row>
    <row r="17" spans="1:11" s="49" customFormat="1" ht="15" customHeight="1" x14ac:dyDescent="0.2">
      <c r="A17" s="536"/>
      <c r="B17" s="410"/>
      <c r="C17" s="1320" t="s">
        <v>465</v>
      </c>
      <c r="D17" s="406" t="s">
        <v>5218</v>
      </c>
      <c r="E17" s="407" t="s">
        <v>142</v>
      </c>
      <c r="F17" s="638" t="b">
        <f>IF(総括表!$B$4=総括表!$Q$5,基礎データ貼付用シート!E2411)</f>
        <v>0</v>
      </c>
      <c r="G17" s="699" t="s">
        <v>117</v>
      </c>
      <c r="H17" s="614">
        <v>0.26700000000000002</v>
      </c>
      <c r="I17" s="423" t="s">
        <v>5562</v>
      </c>
      <c r="J17" s="701">
        <f t="shared" si="0"/>
        <v>0</v>
      </c>
      <c r="K17" s="409" t="s">
        <v>264</v>
      </c>
    </row>
    <row r="18" spans="1:11" s="49" customFormat="1" ht="15" customHeight="1" x14ac:dyDescent="0.2">
      <c r="A18" s="536"/>
      <c r="B18" s="404">
        <v>8</v>
      </c>
      <c r="C18" s="405" t="s">
        <v>122</v>
      </c>
      <c r="D18" s="406" t="s">
        <v>5217</v>
      </c>
      <c r="E18" s="407" t="s">
        <v>143</v>
      </c>
      <c r="F18" s="638" t="b">
        <f>IF(総括表!$B$4=総括表!$Q$4,基礎データ貼付用シート!E2412)</f>
        <v>0</v>
      </c>
      <c r="G18" s="699" t="s">
        <v>117</v>
      </c>
      <c r="H18" s="614">
        <v>0.55600000000000005</v>
      </c>
      <c r="I18" s="423" t="s">
        <v>119</v>
      </c>
      <c r="J18" s="701">
        <f t="shared" si="0"/>
        <v>0</v>
      </c>
      <c r="K18" s="409" t="s">
        <v>263</v>
      </c>
    </row>
    <row r="19" spans="1:11" s="49" customFormat="1" ht="15" customHeight="1" thickBot="1" x14ac:dyDescent="0.25">
      <c r="A19" s="536"/>
      <c r="B19" s="410"/>
      <c r="C19" s="1320"/>
      <c r="D19" s="406" t="s">
        <v>5218</v>
      </c>
      <c r="E19" s="407" t="s">
        <v>142</v>
      </c>
      <c r="F19" s="638" t="b">
        <f>IF(総括表!$B$4=総括表!$Q$5,基礎データ貼付用シート!E2412)</f>
        <v>0</v>
      </c>
      <c r="G19" s="699" t="s">
        <v>117</v>
      </c>
      <c r="H19" s="796">
        <v>0.32800000000000001</v>
      </c>
      <c r="I19" s="425" t="s">
        <v>119</v>
      </c>
      <c r="J19" s="705">
        <f t="shared" si="0"/>
        <v>0</v>
      </c>
      <c r="K19" s="409" t="s">
        <v>5832</v>
      </c>
    </row>
    <row r="20" spans="1:11" s="49" customFormat="1" ht="15" customHeight="1" x14ac:dyDescent="0.2">
      <c r="A20" s="536"/>
      <c r="B20" s="413"/>
      <c r="C20" s="414"/>
      <c r="D20" s="413"/>
      <c r="E20" s="413"/>
      <c r="F20" s="58"/>
      <c r="G20" s="591"/>
      <c r="H20" s="1504" t="s">
        <v>5364</v>
      </c>
      <c r="I20" s="1505"/>
      <c r="J20" s="634"/>
      <c r="K20" s="409"/>
    </row>
    <row r="21" spans="1:11" s="49" customFormat="1" ht="15" customHeight="1" thickBot="1" x14ac:dyDescent="0.25">
      <c r="A21" s="536"/>
      <c r="B21" s="409"/>
      <c r="C21" s="409"/>
      <c r="D21" s="409"/>
      <c r="E21" s="409"/>
      <c r="F21" s="657"/>
      <c r="G21" s="409"/>
      <c r="H21" s="1545" t="s">
        <v>118</v>
      </c>
      <c r="I21" s="1546"/>
      <c r="J21" s="642">
        <f>SUM(J7:J19)</f>
        <v>0</v>
      </c>
      <c r="K21" s="409" t="s">
        <v>1606</v>
      </c>
    </row>
    <row r="22" spans="1:11" s="49" customFormat="1" ht="18.75" customHeight="1" x14ac:dyDescent="0.2">
      <c r="F22" s="53"/>
      <c r="H22" s="57"/>
      <c r="J22" s="53"/>
      <c r="K22" s="48"/>
    </row>
    <row r="23" spans="1:11" s="49" customFormat="1" ht="18.75" customHeight="1" x14ac:dyDescent="0.2">
      <c r="F23" s="53"/>
      <c r="H23" s="57"/>
      <c r="J23" s="53"/>
      <c r="K23" s="48"/>
    </row>
    <row r="24" spans="1:11" s="49" customFormat="1" ht="18.75" customHeight="1" x14ac:dyDescent="0.2">
      <c r="B24" s="48"/>
      <c r="C24" s="48"/>
      <c r="D24" s="48"/>
      <c r="E24" s="48"/>
      <c r="F24" s="51"/>
      <c r="G24" s="9"/>
      <c r="H24" s="29"/>
      <c r="I24" s="59"/>
      <c r="J24" s="52"/>
      <c r="K24" s="48"/>
    </row>
    <row r="25" spans="1:11" s="49" customFormat="1" ht="18.75" customHeight="1" x14ac:dyDescent="0.2">
      <c r="B25" s="48"/>
      <c r="C25" s="48"/>
      <c r="D25" s="48"/>
      <c r="E25" s="48"/>
      <c r="F25" s="51"/>
      <c r="G25" s="9"/>
      <c r="H25" s="29"/>
      <c r="I25" s="59"/>
      <c r="J25" s="52"/>
      <c r="K25" s="48"/>
    </row>
    <row r="26" spans="1:11" s="49" customFormat="1" ht="18.75" customHeight="1" x14ac:dyDescent="0.2">
      <c r="B26" s="48"/>
      <c r="C26" s="48"/>
      <c r="D26" s="48"/>
      <c r="E26" s="48"/>
      <c r="F26" s="51"/>
      <c r="G26" s="9"/>
      <c r="H26" s="29"/>
      <c r="I26" s="59"/>
      <c r="J26" s="52"/>
      <c r="K26" s="48"/>
    </row>
    <row r="27" spans="1:11" s="49" customFormat="1" ht="18.75" customHeight="1" x14ac:dyDescent="0.2">
      <c r="B27" s="48"/>
      <c r="C27" s="48"/>
      <c r="D27" s="48"/>
      <c r="E27" s="48"/>
      <c r="F27" s="51"/>
      <c r="G27" s="9"/>
      <c r="H27" s="29"/>
      <c r="I27" s="59"/>
      <c r="J27" s="52"/>
    </row>
    <row r="28" spans="1:11" s="49" customFormat="1" ht="18.75" customHeight="1" x14ac:dyDescent="0.2">
      <c r="B28" s="48"/>
      <c r="C28" s="48"/>
      <c r="D28" s="48"/>
      <c r="E28" s="48"/>
      <c r="F28" s="51"/>
      <c r="G28" s="9"/>
      <c r="H28" s="29"/>
      <c r="I28" s="59"/>
      <c r="J28" s="52"/>
    </row>
    <row r="29" spans="1:11" s="49" customFormat="1" ht="18.75" customHeight="1" x14ac:dyDescent="0.2">
      <c r="B29" s="48"/>
      <c r="C29" s="48"/>
      <c r="D29" s="48"/>
      <c r="E29" s="48"/>
      <c r="F29" s="51"/>
      <c r="G29" s="9"/>
      <c r="H29" s="29"/>
      <c r="I29" s="59"/>
      <c r="J29" s="52"/>
      <c r="K29" s="48"/>
    </row>
    <row r="30" spans="1:11" s="49" customFormat="1" ht="18.75" customHeight="1" x14ac:dyDescent="0.2">
      <c r="B30" s="48"/>
      <c r="C30" s="48"/>
      <c r="D30" s="48"/>
      <c r="E30" s="48"/>
      <c r="F30" s="51"/>
      <c r="G30" s="9"/>
      <c r="H30" s="29"/>
      <c r="I30" s="59"/>
      <c r="J30" s="52"/>
      <c r="K30" s="48"/>
    </row>
    <row r="31" spans="1:11" s="49" customFormat="1" ht="18.75" customHeight="1" x14ac:dyDescent="0.2">
      <c r="B31" s="48"/>
      <c r="C31" s="48"/>
      <c r="D31" s="48"/>
      <c r="E31" s="48"/>
      <c r="F31" s="51"/>
      <c r="G31" s="9"/>
      <c r="H31" s="29"/>
      <c r="I31" s="59"/>
      <c r="J31" s="52"/>
      <c r="K31" s="48"/>
    </row>
    <row r="32" spans="1:11" ht="18.75" customHeight="1" x14ac:dyDescent="0.2">
      <c r="K32" s="48"/>
    </row>
    <row r="33" spans="11:11" ht="18.75" customHeight="1" x14ac:dyDescent="0.2">
      <c r="K33" s="48"/>
    </row>
    <row r="34" spans="11:11" ht="18.75" customHeight="1" x14ac:dyDescent="0.2">
      <c r="K34" s="48"/>
    </row>
    <row r="35" spans="11:11" ht="18.75" customHeight="1" x14ac:dyDescent="0.2">
      <c r="K35" s="48"/>
    </row>
    <row r="36" spans="11:11" ht="18.75" customHeight="1" x14ac:dyDescent="0.2">
      <c r="K36" s="48"/>
    </row>
  </sheetData>
  <sheetProtection autoFilter="0"/>
  <mergeCells count="7">
    <mergeCell ref="H21:I21"/>
    <mergeCell ref="A1:B1"/>
    <mergeCell ref="C1:E1"/>
    <mergeCell ref="I1:K1"/>
    <mergeCell ref="B5:C5"/>
    <mergeCell ref="D5:E5"/>
    <mergeCell ref="H20:I2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99"/>
  <sheetViews>
    <sheetView workbookViewId="0">
      <selection activeCell="R8" sqref="R8:U9"/>
    </sheetView>
  </sheetViews>
  <sheetFormatPr defaultColWidth="9" defaultRowHeight="13.2" x14ac:dyDescent="0.2"/>
  <cols>
    <col min="1" max="3" width="2.44140625" style="143" customWidth="1"/>
    <col min="4" max="4" width="2.44140625" style="90" customWidth="1"/>
    <col min="5" max="40" width="2.44140625" style="143" customWidth="1"/>
    <col min="41" max="41" width="9" style="143" bestFit="1" customWidth="1"/>
    <col min="42" max="43" width="9.88671875" style="143" bestFit="1" customWidth="1"/>
    <col min="44" max="44" width="9" style="143"/>
    <col min="45" max="45" width="9.88671875" style="143" bestFit="1" customWidth="1"/>
    <col min="46" max="46" width="9" style="143"/>
    <col min="47" max="47" width="9.88671875" style="143" bestFit="1" customWidth="1"/>
    <col min="48" max="16384" width="9" style="143"/>
  </cols>
  <sheetData>
    <row r="1" spans="1:44" x14ac:dyDescent="0.2">
      <c r="A1" s="346" t="s">
        <v>115</v>
      </c>
      <c r="B1" s="347"/>
      <c r="C1" s="347"/>
      <c r="D1" s="347"/>
      <c r="E1" s="347"/>
      <c r="F1" s="347"/>
      <c r="G1" s="347"/>
      <c r="H1" s="347"/>
      <c r="I1" s="347"/>
      <c r="J1" s="347"/>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row>
    <row r="2" spans="1:44" x14ac:dyDescent="0.2">
      <c r="A2" s="346"/>
      <c r="B2" s="347"/>
      <c r="C2" s="347"/>
      <c r="D2" s="347"/>
      <c r="E2" s="347"/>
      <c r="F2" s="347"/>
      <c r="G2" s="347"/>
      <c r="H2" s="347"/>
      <c r="I2" s="347"/>
      <c r="J2" s="347"/>
      <c r="K2" s="346"/>
      <c r="L2" s="346"/>
      <c r="M2" s="346"/>
      <c r="N2" s="346"/>
      <c r="O2" s="346"/>
      <c r="P2" s="346"/>
      <c r="Q2" s="346"/>
      <c r="R2" s="346"/>
      <c r="S2" s="346"/>
      <c r="T2" s="346"/>
      <c r="U2" s="346"/>
      <c r="V2" s="346"/>
      <c r="W2" s="346"/>
      <c r="X2" s="346"/>
      <c r="Y2" s="346"/>
      <c r="Z2" s="346"/>
      <c r="AA2" s="1465" t="s">
        <v>114</v>
      </c>
      <c r="AB2" s="1465"/>
      <c r="AC2" s="1465"/>
      <c r="AD2" s="1465"/>
      <c r="AE2" s="1464">
        <f>総括表!H4</f>
        <v>0</v>
      </c>
      <c r="AF2" s="1464"/>
      <c r="AG2" s="1464"/>
      <c r="AH2" s="1464"/>
      <c r="AI2" s="1464"/>
      <c r="AJ2" s="1464"/>
      <c r="AK2" s="1464"/>
      <c r="AL2" s="346"/>
      <c r="AM2" s="346"/>
    </row>
    <row r="3" spans="1:44" x14ac:dyDescent="0.2">
      <c r="A3" s="347" t="s">
        <v>113</v>
      </c>
      <c r="B3" s="347"/>
      <c r="C3" s="347"/>
      <c r="D3" s="347"/>
      <c r="E3" s="347"/>
      <c r="F3" s="347"/>
      <c r="G3" s="347"/>
      <c r="H3" s="347"/>
      <c r="I3" s="347"/>
      <c r="J3" s="347"/>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row>
    <row r="4" spans="1:44" s="90" customFormat="1" x14ac:dyDescent="0.2">
      <c r="A4" s="347" t="s">
        <v>112</v>
      </c>
      <c r="B4" s="348"/>
      <c r="C4" s="348"/>
      <c r="D4" s="348"/>
      <c r="E4" s="349"/>
      <c r="F4" s="349"/>
      <c r="G4" s="350"/>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row>
    <row r="5" spans="1:44" s="90" customFormat="1" x14ac:dyDescent="0.2">
      <c r="A5" s="347"/>
      <c r="B5" s="351" t="s">
        <v>6081</v>
      </c>
      <c r="C5" s="351"/>
      <c r="D5" s="351"/>
      <c r="E5" s="351"/>
      <c r="F5" s="351"/>
      <c r="G5" s="351"/>
      <c r="H5" s="351"/>
      <c r="I5" s="1476">
        <f>+基礎データ貼付用シート!E5</f>
        <v>0</v>
      </c>
      <c r="J5" s="1476"/>
      <c r="K5" s="1476"/>
      <c r="L5" s="1476"/>
      <c r="M5" s="1476"/>
      <c r="N5" s="1476"/>
      <c r="O5" s="351" t="s">
        <v>95</v>
      </c>
      <c r="P5" s="351"/>
      <c r="Q5" s="1456" t="s">
        <v>594</v>
      </c>
      <c r="R5" s="1457" t="e">
        <f>ROUND(I5/I6,2)</f>
        <v>#DIV/0!</v>
      </c>
      <c r="S5" s="1457"/>
      <c r="T5" s="1457"/>
      <c r="U5" s="1457"/>
      <c r="V5" s="347"/>
      <c r="W5" s="347"/>
      <c r="X5" s="347"/>
      <c r="Y5" s="347"/>
      <c r="Z5" s="347"/>
      <c r="AA5" s="347"/>
      <c r="AB5" s="1456" t="s">
        <v>105</v>
      </c>
      <c r="AC5" s="1456"/>
      <c r="AD5" s="1456"/>
      <c r="AE5" s="1456"/>
      <c r="AF5" s="1456"/>
      <c r="AG5" s="347"/>
      <c r="AH5" s="347"/>
      <c r="AI5" s="347"/>
      <c r="AJ5" s="347"/>
      <c r="AK5" s="347"/>
      <c r="AL5" s="347"/>
      <c r="AM5" s="347"/>
    </row>
    <row r="6" spans="1:44" s="90" customFormat="1" x14ac:dyDescent="0.2">
      <c r="A6" s="347"/>
      <c r="B6" s="347" t="s">
        <v>6082</v>
      </c>
      <c r="C6" s="347"/>
      <c r="D6" s="347"/>
      <c r="E6" s="347"/>
      <c r="F6" s="352"/>
      <c r="G6" s="347"/>
      <c r="H6" s="347"/>
      <c r="I6" s="1477">
        <f>+基礎データ貼付用シート!E8</f>
        <v>0</v>
      </c>
      <c r="J6" s="1477"/>
      <c r="K6" s="1477"/>
      <c r="L6" s="1477"/>
      <c r="M6" s="1477"/>
      <c r="N6" s="1477"/>
      <c r="O6" s="353" t="s">
        <v>95</v>
      </c>
      <c r="P6" s="347"/>
      <c r="Q6" s="1456"/>
      <c r="R6" s="1457"/>
      <c r="S6" s="1457"/>
      <c r="T6" s="1457"/>
      <c r="U6" s="1457"/>
      <c r="V6" s="347" t="s">
        <v>1097</v>
      </c>
      <c r="W6" s="347"/>
      <c r="X6" s="347"/>
      <c r="Y6" s="347"/>
      <c r="Z6" s="347"/>
      <c r="AA6" s="347"/>
      <c r="AB6" s="1456"/>
      <c r="AC6" s="1456"/>
      <c r="AD6" s="1456"/>
      <c r="AE6" s="1456"/>
      <c r="AF6" s="1456"/>
      <c r="AG6" s="347"/>
      <c r="AH6" s="347"/>
      <c r="AI6" s="347"/>
      <c r="AJ6" s="347"/>
      <c r="AK6" s="347"/>
      <c r="AL6" s="347"/>
      <c r="AM6" s="347"/>
    </row>
    <row r="7" spans="1:44" s="90" customFormat="1" ht="15" x14ac:dyDescent="0.2">
      <c r="A7" s="347"/>
      <c r="B7" s="354"/>
      <c r="C7" s="347"/>
      <c r="D7" s="347"/>
      <c r="E7" s="347"/>
      <c r="F7" s="352"/>
      <c r="G7" s="347"/>
      <c r="H7" s="347"/>
      <c r="I7" s="355"/>
      <c r="J7" s="355"/>
      <c r="K7" s="355"/>
      <c r="L7" s="355"/>
      <c r="M7" s="355"/>
      <c r="N7" s="355"/>
      <c r="O7" s="347"/>
      <c r="P7" s="347"/>
      <c r="Q7" s="347"/>
      <c r="R7" s="347"/>
      <c r="S7" s="347"/>
      <c r="T7" s="347"/>
      <c r="U7" s="347"/>
      <c r="V7" s="347"/>
      <c r="W7" s="347"/>
      <c r="X7" s="347"/>
      <c r="Y7" s="347"/>
      <c r="Z7" s="347"/>
      <c r="AA7" s="347"/>
      <c r="AB7" s="347"/>
      <c r="AC7" s="347"/>
      <c r="AD7" s="356" t="s">
        <v>594</v>
      </c>
      <c r="AE7" s="347"/>
      <c r="AF7" s="347"/>
      <c r="AG7" s="347"/>
      <c r="AH7" s="347"/>
      <c r="AI7" s="347"/>
      <c r="AJ7" s="347"/>
      <c r="AK7" s="347"/>
      <c r="AL7" s="347"/>
      <c r="AM7" s="347"/>
    </row>
    <row r="8" spans="1:44" s="90" customFormat="1" x14ac:dyDescent="0.2">
      <c r="A8" s="347"/>
      <c r="B8" s="351" t="s">
        <v>6058</v>
      </c>
      <c r="C8" s="351"/>
      <c r="D8" s="351"/>
      <c r="E8" s="351"/>
      <c r="F8" s="351"/>
      <c r="G8" s="351"/>
      <c r="H8" s="351"/>
      <c r="I8" s="1476">
        <f>+基礎データ貼付用シート!E4</f>
        <v>0</v>
      </c>
      <c r="J8" s="1476"/>
      <c r="K8" s="1476"/>
      <c r="L8" s="1476"/>
      <c r="M8" s="1476"/>
      <c r="N8" s="1476"/>
      <c r="O8" s="351" t="s">
        <v>95</v>
      </c>
      <c r="P8" s="351"/>
      <c r="Q8" s="1456" t="s">
        <v>594</v>
      </c>
      <c r="R8" s="1457" t="e">
        <f>ROUND(I8/I9,2)</f>
        <v>#DIV/0!</v>
      </c>
      <c r="S8" s="1457"/>
      <c r="T8" s="1457"/>
      <c r="U8" s="1457"/>
      <c r="V8" s="347"/>
      <c r="W8" s="347"/>
      <c r="X8" s="347"/>
      <c r="Y8" s="347"/>
      <c r="Z8" s="347"/>
      <c r="AA8" s="1465" t="s">
        <v>1096</v>
      </c>
      <c r="AB8" s="1465"/>
      <c r="AC8" s="1465"/>
      <c r="AD8" s="1465"/>
      <c r="AE8" s="1465"/>
      <c r="AF8" s="1465"/>
      <c r="AG8" s="1465"/>
      <c r="AH8" s="347"/>
      <c r="AI8" s="347"/>
      <c r="AJ8" s="347"/>
      <c r="AK8" s="347"/>
      <c r="AL8" s="347"/>
      <c r="AM8" s="347"/>
    </row>
    <row r="9" spans="1:44" s="90" customFormat="1" x14ac:dyDescent="0.2">
      <c r="A9" s="347"/>
      <c r="B9" s="347" t="s">
        <v>6059</v>
      </c>
      <c r="C9" s="347"/>
      <c r="D9" s="347"/>
      <c r="E9" s="347"/>
      <c r="F9" s="352"/>
      <c r="G9" s="347"/>
      <c r="H9" s="347"/>
      <c r="I9" s="1477">
        <f>+基礎データ貼付用シート!E7</f>
        <v>0</v>
      </c>
      <c r="J9" s="1477"/>
      <c r="K9" s="1477"/>
      <c r="L9" s="1477"/>
      <c r="M9" s="1477"/>
      <c r="N9" s="1477"/>
      <c r="O9" s="353" t="s">
        <v>95</v>
      </c>
      <c r="P9" s="347"/>
      <c r="Q9" s="1456"/>
      <c r="R9" s="1457"/>
      <c r="S9" s="1457"/>
      <c r="T9" s="1457"/>
      <c r="U9" s="1457"/>
      <c r="V9" s="347" t="s">
        <v>1095</v>
      </c>
      <c r="W9" s="347"/>
      <c r="X9" s="347"/>
      <c r="Y9" s="347"/>
      <c r="Z9" s="347"/>
      <c r="AA9" s="1480">
        <v>3</v>
      </c>
      <c r="AB9" s="1480"/>
      <c r="AC9" s="1480"/>
      <c r="AD9" s="1480"/>
      <c r="AE9" s="1480"/>
      <c r="AF9" s="1480"/>
      <c r="AG9" s="1480"/>
      <c r="AH9" s="347"/>
      <c r="AI9" s="347"/>
      <c r="AJ9" s="347"/>
      <c r="AK9" s="347"/>
      <c r="AL9" s="347"/>
      <c r="AM9" s="347"/>
    </row>
    <row r="10" spans="1:44" s="90" customFormat="1" ht="15" x14ac:dyDescent="0.2">
      <c r="A10" s="347"/>
      <c r="B10" s="354"/>
      <c r="C10" s="354"/>
      <c r="D10" s="347"/>
      <c r="E10" s="347"/>
      <c r="F10" s="347"/>
      <c r="G10" s="347"/>
      <c r="H10" s="347"/>
      <c r="I10" s="355"/>
      <c r="J10" s="355"/>
      <c r="K10" s="355"/>
      <c r="L10" s="355"/>
      <c r="M10" s="355"/>
      <c r="N10" s="355"/>
      <c r="O10" s="347"/>
      <c r="P10" s="347"/>
      <c r="Q10" s="347"/>
      <c r="R10" s="347"/>
      <c r="S10" s="347"/>
      <c r="T10" s="347"/>
      <c r="U10" s="347"/>
      <c r="V10" s="347"/>
      <c r="W10" s="347"/>
      <c r="X10" s="347"/>
      <c r="Y10" s="347"/>
      <c r="Z10" s="347"/>
      <c r="AA10" s="347"/>
      <c r="AB10" s="347"/>
      <c r="AC10" s="347"/>
      <c r="AD10" s="356" t="s">
        <v>594</v>
      </c>
      <c r="AE10" s="347"/>
      <c r="AF10" s="347"/>
      <c r="AG10" s="347"/>
      <c r="AH10" s="347"/>
      <c r="AI10" s="347"/>
      <c r="AJ10" s="347"/>
      <c r="AK10" s="347"/>
      <c r="AL10" s="347"/>
      <c r="AM10" s="347"/>
    </row>
    <row r="11" spans="1:44" s="90" customFormat="1" x14ac:dyDescent="0.2">
      <c r="A11" s="347"/>
      <c r="B11" s="351" t="s">
        <v>6566</v>
      </c>
      <c r="C11" s="351"/>
      <c r="D11" s="351"/>
      <c r="E11" s="351"/>
      <c r="F11" s="351"/>
      <c r="G11" s="351"/>
      <c r="H11" s="351"/>
      <c r="I11" s="1476">
        <f>+基礎データ貼付用シート!E3</f>
        <v>0</v>
      </c>
      <c r="J11" s="1476"/>
      <c r="K11" s="1476"/>
      <c r="L11" s="1476"/>
      <c r="M11" s="1476"/>
      <c r="N11" s="1476"/>
      <c r="O11" s="351" t="s">
        <v>95</v>
      </c>
      <c r="P11" s="351"/>
      <c r="Q11" s="1456" t="s">
        <v>594</v>
      </c>
      <c r="R11" s="1457" t="e">
        <f>ROUND(I11/I12,2)</f>
        <v>#DIV/0!</v>
      </c>
      <c r="S11" s="1457"/>
      <c r="T11" s="1457"/>
      <c r="U11" s="1457"/>
      <c r="V11" s="347"/>
      <c r="W11" s="347"/>
      <c r="X11" s="347"/>
      <c r="Y11" s="347"/>
      <c r="Z11" s="347"/>
      <c r="AA11" s="347"/>
      <c r="AB11" s="347"/>
      <c r="AC11" s="1457" t="e">
        <f>ROUND((R5+R8+R11)/3,2)</f>
        <v>#DIV/0!</v>
      </c>
      <c r="AD11" s="1457"/>
      <c r="AE11" s="1457"/>
      <c r="AF11" s="1457"/>
      <c r="AG11" s="347"/>
      <c r="AH11" s="347"/>
      <c r="AI11" s="347"/>
      <c r="AJ11" s="347"/>
      <c r="AK11" s="347"/>
      <c r="AL11" s="347"/>
      <c r="AM11" s="347"/>
    </row>
    <row r="12" spans="1:44" s="90" customFormat="1" x14ac:dyDescent="0.2">
      <c r="A12" s="347"/>
      <c r="B12" s="347" t="s">
        <v>6567</v>
      </c>
      <c r="C12" s="347"/>
      <c r="D12" s="347"/>
      <c r="E12" s="347"/>
      <c r="F12" s="352"/>
      <c r="G12" s="347"/>
      <c r="H12" s="347"/>
      <c r="I12" s="1477">
        <f>+基礎データ貼付用シート!E6</f>
        <v>0</v>
      </c>
      <c r="J12" s="1477"/>
      <c r="K12" s="1477"/>
      <c r="L12" s="1477"/>
      <c r="M12" s="1477"/>
      <c r="N12" s="1477"/>
      <c r="O12" s="353" t="s">
        <v>95</v>
      </c>
      <c r="P12" s="347"/>
      <c r="Q12" s="1456"/>
      <c r="R12" s="1457"/>
      <c r="S12" s="1457"/>
      <c r="T12" s="1457"/>
      <c r="U12" s="1457"/>
      <c r="V12" s="347" t="s">
        <v>1094</v>
      </c>
      <c r="W12" s="347"/>
      <c r="X12" s="347"/>
      <c r="Y12" s="347"/>
      <c r="Z12" s="347"/>
      <c r="AA12" s="347"/>
      <c r="AB12" s="347"/>
      <c r="AC12" s="1458"/>
      <c r="AD12" s="1458"/>
      <c r="AE12" s="1458"/>
      <c r="AF12" s="1458"/>
      <c r="AG12" s="347" t="s">
        <v>622</v>
      </c>
      <c r="AH12" s="347"/>
      <c r="AI12" s="347"/>
      <c r="AJ12" s="347"/>
      <c r="AK12" s="347"/>
      <c r="AL12" s="347"/>
      <c r="AM12" s="347"/>
    </row>
    <row r="13" spans="1:44" s="96" customFormat="1" x14ac:dyDescent="0.2">
      <c r="A13" s="354"/>
      <c r="B13" s="354"/>
      <c r="C13" s="354"/>
      <c r="D13" s="354"/>
      <c r="E13" s="354"/>
      <c r="F13" s="357"/>
      <c r="G13" s="354"/>
      <c r="H13" s="354"/>
      <c r="I13" s="358"/>
      <c r="J13" s="358"/>
      <c r="K13" s="358"/>
      <c r="L13" s="358"/>
      <c r="M13" s="358"/>
      <c r="N13" s="358"/>
      <c r="O13" s="354"/>
      <c r="P13" s="354"/>
      <c r="Q13" s="359"/>
      <c r="R13" s="360"/>
      <c r="S13" s="360"/>
      <c r="T13" s="360"/>
      <c r="U13" s="360"/>
      <c r="V13" s="354"/>
      <c r="W13" s="354"/>
      <c r="X13" s="354"/>
      <c r="Y13" s="354"/>
      <c r="Z13" s="354"/>
      <c r="AA13" s="354"/>
      <c r="AB13" s="354"/>
      <c r="AC13" s="360"/>
      <c r="AD13" s="360"/>
      <c r="AE13" s="360"/>
      <c r="AF13" s="360"/>
      <c r="AG13" s="354"/>
      <c r="AH13" s="354"/>
      <c r="AI13" s="354"/>
      <c r="AJ13" s="354"/>
      <c r="AK13" s="354"/>
      <c r="AL13" s="354"/>
      <c r="AM13" s="354"/>
      <c r="AR13" s="90"/>
    </row>
    <row r="14" spans="1:44" s="90" customFormat="1" x14ac:dyDescent="0.2">
      <c r="A14" s="347"/>
      <c r="B14" s="347" t="s">
        <v>111</v>
      </c>
      <c r="C14" s="347"/>
      <c r="D14" s="347"/>
      <c r="E14" s="347"/>
      <c r="F14" s="347"/>
      <c r="G14" s="361"/>
      <c r="H14" s="347"/>
      <c r="I14" s="347"/>
      <c r="J14" s="347"/>
      <c r="K14" s="347"/>
      <c r="L14" s="347"/>
      <c r="M14" s="347"/>
      <c r="N14" s="347"/>
      <c r="O14" s="361"/>
      <c r="P14" s="347"/>
      <c r="Q14" s="347"/>
      <c r="R14" s="347"/>
      <c r="S14" s="347"/>
      <c r="T14" s="347"/>
      <c r="U14" s="347"/>
      <c r="V14" s="347"/>
      <c r="W14" s="354" t="s">
        <v>110</v>
      </c>
      <c r="X14" s="347"/>
      <c r="Y14" s="347"/>
      <c r="Z14" s="347"/>
      <c r="AA14" s="347"/>
      <c r="AB14" s="347"/>
      <c r="AC14" s="347"/>
      <c r="AD14" s="347"/>
      <c r="AE14" s="347"/>
      <c r="AF14" s="347"/>
      <c r="AG14" s="347"/>
      <c r="AH14" s="347"/>
      <c r="AI14" s="347"/>
      <c r="AJ14" s="347"/>
      <c r="AK14" s="347"/>
      <c r="AL14" s="347"/>
      <c r="AM14" s="347"/>
    </row>
    <row r="15" spans="1:44" s="90" customFormat="1" x14ac:dyDescent="0.2">
      <c r="A15" s="347"/>
      <c r="B15" s="347"/>
      <c r="C15" s="347"/>
      <c r="D15" s="347"/>
      <c r="E15" s="347"/>
      <c r="F15" s="347"/>
      <c r="G15" s="361"/>
      <c r="H15" s="347"/>
      <c r="I15" s="347"/>
      <c r="J15" s="347"/>
      <c r="K15" s="347"/>
      <c r="L15" s="347"/>
      <c r="M15" s="347"/>
      <c r="N15" s="347"/>
      <c r="O15" s="361"/>
      <c r="P15" s="347"/>
      <c r="Q15" s="347"/>
      <c r="R15" s="347"/>
      <c r="S15" s="347"/>
      <c r="T15" s="354"/>
      <c r="U15" s="347"/>
      <c r="V15" s="347"/>
      <c r="W15" s="347"/>
      <c r="X15" s="347"/>
      <c r="Y15" s="347"/>
      <c r="Z15" s="347"/>
      <c r="AA15" s="347"/>
      <c r="AB15" s="347"/>
      <c r="AC15" s="347"/>
      <c r="AD15" s="347"/>
      <c r="AE15" s="347"/>
      <c r="AF15" s="347"/>
      <c r="AG15" s="347"/>
      <c r="AH15" s="347"/>
      <c r="AI15" s="347"/>
      <c r="AJ15" s="347"/>
      <c r="AK15" s="347"/>
      <c r="AL15" s="347"/>
      <c r="AM15" s="347"/>
    </row>
    <row r="16" spans="1:44" s="90" customFormat="1" x14ac:dyDescent="0.2">
      <c r="A16" s="347" t="s">
        <v>109</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row>
    <row r="17" spans="1:44" s="90" customFormat="1" x14ac:dyDescent="0.2">
      <c r="A17" s="1456" t="s">
        <v>108</v>
      </c>
      <c r="B17" s="1456"/>
      <c r="C17" s="1456"/>
      <c r="D17" s="1456"/>
      <c r="E17" s="1456"/>
      <c r="F17" s="1456"/>
      <c r="G17" s="1456"/>
      <c r="H17" s="1456" t="s">
        <v>107</v>
      </c>
      <c r="I17" s="1456"/>
      <c r="J17" s="1456"/>
      <c r="K17" s="1456"/>
      <c r="L17" s="347"/>
      <c r="M17" s="1456" t="s">
        <v>106</v>
      </c>
      <c r="N17" s="1456"/>
      <c r="O17" s="1456"/>
      <c r="P17" s="1456"/>
      <c r="Q17" s="347"/>
      <c r="R17" s="1475"/>
      <c r="S17" s="1475"/>
      <c r="T17" s="1475"/>
      <c r="U17" s="1475"/>
      <c r="V17" s="1475"/>
      <c r="W17" s="1475"/>
      <c r="X17" s="1475"/>
      <c r="Y17" s="1475"/>
      <c r="Z17" s="1474" t="s">
        <v>105</v>
      </c>
      <c r="AA17" s="1474"/>
      <c r="AB17" s="1474"/>
      <c r="AC17" s="1474"/>
      <c r="AD17" s="1474"/>
      <c r="AE17" s="1478" t="s">
        <v>104</v>
      </c>
      <c r="AF17" s="1478"/>
      <c r="AG17" s="1478"/>
      <c r="AH17" s="1478"/>
      <c r="AI17" s="1459" t="s">
        <v>103</v>
      </c>
      <c r="AJ17" s="1459"/>
      <c r="AK17" s="1459"/>
      <c r="AL17" s="1459"/>
      <c r="AM17" s="347"/>
      <c r="AR17" s="143"/>
    </row>
    <row r="18" spans="1:44" ht="13.5" customHeight="1" x14ac:dyDescent="0.2">
      <c r="A18" s="347"/>
      <c r="B18" s="347"/>
      <c r="C18" s="1457" t="e">
        <f>AC11</f>
        <v>#DIV/0!</v>
      </c>
      <c r="D18" s="1457"/>
      <c r="E18" s="1457"/>
      <c r="F18" s="1457"/>
      <c r="G18" s="1456" t="s">
        <v>595</v>
      </c>
      <c r="H18" s="1479" t="e">
        <f>VLOOKUP(C18,Z18:AL22,6)</f>
        <v>#DIV/0!</v>
      </c>
      <c r="I18" s="1479"/>
      <c r="J18" s="1479"/>
      <c r="K18" s="1479"/>
      <c r="L18" s="1473" t="s">
        <v>1084</v>
      </c>
      <c r="M18" s="1460" t="e">
        <f>VLOOKUP(C18,Z18:AL22,10)</f>
        <v>#DIV/0!</v>
      </c>
      <c r="N18" s="1460"/>
      <c r="O18" s="1460"/>
      <c r="P18" s="1460"/>
      <c r="Q18" s="1473" t="s">
        <v>594</v>
      </c>
      <c r="R18" s="1460" t="e">
        <f>ROUND(C18*H18,3)+M18</f>
        <v>#DIV/0!</v>
      </c>
      <c r="S18" s="1460"/>
      <c r="T18" s="1460"/>
      <c r="U18" s="1460"/>
      <c r="V18" s="346"/>
      <c r="W18" s="346"/>
      <c r="X18" s="362"/>
      <c r="Y18" s="346"/>
      <c r="Z18" s="1455">
        <v>0</v>
      </c>
      <c r="AA18" s="1455"/>
      <c r="AB18" s="1455"/>
      <c r="AC18" s="1455"/>
      <c r="AD18" s="1455"/>
      <c r="AE18" s="1454">
        <v>-0.14000000000000001</v>
      </c>
      <c r="AF18" s="1454"/>
      <c r="AG18" s="1454"/>
      <c r="AH18" s="1454"/>
      <c r="AI18" s="1454">
        <v>0.59899999999999998</v>
      </c>
      <c r="AJ18" s="1454"/>
      <c r="AK18" s="1454"/>
      <c r="AL18" s="1454"/>
      <c r="AM18" s="346"/>
    </row>
    <row r="19" spans="1:44" x14ac:dyDescent="0.2">
      <c r="A19" s="347"/>
      <c r="B19" s="347"/>
      <c r="C19" s="1457"/>
      <c r="D19" s="1457"/>
      <c r="E19" s="1457"/>
      <c r="F19" s="1457"/>
      <c r="G19" s="1456"/>
      <c r="H19" s="1479"/>
      <c r="I19" s="1479"/>
      <c r="J19" s="1479"/>
      <c r="K19" s="1479"/>
      <c r="L19" s="1473"/>
      <c r="M19" s="1460"/>
      <c r="N19" s="1460"/>
      <c r="O19" s="1460"/>
      <c r="P19" s="1460"/>
      <c r="Q19" s="1473"/>
      <c r="R19" s="1460"/>
      <c r="S19" s="1460"/>
      <c r="T19" s="1460"/>
      <c r="U19" s="1460"/>
      <c r="V19" s="346" t="s">
        <v>1093</v>
      </c>
      <c r="W19" s="346"/>
      <c r="X19" s="362"/>
      <c r="Y19" s="346"/>
      <c r="Z19" s="1455">
        <v>0.6</v>
      </c>
      <c r="AA19" s="1455"/>
      <c r="AB19" s="1455"/>
      <c r="AC19" s="1455"/>
      <c r="AD19" s="1455"/>
      <c r="AE19" s="1454">
        <v>-0.3</v>
      </c>
      <c r="AF19" s="1454"/>
      <c r="AG19" s="1454"/>
      <c r="AH19" s="1454"/>
      <c r="AI19" s="1454">
        <v>0.69499999999999995</v>
      </c>
      <c r="AJ19" s="1454"/>
      <c r="AK19" s="1454"/>
      <c r="AL19" s="1454"/>
      <c r="AM19" s="346"/>
      <c r="AO19" s="144"/>
      <c r="AP19" s="144"/>
      <c r="AQ19" s="144"/>
      <c r="AR19" s="144"/>
    </row>
    <row r="20" spans="1:44" s="145" customFormat="1" x14ac:dyDescent="0.2">
      <c r="A20" s="354"/>
      <c r="B20" s="354"/>
      <c r="C20" s="360"/>
      <c r="D20" s="360"/>
      <c r="E20" s="360"/>
      <c r="F20" s="360"/>
      <c r="G20" s="359"/>
      <c r="H20" s="363"/>
      <c r="I20" s="363"/>
      <c r="J20" s="363"/>
      <c r="K20" s="363"/>
      <c r="L20" s="364"/>
      <c r="M20" s="365"/>
      <c r="N20" s="365"/>
      <c r="O20" s="365"/>
      <c r="P20" s="365"/>
      <c r="Q20" s="364"/>
      <c r="R20" s="365"/>
      <c r="S20" s="365"/>
      <c r="T20" s="365"/>
      <c r="U20" s="365"/>
      <c r="V20" s="366"/>
      <c r="W20" s="366"/>
      <c r="X20" s="367"/>
      <c r="Y20" s="368"/>
      <c r="Z20" s="1455">
        <v>0.75</v>
      </c>
      <c r="AA20" s="1455"/>
      <c r="AB20" s="1455"/>
      <c r="AC20" s="1455"/>
      <c r="AD20" s="1455"/>
      <c r="AE20" s="1454">
        <v>-0.5</v>
      </c>
      <c r="AF20" s="1454"/>
      <c r="AG20" s="1454"/>
      <c r="AH20" s="1454"/>
      <c r="AI20" s="1454">
        <v>0.84499999999999997</v>
      </c>
      <c r="AJ20" s="1454"/>
      <c r="AK20" s="1454"/>
      <c r="AL20" s="1454"/>
      <c r="AM20" s="366"/>
      <c r="AO20" s="144"/>
      <c r="AP20" s="144"/>
      <c r="AQ20" s="144"/>
      <c r="AR20" s="144"/>
    </row>
    <row r="21" spans="1:44" s="145" customFormat="1" x14ac:dyDescent="0.2">
      <c r="A21" s="354"/>
      <c r="B21" s="354"/>
      <c r="C21" s="360" t="s">
        <v>102</v>
      </c>
      <c r="D21" s="360"/>
      <c r="E21" s="360"/>
      <c r="F21" s="360"/>
      <c r="G21" s="359"/>
      <c r="H21" s="363"/>
      <c r="I21" s="363"/>
      <c r="J21" s="363"/>
      <c r="K21" s="363"/>
      <c r="L21" s="364"/>
      <c r="M21" s="365"/>
      <c r="N21" s="365"/>
      <c r="O21" s="365"/>
      <c r="P21" s="365"/>
      <c r="Q21" s="364"/>
      <c r="R21" s="365"/>
      <c r="S21" s="365"/>
      <c r="T21" s="365"/>
      <c r="U21" s="365"/>
      <c r="V21" s="366"/>
      <c r="W21" s="366"/>
      <c r="X21" s="367"/>
      <c r="Y21" s="366"/>
      <c r="Z21" s="1455">
        <v>0.85</v>
      </c>
      <c r="AA21" s="1455"/>
      <c r="AB21" s="1455"/>
      <c r="AC21" s="1455"/>
      <c r="AD21" s="1455"/>
      <c r="AE21" s="1454">
        <v>-0.95</v>
      </c>
      <c r="AF21" s="1454"/>
      <c r="AG21" s="1454"/>
      <c r="AH21" s="1454"/>
      <c r="AI21" s="1454">
        <v>1.228</v>
      </c>
      <c r="AJ21" s="1454"/>
      <c r="AK21" s="1454"/>
      <c r="AL21" s="1454"/>
      <c r="AM21" s="366"/>
      <c r="AO21" s="144"/>
      <c r="AP21" s="144"/>
      <c r="AQ21" s="144"/>
      <c r="AR21" s="144"/>
    </row>
    <row r="22" spans="1:44" s="145" customFormat="1" x14ac:dyDescent="0.2">
      <c r="A22" s="354"/>
      <c r="B22" s="354"/>
      <c r="C22" s="360"/>
      <c r="D22" s="360"/>
      <c r="E22" s="366"/>
      <c r="F22" s="366"/>
      <c r="G22" s="366"/>
      <c r="H22" s="366"/>
      <c r="I22" s="366"/>
      <c r="J22" s="366"/>
      <c r="K22" s="366"/>
      <c r="L22" s="366"/>
      <c r="M22" s="366"/>
      <c r="N22" s="366"/>
      <c r="O22" s="366"/>
      <c r="P22" s="366"/>
      <c r="Q22" s="366"/>
      <c r="R22" s="365"/>
      <c r="S22" s="365"/>
      <c r="T22" s="365"/>
      <c r="U22" s="365"/>
      <c r="V22" s="366"/>
      <c r="W22" s="366"/>
      <c r="X22" s="367"/>
      <c r="Y22" s="366"/>
      <c r="Z22" s="1455">
        <v>0.95</v>
      </c>
      <c r="AA22" s="1455"/>
      <c r="AB22" s="1455"/>
      <c r="AC22" s="1455"/>
      <c r="AD22" s="1455"/>
      <c r="AE22" s="1454">
        <v>-0.5</v>
      </c>
      <c r="AF22" s="1454"/>
      <c r="AG22" s="1454"/>
      <c r="AH22" s="1454"/>
      <c r="AI22" s="1454">
        <v>0.8</v>
      </c>
      <c r="AJ22" s="1454"/>
      <c r="AK22" s="1454"/>
      <c r="AL22" s="1454"/>
      <c r="AM22" s="366"/>
      <c r="AO22" s="144"/>
      <c r="AP22" s="144"/>
      <c r="AQ22" s="144"/>
      <c r="AR22" s="144"/>
    </row>
    <row r="23" spans="1:44" s="145" customFormat="1" x14ac:dyDescent="0.2">
      <c r="A23" s="354"/>
      <c r="B23" s="354"/>
      <c r="C23" s="360"/>
      <c r="D23" s="360"/>
      <c r="E23" s="366"/>
      <c r="F23" s="366"/>
      <c r="G23" s="366"/>
      <c r="H23" s="366"/>
      <c r="I23" s="366"/>
      <c r="J23" s="366"/>
      <c r="K23" s="366"/>
      <c r="L23" s="366"/>
      <c r="M23" s="366"/>
      <c r="N23" s="366"/>
      <c r="O23" s="366"/>
      <c r="P23" s="366"/>
      <c r="Q23" s="366"/>
      <c r="R23" s="365"/>
      <c r="S23" s="365"/>
      <c r="T23" s="365"/>
      <c r="U23" s="365"/>
      <c r="V23" s="366"/>
      <c r="W23" s="366"/>
      <c r="X23" s="367"/>
      <c r="Y23" s="366"/>
      <c r="Z23" s="366"/>
      <c r="AA23" s="366"/>
      <c r="AB23" s="366"/>
      <c r="AC23" s="366"/>
      <c r="AD23" s="366"/>
      <c r="AE23" s="366"/>
      <c r="AF23" s="366"/>
      <c r="AG23" s="366"/>
      <c r="AH23" s="366"/>
      <c r="AI23" s="366"/>
      <c r="AJ23" s="366"/>
      <c r="AK23" s="366"/>
      <c r="AL23" s="366"/>
      <c r="AM23" s="366"/>
      <c r="AO23" s="144"/>
      <c r="AP23" s="144"/>
    </row>
    <row r="24" spans="1:44" s="145" customFormat="1" x14ac:dyDescent="0.2">
      <c r="A24" s="354"/>
      <c r="B24" s="354"/>
      <c r="C24" s="360"/>
      <c r="D24" s="360"/>
      <c r="E24" s="366"/>
      <c r="F24" s="366"/>
      <c r="G24" s="366"/>
      <c r="H24" s="366"/>
      <c r="I24" s="366"/>
      <c r="J24" s="366"/>
      <c r="K24" s="366"/>
      <c r="L24" s="366"/>
      <c r="M24" s="366"/>
      <c r="N24" s="366"/>
      <c r="O24" s="366"/>
      <c r="P24" s="366"/>
      <c r="Q24" s="366"/>
      <c r="R24" s="1460" t="e">
        <f>IF(R18&lt;0.3,0.3,IF(R18&gt;0.55,0.55,R18))</f>
        <v>#DIV/0!</v>
      </c>
      <c r="S24" s="1460"/>
      <c r="T24" s="1460"/>
      <c r="U24" s="1460"/>
      <c r="V24" s="366"/>
      <c r="W24" s="366"/>
      <c r="X24" s="367"/>
      <c r="Y24" s="366"/>
      <c r="Z24" s="1453" t="s">
        <v>1092</v>
      </c>
      <c r="AA24" s="1453"/>
      <c r="AB24" s="1453"/>
      <c r="AC24" s="1453"/>
      <c r="AD24" s="1453"/>
      <c r="AE24" s="1453"/>
      <c r="AF24" s="1453"/>
      <c r="AG24" s="1453"/>
      <c r="AH24" s="1453"/>
      <c r="AI24" s="1453"/>
      <c r="AJ24" s="1453"/>
      <c r="AK24" s="1453"/>
      <c r="AL24" s="1453"/>
      <c r="AM24" s="366"/>
      <c r="AO24" s="144"/>
      <c r="AP24" s="144"/>
    </row>
    <row r="25" spans="1:44" s="145" customFormat="1" x14ac:dyDescent="0.2">
      <c r="A25" s="354"/>
      <c r="B25" s="354"/>
      <c r="C25" s="360"/>
      <c r="D25" s="360"/>
      <c r="E25" s="366"/>
      <c r="F25" s="366"/>
      <c r="G25" s="366"/>
      <c r="H25" s="366"/>
      <c r="I25" s="366"/>
      <c r="J25" s="366"/>
      <c r="K25" s="366"/>
      <c r="L25" s="366"/>
      <c r="M25" s="366"/>
      <c r="N25" s="366"/>
      <c r="O25" s="366"/>
      <c r="P25" s="366"/>
      <c r="Q25" s="366"/>
      <c r="R25" s="1460"/>
      <c r="S25" s="1460"/>
      <c r="T25" s="1460"/>
      <c r="U25" s="1460"/>
      <c r="V25" s="346" t="s">
        <v>1091</v>
      </c>
      <c r="W25" s="366"/>
      <c r="X25" s="367"/>
      <c r="Y25" s="366"/>
      <c r="Z25" s="1453"/>
      <c r="AA25" s="1453"/>
      <c r="AB25" s="1453"/>
      <c r="AC25" s="1453"/>
      <c r="AD25" s="1453"/>
      <c r="AE25" s="1453"/>
      <c r="AF25" s="1453"/>
      <c r="AG25" s="1453"/>
      <c r="AH25" s="1453"/>
      <c r="AI25" s="1453"/>
      <c r="AJ25" s="1453"/>
      <c r="AK25" s="1453"/>
      <c r="AL25" s="1453"/>
      <c r="AM25" s="366"/>
      <c r="AO25" s="144"/>
      <c r="AP25" s="144"/>
    </row>
    <row r="26" spans="1:44" s="145" customFormat="1" x14ac:dyDescent="0.2">
      <c r="A26" s="354"/>
      <c r="B26" s="354"/>
      <c r="C26" s="360"/>
      <c r="D26" s="360"/>
      <c r="E26" s="366"/>
      <c r="F26" s="366"/>
      <c r="G26" s="366"/>
      <c r="H26" s="366"/>
      <c r="I26" s="366"/>
      <c r="J26" s="366"/>
      <c r="K26" s="366"/>
      <c r="L26" s="366"/>
      <c r="M26" s="366"/>
      <c r="N26" s="366"/>
      <c r="O26" s="366"/>
      <c r="P26" s="366"/>
      <c r="Q26" s="366"/>
      <c r="R26" s="365"/>
      <c r="S26" s="365"/>
      <c r="T26" s="365"/>
      <c r="U26" s="365"/>
      <c r="V26" s="366"/>
      <c r="W26" s="366"/>
      <c r="X26" s="367"/>
      <c r="Y26" s="366"/>
      <c r="Z26" s="366"/>
      <c r="AA26" s="366"/>
      <c r="AB26" s="366"/>
      <c r="AC26" s="366"/>
      <c r="AD26" s="366"/>
      <c r="AE26" s="366"/>
      <c r="AF26" s="366"/>
      <c r="AG26" s="366"/>
      <c r="AH26" s="366"/>
      <c r="AI26" s="366"/>
      <c r="AJ26" s="366"/>
      <c r="AK26" s="366"/>
      <c r="AL26" s="366"/>
      <c r="AM26" s="366"/>
      <c r="AO26" s="144"/>
      <c r="AP26" s="144"/>
    </row>
    <row r="27" spans="1:44" ht="13.8" thickBot="1" x14ac:dyDescent="0.25">
      <c r="A27" s="347"/>
      <c r="B27" s="347"/>
      <c r="C27" s="347"/>
      <c r="D27" s="347"/>
      <c r="E27" s="347"/>
      <c r="F27" s="347"/>
      <c r="G27" s="347"/>
      <c r="H27" s="347"/>
      <c r="I27" s="347"/>
      <c r="J27" s="347"/>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O27" s="144"/>
      <c r="AP27" s="144"/>
      <c r="AQ27" s="144"/>
      <c r="AR27" s="144"/>
    </row>
    <row r="28" spans="1:44" x14ac:dyDescent="0.2">
      <c r="A28" s="347"/>
      <c r="B28" s="347"/>
      <c r="C28" s="1456" t="s">
        <v>101</v>
      </c>
      <c r="D28" s="1456"/>
      <c r="E28" s="1456"/>
      <c r="F28" s="1456"/>
      <c r="G28" s="1456"/>
      <c r="H28" s="1456"/>
      <c r="I28" s="1456"/>
      <c r="J28" s="1456"/>
      <c r="K28" s="1456"/>
      <c r="L28" s="1456"/>
      <c r="M28" s="1473" t="s">
        <v>594</v>
      </c>
      <c r="N28" s="1465" t="s">
        <v>1090</v>
      </c>
      <c r="O28" s="1465"/>
      <c r="P28" s="1465"/>
      <c r="Q28" s="1465"/>
      <c r="R28" s="1473" t="s">
        <v>594</v>
      </c>
      <c r="S28" s="1466" t="e">
        <f>ROUND(R24/0.3,3)</f>
        <v>#DIV/0!</v>
      </c>
      <c r="T28" s="1467"/>
      <c r="U28" s="1467"/>
      <c r="V28" s="1468"/>
      <c r="W28" s="1472" t="s">
        <v>621</v>
      </c>
      <c r="X28" s="1473"/>
      <c r="Y28" s="1453" t="s">
        <v>1089</v>
      </c>
      <c r="Z28" s="1453"/>
      <c r="AA28" s="1453"/>
      <c r="AB28" s="1453"/>
      <c r="AC28" s="1453"/>
      <c r="AD28" s="1453"/>
      <c r="AE28" s="1453"/>
      <c r="AF28" s="1453"/>
      <c r="AG28" s="1453"/>
      <c r="AH28" s="1453"/>
      <c r="AI28" s="1453"/>
      <c r="AJ28" s="1453"/>
      <c r="AK28" s="1453"/>
      <c r="AL28" s="346"/>
      <c r="AM28" s="346"/>
    </row>
    <row r="29" spans="1:44" ht="13.8" thickBot="1" x14ac:dyDescent="0.25">
      <c r="A29" s="347"/>
      <c r="B29" s="347"/>
      <c r="C29" s="1456"/>
      <c r="D29" s="1456"/>
      <c r="E29" s="1456"/>
      <c r="F29" s="1456"/>
      <c r="G29" s="1456"/>
      <c r="H29" s="1456"/>
      <c r="I29" s="1456"/>
      <c r="J29" s="1456"/>
      <c r="K29" s="1456"/>
      <c r="L29" s="1456"/>
      <c r="M29" s="1473"/>
      <c r="N29" s="1481">
        <v>0.3</v>
      </c>
      <c r="O29" s="1481"/>
      <c r="P29" s="1481"/>
      <c r="Q29" s="1481"/>
      <c r="R29" s="1473"/>
      <c r="S29" s="1469"/>
      <c r="T29" s="1470"/>
      <c r="U29" s="1470"/>
      <c r="V29" s="1471"/>
      <c r="W29" s="1472"/>
      <c r="X29" s="1473"/>
      <c r="Y29" s="1453"/>
      <c r="Z29" s="1453"/>
      <c r="AA29" s="1453"/>
      <c r="AB29" s="1453"/>
      <c r="AC29" s="1453"/>
      <c r="AD29" s="1453"/>
      <c r="AE29" s="1453"/>
      <c r="AF29" s="1453"/>
      <c r="AG29" s="1453"/>
      <c r="AH29" s="1453"/>
      <c r="AI29" s="1453"/>
      <c r="AJ29" s="1453"/>
      <c r="AK29" s="1453"/>
      <c r="AL29" s="346"/>
      <c r="AM29" s="346"/>
    </row>
    <row r="30" spans="1:44" ht="9" customHeight="1" x14ac:dyDescent="0.2">
      <c r="A30" s="347"/>
      <c r="B30" s="347"/>
      <c r="C30" s="361"/>
      <c r="D30" s="361"/>
      <c r="E30" s="361"/>
      <c r="F30" s="361"/>
      <c r="G30" s="361"/>
      <c r="H30" s="361"/>
      <c r="I30" s="361"/>
      <c r="J30" s="361"/>
      <c r="K30" s="361"/>
      <c r="L30" s="361"/>
      <c r="M30" s="369"/>
      <c r="N30" s="370"/>
      <c r="O30" s="370"/>
      <c r="P30" s="371"/>
      <c r="Q30" s="371"/>
      <c r="R30" s="364"/>
      <c r="S30" s="365"/>
      <c r="T30" s="365"/>
      <c r="U30" s="365"/>
      <c r="V30" s="365"/>
      <c r="W30" s="359"/>
      <c r="X30" s="364"/>
      <c r="Y30" s="368"/>
      <c r="Z30" s="372"/>
      <c r="AA30" s="372"/>
      <c r="AB30" s="372"/>
      <c r="AC30" s="372"/>
      <c r="AD30" s="372"/>
      <c r="AE30" s="372"/>
      <c r="AF30" s="372"/>
      <c r="AG30" s="372"/>
      <c r="AH30" s="372"/>
      <c r="AI30" s="372"/>
      <c r="AJ30" s="372"/>
      <c r="AK30" s="372"/>
      <c r="AL30" s="346"/>
      <c r="AM30" s="346"/>
    </row>
    <row r="31" spans="1:44" ht="9" customHeight="1" x14ac:dyDescent="0.2">
      <c r="A31" s="347"/>
      <c r="B31" s="347"/>
      <c r="C31" s="361"/>
      <c r="D31" s="361"/>
      <c r="E31" s="361"/>
      <c r="F31" s="361"/>
      <c r="G31" s="361"/>
      <c r="H31" s="361"/>
      <c r="I31" s="361"/>
      <c r="J31" s="361"/>
      <c r="K31" s="361"/>
      <c r="L31" s="361"/>
      <c r="M31" s="369"/>
      <c r="N31" s="370"/>
      <c r="O31" s="370"/>
      <c r="P31" s="371"/>
      <c r="Q31" s="371"/>
      <c r="R31" s="364"/>
      <c r="S31" s="365"/>
      <c r="T31" s="365"/>
      <c r="U31" s="365"/>
      <c r="V31" s="365"/>
      <c r="W31" s="359"/>
      <c r="X31" s="364"/>
      <c r="Y31" s="368"/>
      <c r="Z31" s="372"/>
      <c r="AA31" s="372"/>
      <c r="AB31" s="372"/>
      <c r="AC31" s="372"/>
      <c r="AD31" s="372"/>
      <c r="AE31" s="372"/>
      <c r="AF31" s="372"/>
      <c r="AG31" s="372"/>
      <c r="AH31" s="372"/>
      <c r="AI31" s="372"/>
      <c r="AJ31" s="372"/>
      <c r="AK31" s="372"/>
      <c r="AL31" s="346"/>
      <c r="AM31" s="346"/>
    </row>
    <row r="32" spans="1:44" s="145" customFormat="1" ht="9" customHeight="1" x14ac:dyDescent="0.2">
      <c r="A32" s="354"/>
      <c r="B32" s="354"/>
      <c r="C32" s="359"/>
      <c r="D32" s="359"/>
      <c r="E32" s="359"/>
      <c r="F32" s="359"/>
      <c r="G32" s="359"/>
      <c r="H32" s="359"/>
      <c r="I32" s="359"/>
      <c r="J32" s="359"/>
      <c r="K32" s="359"/>
      <c r="L32" s="359"/>
      <c r="M32" s="364"/>
      <c r="N32" s="371"/>
      <c r="O32" s="371"/>
      <c r="P32" s="371"/>
      <c r="Q32" s="371"/>
      <c r="R32" s="364"/>
      <c r="S32" s="365"/>
      <c r="T32" s="365"/>
      <c r="U32" s="365"/>
      <c r="V32" s="365"/>
      <c r="W32" s="366"/>
      <c r="X32" s="366"/>
      <c r="Y32" s="373"/>
      <c r="Z32" s="373"/>
      <c r="AA32" s="373"/>
      <c r="AB32" s="373"/>
      <c r="AC32" s="373"/>
      <c r="AD32" s="373"/>
      <c r="AE32" s="373"/>
      <c r="AF32" s="373"/>
      <c r="AG32" s="373"/>
      <c r="AH32" s="373"/>
      <c r="AI32" s="373"/>
      <c r="AJ32" s="373"/>
      <c r="AK32" s="373"/>
      <c r="AL32" s="366"/>
      <c r="AM32" s="366"/>
    </row>
    <row r="33" spans="1:44" s="145" customFormat="1" x14ac:dyDescent="0.2">
      <c r="A33" s="354"/>
      <c r="B33" s="354"/>
      <c r="C33" s="354"/>
      <c r="D33" s="354"/>
      <c r="E33" s="354"/>
      <c r="F33" s="354"/>
      <c r="G33" s="354"/>
      <c r="H33" s="354"/>
      <c r="I33" s="354"/>
      <c r="J33" s="354"/>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row>
    <row r="34" spans="1:44" s="145" customFormat="1" x14ac:dyDescent="0.2">
      <c r="A34" s="354" t="s">
        <v>100</v>
      </c>
      <c r="B34" s="354"/>
      <c r="C34" s="354"/>
      <c r="D34" s="354"/>
      <c r="E34" s="354"/>
      <c r="F34" s="354"/>
      <c r="G34" s="374"/>
      <c r="H34" s="354"/>
      <c r="I34" s="354"/>
      <c r="J34" s="354"/>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row>
    <row r="35" spans="1:44" s="145" customFormat="1" x14ac:dyDescent="0.2">
      <c r="A35" s="375"/>
      <c r="B35" s="375"/>
      <c r="C35" s="375"/>
      <c r="D35" s="375"/>
      <c r="E35" s="358"/>
      <c r="F35" s="358"/>
      <c r="G35" s="358"/>
      <c r="H35" s="358"/>
      <c r="I35" s="358"/>
      <c r="J35" s="358"/>
      <c r="K35" s="375"/>
      <c r="L35" s="375"/>
      <c r="M35" s="375"/>
      <c r="N35" s="376"/>
      <c r="O35" s="358"/>
      <c r="P35" s="358"/>
      <c r="Q35" s="358"/>
      <c r="R35" s="375"/>
      <c r="S35" s="358"/>
      <c r="T35" s="358"/>
      <c r="U35" s="358"/>
      <c r="V35" s="358"/>
      <c r="W35" s="358"/>
      <c r="X35" s="358"/>
      <c r="Y35" s="358"/>
      <c r="Z35" s="358"/>
      <c r="AA35" s="375"/>
      <c r="AB35" s="358"/>
      <c r="AC35" s="358"/>
      <c r="AD35" s="358"/>
      <c r="AE35" s="358"/>
      <c r="AF35" s="358"/>
      <c r="AG35" s="358"/>
      <c r="AH35" s="375"/>
      <c r="AI35" s="375"/>
      <c r="AJ35" s="375"/>
      <c r="AK35" s="375"/>
      <c r="AL35" s="366"/>
      <c r="AM35" s="366"/>
    </row>
    <row r="36" spans="1:44" s="145" customFormat="1" ht="13.8" thickBot="1" x14ac:dyDescent="0.25">
      <c r="A36" s="375"/>
      <c r="B36" s="375"/>
      <c r="C36" s="375"/>
      <c r="D36" s="346"/>
      <c r="E36" s="377" t="s">
        <v>99</v>
      </c>
      <c r="F36" s="375"/>
      <c r="G36" s="375"/>
      <c r="H36" s="375"/>
      <c r="I36" s="375"/>
      <c r="J36" s="375"/>
      <c r="K36" s="375"/>
      <c r="L36" s="375" t="s">
        <v>98</v>
      </c>
      <c r="M36" s="375"/>
      <c r="N36" s="375"/>
      <c r="O36" s="375"/>
      <c r="P36" s="375"/>
      <c r="Q36" s="375"/>
      <c r="R36" s="366"/>
      <c r="S36" s="376" t="s">
        <v>97</v>
      </c>
      <c r="T36" s="375"/>
      <c r="U36" s="375"/>
      <c r="V36" s="375"/>
      <c r="W36" s="375"/>
      <c r="X36" s="375"/>
      <c r="Y36" s="375"/>
      <c r="Z36" s="376"/>
      <c r="AA36" s="376"/>
      <c r="AB36" s="376"/>
      <c r="AC36" s="376"/>
      <c r="AD36" s="376"/>
      <c r="AE36" s="376"/>
      <c r="AF36" s="376"/>
      <c r="AG36" s="376"/>
      <c r="AH36" s="376"/>
      <c r="AI36" s="376"/>
      <c r="AJ36" s="376"/>
      <c r="AK36" s="376"/>
      <c r="AL36" s="346"/>
      <c r="AM36" s="346"/>
      <c r="AN36" s="160" t="s">
        <v>4787</v>
      </c>
      <c r="AR36" s="160"/>
    </row>
    <row r="37" spans="1:44" s="145" customFormat="1" ht="13.8" thickBot="1" x14ac:dyDescent="0.25">
      <c r="A37" s="366"/>
      <c r="B37" s="375" t="s">
        <v>5609</v>
      </c>
      <c r="C37" s="375"/>
      <c r="D37" s="378" t="s">
        <v>1088</v>
      </c>
      <c r="E37" s="1452">
        <f>I5</f>
        <v>0</v>
      </c>
      <c r="F37" s="1452"/>
      <c r="G37" s="1452"/>
      <c r="H37" s="1452"/>
      <c r="I37" s="1452"/>
      <c r="J37" s="1452"/>
      <c r="K37" s="375" t="s">
        <v>1087</v>
      </c>
      <c r="L37" s="1461"/>
      <c r="M37" s="1462"/>
      <c r="N37" s="1462"/>
      <c r="O37" s="1462"/>
      <c r="P37" s="1462"/>
      <c r="Q37" s="1463"/>
      <c r="R37" s="375" t="s">
        <v>1087</v>
      </c>
      <c r="S37" s="1461"/>
      <c r="T37" s="1462"/>
      <c r="U37" s="1462"/>
      <c r="V37" s="1462"/>
      <c r="W37" s="1462"/>
      <c r="X37" s="1463"/>
      <c r="Y37" s="358"/>
      <c r="Z37" s="375"/>
      <c r="AA37" s="375"/>
      <c r="AB37" s="379"/>
      <c r="AC37" s="379"/>
      <c r="AD37" s="379"/>
      <c r="AE37" s="379"/>
      <c r="AF37" s="379"/>
      <c r="AG37" s="379"/>
      <c r="AH37" s="366"/>
      <c r="AI37" s="346"/>
      <c r="AJ37" s="376"/>
      <c r="AK37" s="376"/>
      <c r="AL37" s="346"/>
      <c r="AM37" s="346"/>
      <c r="AR37" s="97"/>
    </row>
    <row r="38" spans="1:44" s="145" customFormat="1" x14ac:dyDescent="0.2">
      <c r="A38" s="375"/>
      <c r="B38" s="375"/>
      <c r="C38" s="375"/>
      <c r="D38" s="378"/>
      <c r="E38" s="358"/>
      <c r="F38" s="358"/>
      <c r="G38" s="358"/>
      <c r="H38" s="358"/>
      <c r="I38" s="358"/>
      <c r="J38" s="358"/>
      <c r="K38" s="375"/>
      <c r="L38" s="358"/>
      <c r="M38" s="358"/>
      <c r="N38" s="358"/>
      <c r="O38" s="358"/>
      <c r="P38" s="358"/>
      <c r="Q38" s="358"/>
      <c r="R38" s="375"/>
      <c r="S38" s="358"/>
      <c r="T38" s="358"/>
      <c r="U38" s="358"/>
      <c r="V38" s="358"/>
      <c r="W38" s="358"/>
      <c r="X38" s="358"/>
      <c r="Y38" s="358"/>
      <c r="Z38" s="375"/>
      <c r="AA38" s="375"/>
      <c r="AB38" s="358"/>
      <c r="AC38" s="358"/>
      <c r="AD38" s="358"/>
      <c r="AE38" s="358"/>
      <c r="AF38" s="358"/>
      <c r="AG38" s="358"/>
      <c r="AH38" s="376"/>
      <c r="AI38" s="376"/>
      <c r="AJ38" s="376"/>
      <c r="AK38" s="376"/>
      <c r="AL38" s="366"/>
      <c r="AM38" s="366"/>
    </row>
    <row r="39" spans="1:44" s="145" customFormat="1" x14ac:dyDescent="0.2">
      <c r="A39" s="375"/>
      <c r="B39" s="375"/>
      <c r="C39" s="375"/>
      <c r="D39" s="378"/>
      <c r="E39" s="380" t="s">
        <v>96</v>
      </c>
      <c r="F39" s="366"/>
      <c r="G39" s="358"/>
      <c r="H39" s="358"/>
      <c r="I39" s="358"/>
      <c r="J39" s="358"/>
      <c r="K39" s="375"/>
      <c r="L39" s="358"/>
      <c r="M39" s="358"/>
      <c r="N39" s="366"/>
      <c r="O39" s="380"/>
      <c r="P39" s="358"/>
      <c r="Q39" s="358"/>
      <c r="R39" s="375"/>
      <c r="S39" s="366"/>
      <c r="T39" s="366"/>
      <c r="U39" s="366"/>
      <c r="V39" s="366"/>
      <c r="W39" s="366"/>
      <c r="X39" s="380" t="s">
        <v>96</v>
      </c>
      <c r="Y39" s="380"/>
      <c r="Z39" s="358"/>
      <c r="AA39" s="358"/>
      <c r="AB39" s="358"/>
      <c r="AC39" s="358"/>
      <c r="AD39" s="358"/>
      <c r="AE39" s="366"/>
      <c r="AF39" s="366"/>
      <c r="AG39" s="366"/>
      <c r="AH39" s="380"/>
      <c r="AI39" s="358"/>
      <c r="AJ39" s="358"/>
      <c r="AK39" s="358"/>
      <c r="AL39" s="358"/>
      <c r="AM39" s="358"/>
    </row>
    <row r="40" spans="1:44" s="145" customFormat="1" ht="13.8" thickBot="1" x14ac:dyDescent="0.25">
      <c r="A40" s="375"/>
      <c r="B40" s="375"/>
      <c r="C40" s="375"/>
      <c r="D40" s="378"/>
      <c r="E40" s="380" t="s">
        <v>4789</v>
      </c>
      <c r="F40" s="366"/>
      <c r="G40" s="358"/>
      <c r="H40" s="358"/>
      <c r="I40" s="358"/>
      <c r="J40" s="358"/>
      <c r="K40" s="375"/>
      <c r="L40" s="358"/>
      <c r="M40" s="358"/>
      <c r="N40" s="380"/>
      <c r="O40" s="380"/>
      <c r="P40" s="366"/>
      <c r="Q40" s="366"/>
      <c r="R40" s="366"/>
      <c r="S40" s="366"/>
      <c r="T40" s="366"/>
      <c r="U40" s="366"/>
      <c r="V40" s="366"/>
      <c r="W40" s="366"/>
      <c r="X40" s="380" t="s">
        <v>4790</v>
      </c>
      <c r="Y40" s="380"/>
      <c r="Z40" s="375"/>
      <c r="AA40" s="375"/>
      <c r="AB40" s="375"/>
      <c r="AC40" s="375"/>
      <c r="AD40" s="375"/>
      <c r="AE40" s="366"/>
      <c r="AF40" s="366"/>
      <c r="AG40" s="366"/>
      <c r="AH40" s="375"/>
      <c r="AI40" s="375"/>
      <c r="AJ40" s="375"/>
      <c r="AK40" s="375"/>
      <c r="AL40" s="375"/>
      <c r="AM40" s="375"/>
      <c r="AO40" s="97"/>
      <c r="AP40" s="97"/>
      <c r="AQ40" s="97"/>
    </row>
    <row r="41" spans="1:44" s="145" customFormat="1" ht="13.8" thickBot="1" x14ac:dyDescent="0.25">
      <c r="A41" s="375"/>
      <c r="B41" s="375"/>
      <c r="C41" s="375"/>
      <c r="D41" s="378"/>
      <c r="E41" s="375" t="s">
        <v>1087</v>
      </c>
      <c r="F41" s="1461"/>
      <c r="G41" s="1462"/>
      <c r="H41" s="1462"/>
      <c r="I41" s="1462"/>
      <c r="J41" s="1462"/>
      <c r="K41" s="1463"/>
      <c r="L41" s="366"/>
      <c r="M41" s="375"/>
      <c r="N41" s="366"/>
      <c r="O41" s="381"/>
      <c r="P41" s="381"/>
      <c r="Q41" s="381"/>
      <c r="R41" s="381"/>
      <c r="S41" s="381"/>
      <c r="T41" s="381"/>
      <c r="U41" s="366"/>
      <c r="V41" s="376"/>
      <c r="W41" s="375" t="s">
        <v>1087</v>
      </c>
      <c r="X41" s="1461"/>
      <c r="Y41" s="1482"/>
      <c r="Z41" s="1482"/>
      <c r="AA41" s="1482"/>
      <c r="AB41" s="1482"/>
      <c r="AC41" s="1482"/>
      <c r="AD41" s="1483"/>
      <c r="AE41" s="366"/>
      <c r="AF41" s="375"/>
      <c r="AG41" s="366"/>
      <c r="AH41" s="381"/>
      <c r="AI41" s="381"/>
      <c r="AJ41" s="381"/>
      <c r="AK41" s="381"/>
      <c r="AL41" s="381"/>
      <c r="AM41" s="381"/>
      <c r="AN41" s="160" t="s">
        <v>4787</v>
      </c>
      <c r="AR41" s="160"/>
    </row>
    <row r="42" spans="1:44" s="145" customFormat="1" x14ac:dyDescent="0.2">
      <c r="A42" s="366"/>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R42" s="97"/>
    </row>
    <row r="43" spans="1:44" s="145" customFormat="1" x14ac:dyDescent="0.2">
      <c r="A43" s="375"/>
      <c r="B43" s="375"/>
      <c r="C43" s="375"/>
      <c r="D43" s="378"/>
      <c r="E43" s="358"/>
      <c r="F43" s="358"/>
      <c r="G43" s="358"/>
      <c r="H43" s="358"/>
      <c r="I43" s="358"/>
      <c r="J43" s="358"/>
      <c r="K43" s="375"/>
      <c r="L43" s="358"/>
      <c r="M43" s="358"/>
      <c r="N43" s="358"/>
      <c r="O43" s="358"/>
      <c r="P43" s="358"/>
      <c r="Q43" s="358"/>
      <c r="R43" s="375"/>
      <c r="S43" s="358"/>
      <c r="T43" s="358"/>
      <c r="U43" s="358"/>
      <c r="V43" s="358"/>
      <c r="W43" s="358"/>
      <c r="X43" s="358"/>
      <c r="Y43" s="358"/>
      <c r="Z43" s="375"/>
      <c r="AA43" s="375"/>
      <c r="AB43" s="358"/>
      <c r="AC43" s="358"/>
      <c r="AD43" s="358"/>
      <c r="AE43" s="358"/>
      <c r="AF43" s="358"/>
      <c r="AG43" s="358"/>
      <c r="AH43" s="376"/>
      <c r="AI43" s="376"/>
      <c r="AJ43" s="376"/>
      <c r="AK43" s="376"/>
      <c r="AL43" s="366"/>
      <c r="AM43" s="366"/>
    </row>
    <row r="44" spans="1:44" s="145" customFormat="1" x14ac:dyDescent="0.2">
      <c r="A44" s="375"/>
      <c r="B44" s="375"/>
      <c r="C44" s="375"/>
      <c r="D44" s="378"/>
      <c r="E44" s="380"/>
      <c r="F44" s="366"/>
      <c r="G44" s="358"/>
      <c r="H44" s="358"/>
      <c r="I44" s="358"/>
      <c r="J44" s="358"/>
      <c r="K44" s="375"/>
      <c r="L44" s="358"/>
      <c r="M44" s="358"/>
      <c r="N44" s="366"/>
      <c r="O44" s="380" t="s">
        <v>830</v>
      </c>
      <c r="P44" s="358"/>
      <c r="Q44" s="358"/>
      <c r="R44" s="375"/>
      <c r="S44" s="366"/>
      <c r="T44" s="366"/>
      <c r="U44" s="366"/>
      <c r="V44" s="366"/>
      <c r="W44" s="366"/>
      <c r="X44" s="366"/>
      <c r="Y44" s="380" t="s">
        <v>1599</v>
      </c>
      <c r="Z44" s="358"/>
      <c r="AA44" s="358"/>
      <c r="AB44" s="358"/>
      <c r="AC44" s="358"/>
      <c r="AD44" s="358"/>
      <c r="AE44" s="366"/>
      <c r="AF44" s="366"/>
      <c r="AG44" s="366"/>
      <c r="AH44" s="366"/>
      <c r="AI44" s="366"/>
      <c r="AJ44" s="366"/>
      <c r="AK44" s="366"/>
      <c r="AL44" s="366"/>
      <c r="AM44" s="366"/>
    </row>
    <row r="45" spans="1:44" s="145" customFormat="1" ht="13.8" thickBot="1" x14ac:dyDescent="0.25">
      <c r="A45" s="375"/>
      <c r="B45" s="375"/>
      <c r="C45" s="375"/>
      <c r="D45" s="378"/>
      <c r="E45" s="380"/>
      <c r="F45" s="366"/>
      <c r="G45" s="358"/>
      <c r="H45" s="358"/>
      <c r="I45" s="358"/>
      <c r="J45" s="358"/>
      <c r="K45" s="375"/>
      <c r="L45" s="358"/>
      <c r="M45" s="358"/>
      <c r="N45" s="380"/>
      <c r="O45" s="380" t="s">
        <v>831</v>
      </c>
      <c r="P45" s="366"/>
      <c r="Q45" s="366"/>
      <c r="R45" s="366"/>
      <c r="S45" s="366"/>
      <c r="T45" s="366"/>
      <c r="U45" s="366"/>
      <c r="V45" s="366"/>
      <c r="W45" s="366"/>
      <c r="X45" s="366"/>
      <c r="Y45" s="375" t="s">
        <v>1600</v>
      </c>
      <c r="Z45" s="375"/>
      <c r="AA45" s="375"/>
      <c r="AB45" s="375"/>
      <c r="AC45" s="375"/>
      <c r="AD45" s="375"/>
      <c r="AE45" s="366"/>
      <c r="AF45" s="375"/>
      <c r="AG45" s="375"/>
      <c r="AH45" s="375"/>
      <c r="AI45" s="366"/>
      <c r="AJ45" s="366"/>
      <c r="AK45" s="366"/>
      <c r="AL45" s="366"/>
      <c r="AM45" s="366"/>
      <c r="AN45" s="160"/>
    </row>
    <row r="46" spans="1:44" s="145" customFormat="1" ht="13.8" thickBot="1" x14ac:dyDescent="0.25">
      <c r="A46" s="375"/>
      <c r="B46" s="375"/>
      <c r="C46" s="375"/>
      <c r="D46" s="378"/>
      <c r="E46" s="375"/>
      <c r="F46" s="381"/>
      <c r="G46" s="381"/>
      <c r="H46" s="381"/>
      <c r="I46" s="381"/>
      <c r="J46" s="381"/>
      <c r="K46" s="381"/>
      <c r="L46" s="366"/>
      <c r="M46" s="375" t="s">
        <v>1087</v>
      </c>
      <c r="N46" s="366"/>
      <c r="O46" s="1461"/>
      <c r="P46" s="1462"/>
      <c r="Q46" s="1462"/>
      <c r="R46" s="1462"/>
      <c r="S46" s="1462"/>
      <c r="T46" s="1463"/>
      <c r="U46" s="366"/>
      <c r="V46" s="376"/>
      <c r="W46" s="375" t="s">
        <v>1087</v>
      </c>
      <c r="X46" s="366"/>
      <c r="Y46" s="1461"/>
      <c r="Z46" s="1462"/>
      <c r="AA46" s="1462"/>
      <c r="AB46" s="1462"/>
      <c r="AC46" s="1462"/>
      <c r="AD46" s="1463"/>
      <c r="AE46" s="376" t="s">
        <v>1086</v>
      </c>
      <c r="AF46" s="366"/>
      <c r="AG46" s="366"/>
      <c r="AH46" s="366"/>
      <c r="AI46" s="376"/>
      <c r="AJ46" s="366"/>
      <c r="AK46" s="366"/>
      <c r="AL46" s="366"/>
      <c r="AM46" s="366"/>
      <c r="AN46" s="160"/>
    </row>
    <row r="47" spans="1:44" s="145" customFormat="1" x14ac:dyDescent="0.2">
      <c r="A47" s="375"/>
      <c r="B47" s="366"/>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row>
    <row r="48" spans="1:44" s="145" customFormat="1" x14ac:dyDescent="0.2">
      <c r="A48" s="375"/>
      <c r="B48" s="375"/>
      <c r="C48" s="375"/>
      <c r="D48" s="378"/>
      <c r="E48" s="366"/>
      <c r="F48" s="366"/>
      <c r="G48" s="358"/>
      <c r="H48" s="375"/>
      <c r="I48" s="375"/>
      <c r="J48" s="358"/>
      <c r="K48" s="380" t="s">
        <v>509</v>
      </c>
      <c r="L48" s="358"/>
      <c r="M48" s="358"/>
      <c r="N48" s="358"/>
      <c r="O48" s="358"/>
      <c r="P48" s="358"/>
      <c r="Q48" s="366"/>
      <c r="R48" s="366"/>
      <c r="S48" s="366"/>
      <c r="T48" s="366"/>
      <c r="U48" s="366"/>
      <c r="V48" s="380"/>
      <c r="W48" s="358"/>
      <c r="X48" s="358"/>
      <c r="Y48" s="358"/>
      <c r="Z48" s="358"/>
      <c r="AA48" s="358"/>
      <c r="AB48" s="366"/>
      <c r="AC48" s="366"/>
      <c r="AD48" s="366"/>
      <c r="AE48" s="366"/>
      <c r="AF48" s="366"/>
      <c r="AG48" s="366"/>
      <c r="AH48" s="366"/>
      <c r="AI48" s="366"/>
      <c r="AJ48" s="366"/>
      <c r="AK48" s="366"/>
      <c r="AL48" s="366"/>
      <c r="AM48" s="366"/>
    </row>
    <row r="49" spans="1:44" x14ac:dyDescent="0.2">
      <c r="A49" s="375"/>
      <c r="B49" s="375"/>
      <c r="C49" s="375"/>
      <c r="D49" s="378"/>
      <c r="E49" s="366"/>
      <c r="F49" s="366"/>
      <c r="G49" s="358"/>
      <c r="H49" s="375"/>
      <c r="I49" s="375"/>
      <c r="J49" s="358"/>
      <c r="K49" s="382" t="s">
        <v>5697</v>
      </c>
      <c r="L49" s="358"/>
      <c r="M49" s="358"/>
      <c r="N49" s="358"/>
      <c r="O49" s="358"/>
      <c r="P49" s="358"/>
      <c r="Q49" s="366"/>
      <c r="R49" s="366"/>
      <c r="S49" s="366"/>
      <c r="T49" s="366"/>
      <c r="U49" s="366"/>
      <c r="V49" s="380" t="s">
        <v>1599</v>
      </c>
      <c r="W49" s="358"/>
      <c r="X49" s="358"/>
      <c r="Y49" s="358"/>
      <c r="Z49" s="358"/>
      <c r="AA49" s="358"/>
      <c r="AB49" s="366"/>
      <c r="AC49" s="366"/>
      <c r="AD49" s="366"/>
      <c r="AE49" s="366"/>
      <c r="AF49" s="366"/>
      <c r="AG49" s="366"/>
      <c r="AH49" s="366"/>
      <c r="AI49" s="366"/>
      <c r="AJ49" s="366"/>
      <c r="AK49" s="366"/>
      <c r="AL49" s="366"/>
      <c r="AM49" s="366"/>
    </row>
    <row r="50" spans="1:44" ht="13.8" thickBot="1" x14ac:dyDescent="0.25">
      <c r="A50" s="375"/>
      <c r="B50" s="375"/>
      <c r="C50" s="375"/>
      <c r="D50" s="378"/>
      <c r="E50" s="366"/>
      <c r="F50" s="366"/>
      <c r="G50" s="375"/>
      <c r="H50" s="366"/>
      <c r="I50" s="366"/>
      <c r="J50" s="366"/>
      <c r="K50" s="382" t="s">
        <v>5698</v>
      </c>
      <c r="L50" s="375"/>
      <c r="M50" s="375"/>
      <c r="N50" s="375"/>
      <c r="O50" s="375"/>
      <c r="P50" s="375"/>
      <c r="Q50" s="366"/>
      <c r="R50" s="366"/>
      <c r="S50" s="366"/>
      <c r="T50" s="366"/>
      <c r="U50" s="366"/>
      <c r="V50" s="375" t="s">
        <v>1600</v>
      </c>
      <c r="W50" s="375"/>
      <c r="X50" s="375"/>
      <c r="Y50" s="375"/>
      <c r="Z50" s="375"/>
      <c r="AA50" s="375"/>
      <c r="AB50" s="375"/>
      <c r="AC50" s="375"/>
      <c r="AD50" s="375"/>
      <c r="AE50" s="366"/>
      <c r="AF50" s="366"/>
      <c r="AG50" s="366"/>
      <c r="AH50" s="366"/>
      <c r="AI50" s="366"/>
      <c r="AJ50" s="366"/>
      <c r="AK50" s="366"/>
      <c r="AL50" s="366"/>
      <c r="AM50" s="366"/>
    </row>
    <row r="51" spans="1:44" s="145" customFormat="1" ht="13.8" thickBot="1" x14ac:dyDescent="0.25">
      <c r="A51" s="375"/>
      <c r="B51" s="375"/>
      <c r="C51" s="375"/>
      <c r="D51" s="378"/>
      <c r="E51" s="376" t="s">
        <v>1085</v>
      </c>
      <c r="F51" s="358"/>
      <c r="G51" s="358"/>
      <c r="H51" s="358"/>
      <c r="I51" s="375" t="s">
        <v>1084</v>
      </c>
      <c r="J51" s="366"/>
      <c r="K51" s="1461"/>
      <c r="L51" s="1462"/>
      <c r="M51" s="1462"/>
      <c r="N51" s="1462"/>
      <c r="O51" s="1462"/>
      <c r="P51" s="1463"/>
      <c r="Q51" s="366"/>
      <c r="R51" s="366"/>
      <c r="S51" s="366"/>
      <c r="T51" s="375" t="s">
        <v>1084</v>
      </c>
      <c r="U51" s="366"/>
      <c r="V51" s="1461"/>
      <c r="W51" s="1462"/>
      <c r="X51" s="1462"/>
      <c r="Y51" s="1462"/>
      <c r="Z51" s="1462"/>
      <c r="AA51" s="1463"/>
      <c r="AB51" s="366"/>
      <c r="AC51" s="366"/>
      <c r="AD51" s="366"/>
      <c r="AE51" s="376"/>
      <c r="AF51" s="366"/>
      <c r="AG51" s="366"/>
      <c r="AH51" s="366"/>
      <c r="AI51" s="366"/>
      <c r="AJ51" s="366"/>
      <c r="AK51" s="366"/>
      <c r="AL51" s="366"/>
      <c r="AM51" s="366"/>
    </row>
    <row r="52" spans="1:44" s="145" customFormat="1" x14ac:dyDescent="0.2">
      <c r="A52" s="375"/>
      <c r="B52" s="375"/>
      <c r="C52" s="375"/>
      <c r="D52" s="378"/>
      <c r="E52" s="376"/>
      <c r="F52" s="358"/>
      <c r="G52" s="358"/>
      <c r="H52" s="358"/>
      <c r="I52" s="375"/>
      <c r="J52" s="366"/>
      <c r="K52" s="379"/>
      <c r="L52" s="379"/>
      <c r="M52" s="379"/>
      <c r="N52" s="379"/>
      <c r="O52" s="379"/>
      <c r="P52" s="379"/>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row>
    <row r="53" spans="1:44" s="145" customFormat="1" x14ac:dyDescent="0.2">
      <c r="A53" s="375"/>
      <c r="B53" s="375"/>
      <c r="C53" s="375"/>
      <c r="D53" s="375" t="s">
        <v>594</v>
      </c>
      <c r="E53" s="1452">
        <f>ROUND((E37-L37-S37-F41-X41-O46-Y46)*1.3333,)+K51+V51</f>
        <v>0</v>
      </c>
      <c r="F53" s="1452"/>
      <c r="G53" s="1452"/>
      <c r="H53" s="1452"/>
      <c r="I53" s="1452"/>
      <c r="J53" s="1452"/>
      <c r="K53" s="375" t="s">
        <v>95</v>
      </c>
      <c r="L53" s="375"/>
      <c r="M53" s="375" t="s">
        <v>6975</v>
      </c>
      <c r="N53" s="376"/>
      <c r="O53" s="358"/>
      <c r="P53" s="358"/>
      <c r="Q53" s="358"/>
      <c r="R53" s="375"/>
      <c r="S53" s="358"/>
      <c r="T53" s="358"/>
      <c r="U53" s="358"/>
      <c r="V53" s="358"/>
      <c r="W53" s="358"/>
      <c r="X53" s="358"/>
      <c r="Y53" s="358"/>
      <c r="Z53" s="358"/>
      <c r="AA53" s="375"/>
      <c r="AB53" s="358"/>
      <c r="AC53" s="366"/>
      <c r="AD53" s="366"/>
      <c r="AE53" s="366"/>
      <c r="AF53" s="366"/>
      <c r="AG53" s="366"/>
      <c r="AH53" s="366"/>
      <c r="AI53" s="366"/>
      <c r="AJ53" s="366"/>
      <c r="AK53" s="375"/>
      <c r="AL53" s="366"/>
      <c r="AM53" s="366"/>
      <c r="AO53" s="97"/>
      <c r="AP53" s="97"/>
      <c r="AQ53" s="97"/>
    </row>
    <row r="54" spans="1:44" s="145" customFormat="1" x14ac:dyDescent="0.2">
      <c r="A54" s="375"/>
      <c r="B54" s="375"/>
      <c r="C54" s="375"/>
      <c r="D54" s="375"/>
      <c r="E54" s="358"/>
      <c r="F54" s="358"/>
      <c r="G54" s="358"/>
      <c r="H54" s="358"/>
      <c r="I54" s="358"/>
      <c r="J54" s="358"/>
      <c r="K54" s="375"/>
      <c r="L54" s="375"/>
      <c r="M54" s="375"/>
      <c r="N54" s="376"/>
      <c r="O54" s="358"/>
      <c r="P54" s="358"/>
      <c r="Q54" s="358"/>
      <c r="R54" s="375"/>
      <c r="S54" s="358"/>
      <c r="T54" s="358"/>
      <c r="U54" s="358"/>
      <c r="V54" s="358"/>
      <c r="W54" s="358"/>
      <c r="X54" s="358"/>
      <c r="Y54" s="358"/>
      <c r="Z54" s="358"/>
      <c r="AA54" s="375"/>
      <c r="AB54" s="358"/>
      <c r="AC54" s="366"/>
      <c r="AD54" s="366"/>
      <c r="AE54" s="366"/>
      <c r="AF54" s="366"/>
      <c r="AG54" s="366"/>
      <c r="AH54" s="366"/>
      <c r="AI54" s="366"/>
      <c r="AJ54" s="366"/>
      <c r="AK54" s="375"/>
      <c r="AL54" s="366"/>
      <c r="AM54" s="366"/>
      <c r="AO54" s="97"/>
      <c r="AP54" s="97"/>
      <c r="AQ54" s="97"/>
    </row>
    <row r="55" spans="1:44" s="145" customFormat="1" x14ac:dyDescent="0.2">
      <c r="A55" s="375"/>
      <c r="B55" s="375"/>
      <c r="C55" s="375"/>
      <c r="D55" s="375"/>
      <c r="E55" s="358"/>
      <c r="F55" s="358"/>
      <c r="G55" s="358"/>
      <c r="H55" s="358"/>
      <c r="I55" s="358"/>
      <c r="J55" s="358"/>
      <c r="K55" s="375"/>
      <c r="L55" s="375"/>
      <c r="M55" s="375"/>
      <c r="N55" s="376"/>
      <c r="O55" s="358"/>
      <c r="P55" s="358"/>
      <c r="Q55" s="358"/>
      <c r="R55" s="375"/>
      <c r="S55" s="358"/>
      <c r="T55" s="358"/>
      <c r="U55" s="358"/>
      <c r="V55" s="358"/>
      <c r="W55" s="358"/>
      <c r="X55" s="358"/>
      <c r="Y55" s="358"/>
      <c r="Z55" s="358"/>
      <c r="AA55" s="375"/>
      <c r="AB55" s="358"/>
      <c r="AC55" s="366"/>
      <c r="AD55" s="366"/>
      <c r="AE55" s="366"/>
      <c r="AF55" s="366"/>
      <c r="AG55" s="366"/>
      <c r="AH55" s="366"/>
      <c r="AI55" s="366"/>
      <c r="AJ55" s="366"/>
      <c r="AK55" s="375"/>
      <c r="AL55" s="366"/>
      <c r="AM55" s="366"/>
      <c r="AO55" s="97"/>
      <c r="AP55" s="97"/>
      <c r="AQ55" s="97"/>
    </row>
    <row r="56" spans="1:44" s="145" customFormat="1" ht="13.8" thickBot="1" x14ac:dyDescent="0.25">
      <c r="A56" s="375"/>
      <c r="B56" s="375"/>
      <c r="C56" s="375"/>
      <c r="D56" s="346"/>
      <c r="E56" s="377" t="s">
        <v>99</v>
      </c>
      <c r="F56" s="375"/>
      <c r="G56" s="375"/>
      <c r="H56" s="375"/>
      <c r="I56" s="375"/>
      <c r="J56" s="375"/>
      <c r="K56" s="375"/>
      <c r="L56" s="375" t="s">
        <v>98</v>
      </c>
      <c r="M56" s="375"/>
      <c r="N56" s="375"/>
      <c r="O56" s="375"/>
      <c r="P56" s="375"/>
      <c r="Q56" s="375"/>
      <c r="R56" s="366"/>
      <c r="S56" s="376" t="s">
        <v>97</v>
      </c>
      <c r="T56" s="375"/>
      <c r="U56" s="375"/>
      <c r="V56" s="375"/>
      <c r="W56" s="375"/>
      <c r="X56" s="375"/>
      <c r="Y56" s="375"/>
      <c r="Z56" s="376"/>
      <c r="AA56" s="376"/>
      <c r="AB56" s="376"/>
      <c r="AC56" s="376"/>
      <c r="AD56" s="376"/>
      <c r="AE56" s="376"/>
      <c r="AF56" s="376"/>
      <c r="AG56" s="376"/>
      <c r="AH56" s="376"/>
      <c r="AI56" s="376"/>
      <c r="AJ56" s="376"/>
      <c r="AK56" s="376"/>
      <c r="AL56" s="346"/>
      <c r="AM56" s="346"/>
      <c r="AN56" s="160" t="s">
        <v>1086</v>
      </c>
      <c r="AR56" s="160"/>
    </row>
    <row r="57" spans="1:44" s="145" customFormat="1" ht="13.8" thickBot="1" x14ac:dyDescent="0.25">
      <c r="A57" s="366"/>
      <c r="B57" s="375" t="s">
        <v>6083</v>
      </c>
      <c r="C57" s="375"/>
      <c r="D57" s="378" t="s">
        <v>1088</v>
      </c>
      <c r="E57" s="1452">
        <f>I8</f>
        <v>0</v>
      </c>
      <c r="F57" s="1452"/>
      <c r="G57" s="1452"/>
      <c r="H57" s="1452"/>
      <c r="I57" s="1452"/>
      <c r="J57" s="1452"/>
      <c r="K57" s="375" t="s">
        <v>1087</v>
      </c>
      <c r="L57" s="1461"/>
      <c r="M57" s="1462"/>
      <c r="N57" s="1462"/>
      <c r="O57" s="1462"/>
      <c r="P57" s="1462"/>
      <c r="Q57" s="1463"/>
      <c r="R57" s="375" t="s">
        <v>1087</v>
      </c>
      <c r="S57" s="1461"/>
      <c r="T57" s="1462"/>
      <c r="U57" s="1462"/>
      <c r="V57" s="1462"/>
      <c r="W57" s="1462"/>
      <c r="X57" s="1463"/>
      <c r="Y57" s="358"/>
      <c r="Z57" s="375"/>
      <c r="AA57" s="375"/>
      <c r="AB57" s="379"/>
      <c r="AC57" s="379"/>
      <c r="AD57" s="379"/>
      <c r="AE57" s="379"/>
      <c r="AF57" s="379"/>
      <c r="AG57" s="379"/>
      <c r="AH57" s="366"/>
      <c r="AI57" s="346"/>
      <c r="AJ57" s="376"/>
      <c r="AK57" s="376"/>
      <c r="AL57" s="346"/>
      <c r="AM57" s="346"/>
      <c r="AR57" s="97"/>
    </row>
    <row r="58" spans="1:44" s="145" customFormat="1" x14ac:dyDescent="0.2">
      <c r="A58" s="375"/>
      <c r="B58" s="375"/>
      <c r="C58" s="375"/>
      <c r="D58" s="378"/>
      <c r="E58" s="358"/>
      <c r="F58" s="358"/>
      <c r="G58" s="358"/>
      <c r="H58" s="358"/>
      <c r="I58" s="358"/>
      <c r="J58" s="358"/>
      <c r="K58" s="375"/>
      <c r="L58" s="358"/>
      <c r="M58" s="358"/>
      <c r="N58" s="358"/>
      <c r="O58" s="358"/>
      <c r="P58" s="358"/>
      <c r="Q58" s="358"/>
      <c r="R58" s="375"/>
      <c r="S58" s="358"/>
      <c r="T58" s="358"/>
      <c r="U58" s="358"/>
      <c r="V58" s="358"/>
      <c r="W58" s="358"/>
      <c r="X58" s="358"/>
      <c r="Y58" s="358"/>
      <c r="Z58" s="375"/>
      <c r="AA58" s="375"/>
      <c r="AB58" s="358"/>
      <c r="AC58" s="358"/>
      <c r="AD58" s="358"/>
      <c r="AE58" s="358"/>
      <c r="AF58" s="358"/>
      <c r="AG58" s="358"/>
      <c r="AH58" s="376"/>
      <c r="AI58" s="376"/>
      <c r="AJ58" s="376"/>
      <c r="AK58" s="376"/>
      <c r="AL58" s="366"/>
      <c r="AM58" s="366"/>
    </row>
    <row r="59" spans="1:44" s="145" customFormat="1" x14ac:dyDescent="0.2">
      <c r="A59" s="375"/>
      <c r="B59" s="375"/>
      <c r="C59" s="375"/>
      <c r="D59" s="378"/>
      <c r="E59" s="380" t="s">
        <v>96</v>
      </c>
      <c r="F59" s="366"/>
      <c r="G59" s="358"/>
      <c r="H59" s="358"/>
      <c r="I59" s="358"/>
      <c r="J59" s="358"/>
      <c r="K59" s="375"/>
      <c r="L59" s="358"/>
      <c r="M59" s="358"/>
      <c r="N59" s="366"/>
      <c r="O59" s="380"/>
      <c r="P59" s="358"/>
      <c r="Q59" s="358"/>
      <c r="R59" s="375"/>
      <c r="S59" s="366"/>
      <c r="T59" s="366"/>
      <c r="U59" s="366"/>
      <c r="V59" s="366"/>
      <c r="W59" s="366"/>
      <c r="X59" s="380" t="s">
        <v>96</v>
      </c>
      <c r="Y59" s="380"/>
      <c r="Z59" s="358"/>
      <c r="AA59" s="358"/>
      <c r="AB59" s="358"/>
      <c r="AC59" s="358"/>
      <c r="AD59" s="358"/>
      <c r="AE59" s="366"/>
      <c r="AF59" s="366"/>
      <c r="AG59" s="366"/>
      <c r="AH59" s="380"/>
      <c r="AI59" s="358"/>
      <c r="AJ59" s="358"/>
      <c r="AK59" s="358"/>
      <c r="AL59" s="358"/>
      <c r="AM59" s="358"/>
    </row>
    <row r="60" spans="1:44" s="145" customFormat="1" ht="13.8" thickBot="1" x14ac:dyDescent="0.25">
      <c r="A60" s="375"/>
      <c r="B60" s="375"/>
      <c r="C60" s="375"/>
      <c r="D60" s="378"/>
      <c r="E60" s="380" t="s">
        <v>4789</v>
      </c>
      <c r="F60" s="366"/>
      <c r="G60" s="358"/>
      <c r="H60" s="358"/>
      <c r="I60" s="358"/>
      <c r="J60" s="358"/>
      <c r="K60" s="375"/>
      <c r="L60" s="358"/>
      <c r="M60" s="358"/>
      <c r="N60" s="380"/>
      <c r="O60" s="380"/>
      <c r="P60" s="366"/>
      <c r="Q60" s="366"/>
      <c r="R60" s="366"/>
      <c r="S60" s="366"/>
      <c r="T60" s="366"/>
      <c r="U60" s="366"/>
      <c r="V60" s="366"/>
      <c r="W60" s="366"/>
      <c r="X60" s="380" t="s">
        <v>4790</v>
      </c>
      <c r="Y60" s="380"/>
      <c r="Z60" s="375"/>
      <c r="AA60" s="375"/>
      <c r="AB60" s="375"/>
      <c r="AC60" s="375"/>
      <c r="AD60" s="375"/>
      <c r="AE60" s="366"/>
      <c r="AF60" s="366"/>
      <c r="AG60" s="366"/>
      <c r="AH60" s="375"/>
      <c r="AI60" s="375"/>
      <c r="AJ60" s="375"/>
      <c r="AK60" s="375"/>
      <c r="AL60" s="375"/>
      <c r="AM60" s="375"/>
      <c r="AO60" s="97"/>
      <c r="AP60" s="97"/>
      <c r="AQ60" s="97"/>
    </row>
    <row r="61" spans="1:44" s="145" customFormat="1" ht="13.8" thickBot="1" x14ac:dyDescent="0.25">
      <c r="A61" s="375"/>
      <c r="B61" s="375"/>
      <c r="C61" s="375"/>
      <c r="D61" s="378"/>
      <c r="E61" s="375" t="s">
        <v>1087</v>
      </c>
      <c r="F61" s="1461"/>
      <c r="G61" s="1462"/>
      <c r="H61" s="1462"/>
      <c r="I61" s="1462"/>
      <c r="J61" s="1462"/>
      <c r="K61" s="1463"/>
      <c r="L61" s="366"/>
      <c r="M61" s="375"/>
      <c r="N61" s="366"/>
      <c r="O61" s="381"/>
      <c r="P61" s="381"/>
      <c r="Q61" s="381"/>
      <c r="R61" s="381"/>
      <c r="S61" s="381"/>
      <c r="T61" s="381"/>
      <c r="U61" s="366"/>
      <c r="V61" s="376"/>
      <c r="W61" s="375" t="s">
        <v>1087</v>
      </c>
      <c r="X61" s="1461"/>
      <c r="Y61" s="1482"/>
      <c r="Z61" s="1482"/>
      <c r="AA61" s="1482"/>
      <c r="AB61" s="1482"/>
      <c r="AC61" s="1482"/>
      <c r="AD61" s="1483"/>
      <c r="AE61" s="366"/>
      <c r="AF61" s="375"/>
      <c r="AG61" s="366"/>
      <c r="AH61" s="381"/>
      <c r="AI61" s="381"/>
      <c r="AJ61" s="381"/>
      <c r="AK61" s="381"/>
      <c r="AL61" s="381"/>
      <c r="AM61" s="381"/>
      <c r="AN61" s="160" t="s">
        <v>1086</v>
      </c>
      <c r="AR61" s="160"/>
    </row>
    <row r="62" spans="1:44" s="145" customFormat="1" x14ac:dyDescent="0.2">
      <c r="A62" s="366"/>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R62" s="97"/>
    </row>
    <row r="63" spans="1:44" s="145" customFormat="1" x14ac:dyDescent="0.2">
      <c r="A63" s="375"/>
      <c r="B63" s="375"/>
      <c r="C63" s="375"/>
      <c r="D63" s="378"/>
      <c r="E63" s="358"/>
      <c r="F63" s="358"/>
      <c r="G63" s="358"/>
      <c r="H63" s="358"/>
      <c r="I63" s="358"/>
      <c r="J63" s="358"/>
      <c r="K63" s="375"/>
      <c r="L63" s="358"/>
      <c r="M63" s="358"/>
      <c r="N63" s="358"/>
      <c r="O63" s="358"/>
      <c r="P63" s="358"/>
      <c r="Q63" s="358"/>
      <c r="R63" s="375"/>
      <c r="S63" s="358"/>
      <c r="T63" s="358"/>
      <c r="U63" s="358"/>
      <c r="V63" s="358"/>
      <c r="W63" s="358"/>
      <c r="X63" s="358"/>
      <c r="Y63" s="358"/>
      <c r="Z63" s="375"/>
      <c r="AA63" s="375"/>
      <c r="AB63" s="358"/>
      <c r="AC63" s="358"/>
      <c r="AD63" s="358"/>
      <c r="AE63" s="358"/>
      <c r="AF63" s="358"/>
      <c r="AG63" s="358"/>
      <c r="AH63" s="376"/>
      <c r="AI63" s="376"/>
      <c r="AJ63" s="376"/>
      <c r="AK63" s="376"/>
      <c r="AL63" s="366"/>
      <c r="AM63" s="366"/>
    </row>
    <row r="64" spans="1:44" s="145" customFormat="1" x14ac:dyDescent="0.2">
      <c r="A64" s="375"/>
      <c r="B64" s="375"/>
      <c r="C64" s="375"/>
      <c r="D64" s="378"/>
      <c r="E64" s="380"/>
      <c r="F64" s="366"/>
      <c r="G64" s="358"/>
      <c r="H64" s="358"/>
      <c r="I64" s="358"/>
      <c r="J64" s="358"/>
      <c r="K64" s="375"/>
      <c r="L64" s="358"/>
      <c r="M64" s="358"/>
      <c r="N64" s="366"/>
      <c r="O64" s="380" t="s">
        <v>830</v>
      </c>
      <c r="P64" s="358"/>
      <c r="Q64" s="358"/>
      <c r="R64" s="375"/>
      <c r="S64" s="366"/>
      <c r="T64" s="366"/>
      <c r="U64" s="366"/>
      <c r="V64" s="366"/>
      <c r="W64" s="366"/>
      <c r="X64" s="366"/>
      <c r="Y64" s="380" t="s">
        <v>1599</v>
      </c>
      <c r="Z64" s="358"/>
      <c r="AA64" s="358"/>
      <c r="AB64" s="358"/>
      <c r="AC64" s="358"/>
      <c r="AD64" s="358"/>
      <c r="AE64" s="366"/>
      <c r="AF64" s="366"/>
      <c r="AG64" s="366"/>
      <c r="AH64" s="366"/>
      <c r="AI64" s="366"/>
      <c r="AJ64" s="366"/>
      <c r="AK64" s="366"/>
      <c r="AL64" s="366"/>
      <c r="AM64" s="366"/>
    </row>
    <row r="65" spans="1:44" s="145" customFormat="1" ht="13.8" thickBot="1" x14ac:dyDescent="0.25">
      <c r="A65" s="375"/>
      <c r="B65" s="375"/>
      <c r="C65" s="375"/>
      <c r="D65" s="378"/>
      <c r="E65" s="380"/>
      <c r="F65" s="366"/>
      <c r="G65" s="358"/>
      <c r="H65" s="358"/>
      <c r="I65" s="358"/>
      <c r="J65" s="358"/>
      <c r="K65" s="375"/>
      <c r="L65" s="358"/>
      <c r="M65" s="358"/>
      <c r="N65" s="380"/>
      <c r="O65" s="380" t="s">
        <v>831</v>
      </c>
      <c r="P65" s="366"/>
      <c r="Q65" s="366"/>
      <c r="R65" s="366"/>
      <c r="S65" s="366"/>
      <c r="T65" s="366"/>
      <c r="U65" s="366"/>
      <c r="V65" s="366"/>
      <c r="W65" s="366"/>
      <c r="X65" s="366"/>
      <c r="Y65" s="375" t="s">
        <v>1600</v>
      </c>
      <c r="Z65" s="375"/>
      <c r="AA65" s="375"/>
      <c r="AB65" s="375"/>
      <c r="AC65" s="375"/>
      <c r="AD65" s="375"/>
      <c r="AE65" s="366"/>
      <c r="AF65" s="375"/>
      <c r="AG65" s="375"/>
      <c r="AH65" s="375"/>
      <c r="AI65" s="366"/>
      <c r="AJ65" s="366"/>
      <c r="AK65" s="366"/>
      <c r="AL65" s="366"/>
      <c r="AM65" s="366"/>
    </row>
    <row r="66" spans="1:44" s="145" customFormat="1" ht="13.8" thickBot="1" x14ac:dyDescent="0.25">
      <c r="A66" s="375"/>
      <c r="B66" s="375"/>
      <c r="C66" s="375"/>
      <c r="D66" s="378"/>
      <c r="E66" s="375"/>
      <c r="F66" s="381"/>
      <c r="G66" s="381"/>
      <c r="H66" s="381"/>
      <c r="I66" s="381"/>
      <c r="J66" s="381"/>
      <c r="K66" s="381"/>
      <c r="L66" s="366"/>
      <c r="M66" s="375" t="s">
        <v>1087</v>
      </c>
      <c r="N66" s="366"/>
      <c r="O66" s="1461"/>
      <c r="P66" s="1462"/>
      <c r="Q66" s="1462"/>
      <c r="R66" s="1462"/>
      <c r="S66" s="1462"/>
      <c r="T66" s="1463"/>
      <c r="U66" s="366"/>
      <c r="V66" s="376"/>
      <c r="W66" s="375" t="s">
        <v>1087</v>
      </c>
      <c r="X66" s="366"/>
      <c r="Y66" s="1461"/>
      <c r="Z66" s="1462"/>
      <c r="AA66" s="1462"/>
      <c r="AB66" s="1462"/>
      <c r="AC66" s="1462"/>
      <c r="AD66" s="1463"/>
      <c r="AE66" s="376" t="s">
        <v>1086</v>
      </c>
      <c r="AF66" s="366"/>
      <c r="AG66" s="366"/>
      <c r="AH66" s="366"/>
      <c r="AI66" s="376"/>
      <c r="AJ66" s="366"/>
      <c r="AK66" s="366"/>
      <c r="AL66" s="366"/>
      <c r="AM66" s="366"/>
    </row>
    <row r="67" spans="1:44" s="145" customFormat="1" x14ac:dyDescent="0.2">
      <c r="A67" s="375"/>
      <c r="B67" s="366"/>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c r="AN67" s="160"/>
    </row>
    <row r="68" spans="1:44" s="145" customFormat="1" x14ac:dyDescent="0.2">
      <c r="A68" s="375"/>
      <c r="B68" s="375"/>
      <c r="C68" s="375"/>
      <c r="D68" s="378"/>
      <c r="E68" s="366"/>
      <c r="F68" s="366"/>
      <c r="G68" s="358"/>
      <c r="H68" s="375"/>
      <c r="I68" s="375"/>
      <c r="J68" s="358"/>
      <c r="K68" s="380" t="s">
        <v>509</v>
      </c>
      <c r="L68" s="358"/>
      <c r="M68" s="358"/>
      <c r="N68" s="358"/>
      <c r="O68" s="358"/>
      <c r="P68" s="358"/>
      <c r="Q68" s="366"/>
      <c r="R68" s="366"/>
      <c r="S68" s="366"/>
      <c r="T68" s="366"/>
      <c r="U68" s="366"/>
      <c r="V68" s="380"/>
      <c r="W68" s="358"/>
      <c r="X68" s="358"/>
      <c r="Y68" s="358"/>
      <c r="Z68" s="358"/>
      <c r="AA68" s="358"/>
      <c r="AB68" s="366"/>
      <c r="AC68" s="366"/>
      <c r="AD68" s="366"/>
      <c r="AE68" s="366"/>
      <c r="AF68" s="366"/>
      <c r="AG68" s="366"/>
      <c r="AH68" s="366"/>
      <c r="AI68" s="366"/>
      <c r="AJ68" s="366"/>
      <c r="AK68" s="366"/>
      <c r="AL68" s="366"/>
      <c r="AM68" s="366"/>
    </row>
    <row r="69" spans="1:44" s="145" customFormat="1" x14ac:dyDescent="0.2">
      <c r="A69" s="375"/>
      <c r="B69" s="375"/>
      <c r="C69" s="375"/>
      <c r="D69" s="378"/>
      <c r="E69" s="366"/>
      <c r="F69" s="366"/>
      <c r="G69" s="358"/>
      <c r="H69" s="375"/>
      <c r="I69" s="375"/>
      <c r="J69" s="358"/>
      <c r="K69" s="382" t="s">
        <v>5697</v>
      </c>
      <c r="L69" s="358"/>
      <c r="M69" s="358"/>
      <c r="N69" s="358"/>
      <c r="O69" s="358"/>
      <c r="P69" s="358"/>
      <c r="Q69" s="366"/>
      <c r="R69" s="366"/>
      <c r="S69" s="366"/>
      <c r="T69" s="366"/>
      <c r="U69" s="366"/>
      <c r="V69" s="380" t="s">
        <v>1599</v>
      </c>
      <c r="W69" s="358"/>
      <c r="X69" s="358"/>
      <c r="Y69" s="358"/>
      <c r="Z69" s="358"/>
      <c r="AA69" s="358"/>
      <c r="AB69" s="366"/>
      <c r="AC69" s="366"/>
      <c r="AD69" s="366"/>
      <c r="AE69" s="366"/>
      <c r="AF69" s="366"/>
      <c r="AG69" s="366"/>
      <c r="AH69" s="366"/>
      <c r="AI69" s="366"/>
      <c r="AJ69" s="366"/>
      <c r="AK69" s="366"/>
      <c r="AL69" s="366"/>
      <c r="AM69" s="366"/>
    </row>
    <row r="70" spans="1:44" ht="13.8" thickBot="1" x14ac:dyDescent="0.25">
      <c r="A70" s="383"/>
      <c r="B70" s="375"/>
      <c r="C70" s="375"/>
      <c r="D70" s="378"/>
      <c r="E70" s="366"/>
      <c r="F70" s="366"/>
      <c r="G70" s="375"/>
      <c r="H70" s="366"/>
      <c r="I70" s="366"/>
      <c r="J70" s="366"/>
      <c r="K70" s="382" t="s">
        <v>5698</v>
      </c>
      <c r="L70" s="375"/>
      <c r="M70" s="375"/>
      <c r="N70" s="375"/>
      <c r="O70" s="375"/>
      <c r="P70" s="375"/>
      <c r="Q70" s="366"/>
      <c r="R70" s="366"/>
      <c r="S70" s="366"/>
      <c r="T70" s="366"/>
      <c r="U70" s="366"/>
      <c r="V70" s="375" t="s">
        <v>1600</v>
      </c>
      <c r="W70" s="375"/>
      <c r="X70" s="375"/>
      <c r="Y70" s="375"/>
      <c r="Z70" s="375"/>
      <c r="AA70" s="375"/>
      <c r="AB70" s="375"/>
      <c r="AC70" s="375"/>
      <c r="AD70" s="375"/>
      <c r="AE70" s="366"/>
      <c r="AF70" s="366"/>
      <c r="AG70" s="366"/>
      <c r="AH70" s="366"/>
      <c r="AI70" s="366"/>
      <c r="AJ70" s="366"/>
      <c r="AK70" s="366"/>
      <c r="AL70" s="366"/>
      <c r="AM70" s="366"/>
    </row>
    <row r="71" spans="1:44" ht="13.5" customHeight="1" thickBot="1" x14ac:dyDescent="0.25">
      <c r="A71" s="383"/>
      <c r="B71" s="375"/>
      <c r="C71" s="375"/>
      <c r="D71" s="378"/>
      <c r="E71" s="376" t="s">
        <v>1085</v>
      </c>
      <c r="F71" s="358"/>
      <c r="G71" s="358"/>
      <c r="H71" s="358"/>
      <c r="I71" s="375" t="s">
        <v>1084</v>
      </c>
      <c r="J71" s="366"/>
      <c r="K71" s="1461"/>
      <c r="L71" s="1462"/>
      <c r="M71" s="1462"/>
      <c r="N71" s="1462"/>
      <c r="O71" s="1462"/>
      <c r="P71" s="1463"/>
      <c r="Q71" s="366"/>
      <c r="R71" s="366"/>
      <c r="S71" s="366"/>
      <c r="T71" s="375" t="s">
        <v>1084</v>
      </c>
      <c r="U71" s="366"/>
      <c r="V71" s="1461"/>
      <c r="W71" s="1462"/>
      <c r="X71" s="1462"/>
      <c r="Y71" s="1462"/>
      <c r="Z71" s="1462"/>
      <c r="AA71" s="1463"/>
      <c r="AB71" s="366"/>
      <c r="AC71" s="366"/>
      <c r="AD71" s="366"/>
      <c r="AE71" s="376"/>
      <c r="AF71" s="366"/>
      <c r="AG71" s="366"/>
      <c r="AH71" s="366"/>
      <c r="AI71" s="366"/>
      <c r="AJ71" s="366"/>
      <c r="AK71" s="366"/>
      <c r="AL71" s="366"/>
      <c r="AM71" s="366"/>
    </row>
    <row r="72" spans="1:44" x14ac:dyDescent="0.2">
      <c r="A72" s="346"/>
      <c r="B72" s="375"/>
      <c r="C72" s="375"/>
      <c r="D72" s="378"/>
      <c r="E72" s="376"/>
      <c r="F72" s="358"/>
      <c r="G72" s="358"/>
      <c r="H72" s="358"/>
      <c r="I72" s="375"/>
      <c r="J72" s="366"/>
      <c r="K72" s="379"/>
      <c r="L72" s="379"/>
      <c r="M72" s="379"/>
      <c r="N72" s="379"/>
      <c r="O72" s="379"/>
      <c r="P72" s="379"/>
      <c r="Q72" s="366"/>
      <c r="R72" s="366"/>
      <c r="S72" s="366"/>
      <c r="T72" s="366"/>
      <c r="U72" s="366"/>
      <c r="V72" s="366"/>
      <c r="W72" s="366"/>
      <c r="X72" s="366"/>
      <c r="Y72" s="366"/>
      <c r="Z72" s="366"/>
      <c r="AA72" s="366"/>
      <c r="AB72" s="366"/>
      <c r="AC72" s="366"/>
      <c r="AD72" s="366"/>
      <c r="AE72" s="366"/>
      <c r="AF72" s="366"/>
      <c r="AG72" s="366"/>
      <c r="AH72" s="366"/>
      <c r="AI72" s="366"/>
      <c r="AJ72" s="366"/>
      <c r="AK72" s="366"/>
      <c r="AL72" s="366"/>
      <c r="AM72" s="366"/>
    </row>
    <row r="73" spans="1:44" x14ac:dyDescent="0.2">
      <c r="A73" s="346"/>
      <c r="B73" s="375"/>
      <c r="C73" s="375"/>
      <c r="D73" s="375" t="s">
        <v>594</v>
      </c>
      <c r="E73" s="1452">
        <f>ROUND((E57-L57-S57-F61-X61-O66-Y66)*1.3333,)+K71+V71</f>
        <v>0</v>
      </c>
      <c r="F73" s="1452"/>
      <c r="G73" s="1452"/>
      <c r="H73" s="1452"/>
      <c r="I73" s="1452"/>
      <c r="J73" s="1452"/>
      <c r="K73" s="375" t="s">
        <v>95</v>
      </c>
      <c r="L73" s="375"/>
      <c r="M73" s="375" t="s">
        <v>6976</v>
      </c>
      <c r="N73" s="376"/>
      <c r="O73" s="358"/>
      <c r="P73" s="358"/>
      <c r="Q73" s="358"/>
      <c r="R73" s="375"/>
      <c r="S73" s="358"/>
      <c r="T73" s="358"/>
      <c r="U73" s="358"/>
      <c r="V73" s="358"/>
      <c r="W73" s="358"/>
      <c r="X73" s="358"/>
      <c r="Y73" s="358"/>
      <c r="Z73" s="358"/>
      <c r="AA73" s="375"/>
      <c r="AB73" s="358"/>
      <c r="AC73" s="366"/>
      <c r="AD73" s="366"/>
      <c r="AE73" s="366"/>
      <c r="AF73" s="366"/>
      <c r="AG73" s="366"/>
      <c r="AH73" s="366"/>
      <c r="AI73" s="366"/>
      <c r="AJ73" s="366"/>
      <c r="AK73" s="375"/>
      <c r="AL73" s="366"/>
      <c r="AM73" s="366"/>
    </row>
    <row r="74" spans="1:44" x14ac:dyDescent="0.2">
      <c r="A74" s="346"/>
      <c r="B74" s="375"/>
      <c r="C74" s="375"/>
      <c r="D74" s="375"/>
      <c r="E74" s="358"/>
      <c r="F74" s="358"/>
      <c r="G74" s="358"/>
      <c r="H74" s="358"/>
      <c r="I74" s="358"/>
      <c r="J74" s="358"/>
      <c r="K74" s="375"/>
      <c r="L74" s="375"/>
      <c r="M74" s="375"/>
      <c r="N74" s="376"/>
      <c r="O74" s="358"/>
      <c r="P74" s="358"/>
      <c r="Q74" s="358"/>
      <c r="R74" s="375"/>
      <c r="S74" s="358"/>
      <c r="T74" s="358"/>
      <c r="U74" s="358"/>
      <c r="V74" s="358"/>
      <c r="W74" s="358"/>
      <c r="X74" s="358"/>
      <c r="Y74" s="358"/>
      <c r="Z74" s="358"/>
      <c r="AA74" s="375"/>
      <c r="AB74" s="358"/>
      <c r="AC74" s="366"/>
      <c r="AD74" s="366"/>
      <c r="AE74" s="366"/>
      <c r="AF74" s="366"/>
      <c r="AG74" s="366"/>
      <c r="AH74" s="366"/>
      <c r="AI74" s="366"/>
      <c r="AJ74" s="366"/>
      <c r="AK74" s="375"/>
      <c r="AL74" s="366"/>
      <c r="AM74" s="366"/>
    </row>
    <row r="75" spans="1:44" x14ac:dyDescent="0.2">
      <c r="A75" s="346"/>
      <c r="B75" s="375"/>
      <c r="C75" s="375"/>
      <c r="D75" s="375"/>
      <c r="E75" s="358"/>
      <c r="F75" s="358"/>
      <c r="G75" s="358"/>
      <c r="H75" s="358"/>
      <c r="I75" s="358"/>
      <c r="J75" s="358"/>
      <c r="K75" s="375"/>
      <c r="L75" s="375"/>
      <c r="M75" s="375"/>
      <c r="N75" s="376"/>
      <c r="O75" s="358"/>
      <c r="P75" s="358"/>
      <c r="Q75" s="358"/>
      <c r="R75" s="375"/>
      <c r="S75" s="358"/>
      <c r="T75" s="358"/>
      <c r="U75" s="358"/>
      <c r="V75" s="358"/>
      <c r="W75" s="358"/>
      <c r="X75" s="358"/>
      <c r="Y75" s="358"/>
      <c r="Z75" s="358"/>
      <c r="AA75" s="375"/>
      <c r="AB75" s="358"/>
      <c r="AC75" s="366"/>
      <c r="AD75" s="366"/>
      <c r="AE75" s="366"/>
      <c r="AF75" s="366"/>
      <c r="AG75" s="366"/>
      <c r="AH75" s="366"/>
      <c r="AI75" s="366"/>
      <c r="AJ75" s="366"/>
      <c r="AK75" s="375"/>
      <c r="AL75" s="366"/>
      <c r="AM75" s="366"/>
    </row>
    <row r="76" spans="1:44" s="145" customFormat="1" ht="13.8" thickBot="1" x14ac:dyDescent="0.25">
      <c r="A76" s="375"/>
      <c r="B76" s="375"/>
      <c r="C76" s="375"/>
      <c r="D76" s="346"/>
      <c r="E76" s="377" t="s">
        <v>99</v>
      </c>
      <c r="F76" s="375"/>
      <c r="G76" s="375"/>
      <c r="H76" s="375"/>
      <c r="I76" s="375"/>
      <c r="J76" s="375"/>
      <c r="K76" s="375"/>
      <c r="L76" s="375" t="s">
        <v>98</v>
      </c>
      <c r="M76" s="375"/>
      <c r="N76" s="375"/>
      <c r="O76" s="375"/>
      <c r="P76" s="375"/>
      <c r="Q76" s="375"/>
      <c r="R76" s="366"/>
      <c r="S76" s="376" t="s">
        <v>97</v>
      </c>
      <c r="T76" s="375"/>
      <c r="U76" s="375"/>
      <c r="V76" s="375"/>
      <c r="W76" s="375"/>
      <c r="X76" s="375"/>
      <c r="Y76" s="375"/>
      <c r="Z76" s="376"/>
      <c r="AA76" s="376"/>
      <c r="AB76" s="376"/>
      <c r="AC76" s="376"/>
      <c r="AD76" s="376"/>
      <c r="AE76" s="376"/>
      <c r="AF76" s="376"/>
      <c r="AG76" s="376"/>
      <c r="AH76" s="376"/>
      <c r="AI76" s="376"/>
      <c r="AJ76" s="376"/>
      <c r="AK76" s="376"/>
      <c r="AL76" s="346"/>
      <c r="AM76" s="346"/>
      <c r="AN76" s="160" t="s">
        <v>1086</v>
      </c>
      <c r="AR76" s="160"/>
    </row>
    <row r="77" spans="1:44" s="145" customFormat="1" ht="13.8" thickBot="1" x14ac:dyDescent="0.25">
      <c r="A77" s="366"/>
      <c r="B77" s="375" t="s">
        <v>6568</v>
      </c>
      <c r="C77" s="375"/>
      <c r="D77" s="378" t="s">
        <v>1088</v>
      </c>
      <c r="E77" s="1452">
        <f>I11</f>
        <v>0</v>
      </c>
      <c r="F77" s="1452"/>
      <c r="G77" s="1452"/>
      <c r="H77" s="1452"/>
      <c r="I77" s="1452"/>
      <c r="J77" s="1452"/>
      <c r="K77" s="375" t="s">
        <v>1087</v>
      </c>
      <c r="L77" s="1461"/>
      <c r="M77" s="1462"/>
      <c r="N77" s="1462"/>
      <c r="O77" s="1462"/>
      <c r="P77" s="1462"/>
      <c r="Q77" s="1463"/>
      <c r="R77" s="375" t="s">
        <v>1087</v>
      </c>
      <c r="S77" s="1461"/>
      <c r="T77" s="1462"/>
      <c r="U77" s="1462"/>
      <c r="V77" s="1462"/>
      <c r="W77" s="1462"/>
      <c r="X77" s="1463"/>
      <c r="Y77" s="358"/>
      <c r="Z77" s="375"/>
      <c r="AA77" s="375"/>
      <c r="AB77" s="379"/>
      <c r="AC77" s="379"/>
      <c r="AD77" s="379"/>
      <c r="AE77" s="379"/>
      <c r="AF77" s="379"/>
      <c r="AG77" s="379"/>
      <c r="AH77" s="366"/>
      <c r="AI77" s="346"/>
      <c r="AJ77" s="376"/>
      <c r="AK77" s="376"/>
      <c r="AL77" s="346"/>
      <c r="AM77" s="346"/>
      <c r="AR77" s="97"/>
    </row>
    <row r="78" spans="1:44" s="145" customFormat="1" x14ac:dyDescent="0.2">
      <c r="A78" s="375"/>
      <c r="B78" s="375"/>
      <c r="C78" s="375"/>
      <c r="D78" s="378"/>
      <c r="E78" s="358"/>
      <c r="F78" s="358"/>
      <c r="G78" s="358"/>
      <c r="H78" s="358"/>
      <c r="I78" s="358"/>
      <c r="J78" s="358"/>
      <c r="K78" s="375"/>
      <c r="L78" s="358"/>
      <c r="M78" s="358"/>
      <c r="N78" s="358"/>
      <c r="O78" s="358"/>
      <c r="P78" s="358"/>
      <c r="Q78" s="358"/>
      <c r="R78" s="375"/>
      <c r="S78" s="358"/>
      <c r="T78" s="358"/>
      <c r="U78" s="358"/>
      <c r="V78" s="358"/>
      <c r="W78" s="358"/>
      <c r="X78" s="358"/>
      <c r="Y78" s="358"/>
      <c r="Z78" s="375"/>
      <c r="AA78" s="375"/>
      <c r="AB78" s="358"/>
      <c r="AC78" s="358"/>
      <c r="AD78" s="358"/>
      <c r="AE78" s="358"/>
      <c r="AF78" s="358"/>
      <c r="AG78" s="358"/>
      <c r="AH78" s="376"/>
      <c r="AI78" s="376"/>
      <c r="AJ78" s="376"/>
      <c r="AK78" s="376"/>
      <c r="AL78" s="366"/>
      <c r="AM78" s="366"/>
    </row>
    <row r="79" spans="1:44" s="145" customFormat="1" x14ac:dyDescent="0.2">
      <c r="A79" s="375"/>
      <c r="B79" s="375"/>
      <c r="C79" s="375"/>
      <c r="D79" s="378"/>
      <c r="E79" s="380" t="s">
        <v>96</v>
      </c>
      <c r="F79" s="366"/>
      <c r="G79" s="358"/>
      <c r="H79" s="358"/>
      <c r="I79" s="358"/>
      <c r="J79" s="358"/>
      <c r="K79" s="375"/>
      <c r="L79" s="358"/>
      <c r="M79" s="358"/>
      <c r="N79" s="366"/>
      <c r="O79" s="380"/>
      <c r="P79" s="358"/>
      <c r="Q79" s="358"/>
      <c r="R79" s="375"/>
      <c r="S79" s="366"/>
      <c r="T79" s="366"/>
      <c r="U79" s="366"/>
      <c r="V79" s="366"/>
      <c r="W79" s="366"/>
      <c r="X79" s="380" t="s">
        <v>96</v>
      </c>
      <c r="Y79" s="380"/>
      <c r="Z79" s="358"/>
      <c r="AA79" s="358"/>
      <c r="AB79" s="358"/>
      <c r="AC79" s="358"/>
      <c r="AD79" s="358"/>
      <c r="AE79" s="366"/>
      <c r="AF79" s="366"/>
      <c r="AG79" s="366"/>
      <c r="AH79" s="380"/>
      <c r="AI79" s="358"/>
      <c r="AJ79" s="358"/>
      <c r="AK79" s="358"/>
      <c r="AL79" s="358"/>
      <c r="AM79" s="358"/>
    </row>
    <row r="80" spans="1:44" s="145" customFormat="1" ht="13.8" thickBot="1" x14ac:dyDescent="0.25">
      <c r="A80" s="375"/>
      <c r="B80" s="375"/>
      <c r="C80" s="375"/>
      <c r="D80" s="378"/>
      <c r="E80" s="380" t="s">
        <v>4789</v>
      </c>
      <c r="F80" s="366"/>
      <c r="G80" s="358"/>
      <c r="H80" s="358"/>
      <c r="I80" s="358"/>
      <c r="J80" s="358"/>
      <c r="K80" s="375"/>
      <c r="L80" s="358"/>
      <c r="M80" s="358"/>
      <c r="N80" s="380"/>
      <c r="O80" s="380"/>
      <c r="P80" s="366"/>
      <c r="Q80" s="366"/>
      <c r="R80" s="366"/>
      <c r="S80" s="366"/>
      <c r="T80" s="366"/>
      <c r="U80" s="366"/>
      <c r="V80" s="366"/>
      <c r="W80" s="366"/>
      <c r="X80" s="380" t="s">
        <v>4790</v>
      </c>
      <c r="Y80" s="380"/>
      <c r="Z80" s="375"/>
      <c r="AA80" s="375"/>
      <c r="AB80" s="375"/>
      <c r="AC80" s="375"/>
      <c r="AD80" s="375"/>
      <c r="AE80" s="366"/>
      <c r="AF80" s="366"/>
      <c r="AG80" s="366"/>
      <c r="AH80" s="375"/>
      <c r="AI80" s="375"/>
      <c r="AJ80" s="375"/>
      <c r="AK80" s="375"/>
      <c r="AL80" s="375"/>
      <c r="AM80" s="375"/>
      <c r="AO80" s="97"/>
      <c r="AP80" s="97"/>
      <c r="AQ80" s="97"/>
    </row>
    <row r="81" spans="1:44" s="145" customFormat="1" ht="13.8" thickBot="1" x14ac:dyDescent="0.25">
      <c r="A81" s="375"/>
      <c r="B81" s="375"/>
      <c r="C81" s="375"/>
      <c r="D81" s="378"/>
      <c r="E81" s="375" t="s">
        <v>1087</v>
      </c>
      <c r="F81" s="1461"/>
      <c r="G81" s="1462"/>
      <c r="H81" s="1462"/>
      <c r="I81" s="1462"/>
      <c r="J81" s="1462"/>
      <c r="K81" s="1463"/>
      <c r="L81" s="366"/>
      <c r="M81" s="375"/>
      <c r="N81" s="366"/>
      <c r="O81" s="381"/>
      <c r="P81" s="381"/>
      <c r="Q81" s="381"/>
      <c r="R81" s="381"/>
      <c r="S81" s="381"/>
      <c r="T81" s="381"/>
      <c r="U81" s="366"/>
      <c r="V81" s="376"/>
      <c r="W81" s="375" t="s">
        <v>1087</v>
      </c>
      <c r="X81" s="1461"/>
      <c r="Y81" s="1482"/>
      <c r="Z81" s="1482"/>
      <c r="AA81" s="1482"/>
      <c r="AB81" s="1482"/>
      <c r="AC81" s="1482"/>
      <c r="AD81" s="1483"/>
      <c r="AE81" s="366"/>
      <c r="AF81" s="375"/>
      <c r="AG81" s="366"/>
      <c r="AH81" s="381"/>
      <c r="AI81" s="381"/>
      <c r="AJ81" s="381"/>
      <c r="AK81" s="381"/>
      <c r="AL81" s="381"/>
      <c r="AM81" s="381"/>
      <c r="AN81" s="160" t="s">
        <v>1086</v>
      </c>
      <c r="AR81" s="160"/>
    </row>
    <row r="82" spans="1:44" s="145" customFormat="1" x14ac:dyDescent="0.2">
      <c r="A82" s="366"/>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c r="AH82" s="366"/>
      <c r="AI82" s="366"/>
      <c r="AJ82" s="366"/>
      <c r="AK82" s="366"/>
      <c r="AL82" s="366"/>
      <c r="AM82" s="366"/>
      <c r="AR82" s="97"/>
    </row>
    <row r="83" spans="1:44" s="145" customFormat="1" x14ac:dyDescent="0.2">
      <c r="A83" s="375"/>
      <c r="B83" s="375"/>
      <c r="C83" s="375"/>
      <c r="D83" s="378"/>
      <c r="E83" s="358"/>
      <c r="F83" s="358"/>
      <c r="G83" s="358"/>
      <c r="H83" s="358"/>
      <c r="I83" s="358"/>
      <c r="J83" s="358"/>
      <c r="K83" s="375"/>
      <c r="L83" s="358"/>
      <c r="M83" s="358"/>
      <c r="N83" s="358"/>
      <c r="O83" s="358"/>
      <c r="P83" s="358"/>
      <c r="Q83" s="358"/>
      <c r="R83" s="375"/>
      <c r="S83" s="358"/>
      <c r="T83" s="358"/>
      <c r="U83" s="358"/>
      <c r="V83" s="358"/>
      <c r="W83" s="358"/>
      <c r="X83" s="358"/>
      <c r="Y83" s="358"/>
      <c r="Z83" s="375"/>
      <c r="AA83" s="375"/>
      <c r="AB83" s="358"/>
      <c r="AC83" s="358"/>
      <c r="AD83" s="358"/>
      <c r="AE83" s="358"/>
      <c r="AF83" s="358"/>
      <c r="AG83" s="358"/>
      <c r="AH83" s="376"/>
      <c r="AI83" s="376"/>
      <c r="AJ83" s="376"/>
      <c r="AK83" s="376"/>
      <c r="AL83" s="366"/>
      <c r="AM83" s="366"/>
    </row>
    <row r="84" spans="1:44" s="145" customFormat="1" x14ac:dyDescent="0.2">
      <c r="A84" s="375"/>
      <c r="B84" s="375"/>
      <c r="C84" s="375"/>
      <c r="D84" s="378"/>
      <c r="E84" s="380"/>
      <c r="F84" s="366"/>
      <c r="G84" s="358"/>
      <c r="H84" s="358"/>
      <c r="I84" s="358"/>
      <c r="J84" s="358"/>
      <c r="K84" s="375"/>
      <c r="L84" s="358"/>
      <c r="M84" s="358"/>
      <c r="N84" s="366"/>
      <c r="O84" s="380" t="s">
        <v>830</v>
      </c>
      <c r="P84" s="358"/>
      <c r="Q84" s="358"/>
      <c r="R84" s="375"/>
      <c r="S84" s="366"/>
      <c r="T84" s="366"/>
      <c r="U84" s="366"/>
      <c r="V84" s="366"/>
      <c r="W84" s="366"/>
      <c r="X84" s="366"/>
      <c r="Y84" s="380" t="s">
        <v>1599</v>
      </c>
      <c r="Z84" s="358"/>
      <c r="AA84" s="358"/>
      <c r="AB84" s="358"/>
      <c r="AC84" s="358"/>
      <c r="AD84" s="358"/>
      <c r="AE84" s="366"/>
      <c r="AF84" s="366"/>
      <c r="AG84" s="366"/>
      <c r="AH84" s="366"/>
      <c r="AI84" s="366"/>
      <c r="AJ84" s="366"/>
      <c r="AK84" s="366"/>
      <c r="AL84" s="366"/>
      <c r="AM84" s="366"/>
    </row>
    <row r="85" spans="1:44" s="145" customFormat="1" ht="13.8" thickBot="1" x14ac:dyDescent="0.25">
      <c r="A85" s="375"/>
      <c r="B85" s="375"/>
      <c r="C85" s="375"/>
      <c r="D85" s="378"/>
      <c r="E85" s="380"/>
      <c r="F85" s="366"/>
      <c r="G85" s="358"/>
      <c r="H85" s="358"/>
      <c r="I85" s="358"/>
      <c r="J85" s="358"/>
      <c r="K85" s="375"/>
      <c r="L85" s="358"/>
      <c r="M85" s="358"/>
      <c r="N85" s="380"/>
      <c r="O85" s="380" t="s">
        <v>831</v>
      </c>
      <c r="P85" s="366"/>
      <c r="Q85" s="366"/>
      <c r="R85" s="366"/>
      <c r="S85" s="366"/>
      <c r="T85" s="366"/>
      <c r="U85" s="366"/>
      <c r="V85" s="366"/>
      <c r="W85" s="366"/>
      <c r="X85" s="366"/>
      <c r="Y85" s="375" t="s">
        <v>1600</v>
      </c>
      <c r="Z85" s="375"/>
      <c r="AA85" s="375"/>
      <c r="AB85" s="375"/>
      <c r="AC85" s="375"/>
      <c r="AD85" s="375"/>
      <c r="AE85" s="366"/>
      <c r="AF85" s="375"/>
      <c r="AG85" s="375"/>
      <c r="AH85" s="375"/>
      <c r="AI85" s="366"/>
      <c r="AJ85" s="366"/>
      <c r="AK85" s="366"/>
      <c r="AL85" s="366"/>
      <c r="AM85" s="366"/>
    </row>
    <row r="86" spans="1:44" s="145" customFormat="1" ht="13.8" thickBot="1" x14ac:dyDescent="0.25">
      <c r="A86" s="375"/>
      <c r="B86" s="375"/>
      <c r="C86" s="375"/>
      <c r="D86" s="378"/>
      <c r="E86" s="375"/>
      <c r="F86" s="381"/>
      <c r="G86" s="381"/>
      <c r="H86" s="381"/>
      <c r="I86" s="381"/>
      <c r="J86" s="381"/>
      <c r="K86" s="381"/>
      <c r="L86" s="366"/>
      <c r="M86" s="375" t="s">
        <v>1087</v>
      </c>
      <c r="N86" s="366"/>
      <c r="O86" s="1461"/>
      <c r="P86" s="1462"/>
      <c r="Q86" s="1462"/>
      <c r="R86" s="1462"/>
      <c r="S86" s="1462"/>
      <c r="T86" s="1463"/>
      <c r="U86" s="366"/>
      <c r="V86" s="376"/>
      <c r="W86" s="375" t="s">
        <v>1087</v>
      </c>
      <c r="X86" s="366"/>
      <c r="Y86" s="1461"/>
      <c r="Z86" s="1462"/>
      <c r="AA86" s="1462"/>
      <c r="AB86" s="1462"/>
      <c r="AC86" s="1462"/>
      <c r="AD86" s="1463"/>
      <c r="AE86" s="376" t="s">
        <v>1086</v>
      </c>
      <c r="AF86" s="366"/>
      <c r="AG86" s="366"/>
      <c r="AH86" s="366"/>
      <c r="AI86" s="376"/>
      <c r="AJ86" s="366"/>
      <c r="AK86" s="366"/>
      <c r="AL86" s="366"/>
      <c r="AM86" s="366"/>
    </row>
    <row r="87" spans="1:44" s="145" customFormat="1" x14ac:dyDescent="0.2">
      <c r="A87" s="375"/>
      <c r="B87" s="366"/>
      <c r="C87" s="366"/>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c r="AH87" s="366"/>
      <c r="AI87" s="366"/>
      <c r="AJ87" s="366"/>
      <c r="AK87" s="366"/>
      <c r="AL87" s="366"/>
      <c r="AM87" s="366"/>
      <c r="AN87" s="160"/>
    </row>
    <row r="88" spans="1:44" s="145" customFormat="1" x14ac:dyDescent="0.2">
      <c r="A88" s="375"/>
      <c r="B88" s="375"/>
      <c r="C88" s="375"/>
      <c r="D88" s="378"/>
      <c r="E88" s="366"/>
      <c r="F88" s="366"/>
      <c r="G88" s="358"/>
      <c r="H88" s="375"/>
      <c r="I88" s="375"/>
      <c r="J88" s="358"/>
      <c r="K88" s="380" t="s">
        <v>509</v>
      </c>
      <c r="L88" s="358"/>
      <c r="M88" s="358"/>
      <c r="N88" s="358"/>
      <c r="O88" s="358"/>
      <c r="P88" s="358"/>
      <c r="Q88" s="366"/>
      <c r="R88" s="366"/>
      <c r="S88" s="366"/>
      <c r="T88" s="366"/>
      <c r="U88" s="366"/>
      <c r="V88" s="380"/>
      <c r="W88" s="358"/>
      <c r="X88" s="358"/>
      <c r="Y88" s="358"/>
      <c r="Z88" s="358"/>
      <c r="AA88" s="358"/>
      <c r="AB88" s="366"/>
      <c r="AC88" s="366"/>
      <c r="AD88" s="366"/>
      <c r="AE88" s="366"/>
      <c r="AF88" s="366"/>
      <c r="AG88" s="366"/>
      <c r="AH88" s="366"/>
      <c r="AI88" s="366"/>
      <c r="AJ88" s="366"/>
      <c r="AK88" s="366"/>
      <c r="AL88" s="366"/>
      <c r="AM88" s="366"/>
    </row>
    <row r="89" spans="1:44" s="145" customFormat="1" x14ac:dyDescent="0.2">
      <c r="A89" s="375"/>
      <c r="B89" s="375"/>
      <c r="C89" s="375"/>
      <c r="D89" s="378"/>
      <c r="E89" s="366"/>
      <c r="F89" s="366"/>
      <c r="G89" s="358"/>
      <c r="H89" s="375"/>
      <c r="I89" s="375"/>
      <c r="J89" s="358"/>
      <c r="K89" s="382" t="s">
        <v>5697</v>
      </c>
      <c r="L89" s="358"/>
      <c r="M89" s="358"/>
      <c r="N89" s="358"/>
      <c r="O89" s="358"/>
      <c r="P89" s="358"/>
      <c r="Q89" s="366"/>
      <c r="R89" s="366"/>
      <c r="S89" s="366"/>
      <c r="T89" s="366"/>
      <c r="U89" s="366"/>
      <c r="V89" s="380" t="s">
        <v>1599</v>
      </c>
      <c r="W89" s="358"/>
      <c r="X89" s="358"/>
      <c r="Y89" s="358"/>
      <c r="Z89" s="358"/>
      <c r="AA89" s="358"/>
      <c r="AB89" s="366"/>
      <c r="AC89" s="366"/>
      <c r="AD89" s="366"/>
      <c r="AE89" s="366"/>
      <c r="AF89" s="366"/>
      <c r="AG89" s="366"/>
      <c r="AH89" s="366"/>
      <c r="AI89" s="366"/>
      <c r="AJ89" s="366"/>
      <c r="AK89" s="366"/>
      <c r="AL89" s="366"/>
      <c r="AM89" s="366"/>
    </row>
    <row r="90" spans="1:44" ht="13.8" thickBot="1" x14ac:dyDescent="0.25">
      <c r="A90" s="383"/>
      <c r="B90" s="375"/>
      <c r="C90" s="375"/>
      <c r="D90" s="378"/>
      <c r="E90" s="366"/>
      <c r="F90" s="366"/>
      <c r="G90" s="375"/>
      <c r="H90" s="366"/>
      <c r="I90" s="366"/>
      <c r="J90" s="366"/>
      <c r="K90" s="382" t="s">
        <v>5698</v>
      </c>
      <c r="L90" s="375"/>
      <c r="M90" s="375"/>
      <c r="N90" s="375"/>
      <c r="O90" s="375"/>
      <c r="P90" s="375"/>
      <c r="Q90" s="366"/>
      <c r="R90" s="366"/>
      <c r="S90" s="366"/>
      <c r="T90" s="366"/>
      <c r="U90" s="366"/>
      <c r="V90" s="375" t="s">
        <v>1600</v>
      </c>
      <c r="W90" s="375"/>
      <c r="X90" s="375"/>
      <c r="Y90" s="375"/>
      <c r="Z90" s="375"/>
      <c r="AA90" s="375"/>
      <c r="AB90" s="375"/>
      <c r="AC90" s="375"/>
      <c r="AD90" s="375"/>
      <c r="AE90" s="366"/>
      <c r="AF90" s="366"/>
      <c r="AG90" s="366"/>
      <c r="AH90" s="366"/>
      <c r="AI90" s="366"/>
      <c r="AJ90" s="366"/>
      <c r="AK90" s="366"/>
      <c r="AL90" s="366"/>
      <c r="AM90" s="366"/>
    </row>
    <row r="91" spans="1:44" ht="13.5" customHeight="1" thickBot="1" x14ac:dyDescent="0.25">
      <c r="A91" s="383"/>
      <c r="B91" s="375"/>
      <c r="C91" s="375"/>
      <c r="D91" s="378"/>
      <c r="E91" s="376" t="s">
        <v>1085</v>
      </c>
      <c r="F91" s="358"/>
      <c r="G91" s="358"/>
      <c r="H91" s="358"/>
      <c r="I91" s="375" t="s">
        <v>1084</v>
      </c>
      <c r="J91" s="366"/>
      <c r="K91" s="1461"/>
      <c r="L91" s="1462"/>
      <c r="M91" s="1462"/>
      <c r="N91" s="1462"/>
      <c r="O91" s="1462"/>
      <c r="P91" s="1463"/>
      <c r="Q91" s="366"/>
      <c r="R91" s="366"/>
      <c r="S91" s="366"/>
      <c r="T91" s="375" t="s">
        <v>1084</v>
      </c>
      <c r="U91" s="366"/>
      <c r="V91" s="1461"/>
      <c r="W91" s="1462"/>
      <c r="X91" s="1462"/>
      <c r="Y91" s="1462"/>
      <c r="Z91" s="1462"/>
      <c r="AA91" s="1463"/>
      <c r="AB91" s="366"/>
      <c r="AC91" s="366"/>
      <c r="AD91" s="366"/>
      <c r="AE91" s="376"/>
      <c r="AF91" s="366"/>
      <c r="AG91" s="366"/>
      <c r="AH91" s="366"/>
      <c r="AI91" s="366"/>
      <c r="AJ91" s="366"/>
      <c r="AK91" s="366"/>
      <c r="AL91" s="366"/>
      <c r="AM91" s="366"/>
    </row>
    <row r="92" spans="1:44" x14ac:dyDescent="0.2">
      <c r="A92" s="346"/>
      <c r="B92" s="375"/>
      <c r="C92" s="375"/>
      <c r="D92" s="378"/>
      <c r="E92" s="376"/>
      <c r="F92" s="358"/>
      <c r="G92" s="358"/>
      <c r="H92" s="358"/>
      <c r="I92" s="375"/>
      <c r="J92" s="366"/>
      <c r="K92" s="379"/>
      <c r="L92" s="379"/>
      <c r="M92" s="379"/>
      <c r="N92" s="379"/>
      <c r="O92" s="379"/>
      <c r="P92" s="379"/>
      <c r="Q92" s="366"/>
      <c r="R92" s="366"/>
      <c r="S92" s="366"/>
      <c r="T92" s="366"/>
      <c r="U92" s="366"/>
      <c r="V92" s="366"/>
      <c r="W92" s="366"/>
      <c r="X92" s="366"/>
      <c r="Y92" s="366"/>
      <c r="Z92" s="366"/>
      <c r="AA92" s="366"/>
      <c r="AB92" s="366"/>
      <c r="AC92" s="366"/>
      <c r="AD92" s="366"/>
      <c r="AE92" s="366"/>
      <c r="AF92" s="366"/>
      <c r="AG92" s="366"/>
      <c r="AH92" s="366"/>
      <c r="AI92" s="366"/>
      <c r="AJ92" s="366"/>
      <c r="AK92" s="366"/>
      <c r="AL92" s="366"/>
      <c r="AM92" s="366"/>
    </row>
    <row r="93" spans="1:44" x14ac:dyDescent="0.2">
      <c r="A93" s="346"/>
      <c r="B93" s="375"/>
      <c r="C93" s="375"/>
      <c r="D93" s="375" t="s">
        <v>594</v>
      </c>
      <c r="E93" s="1452">
        <f>ROUND((E77-L77-S77-F81-X81-O86-Y86)*1.3333,)+K91+V91</f>
        <v>0</v>
      </c>
      <c r="F93" s="1452"/>
      <c r="G93" s="1452"/>
      <c r="H93" s="1452"/>
      <c r="I93" s="1452"/>
      <c r="J93" s="1452"/>
      <c r="K93" s="375" t="s">
        <v>95</v>
      </c>
      <c r="L93" s="375"/>
      <c r="M93" s="375" t="s">
        <v>4788</v>
      </c>
      <c r="N93" s="376"/>
      <c r="O93" s="358"/>
      <c r="P93" s="358"/>
      <c r="Q93" s="358"/>
      <c r="R93" s="375"/>
      <c r="S93" s="358"/>
      <c r="T93" s="358"/>
      <c r="U93" s="358"/>
      <c r="V93" s="358"/>
      <c r="W93" s="358"/>
      <c r="X93" s="358"/>
      <c r="Y93" s="358"/>
      <c r="Z93" s="358"/>
      <c r="AA93" s="375"/>
      <c r="AB93" s="358"/>
      <c r="AC93" s="366"/>
      <c r="AD93" s="366"/>
      <c r="AE93" s="366"/>
      <c r="AF93" s="366"/>
      <c r="AG93" s="366"/>
      <c r="AH93" s="366"/>
      <c r="AI93" s="366"/>
      <c r="AJ93" s="366"/>
      <c r="AK93" s="375"/>
      <c r="AL93" s="366"/>
      <c r="AM93" s="366"/>
    </row>
    <row r="94" spans="1:44" ht="13.8" thickBot="1" x14ac:dyDescent="0.25">
      <c r="A94" s="346"/>
      <c r="B94" s="375"/>
      <c r="C94" s="375"/>
      <c r="D94" s="375"/>
      <c r="E94" s="358"/>
      <c r="F94" s="358"/>
      <c r="G94" s="358"/>
      <c r="H94" s="358"/>
      <c r="I94" s="358"/>
      <c r="J94" s="358"/>
      <c r="K94" s="375"/>
      <c r="L94" s="375"/>
      <c r="M94" s="375"/>
      <c r="N94" s="376"/>
      <c r="O94" s="358"/>
      <c r="P94" s="358"/>
      <c r="Q94" s="358"/>
      <c r="R94" s="375"/>
      <c r="S94" s="358"/>
      <c r="T94" s="358"/>
      <c r="U94" s="358"/>
      <c r="V94" s="358"/>
      <c r="W94" s="358"/>
      <c r="X94" s="358"/>
      <c r="Y94" s="358"/>
      <c r="Z94" s="358"/>
      <c r="AA94" s="375"/>
      <c r="AB94" s="358"/>
      <c r="AC94" s="366"/>
      <c r="AD94" s="366"/>
      <c r="AE94" s="366"/>
      <c r="AF94" s="366"/>
      <c r="AG94" s="366"/>
      <c r="AH94" s="366"/>
      <c r="AI94" s="366"/>
      <c r="AJ94" s="366"/>
      <c r="AK94" s="375"/>
      <c r="AL94" s="366"/>
      <c r="AM94" s="366"/>
    </row>
    <row r="95" spans="1:44" x14ac:dyDescent="0.2">
      <c r="A95" s="346"/>
      <c r="B95" s="1486" t="s">
        <v>94</v>
      </c>
      <c r="C95" s="1486"/>
      <c r="D95" s="1486"/>
      <c r="E95" s="1486"/>
      <c r="F95" s="1486"/>
      <c r="G95" s="1486"/>
      <c r="H95" s="1486"/>
      <c r="I95" s="1487" t="s">
        <v>4791</v>
      </c>
      <c r="J95" s="1487"/>
      <c r="K95" s="1487"/>
      <c r="L95" s="1487"/>
      <c r="M95" s="1487"/>
      <c r="N95" s="1485" t="s">
        <v>594</v>
      </c>
      <c r="O95" s="1488">
        <f>ROUND((E53+E73+E93)/3,)</f>
        <v>0</v>
      </c>
      <c r="P95" s="1489"/>
      <c r="Q95" s="1489"/>
      <c r="R95" s="1489"/>
      <c r="S95" s="1489"/>
      <c r="T95" s="1490"/>
      <c r="U95" s="1484" t="s">
        <v>93</v>
      </c>
      <c r="V95" s="1484"/>
      <c r="W95" s="1484"/>
      <c r="X95" s="1484"/>
      <c r="Y95" s="1484"/>
      <c r="Z95" s="1484"/>
      <c r="AA95" s="383"/>
      <c r="AB95" s="383"/>
      <c r="AC95" s="346"/>
      <c r="AD95" s="346"/>
      <c r="AE95" s="346"/>
      <c r="AF95" s="346"/>
      <c r="AG95" s="346"/>
      <c r="AH95" s="346"/>
      <c r="AI95" s="383"/>
      <c r="AJ95" s="383"/>
      <c r="AK95" s="383"/>
      <c r="AL95" s="346"/>
      <c r="AM95" s="346"/>
    </row>
    <row r="96" spans="1:44" ht="13.8" thickBot="1" x14ac:dyDescent="0.25">
      <c r="A96" s="346"/>
      <c r="B96" s="1486"/>
      <c r="C96" s="1486"/>
      <c r="D96" s="1486"/>
      <c r="E96" s="1486"/>
      <c r="F96" s="1486"/>
      <c r="G96" s="1486"/>
      <c r="H96" s="1486"/>
      <c r="I96" s="1485">
        <v>3</v>
      </c>
      <c r="J96" s="1485"/>
      <c r="K96" s="1485"/>
      <c r="L96" s="1485"/>
      <c r="M96" s="1485"/>
      <c r="N96" s="1485"/>
      <c r="O96" s="1491"/>
      <c r="P96" s="1492"/>
      <c r="Q96" s="1492"/>
      <c r="R96" s="1492"/>
      <c r="S96" s="1492"/>
      <c r="T96" s="1493"/>
      <c r="U96" s="1484"/>
      <c r="V96" s="1484"/>
      <c r="W96" s="1484"/>
      <c r="X96" s="1484"/>
      <c r="Y96" s="1484"/>
      <c r="Z96" s="1484"/>
      <c r="AA96" s="346"/>
      <c r="AB96" s="346"/>
      <c r="AC96" s="346"/>
      <c r="AD96" s="346"/>
      <c r="AE96" s="346"/>
      <c r="AF96" s="346"/>
      <c r="AG96" s="346"/>
      <c r="AH96" s="346"/>
      <c r="AI96" s="346"/>
      <c r="AJ96" s="383"/>
      <c r="AK96" s="383"/>
      <c r="AL96" s="346"/>
      <c r="AM96" s="346"/>
    </row>
    <row r="97" spans="1:39" x14ac:dyDescent="0.2">
      <c r="A97" s="346"/>
      <c r="B97" s="346"/>
      <c r="C97" s="346"/>
      <c r="D97" s="347"/>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row>
    <row r="98" spans="1:39" x14ac:dyDescent="0.2">
      <c r="A98" s="346"/>
      <c r="B98" s="346"/>
      <c r="C98" s="346"/>
      <c r="D98" s="347"/>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row>
    <row r="99" spans="1:39" x14ac:dyDescent="0.2">
      <c r="A99" s="346"/>
      <c r="B99" s="346"/>
      <c r="C99" s="346"/>
      <c r="D99" s="347"/>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6"/>
    </row>
  </sheetData>
  <sheetProtection autoFilter="0"/>
  <mergeCells count="93">
    <mergeCell ref="U95:Z96"/>
    <mergeCell ref="I96:M96"/>
    <mergeCell ref="E73:J73"/>
    <mergeCell ref="B95:H96"/>
    <mergeCell ref="I95:M95"/>
    <mergeCell ref="N95:N96"/>
    <mergeCell ref="O95:T96"/>
    <mergeCell ref="E77:J77"/>
    <mergeCell ref="L77:Q77"/>
    <mergeCell ref="S77:X77"/>
    <mergeCell ref="F81:K81"/>
    <mergeCell ref="X81:AD81"/>
    <mergeCell ref="O86:T86"/>
    <mergeCell ref="Y86:AD86"/>
    <mergeCell ref="K91:P91"/>
    <mergeCell ref="V91:AA91"/>
    <mergeCell ref="E57:J57"/>
    <mergeCell ref="L57:Q57"/>
    <mergeCell ref="S57:X57"/>
    <mergeCell ref="F61:K61"/>
    <mergeCell ref="X61:AD61"/>
    <mergeCell ref="E53:J53"/>
    <mergeCell ref="E37:J37"/>
    <mergeCell ref="L37:Q37"/>
    <mergeCell ref="S37:X37"/>
    <mergeCell ref="F41:K41"/>
    <mergeCell ref="X41:AD41"/>
    <mergeCell ref="O46:T46"/>
    <mergeCell ref="Y46:AD46"/>
    <mergeCell ref="O66:T66"/>
    <mergeCell ref="Y66:AD66"/>
    <mergeCell ref="K51:P51"/>
    <mergeCell ref="V51:AA51"/>
    <mergeCell ref="I8:N8"/>
    <mergeCell ref="Q8:Q9"/>
    <mergeCell ref="R8:U9"/>
    <mergeCell ref="M17:P17"/>
    <mergeCell ref="M18:P19"/>
    <mergeCell ref="Q18:Q19"/>
    <mergeCell ref="I11:N11"/>
    <mergeCell ref="AA8:AG8"/>
    <mergeCell ref="I9:N9"/>
    <mergeCell ref="AA9:AG9"/>
    <mergeCell ref="N29:Q29"/>
    <mergeCell ref="N28:Q28"/>
    <mergeCell ref="R28:R29"/>
    <mergeCell ref="AE17:AH17"/>
    <mergeCell ref="I12:N12"/>
    <mergeCell ref="C28:L29"/>
    <mergeCell ref="M28:M29"/>
    <mergeCell ref="A17:G17"/>
    <mergeCell ref="H17:K17"/>
    <mergeCell ref="H18:K19"/>
    <mergeCell ref="L18:L19"/>
    <mergeCell ref="C18:F19"/>
    <mergeCell ref="G18:G19"/>
    <mergeCell ref="I5:N5"/>
    <mergeCell ref="Q5:Q6"/>
    <mergeCell ref="R5:U6"/>
    <mergeCell ref="AB5:AF6"/>
    <mergeCell ref="I6:N6"/>
    <mergeCell ref="AE2:AK2"/>
    <mergeCell ref="AA2:AD2"/>
    <mergeCell ref="S28:V29"/>
    <mergeCell ref="W28:X29"/>
    <mergeCell ref="Y28:AK29"/>
    <mergeCell ref="Z20:AD20"/>
    <mergeCell ref="AI20:AL20"/>
    <mergeCell ref="Z21:AD21"/>
    <mergeCell ref="AE21:AH21"/>
    <mergeCell ref="AI21:AL21"/>
    <mergeCell ref="Z18:AD18"/>
    <mergeCell ref="Z17:AD17"/>
    <mergeCell ref="AI19:AL19"/>
    <mergeCell ref="AE20:AH20"/>
    <mergeCell ref="R17:Y17"/>
    <mergeCell ref="R18:U19"/>
    <mergeCell ref="E93:J93"/>
    <mergeCell ref="Z24:AL25"/>
    <mergeCell ref="AI18:AL18"/>
    <mergeCell ref="Z19:AD19"/>
    <mergeCell ref="Q11:Q12"/>
    <mergeCell ref="R11:U12"/>
    <mergeCell ref="AC11:AF12"/>
    <mergeCell ref="AI17:AL17"/>
    <mergeCell ref="AE18:AH18"/>
    <mergeCell ref="Z22:AD22"/>
    <mergeCell ref="AE22:AH22"/>
    <mergeCell ref="AI22:AL22"/>
    <mergeCell ref="AE19:AH19"/>
    <mergeCell ref="R24:U25"/>
    <mergeCell ref="K71:P71"/>
    <mergeCell ref="V71:AA71"/>
  </mergeCells>
  <phoneticPr fontId="3"/>
  <pageMargins left="0.61" right="0.32" top="0.83" bottom="0.54" header="0.51200000000000001" footer="0.51200000000000001"/>
  <pageSetup paperSize="9" scale="61"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49"/>
  <sheetViews>
    <sheetView workbookViewId="0">
      <selection activeCell="H11" sqref="H11"/>
    </sheetView>
  </sheetViews>
  <sheetFormatPr defaultColWidth="9" defaultRowHeight="18.75" customHeight="1" x14ac:dyDescent="0.2"/>
  <cols>
    <col min="1" max="2" width="3.88671875" style="47" customWidth="1"/>
    <col min="3" max="3" width="7.44140625" style="47" bestFit="1" customWidth="1"/>
    <col min="4" max="4" width="3" style="47" bestFit="1" customWidth="1"/>
    <col min="5" max="5" width="12" style="47" customWidth="1"/>
    <col min="6" max="6" width="11.88671875" style="50" customWidth="1"/>
    <col min="7" max="7" width="2" style="47" bestFit="1" customWidth="1"/>
    <col min="8" max="8" width="11.88671875" style="55" customWidth="1"/>
    <col min="9" max="9" width="2" style="47" bestFit="1" customWidth="1"/>
    <col min="10" max="10" width="11.88671875" style="50" customWidth="1"/>
    <col min="11" max="11" width="4.44140625" style="47" bestFit="1" customWidth="1"/>
    <col min="12" max="16384" width="9" style="47"/>
  </cols>
  <sheetData>
    <row r="1" spans="1:11" ht="18.75" customHeight="1" x14ac:dyDescent="0.2">
      <c r="A1" s="1747" t="s">
        <v>155</v>
      </c>
      <c r="B1" s="1748"/>
      <c r="C1" s="1749" t="s">
        <v>5786</v>
      </c>
      <c r="D1" s="1750"/>
      <c r="E1" s="1751"/>
      <c r="F1" s="620"/>
      <c r="G1" s="550"/>
      <c r="H1" s="1318" t="s">
        <v>154</v>
      </c>
      <c r="I1" s="1596">
        <f>総括表!H4</f>
        <v>0</v>
      </c>
      <c r="J1" s="1596"/>
      <c r="K1" s="1596"/>
    </row>
    <row r="2" spans="1:11" ht="18.75" customHeight="1" x14ac:dyDescent="0.2">
      <c r="A2" s="550"/>
      <c r="B2" s="550"/>
      <c r="C2" s="550"/>
      <c r="D2" s="550"/>
      <c r="E2" s="550"/>
      <c r="F2" s="620"/>
      <c r="G2" s="550"/>
      <c r="H2" s="554"/>
      <c r="I2" s="550"/>
      <c r="J2" s="770"/>
      <c r="K2" s="550"/>
    </row>
    <row r="3" spans="1:11" ht="18.75" customHeight="1" x14ac:dyDescent="0.2">
      <c r="A3" s="551" t="s">
        <v>1607</v>
      </c>
      <c r="B3" s="536" t="s">
        <v>3</v>
      </c>
      <c r="C3" s="550"/>
      <c r="D3" s="550"/>
      <c r="E3" s="550"/>
      <c r="F3" s="620"/>
      <c r="G3" s="550"/>
      <c r="H3" s="554"/>
      <c r="I3" s="550"/>
      <c r="J3" s="620"/>
      <c r="K3" s="550"/>
    </row>
    <row r="4" spans="1:11" ht="11.25" customHeight="1" x14ac:dyDescent="0.2">
      <c r="A4" s="553"/>
      <c r="B4" s="550"/>
      <c r="C4" s="550"/>
      <c r="D4" s="550"/>
      <c r="E4" s="550"/>
      <c r="F4" s="620"/>
      <c r="G4" s="550"/>
      <c r="H4" s="554"/>
      <c r="I4" s="550"/>
      <c r="J4" s="620"/>
      <c r="K4" s="550"/>
    </row>
    <row r="5" spans="1:11" ht="18.75" customHeight="1" x14ac:dyDescent="0.2">
      <c r="A5" s="553"/>
      <c r="B5" s="1547" t="s">
        <v>467</v>
      </c>
      <c r="C5" s="1548"/>
      <c r="D5" s="1547" t="s">
        <v>139</v>
      </c>
      <c r="E5" s="1548"/>
      <c r="F5" s="648" t="s">
        <v>212</v>
      </c>
      <c r="G5" s="649"/>
      <c r="H5" s="1319" t="s">
        <v>137</v>
      </c>
      <c r="I5" s="649"/>
      <c r="J5" s="648" t="s">
        <v>89</v>
      </c>
      <c r="K5" s="409"/>
    </row>
    <row r="6" spans="1:11" ht="15" customHeight="1" x14ac:dyDescent="0.2">
      <c r="A6" s="553"/>
      <c r="B6" s="626"/>
      <c r="C6" s="565"/>
      <c r="D6" s="566"/>
      <c r="E6" s="411"/>
      <c r="F6" s="627"/>
      <c r="G6" s="568"/>
      <c r="H6" s="569"/>
      <c r="I6" s="568"/>
      <c r="J6" s="628" t="s">
        <v>1608</v>
      </c>
      <c r="K6" s="409"/>
    </row>
    <row r="7" spans="1:11" s="49" customFormat="1" ht="15" customHeight="1" x14ac:dyDescent="0.2">
      <c r="A7" s="536"/>
      <c r="B7" s="652">
        <v>1</v>
      </c>
      <c r="C7" s="653" t="s">
        <v>126</v>
      </c>
      <c r="D7" s="655" t="s">
        <v>1609</v>
      </c>
      <c r="E7" s="656" t="s">
        <v>143</v>
      </c>
      <c r="F7" s="638" t="b">
        <f>IF(総括表!$B$4=総括表!$Q$4,基礎データ貼付用シート!E2413)</f>
        <v>0</v>
      </c>
      <c r="G7" s="699" t="s">
        <v>1610</v>
      </c>
      <c r="H7" s="796">
        <v>0.06</v>
      </c>
      <c r="I7" s="704" t="s">
        <v>1611</v>
      </c>
      <c r="J7" s="705">
        <f t="shared" ref="J7:J42" si="0">ROUND(F7*H7,0)</f>
        <v>0</v>
      </c>
      <c r="K7" s="409" t="s">
        <v>134</v>
      </c>
    </row>
    <row r="8" spans="1:11" s="49" customFormat="1" ht="15" customHeight="1" x14ac:dyDescent="0.2">
      <c r="A8" s="536"/>
      <c r="B8" s="779"/>
      <c r="C8" s="1320"/>
      <c r="D8" s="655" t="s">
        <v>1612</v>
      </c>
      <c r="E8" s="656" t="s">
        <v>142</v>
      </c>
      <c r="F8" s="638" t="b">
        <f>IF(総括表!$B$4=総括表!$Q$5,基礎データ貼付用シート!E2413)</f>
        <v>0</v>
      </c>
      <c r="G8" s="699" t="s">
        <v>1610</v>
      </c>
      <c r="H8" s="796">
        <v>4.7E-2</v>
      </c>
      <c r="I8" s="704" t="s">
        <v>1611</v>
      </c>
      <c r="J8" s="705">
        <f t="shared" si="0"/>
        <v>0</v>
      </c>
      <c r="K8" s="409" t="s">
        <v>132</v>
      </c>
    </row>
    <row r="9" spans="1:11" s="49" customFormat="1" ht="15" customHeight="1" x14ac:dyDescent="0.2">
      <c r="A9" s="536"/>
      <c r="B9" s="652">
        <v>2</v>
      </c>
      <c r="C9" s="653" t="s">
        <v>125</v>
      </c>
      <c r="D9" s="655" t="s">
        <v>1609</v>
      </c>
      <c r="E9" s="656" t="s">
        <v>143</v>
      </c>
      <c r="F9" s="638" t="b">
        <f>IF(総括表!$B$4=総括表!$Q$4,基礎データ貼付用シート!E2414)</f>
        <v>0</v>
      </c>
      <c r="G9" s="699" t="s">
        <v>1610</v>
      </c>
      <c r="H9" s="796">
        <v>0.12</v>
      </c>
      <c r="I9" s="704" t="s">
        <v>1611</v>
      </c>
      <c r="J9" s="705">
        <f t="shared" si="0"/>
        <v>0</v>
      </c>
      <c r="K9" s="409" t="s">
        <v>272</v>
      </c>
    </row>
    <row r="10" spans="1:11" s="49" customFormat="1" ht="15" customHeight="1" x14ac:dyDescent="0.2">
      <c r="A10" s="536"/>
      <c r="B10" s="779"/>
      <c r="C10" s="1320"/>
      <c r="D10" s="655" t="s">
        <v>1612</v>
      </c>
      <c r="E10" s="656" t="s">
        <v>142</v>
      </c>
      <c r="F10" s="638" t="b">
        <f>IF(総括表!$B$4=総括表!$Q$5,基礎データ貼付用シート!E2414)</f>
        <v>0</v>
      </c>
      <c r="G10" s="699" t="s">
        <v>1610</v>
      </c>
      <c r="H10" s="796">
        <v>9.4E-2</v>
      </c>
      <c r="I10" s="704" t="s">
        <v>1611</v>
      </c>
      <c r="J10" s="705">
        <f t="shared" si="0"/>
        <v>0</v>
      </c>
      <c r="K10" s="409" t="s">
        <v>271</v>
      </c>
    </row>
    <row r="11" spans="1:11" s="49" customFormat="1" ht="15" customHeight="1" x14ac:dyDescent="0.2">
      <c r="A11" s="536"/>
      <c r="B11" s="652">
        <v>3</v>
      </c>
      <c r="C11" s="653" t="s">
        <v>124</v>
      </c>
      <c r="D11" s="655" t="s">
        <v>1609</v>
      </c>
      <c r="E11" s="656" t="s">
        <v>143</v>
      </c>
      <c r="F11" s="638" t="b">
        <f>IF(総括表!$B$4=総括表!$Q$4,基礎データ貼付用シート!E2415)</f>
        <v>0</v>
      </c>
      <c r="G11" s="699" t="s">
        <v>1610</v>
      </c>
      <c r="H11" s="796">
        <v>0.17699999999999999</v>
      </c>
      <c r="I11" s="704" t="s">
        <v>1611</v>
      </c>
      <c r="J11" s="705">
        <f t="shared" si="0"/>
        <v>0</v>
      </c>
      <c r="K11" s="409" t="s">
        <v>269</v>
      </c>
    </row>
    <row r="12" spans="1:11" s="49" customFormat="1" ht="15" customHeight="1" x14ac:dyDescent="0.2">
      <c r="A12" s="536"/>
      <c r="B12" s="779"/>
      <c r="C12" s="1320"/>
      <c r="D12" s="655" t="s">
        <v>1612</v>
      </c>
      <c r="E12" s="656" t="s">
        <v>142</v>
      </c>
      <c r="F12" s="638" t="b">
        <f>IF(総括表!$B$4=総括表!$Q$5,基礎データ貼付用シート!E2415)</f>
        <v>0</v>
      </c>
      <c r="G12" s="699" t="s">
        <v>1610</v>
      </c>
      <c r="H12" s="796">
        <v>0.15</v>
      </c>
      <c r="I12" s="704" t="s">
        <v>1611</v>
      </c>
      <c r="J12" s="705">
        <f t="shared" si="0"/>
        <v>0</v>
      </c>
      <c r="K12" s="409" t="s">
        <v>268</v>
      </c>
    </row>
    <row r="13" spans="1:11" s="49" customFormat="1" ht="15" customHeight="1" x14ac:dyDescent="0.2">
      <c r="A13" s="536"/>
      <c r="B13" s="652">
        <v>4</v>
      </c>
      <c r="C13" s="653" t="s">
        <v>123</v>
      </c>
      <c r="D13" s="655" t="s">
        <v>1609</v>
      </c>
      <c r="E13" s="656" t="s">
        <v>143</v>
      </c>
      <c r="F13" s="638" t="b">
        <f>IF(総括表!$B$4=総括表!$Q$4,基礎データ貼付用シート!E2416)</f>
        <v>0</v>
      </c>
      <c r="G13" s="699" t="s">
        <v>1610</v>
      </c>
      <c r="H13" s="796">
        <v>0.51900000000000002</v>
      </c>
      <c r="I13" s="704" t="s">
        <v>1611</v>
      </c>
      <c r="J13" s="705">
        <f t="shared" si="0"/>
        <v>0</v>
      </c>
      <c r="K13" s="409" t="s">
        <v>270</v>
      </c>
    </row>
    <row r="14" spans="1:11" s="49" customFormat="1" ht="15" customHeight="1" x14ac:dyDescent="0.2">
      <c r="A14" s="536"/>
      <c r="B14" s="779"/>
      <c r="C14" s="1320"/>
      <c r="D14" s="655" t="s">
        <v>1612</v>
      </c>
      <c r="E14" s="656" t="s">
        <v>142</v>
      </c>
      <c r="F14" s="638" t="b">
        <f>IF(総括表!$B$4=総括表!$Q$5,基礎データ貼付用シート!E2416)</f>
        <v>0</v>
      </c>
      <c r="G14" s="699" t="s">
        <v>1610</v>
      </c>
      <c r="H14" s="796">
        <v>0.217</v>
      </c>
      <c r="I14" s="704" t="s">
        <v>1611</v>
      </c>
      <c r="J14" s="705">
        <f t="shared" si="0"/>
        <v>0</v>
      </c>
      <c r="K14" s="409" t="s">
        <v>267</v>
      </c>
    </row>
    <row r="15" spans="1:11" s="49" customFormat="1" ht="15" customHeight="1" x14ac:dyDescent="0.2">
      <c r="A15" s="536"/>
      <c r="B15" s="652">
        <v>5</v>
      </c>
      <c r="C15" s="653" t="s">
        <v>122</v>
      </c>
      <c r="D15" s="655" t="s">
        <v>1609</v>
      </c>
      <c r="E15" s="656" t="s">
        <v>143</v>
      </c>
      <c r="F15" s="638" t="b">
        <f>IF(総括表!$B$4=総括表!$Q$4,基礎データ貼付用シート!E2417)</f>
        <v>0</v>
      </c>
      <c r="G15" s="699" t="s">
        <v>1610</v>
      </c>
      <c r="H15" s="796">
        <v>0.55600000000000005</v>
      </c>
      <c r="I15" s="704" t="s">
        <v>1611</v>
      </c>
      <c r="J15" s="705">
        <f t="shared" si="0"/>
        <v>0</v>
      </c>
      <c r="K15" s="409" t="s">
        <v>266</v>
      </c>
    </row>
    <row r="16" spans="1:11" s="49" customFormat="1" ht="15" customHeight="1" x14ac:dyDescent="0.2">
      <c r="A16" s="536"/>
      <c r="B16" s="779"/>
      <c r="C16" s="1320"/>
      <c r="D16" s="655" t="s">
        <v>1612</v>
      </c>
      <c r="E16" s="656" t="s">
        <v>142</v>
      </c>
      <c r="F16" s="638" t="b">
        <f>IF(総括表!$B$4=総括表!$Q$5,基礎データ貼付用シート!E2417)</f>
        <v>0</v>
      </c>
      <c r="G16" s="699" t="s">
        <v>1610</v>
      </c>
      <c r="H16" s="796">
        <v>0.24299999999999999</v>
      </c>
      <c r="I16" s="704" t="s">
        <v>1611</v>
      </c>
      <c r="J16" s="705">
        <f t="shared" si="0"/>
        <v>0</v>
      </c>
      <c r="K16" s="409" t="s">
        <v>265</v>
      </c>
    </row>
    <row r="17" spans="1:11" s="49" customFormat="1" ht="15" customHeight="1" x14ac:dyDescent="0.2">
      <c r="A17" s="536"/>
      <c r="B17" s="652">
        <v>6</v>
      </c>
      <c r="C17" s="653" t="s">
        <v>121</v>
      </c>
      <c r="D17" s="655" t="s">
        <v>1609</v>
      </c>
      <c r="E17" s="656" t="s">
        <v>143</v>
      </c>
      <c r="F17" s="638" t="b">
        <f>IF(総括表!$B$4=総括表!$Q$4,基礎データ貼付用シート!E2418)</f>
        <v>0</v>
      </c>
      <c r="G17" s="699" t="s">
        <v>1610</v>
      </c>
      <c r="H17" s="796">
        <v>0.59299999999999997</v>
      </c>
      <c r="I17" s="704" t="s">
        <v>1611</v>
      </c>
      <c r="J17" s="705">
        <f t="shared" si="0"/>
        <v>0</v>
      </c>
      <c r="K17" s="409" t="s">
        <v>264</v>
      </c>
    </row>
    <row r="18" spans="1:11" s="49" customFormat="1" ht="15" customHeight="1" x14ac:dyDescent="0.2">
      <c r="A18" s="536"/>
      <c r="B18" s="779"/>
      <c r="C18" s="1320"/>
      <c r="D18" s="655" t="s">
        <v>1612</v>
      </c>
      <c r="E18" s="656" t="s">
        <v>142</v>
      </c>
      <c r="F18" s="638" t="b">
        <f>IF(総括表!$B$4=総括表!$Q$5,基礎データ貼付用シート!E2418)</f>
        <v>0</v>
      </c>
      <c r="G18" s="699" t="s">
        <v>1610</v>
      </c>
      <c r="H18" s="796">
        <v>0.314</v>
      </c>
      <c r="I18" s="704" t="s">
        <v>1611</v>
      </c>
      <c r="J18" s="705">
        <f t="shared" si="0"/>
        <v>0</v>
      </c>
      <c r="K18" s="409" t="s">
        <v>263</v>
      </c>
    </row>
    <row r="19" spans="1:11" s="49" customFormat="1" ht="15" customHeight="1" x14ac:dyDescent="0.2">
      <c r="A19" s="536"/>
      <c r="B19" s="652">
        <v>7</v>
      </c>
      <c r="C19" s="653" t="s">
        <v>120</v>
      </c>
      <c r="D19" s="655" t="s">
        <v>1609</v>
      </c>
      <c r="E19" s="656" t="s">
        <v>143</v>
      </c>
      <c r="F19" s="638" t="b">
        <f>IF(総括表!$B$4=総括表!$Q$4,基礎データ貼付用シート!E2419)</f>
        <v>0</v>
      </c>
      <c r="G19" s="699" t="s">
        <v>1610</v>
      </c>
      <c r="H19" s="796">
        <v>0.58599999999999997</v>
      </c>
      <c r="I19" s="704" t="s">
        <v>1611</v>
      </c>
      <c r="J19" s="705">
        <f t="shared" si="0"/>
        <v>0</v>
      </c>
      <c r="K19" s="409" t="s">
        <v>262</v>
      </c>
    </row>
    <row r="20" spans="1:11" s="49" customFormat="1" ht="15" customHeight="1" x14ac:dyDescent="0.2">
      <c r="A20" s="536"/>
      <c r="B20" s="779"/>
      <c r="C20" s="1320"/>
      <c r="D20" s="655" t="s">
        <v>1612</v>
      </c>
      <c r="E20" s="656" t="s">
        <v>142</v>
      </c>
      <c r="F20" s="638" t="b">
        <f>IF(総括表!$B$4=総括表!$Q$5,基礎データ貼付用シート!E2419)</f>
        <v>0</v>
      </c>
      <c r="G20" s="699" t="s">
        <v>1610</v>
      </c>
      <c r="H20" s="796">
        <v>0.436</v>
      </c>
      <c r="I20" s="704" t="s">
        <v>1611</v>
      </c>
      <c r="J20" s="705">
        <f t="shared" si="0"/>
        <v>0</v>
      </c>
      <c r="K20" s="409" t="s">
        <v>261</v>
      </c>
    </row>
    <row r="21" spans="1:11" s="49" customFormat="1" ht="15" customHeight="1" x14ac:dyDescent="0.2">
      <c r="A21" s="536"/>
      <c r="B21" s="652">
        <v>8</v>
      </c>
      <c r="C21" s="653" t="s">
        <v>476</v>
      </c>
      <c r="D21" s="655" t="s">
        <v>1609</v>
      </c>
      <c r="E21" s="656" t="s">
        <v>143</v>
      </c>
      <c r="F21" s="638" t="b">
        <f>IF(総括表!$B$4=総括表!$Q$4,基礎データ貼付用シート!E2420)</f>
        <v>0</v>
      </c>
      <c r="G21" s="699" t="s">
        <v>1610</v>
      </c>
      <c r="H21" s="796">
        <v>0.629</v>
      </c>
      <c r="I21" s="704" t="s">
        <v>1611</v>
      </c>
      <c r="J21" s="705">
        <f t="shared" si="0"/>
        <v>0</v>
      </c>
      <c r="K21" s="409" t="s">
        <v>260</v>
      </c>
    </row>
    <row r="22" spans="1:11" s="49" customFormat="1" ht="15" customHeight="1" x14ac:dyDescent="0.2">
      <c r="A22" s="536"/>
      <c r="B22" s="779"/>
      <c r="C22" s="1320"/>
      <c r="D22" s="655" t="s">
        <v>1612</v>
      </c>
      <c r="E22" s="656" t="s">
        <v>142</v>
      </c>
      <c r="F22" s="638" t="b">
        <f>IF(総括表!$B$4=総括表!$Q$5,基礎データ貼付用シート!E2420)</f>
        <v>0</v>
      </c>
      <c r="G22" s="699" t="s">
        <v>1610</v>
      </c>
      <c r="H22" s="796">
        <v>0.495</v>
      </c>
      <c r="I22" s="704" t="s">
        <v>1611</v>
      </c>
      <c r="J22" s="705">
        <f t="shared" si="0"/>
        <v>0</v>
      </c>
      <c r="K22" s="409" t="s">
        <v>259</v>
      </c>
    </row>
    <row r="23" spans="1:11" s="49" customFormat="1" ht="15" customHeight="1" x14ac:dyDescent="0.2">
      <c r="A23" s="536"/>
      <c r="B23" s="652">
        <v>9</v>
      </c>
      <c r="C23" s="653" t="s">
        <v>513</v>
      </c>
      <c r="D23" s="655" t="s">
        <v>1609</v>
      </c>
      <c r="E23" s="656" t="s">
        <v>143</v>
      </c>
      <c r="F23" s="638" t="b">
        <f>IF(総括表!$B$4=総括表!$Q$4,基礎データ貼付用シート!E2421)</f>
        <v>0</v>
      </c>
      <c r="G23" s="699" t="s">
        <v>1610</v>
      </c>
      <c r="H23" s="796">
        <v>0.64100000000000001</v>
      </c>
      <c r="I23" s="704" t="s">
        <v>1611</v>
      </c>
      <c r="J23" s="705">
        <f>ROUND(F23*H23,0)</f>
        <v>0</v>
      </c>
      <c r="K23" s="409" t="s">
        <v>258</v>
      </c>
    </row>
    <row r="24" spans="1:11" s="49" customFormat="1" ht="15" customHeight="1" x14ac:dyDescent="0.2">
      <c r="A24" s="536"/>
      <c r="B24" s="779"/>
      <c r="C24" s="1320"/>
      <c r="D24" s="655" t="s">
        <v>1612</v>
      </c>
      <c r="E24" s="656" t="s">
        <v>142</v>
      </c>
      <c r="F24" s="638" t="b">
        <f>IF(総括表!$B$4=総括表!$Q$5,基礎データ貼付用シート!E2421)</f>
        <v>0</v>
      </c>
      <c r="G24" s="699" t="s">
        <v>1610</v>
      </c>
      <c r="H24" s="796">
        <v>0.55200000000000005</v>
      </c>
      <c r="I24" s="704" t="s">
        <v>1611</v>
      </c>
      <c r="J24" s="705">
        <f>ROUND(F24*H24,0)</f>
        <v>0</v>
      </c>
      <c r="K24" s="409" t="s">
        <v>257</v>
      </c>
    </row>
    <row r="25" spans="1:11" s="49" customFormat="1" ht="15" customHeight="1" x14ac:dyDescent="0.2">
      <c r="A25" s="536"/>
      <c r="B25" s="652">
        <v>10</v>
      </c>
      <c r="C25" s="653" t="s">
        <v>620</v>
      </c>
      <c r="D25" s="655" t="s">
        <v>1609</v>
      </c>
      <c r="E25" s="656" t="s">
        <v>143</v>
      </c>
      <c r="F25" s="638" t="b">
        <f>IF(総括表!$B$4=総括表!$Q$4,基礎データ貼付用シート!E2422)</f>
        <v>0</v>
      </c>
      <c r="G25" s="699" t="s">
        <v>1610</v>
      </c>
      <c r="H25" s="796">
        <v>0.68799999999999994</v>
      </c>
      <c r="I25" s="704" t="s">
        <v>1611</v>
      </c>
      <c r="J25" s="705">
        <f t="shared" si="0"/>
        <v>0</v>
      </c>
      <c r="K25" s="409" t="s">
        <v>256</v>
      </c>
    </row>
    <row r="26" spans="1:11" s="49" customFormat="1" ht="15" customHeight="1" x14ac:dyDescent="0.2">
      <c r="A26" s="536"/>
      <c r="B26" s="779"/>
      <c r="C26" s="1320"/>
      <c r="D26" s="655" t="s">
        <v>1612</v>
      </c>
      <c r="E26" s="656" t="s">
        <v>142</v>
      </c>
      <c r="F26" s="638" t="b">
        <f>IF(総括表!$B$4=総括表!$Q$5,基礎データ貼付用シート!E2422)</f>
        <v>0</v>
      </c>
      <c r="G26" s="699" t="s">
        <v>1610</v>
      </c>
      <c r="H26" s="796">
        <v>0.60299999999999998</v>
      </c>
      <c r="I26" s="704" t="s">
        <v>1611</v>
      </c>
      <c r="J26" s="705">
        <f t="shared" si="0"/>
        <v>0</v>
      </c>
      <c r="K26" s="409" t="s">
        <v>255</v>
      </c>
    </row>
    <row r="27" spans="1:11" s="49" customFormat="1" ht="15" customHeight="1" x14ac:dyDescent="0.2">
      <c r="A27" s="536"/>
      <c r="B27" s="652">
        <v>11</v>
      </c>
      <c r="C27" s="653" t="s">
        <v>716</v>
      </c>
      <c r="D27" s="655" t="s">
        <v>1609</v>
      </c>
      <c r="E27" s="656" t="s">
        <v>143</v>
      </c>
      <c r="F27" s="638" t="b">
        <f>IF(総括表!$B$4=総括表!$Q$4,基礎データ貼付用シート!E2423)</f>
        <v>0</v>
      </c>
      <c r="G27" s="699" t="s">
        <v>1610</v>
      </c>
      <c r="H27" s="796">
        <v>0.73099999999999998</v>
      </c>
      <c r="I27" s="704" t="s">
        <v>1611</v>
      </c>
      <c r="J27" s="705">
        <f t="shared" si="0"/>
        <v>0</v>
      </c>
      <c r="K27" s="409" t="s">
        <v>254</v>
      </c>
    </row>
    <row r="28" spans="1:11" s="49" customFormat="1" ht="15" customHeight="1" x14ac:dyDescent="0.2">
      <c r="A28" s="536"/>
      <c r="B28" s="779"/>
      <c r="C28" s="1320"/>
      <c r="D28" s="655" t="s">
        <v>1612</v>
      </c>
      <c r="E28" s="656" t="s">
        <v>142</v>
      </c>
      <c r="F28" s="638" t="b">
        <f>IF(総括表!$B$4=総括表!$Q$5,基礎データ貼付用シート!E2423)</f>
        <v>0</v>
      </c>
      <c r="G28" s="699" t="s">
        <v>1610</v>
      </c>
      <c r="H28" s="796">
        <v>0.65800000000000003</v>
      </c>
      <c r="I28" s="704" t="s">
        <v>1611</v>
      </c>
      <c r="J28" s="705">
        <f t="shared" si="0"/>
        <v>0</v>
      </c>
      <c r="K28" s="409" t="s">
        <v>253</v>
      </c>
    </row>
    <row r="29" spans="1:11" s="49" customFormat="1" ht="15" customHeight="1" x14ac:dyDescent="0.2">
      <c r="A29" s="536"/>
      <c r="B29" s="652">
        <v>12</v>
      </c>
      <c r="C29" s="653" t="s">
        <v>747</v>
      </c>
      <c r="D29" s="655" t="s">
        <v>1609</v>
      </c>
      <c r="E29" s="656" t="s">
        <v>143</v>
      </c>
      <c r="F29" s="638" t="b">
        <f>IF(総括表!$B$4=総括表!$Q$4,基礎データ貼付用シート!E2424)</f>
        <v>0</v>
      </c>
      <c r="G29" s="699" t="s">
        <v>1610</v>
      </c>
      <c r="H29" s="796">
        <v>0.77900000000000003</v>
      </c>
      <c r="I29" s="704" t="s">
        <v>1611</v>
      </c>
      <c r="J29" s="705">
        <f t="shared" si="0"/>
        <v>0</v>
      </c>
      <c r="K29" s="409" t="s">
        <v>322</v>
      </c>
    </row>
    <row r="30" spans="1:11" s="49" customFormat="1" ht="15" customHeight="1" x14ac:dyDescent="0.2">
      <c r="A30" s="536"/>
      <c r="B30" s="779"/>
      <c r="C30" s="1320"/>
      <c r="D30" s="655" t="s">
        <v>1612</v>
      </c>
      <c r="E30" s="656" t="s">
        <v>142</v>
      </c>
      <c r="F30" s="638" t="b">
        <f>IF(総括表!$B$4=総括表!$Q$5,基礎データ貼付用シート!E2424)</f>
        <v>0</v>
      </c>
      <c r="G30" s="699" t="s">
        <v>1610</v>
      </c>
      <c r="H30" s="796">
        <v>0.71499999999999997</v>
      </c>
      <c r="I30" s="704" t="s">
        <v>1611</v>
      </c>
      <c r="J30" s="705">
        <f t="shared" si="0"/>
        <v>0</v>
      </c>
      <c r="K30" s="409" t="s">
        <v>321</v>
      </c>
    </row>
    <row r="31" spans="1:11" s="49" customFormat="1" ht="15" customHeight="1" x14ac:dyDescent="0.2">
      <c r="A31" s="536"/>
      <c r="B31" s="652">
        <v>13</v>
      </c>
      <c r="C31" s="653" t="s">
        <v>818</v>
      </c>
      <c r="D31" s="655" t="s">
        <v>1609</v>
      </c>
      <c r="E31" s="656" t="s">
        <v>143</v>
      </c>
      <c r="F31" s="638" t="b">
        <f>IF(総括表!$B$4=総括表!$Q$4,基礎データ貼付用シート!E2425)</f>
        <v>0</v>
      </c>
      <c r="G31" s="699" t="s">
        <v>1610</v>
      </c>
      <c r="H31" s="796">
        <v>0.83299999999999996</v>
      </c>
      <c r="I31" s="704" t="s">
        <v>1611</v>
      </c>
      <c r="J31" s="705">
        <f t="shared" si="0"/>
        <v>0</v>
      </c>
      <c r="K31" s="409" t="s">
        <v>320</v>
      </c>
    </row>
    <row r="32" spans="1:11" s="49" customFormat="1" ht="15" customHeight="1" x14ac:dyDescent="0.2">
      <c r="A32" s="536"/>
      <c r="B32" s="779"/>
      <c r="C32" s="1320"/>
      <c r="D32" s="655" t="s">
        <v>1612</v>
      </c>
      <c r="E32" s="656" t="s">
        <v>142</v>
      </c>
      <c r="F32" s="638" t="b">
        <f>IF(総括表!$B$4=総括表!$Q$5,基礎データ貼付用シート!E2425)</f>
        <v>0</v>
      </c>
      <c r="G32" s="699" t="s">
        <v>1610</v>
      </c>
      <c r="H32" s="796">
        <v>0.77100000000000002</v>
      </c>
      <c r="I32" s="704" t="s">
        <v>1611</v>
      </c>
      <c r="J32" s="705">
        <f t="shared" si="0"/>
        <v>0</v>
      </c>
      <c r="K32" s="409" t="s">
        <v>319</v>
      </c>
    </row>
    <row r="33" spans="1:11" s="49" customFormat="1" ht="15" customHeight="1" x14ac:dyDescent="0.2">
      <c r="A33" s="536"/>
      <c r="B33" s="652">
        <v>14</v>
      </c>
      <c r="C33" s="653" t="s">
        <v>894</v>
      </c>
      <c r="D33" s="655" t="s">
        <v>1609</v>
      </c>
      <c r="E33" s="656" t="s">
        <v>143</v>
      </c>
      <c r="F33" s="638" t="b">
        <f>IF(総括表!$B$4=総括表!$Q$4,基礎データ貼付用シート!E2426)</f>
        <v>0</v>
      </c>
      <c r="G33" s="699" t="s">
        <v>1610</v>
      </c>
      <c r="H33" s="796">
        <v>0.877</v>
      </c>
      <c r="I33" s="704" t="s">
        <v>1611</v>
      </c>
      <c r="J33" s="705">
        <f t="shared" si="0"/>
        <v>0</v>
      </c>
      <c r="K33" s="409" t="s">
        <v>318</v>
      </c>
    </row>
    <row r="34" spans="1:11" s="49" customFormat="1" ht="15" customHeight="1" x14ac:dyDescent="0.2">
      <c r="A34" s="536"/>
      <c r="B34" s="779"/>
      <c r="C34" s="1320"/>
      <c r="D34" s="655" t="s">
        <v>1612</v>
      </c>
      <c r="E34" s="656" t="s">
        <v>142</v>
      </c>
      <c r="F34" s="638" t="b">
        <f>IF(総括表!$B$4=総括表!$Q$5,基礎データ貼付用シート!E2426)</f>
        <v>0</v>
      </c>
      <c r="G34" s="699" t="s">
        <v>1610</v>
      </c>
      <c r="H34" s="796">
        <v>0.82499999999999996</v>
      </c>
      <c r="I34" s="704" t="s">
        <v>1611</v>
      </c>
      <c r="J34" s="705">
        <f t="shared" si="0"/>
        <v>0</v>
      </c>
      <c r="K34" s="409" t="s">
        <v>317</v>
      </c>
    </row>
    <row r="35" spans="1:11" s="49" customFormat="1" ht="15" customHeight="1" x14ac:dyDescent="0.2">
      <c r="A35" s="536"/>
      <c r="B35" s="652">
        <v>15</v>
      </c>
      <c r="C35" s="653" t="s">
        <v>926</v>
      </c>
      <c r="D35" s="655" t="s">
        <v>1609</v>
      </c>
      <c r="E35" s="656" t="s">
        <v>143</v>
      </c>
      <c r="F35" s="638" t="b">
        <f>IF(総括表!$B$4=総括表!$Q$4,基礎データ貼付用シート!E2427)</f>
        <v>0</v>
      </c>
      <c r="G35" s="699" t="s">
        <v>1610</v>
      </c>
      <c r="H35" s="796">
        <v>0.91700000000000004</v>
      </c>
      <c r="I35" s="704" t="s">
        <v>1611</v>
      </c>
      <c r="J35" s="705">
        <f t="shared" si="0"/>
        <v>0</v>
      </c>
      <c r="K35" s="409" t="s">
        <v>316</v>
      </c>
    </row>
    <row r="36" spans="1:11" s="49" customFormat="1" ht="15" customHeight="1" x14ac:dyDescent="0.2">
      <c r="A36" s="536"/>
      <c r="B36" s="779"/>
      <c r="C36" s="1320"/>
      <c r="D36" s="655" t="s">
        <v>1612</v>
      </c>
      <c r="E36" s="656" t="s">
        <v>142</v>
      </c>
      <c r="F36" s="638" t="b">
        <f>IF(総括表!$B$4=総括表!$Q$5,基礎データ貼付用シート!E2427)</f>
        <v>0</v>
      </c>
      <c r="G36" s="699" t="s">
        <v>1610</v>
      </c>
      <c r="H36" s="796">
        <v>0.88300000000000001</v>
      </c>
      <c r="I36" s="704" t="s">
        <v>1611</v>
      </c>
      <c r="J36" s="705">
        <f t="shared" si="0"/>
        <v>0</v>
      </c>
      <c r="K36" s="409" t="s">
        <v>315</v>
      </c>
    </row>
    <row r="37" spans="1:11" s="49" customFormat="1" ht="15" customHeight="1" x14ac:dyDescent="0.2">
      <c r="A37" s="536"/>
      <c r="B37" s="652">
        <v>16</v>
      </c>
      <c r="C37" s="653" t="s">
        <v>1082</v>
      </c>
      <c r="D37" s="655" t="s">
        <v>1609</v>
      </c>
      <c r="E37" s="656" t="s">
        <v>143</v>
      </c>
      <c r="F37" s="638" t="b">
        <f>IF(総括表!$B$4=総括表!$Q$4,基礎データ貼付用シート!E2428)</f>
        <v>0</v>
      </c>
      <c r="G37" s="699" t="s">
        <v>1610</v>
      </c>
      <c r="H37" s="796">
        <v>0.95799999999999996</v>
      </c>
      <c r="I37" s="704" t="s">
        <v>1611</v>
      </c>
      <c r="J37" s="705">
        <f t="shared" si="0"/>
        <v>0</v>
      </c>
      <c r="K37" s="409" t="s">
        <v>314</v>
      </c>
    </row>
    <row r="38" spans="1:11" s="49" customFormat="1" ht="15" customHeight="1" x14ac:dyDescent="0.2">
      <c r="A38" s="536"/>
      <c r="B38" s="779"/>
      <c r="C38" s="1320"/>
      <c r="D38" s="655" t="s">
        <v>1612</v>
      </c>
      <c r="E38" s="656" t="s">
        <v>142</v>
      </c>
      <c r="F38" s="638" t="b">
        <f>IF(総括表!$B$4=総括表!$Q$5,基礎データ貼付用シート!E2428)</f>
        <v>0</v>
      </c>
      <c r="G38" s="699" t="s">
        <v>1610</v>
      </c>
      <c r="H38" s="796">
        <v>0.94099999999999995</v>
      </c>
      <c r="I38" s="704" t="s">
        <v>1611</v>
      </c>
      <c r="J38" s="705">
        <f t="shared" si="0"/>
        <v>0</v>
      </c>
      <c r="K38" s="409" t="s">
        <v>313</v>
      </c>
    </row>
    <row r="39" spans="1:11" s="49" customFormat="1" ht="15" customHeight="1" x14ac:dyDescent="0.2">
      <c r="A39" s="536"/>
      <c r="B39" s="652">
        <v>17</v>
      </c>
      <c r="C39" s="405" t="s">
        <v>1284</v>
      </c>
      <c r="D39" s="406" t="s">
        <v>534</v>
      </c>
      <c r="E39" s="407" t="s">
        <v>143</v>
      </c>
      <c r="F39" s="638" t="b">
        <f>IF(総括表!$B$4=総括表!$Q$4,基礎データ貼付用シート!E2429)</f>
        <v>0</v>
      </c>
      <c r="G39" s="423" t="s">
        <v>117</v>
      </c>
      <c r="H39" s="796">
        <v>1</v>
      </c>
      <c r="I39" s="425" t="s">
        <v>119</v>
      </c>
      <c r="J39" s="789">
        <f t="shared" si="0"/>
        <v>0</v>
      </c>
      <c r="K39" s="409" t="s">
        <v>312</v>
      </c>
    </row>
    <row r="40" spans="1:11" s="49" customFormat="1" ht="15" customHeight="1" x14ac:dyDescent="0.2">
      <c r="A40" s="536"/>
      <c r="B40" s="779"/>
      <c r="C40" s="1320"/>
      <c r="D40" s="406" t="s">
        <v>530</v>
      </c>
      <c r="E40" s="407" t="s">
        <v>142</v>
      </c>
      <c r="F40" s="638" t="b">
        <f>IF(総括表!$B$4=総括表!$Q$5,基礎データ貼付用シート!E2429)</f>
        <v>0</v>
      </c>
      <c r="G40" s="423" t="s">
        <v>117</v>
      </c>
      <c r="H40" s="796">
        <v>1</v>
      </c>
      <c r="I40" s="425" t="s">
        <v>119</v>
      </c>
      <c r="J40" s="789">
        <f t="shared" si="0"/>
        <v>0</v>
      </c>
      <c r="K40" s="409" t="s">
        <v>311</v>
      </c>
    </row>
    <row r="41" spans="1:11" s="49" customFormat="1" ht="15" customHeight="1" x14ac:dyDescent="0.2">
      <c r="A41" s="536"/>
      <c r="B41" s="652">
        <v>18</v>
      </c>
      <c r="C41" s="405" t="s">
        <v>5389</v>
      </c>
      <c r="D41" s="406" t="s">
        <v>534</v>
      </c>
      <c r="E41" s="407" t="s">
        <v>143</v>
      </c>
      <c r="F41" s="638" t="b">
        <f>IF(総括表!$B$4=総括表!$Q$4,基礎データ貼付用シート!E2430)</f>
        <v>0</v>
      </c>
      <c r="G41" s="423" t="s">
        <v>117</v>
      </c>
      <c r="H41" s="796">
        <v>1</v>
      </c>
      <c r="I41" s="425" t="s">
        <v>119</v>
      </c>
      <c r="J41" s="789">
        <f t="shared" si="0"/>
        <v>0</v>
      </c>
      <c r="K41" s="409" t="s">
        <v>310</v>
      </c>
    </row>
    <row r="42" spans="1:11" s="49" customFormat="1" ht="15" customHeight="1" x14ac:dyDescent="0.2">
      <c r="A42" s="536"/>
      <c r="B42" s="779"/>
      <c r="C42" s="1320"/>
      <c r="D42" s="406" t="s">
        <v>5568</v>
      </c>
      <c r="E42" s="407" t="s">
        <v>142</v>
      </c>
      <c r="F42" s="638" t="b">
        <f>IF(総括表!$B$4=総括表!$Q$5,基礎データ貼付用シート!E2430)</f>
        <v>0</v>
      </c>
      <c r="G42" s="423" t="s">
        <v>5569</v>
      </c>
      <c r="H42" s="796">
        <v>1</v>
      </c>
      <c r="I42" s="425" t="s">
        <v>119</v>
      </c>
      <c r="J42" s="789">
        <f t="shared" si="0"/>
        <v>0</v>
      </c>
      <c r="K42" s="409" t="s">
        <v>309</v>
      </c>
    </row>
    <row r="43" spans="1:11" s="49" customFormat="1" ht="15" customHeight="1" x14ac:dyDescent="0.2">
      <c r="A43" s="536"/>
      <c r="B43" s="652">
        <v>19</v>
      </c>
      <c r="C43" s="405" t="s">
        <v>5796</v>
      </c>
      <c r="D43" s="406" t="s">
        <v>534</v>
      </c>
      <c r="E43" s="407" t="s">
        <v>143</v>
      </c>
      <c r="F43" s="638" t="b">
        <f>IF(総括表!$B$4=総括表!$Q$4,基礎データ貼付用シート!E2431)</f>
        <v>0</v>
      </c>
      <c r="G43" s="423" t="s">
        <v>117</v>
      </c>
      <c r="H43" s="796">
        <v>1</v>
      </c>
      <c r="I43" s="425" t="s">
        <v>119</v>
      </c>
      <c r="J43" s="789">
        <f t="shared" ref="J43:J44" si="1">ROUND(F43*H43,0)</f>
        <v>0</v>
      </c>
      <c r="K43" s="409" t="s">
        <v>308</v>
      </c>
    </row>
    <row r="44" spans="1:11" s="49" customFormat="1" ht="15" customHeight="1" x14ac:dyDescent="0.2">
      <c r="A44" s="536"/>
      <c r="B44" s="779"/>
      <c r="C44" s="1320"/>
      <c r="D44" s="406" t="s">
        <v>530</v>
      </c>
      <c r="E44" s="407" t="s">
        <v>142</v>
      </c>
      <c r="F44" s="638" t="b">
        <f>IF(総括表!$B$4=総括表!$Q$5,基礎データ貼付用シート!E2431)</f>
        <v>0</v>
      </c>
      <c r="G44" s="423" t="s">
        <v>117</v>
      </c>
      <c r="H44" s="796">
        <v>1</v>
      </c>
      <c r="I44" s="425" t="s">
        <v>119</v>
      </c>
      <c r="J44" s="789">
        <f t="shared" si="1"/>
        <v>0</v>
      </c>
      <c r="K44" s="409" t="s">
        <v>307</v>
      </c>
    </row>
    <row r="45" spans="1:11" s="49" customFormat="1" ht="15" customHeight="1" x14ac:dyDescent="0.2">
      <c r="A45" s="536"/>
      <c r="B45" s="660">
        <v>20</v>
      </c>
      <c r="C45" s="405" t="s">
        <v>6351</v>
      </c>
      <c r="D45" s="406" t="s">
        <v>534</v>
      </c>
      <c r="E45" s="407" t="s">
        <v>143</v>
      </c>
      <c r="F45" s="638" t="b">
        <f>IF(総括表!$B$4=総括表!$Q$4,基礎データ貼付用シート!E2432)</f>
        <v>0</v>
      </c>
      <c r="G45" s="423" t="s">
        <v>117</v>
      </c>
      <c r="H45" s="796">
        <v>0.72599999999999998</v>
      </c>
      <c r="I45" s="425" t="s">
        <v>119</v>
      </c>
      <c r="J45" s="789">
        <f t="shared" ref="J45:J46" si="2">ROUND(F45*H45,0)</f>
        <v>0</v>
      </c>
      <c r="K45" s="409" t="s">
        <v>306</v>
      </c>
    </row>
    <row r="46" spans="1:11" s="49" customFormat="1" ht="15" customHeight="1" thickBot="1" x14ac:dyDescent="0.25">
      <c r="A46" s="536"/>
      <c r="B46" s="779"/>
      <c r="C46" s="1320"/>
      <c r="D46" s="406" t="s">
        <v>530</v>
      </c>
      <c r="E46" s="407" t="s">
        <v>142</v>
      </c>
      <c r="F46" s="638" t="b">
        <f>IF(総括表!$B$4=総括表!$Q$5,基礎データ貼付用シート!E2432)</f>
        <v>0</v>
      </c>
      <c r="G46" s="423" t="s">
        <v>117</v>
      </c>
      <c r="H46" s="796">
        <v>0.72599999999999998</v>
      </c>
      <c r="I46" s="425" t="s">
        <v>119</v>
      </c>
      <c r="J46" s="789">
        <f t="shared" si="2"/>
        <v>0</v>
      </c>
      <c r="K46" s="409" t="s">
        <v>305</v>
      </c>
    </row>
    <row r="47" spans="1:11" s="49" customFormat="1" ht="15" customHeight="1" x14ac:dyDescent="0.2">
      <c r="A47" s="536"/>
      <c r="B47" s="413"/>
      <c r="C47" s="414"/>
      <c r="D47" s="413"/>
      <c r="E47" s="413"/>
      <c r="F47" s="58"/>
      <c r="G47" s="591"/>
      <c r="H47" s="1504" t="s">
        <v>5689</v>
      </c>
      <c r="I47" s="1505"/>
      <c r="J47" s="415"/>
      <c r="K47" s="409"/>
    </row>
    <row r="48" spans="1:11" s="49" customFormat="1" ht="15" customHeight="1" thickBot="1" x14ac:dyDescent="0.25">
      <c r="A48" s="536"/>
      <c r="B48" s="409"/>
      <c r="C48" s="409"/>
      <c r="D48" s="409"/>
      <c r="E48" s="409"/>
      <c r="F48" s="657"/>
      <c r="G48" s="409"/>
      <c r="H48" s="1545" t="s">
        <v>118</v>
      </c>
      <c r="I48" s="1546"/>
      <c r="J48" s="642">
        <f>SUM(J7:J46)</f>
        <v>0</v>
      </c>
      <c r="K48" s="409" t="s">
        <v>5219</v>
      </c>
    </row>
    <row r="49" spans="1:11" ht="18.75" customHeight="1" x14ac:dyDescent="0.2">
      <c r="A49" s="550"/>
      <c r="B49" s="550"/>
      <c r="C49" s="550"/>
      <c r="D49" s="550"/>
      <c r="E49" s="550"/>
      <c r="F49" s="620"/>
      <c r="G49" s="550"/>
      <c r="H49" s="554"/>
      <c r="I49" s="550"/>
      <c r="J49" s="620"/>
      <c r="K49" s="550"/>
    </row>
  </sheetData>
  <sheetProtection autoFilter="0"/>
  <mergeCells count="7">
    <mergeCell ref="H47:I47"/>
    <mergeCell ref="H48:I48"/>
    <mergeCell ref="A1:B1"/>
    <mergeCell ref="C1:E1"/>
    <mergeCell ref="I1:K1"/>
    <mergeCell ref="B5:C5"/>
    <mergeCell ref="D5:E5"/>
  </mergeCells>
  <phoneticPr fontId="3"/>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34"/>
  <sheetViews>
    <sheetView workbookViewId="0">
      <selection activeCell="I14" sqref="I14"/>
    </sheetView>
  </sheetViews>
  <sheetFormatPr defaultColWidth="8.88671875" defaultRowHeight="13.2" x14ac:dyDescent="0.2"/>
  <cols>
    <col min="1" max="2" width="3.88671875" style="4" customWidth="1"/>
    <col min="3" max="3" width="7.44140625" style="4" bestFit="1" customWidth="1"/>
    <col min="4" max="4" width="3" style="4" bestFit="1" customWidth="1"/>
    <col min="5" max="5" width="11.33203125" style="4" customWidth="1"/>
    <col min="6" max="6" width="12.33203125" style="4" customWidth="1"/>
    <col min="7" max="7" width="11.88671875" style="4" customWidth="1"/>
    <col min="8" max="8" width="2" style="4" bestFit="1" customWidth="1"/>
    <col min="9" max="9" width="11.88671875" style="4" customWidth="1"/>
    <col min="10" max="10" width="2" style="4" bestFit="1" customWidth="1"/>
    <col min="11" max="11" width="11.88671875" style="4" customWidth="1"/>
    <col min="12" max="12" width="4.44140625" style="4" bestFit="1" customWidth="1"/>
    <col min="13" max="16384" width="8.88671875" style="4"/>
  </cols>
  <sheetData>
    <row r="1" spans="1:12" ht="14.4" x14ac:dyDescent="0.2">
      <c r="A1" s="1747" t="s">
        <v>155</v>
      </c>
      <c r="B1" s="1748"/>
      <c r="C1" s="1749" t="s">
        <v>809</v>
      </c>
      <c r="D1" s="1750"/>
      <c r="E1" s="1750"/>
      <c r="F1" s="1750"/>
      <c r="G1" s="1751"/>
      <c r="H1" s="536"/>
      <c r="I1" s="1318" t="s">
        <v>154</v>
      </c>
      <c r="J1" s="1596">
        <f>総括表!H4</f>
        <v>0</v>
      </c>
      <c r="K1" s="1596"/>
      <c r="L1" s="1596"/>
    </row>
    <row r="2" spans="1:12" ht="14.4" x14ac:dyDescent="0.2">
      <c r="A2" s="550"/>
      <c r="B2" s="550"/>
      <c r="C2" s="550"/>
      <c r="D2" s="550"/>
      <c r="E2" s="550"/>
      <c r="F2" s="550"/>
      <c r="G2" s="620"/>
      <c r="H2" s="550"/>
      <c r="I2" s="554"/>
      <c r="J2" s="550"/>
      <c r="K2" s="620"/>
      <c r="L2" s="550"/>
    </row>
    <row r="3" spans="1:12" ht="14.4" x14ac:dyDescent="0.2">
      <c r="A3" s="551" t="s">
        <v>1490</v>
      </c>
      <c r="B3" s="536" t="s">
        <v>808</v>
      </c>
      <c r="C3" s="550"/>
      <c r="D3" s="550"/>
      <c r="E3" s="550"/>
      <c r="F3" s="550"/>
      <c r="G3" s="620"/>
      <c r="H3" s="550"/>
      <c r="I3" s="554"/>
      <c r="J3" s="550"/>
      <c r="K3" s="620"/>
      <c r="L3" s="550"/>
    </row>
    <row r="4" spans="1:12" ht="14.4" x14ac:dyDescent="0.2">
      <c r="A4" s="553"/>
      <c r="B4" s="550"/>
      <c r="C4" s="550"/>
      <c r="D4" s="550"/>
      <c r="E4" s="550"/>
      <c r="F4" s="550"/>
      <c r="G4" s="620"/>
      <c r="H4" s="550"/>
      <c r="I4" s="554"/>
      <c r="J4" s="550"/>
      <c r="K4" s="620"/>
      <c r="L4" s="550"/>
    </row>
    <row r="5" spans="1:12" ht="14.4" x14ac:dyDescent="0.2">
      <c r="A5" s="553"/>
      <c r="B5" s="1547" t="s">
        <v>467</v>
      </c>
      <c r="C5" s="1548"/>
      <c r="D5" s="1547" t="s">
        <v>139</v>
      </c>
      <c r="E5" s="2072"/>
      <c r="F5" s="1548"/>
      <c r="G5" s="648" t="s">
        <v>179</v>
      </c>
      <c r="H5" s="649"/>
      <c r="I5" s="1319" t="s">
        <v>137</v>
      </c>
      <c r="J5" s="649"/>
      <c r="K5" s="648" t="s">
        <v>89</v>
      </c>
      <c r="L5" s="409"/>
    </row>
    <row r="6" spans="1:12" ht="14.4" x14ac:dyDescent="0.2">
      <c r="A6" s="553"/>
      <c r="B6" s="626"/>
      <c r="C6" s="565"/>
      <c r="D6" s="566"/>
      <c r="E6" s="907"/>
      <c r="F6" s="411"/>
      <c r="G6" s="627"/>
      <c r="H6" s="568"/>
      <c r="I6" s="569"/>
      <c r="J6" s="568"/>
      <c r="K6" s="628" t="s">
        <v>1524</v>
      </c>
      <c r="L6" s="409"/>
    </row>
    <row r="7" spans="1:12" x14ac:dyDescent="0.2">
      <c r="A7" s="536"/>
      <c r="B7" s="404">
        <v>1</v>
      </c>
      <c r="C7" s="405" t="s">
        <v>716</v>
      </c>
      <c r="D7" s="406" t="s">
        <v>534</v>
      </c>
      <c r="E7" s="2073" t="s">
        <v>713</v>
      </c>
      <c r="F7" s="2074"/>
      <c r="G7" s="698">
        <f>+基礎データ貼付用シート!E2433</f>
        <v>0</v>
      </c>
      <c r="H7" s="699" t="s">
        <v>117</v>
      </c>
      <c r="I7" s="614">
        <v>0.10100000000000001</v>
      </c>
      <c r="J7" s="699" t="s">
        <v>119</v>
      </c>
      <c r="K7" s="701">
        <f t="shared" ref="K7:K19" si="0">ROUND(G7*I7,0)</f>
        <v>0</v>
      </c>
      <c r="L7" s="409" t="s">
        <v>274</v>
      </c>
    </row>
    <row r="8" spans="1:12" x14ac:dyDescent="0.2">
      <c r="A8" s="536"/>
      <c r="B8" s="779"/>
      <c r="C8" s="1320"/>
      <c r="D8" s="406" t="s">
        <v>530</v>
      </c>
      <c r="E8" s="2073" t="s">
        <v>714</v>
      </c>
      <c r="F8" s="2074"/>
      <c r="G8" s="698">
        <f>+基礎データ貼付用シート!E2434</f>
        <v>0</v>
      </c>
      <c r="H8" s="699" t="s">
        <v>117</v>
      </c>
      <c r="I8" s="796">
        <v>8.8999999999999996E-2</v>
      </c>
      <c r="J8" s="699" t="s">
        <v>119</v>
      </c>
      <c r="K8" s="701">
        <f t="shared" si="0"/>
        <v>0</v>
      </c>
      <c r="L8" s="409" t="s">
        <v>273</v>
      </c>
    </row>
    <row r="9" spans="1:12" x14ac:dyDescent="0.2">
      <c r="A9" s="536"/>
      <c r="B9" s="404">
        <v>2</v>
      </c>
      <c r="C9" s="405" t="s">
        <v>747</v>
      </c>
      <c r="D9" s="2075" t="s">
        <v>534</v>
      </c>
      <c r="E9" s="2077" t="s">
        <v>756</v>
      </c>
      <c r="F9" s="1338" t="s">
        <v>143</v>
      </c>
      <c r="G9" s="638" t="b">
        <f>IF(総括表!$B$4=総括表!$Q$4,基礎データ貼付用シート!E2435)</f>
        <v>0</v>
      </c>
      <c r="H9" s="699" t="s">
        <v>117</v>
      </c>
      <c r="I9" s="614">
        <v>0.59</v>
      </c>
      <c r="J9" s="699" t="s">
        <v>119</v>
      </c>
      <c r="K9" s="701">
        <f t="shared" si="0"/>
        <v>0</v>
      </c>
      <c r="L9" s="409" t="s">
        <v>272</v>
      </c>
    </row>
    <row r="10" spans="1:12" x14ac:dyDescent="0.2">
      <c r="A10" s="536"/>
      <c r="B10" s="913"/>
      <c r="C10" s="690"/>
      <c r="D10" s="2076"/>
      <c r="E10" s="2077"/>
      <c r="F10" s="1338" t="s">
        <v>142</v>
      </c>
      <c r="G10" s="638" t="b">
        <f>IF(総括表!$B$4=総括表!$Q$5,基礎データ貼付用シート!E2435)</f>
        <v>0</v>
      </c>
      <c r="H10" s="699" t="s">
        <v>117</v>
      </c>
      <c r="I10" s="796">
        <v>0.59</v>
      </c>
      <c r="J10" s="699" t="s">
        <v>119</v>
      </c>
      <c r="K10" s="701">
        <f t="shared" si="0"/>
        <v>0</v>
      </c>
      <c r="L10" s="409" t="s">
        <v>271</v>
      </c>
    </row>
    <row r="11" spans="1:12" x14ac:dyDescent="0.2">
      <c r="A11" s="536"/>
      <c r="B11" s="913"/>
      <c r="C11" s="690"/>
      <c r="D11" s="2075" t="s">
        <v>530</v>
      </c>
      <c r="E11" s="2078" t="s">
        <v>1123</v>
      </c>
      <c r="F11" s="1338" t="s">
        <v>143</v>
      </c>
      <c r="G11" s="638" t="b">
        <f>IF(総括表!$B$4=総括表!$Q$4,基礎データ貼付用シート!E2436)</f>
        <v>0</v>
      </c>
      <c r="H11" s="699" t="s">
        <v>117</v>
      </c>
      <c r="I11" s="796">
        <v>0.56000000000000005</v>
      </c>
      <c r="J11" s="699" t="s">
        <v>119</v>
      </c>
      <c r="K11" s="701">
        <f t="shared" si="0"/>
        <v>0</v>
      </c>
      <c r="L11" s="409" t="s">
        <v>269</v>
      </c>
    </row>
    <row r="12" spans="1:12" x14ac:dyDescent="0.2">
      <c r="A12" s="536"/>
      <c r="B12" s="779"/>
      <c r="C12" s="1320"/>
      <c r="D12" s="2076"/>
      <c r="E12" s="2078"/>
      <c r="F12" s="1338" t="s">
        <v>142</v>
      </c>
      <c r="G12" s="638" t="b">
        <f>IF(総括表!$B$4=総括表!$Q$5,基礎データ貼付用シート!E2436)</f>
        <v>0</v>
      </c>
      <c r="H12" s="699" t="s">
        <v>117</v>
      </c>
      <c r="I12" s="796">
        <v>0.52100000000000002</v>
      </c>
      <c r="J12" s="699" t="s">
        <v>119</v>
      </c>
      <c r="K12" s="701">
        <f t="shared" si="0"/>
        <v>0</v>
      </c>
      <c r="L12" s="409" t="s">
        <v>268</v>
      </c>
    </row>
    <row r="13" spans="1:12" x14ac:dyDescent="0.2">
      <c r="A13" s="536"/>
      <c r="B13" s="404">
        <v>3</v>
      </c>
      <c r="C13" s="405" t="s">
        <v>818</v>
      </c>
      <c r="D13" s="2075" t="s">
        <v>534</v>
      </c>
      <c r="E13" s="2077" t="s">
        <v>756</v>
      </c>
      <c r="F13" s="1338" t="s">
        <v>143</v>
      </c>
      <c r="G13" s="638" t="b">
        <f>IF(総括表!$B$4=総括表!$Q$4,基礎データ貼付用シート!E2437)</f>
        <v>0</v>
      </c>
      <c r="H13" s="699" t="s">
        <v>117</v>
      </c>
      <c r="I13" s="614">
        <v>0.63400000000000001</v>
      </c>
      <c r="J13" s="699" t="s">
        <v>119</v>
      </c>
      <c r="K13" s="701">
        <f t="shared" si="0"/>
        <v>0</v>
      </c>
      <c r="L13" s="409" t="s">
        <v>270</v>
      </c>
    </row>
    <row r="14" spans="1:12" x14ac:dyDescent="0.2">
      <c r="A14" s="536"/>
      <c r="B14" s="913"/>
      <c r="C14" s="690"/>
      <c r="D14" s="2076"/>
      <c r="E14" s="2077"/>
      <c r="F14" s="1338" t="s">
        <v>142</v>
      </c>
      <c r="G14" s="638" t="b">
        <f>IF(総括表!$B$4=総括表!$Q$5,基礎データ貼付用シート!E2437)</f>
        <v>0</v>
      </c>
      <c r="H14" s="699" t="s">
        <v>117</v>
      </c>
      <c r="I14" s="796">
        <v>0.63400000000000001</v>
      </c>
      <c r="J14" s="699" t="s">
        <v>119</v>
      </c>
      <c r="K14" s="701">
        <f t="shared" si="0"/>
        <v>0</v>
      </c>
      <c r="L14" s="409" t="s">
        <v>267</v>
      </c>
    </row>
    <row r="15" spans="1:12" x14ac:dyDescent="0.2">
      <c r="A15" s="536"/>
      <c r="B15" s="913"/>
      <c r="C15" s="690"/>
      <c r="D15" s="2075" t="s">
        <v>530</v>
      </c>
      <c r="E15" s="2078" t="s">
        <v>1123</v>
      </c>
      <c r="F15" s="1338" t="s">
        <v>143</v>
      </c>
      <c r="G15" s="638" t="b">
        <f>IF(総括表!$B$4=総括表!$Q$4,基礎データ貼付用シート!E2438)</f>
        <v>0</v>
      </c>
      <c r="H15" s="699" t="s">
        <v>117</v>
      </c>
      <c r="I15" s="796">
        <v>0.59399999999999997</v>
      </c>
      <c r="J15" s="699" t="s">
        <v>119</v>
      </c>
      <c r="K15" s="701">
        <f t="shared" si="0"/>
        <v>0</v>
      </c>
      <c r="L15" s="409" t="s">
        <v>266</v>
      </c>
    </row>
    <row r="16" spans="1:12" x14ac:dyDescent="0.2">
      <c r="A16" s="536"/>
      <c r="B16" s="779"/>
      <c r="C16" s="1320"/>
      <c r="D16" s="2076"/>
      <c r="E16" s="2078"/>
      <c r="F16" s="1338" t="s">
        <v>142</v>
      </c>
      <c r="G16" s="638" t="b">
        <f>IF(総括表!$B$4=総括表!$Q$5,基礎データ貼付用シート!E2438)</f>
        <v>0</v>
      </c>
      <c r="H16" s="699" t="s">
        <v>117</v>
      </c>
      <c r="I16" s="796">
        <v>0.56200000000000006</v>
      </c>
      <c r="J16" s="699" t="s">
        <v>119</v>
      </c>
      <c r="K16" s="701">
        <f t="shared" si="0"/>
        <v>0</v>
      </c>
      <c r="L16" s="409" t="s">
        <v>265</v>
      </c>
    </row>
    <row r="17" spans="1:12" x14ac:dyDescent="0.2">
      <c r="A17" s="536"/>
      <c r="B17" s="404">
        <v>4</v>
      </c>
      <c r="C17" s="405" t="s">
        <v>894</v>
      </c>
      <c r="D17" s="2075" t="s">
        <v>534</v>
      </c>
      <c r="E17" s="2079" t="s">
        <v>756</v>
      </c>
      <c r="F17" s="1338" t="s">
        <v>143</v>
      </c>
      <c r="G17" s="638" t="b">
        <f>IF(総括表!$B$4=総括表!$Q$4,基礎データ貼付用シート!E2439)</f>
        <v>0</v>
      </c>
      <c r="H17" s="699" t="s">
        <v>117</v>
      </c>
      <c r="I17" s="614">
        <v>0.67400000000000004</v>
      </c>
      <c r="J17" s="699" t="s">
        <v>119</v>
      </c>
      <c r="K17" s="701">
        <f t="shared" si="0"/>
        <v>0</v>
      </c>
      <c r="L17" s="409" t="s">
        <v>264</v>
      </c>
    </row>
    <row r="18" spans="1:12" x14ac:dyDescent="0.2">
      <c r="A18" s="536"/>
      <c r="B18" s="913"/>
      <c r="C18" s="690"/>
      <c r="D18" s="2076"/>
      <c r="E18" s="2080"/>
      <c r="F18" s="1338" t="s">
        <v>142</v>
      </c>
      <c r="G18" s="638" t="b">
        <f>IF(総括表!$B$4=総括表!$Q$5,基礎データ貼付用シート!E2439)</f>
        <v>0</v>
      </c>
      <c r="H18" s="699" t="s">
        <v>117</v>
      </c>
      <c r="I18" s="796">
        <v>0.67400000000000004</v>
      </c>
      <c r="J18" s="699" t="s">
        <v>119</v>
      </c>
      <c r="K18" s="701">
        <f t="shared" si="0"/>
        <v>0</v>
      </c>
      <c r="L18" s="409" t="s">
        <v>263</v>
      </c>
    </row>
    <row r="19" spans="1:12" x14ac:dyDescent="0.2">
      <c r="A19" s="536"/>
      <c r="B19" s="913"/>
      <c r="C19" s="690"/>
      <c r="D19" s="2075" t="s">
        <v>530</v>
      </c>
      <c r="E19" s="2078" t="s">
        <v>1123</v>
      </c>
      <c r="F19" s="1338" t="s">
        <v>143</v>
      </c>
      <c r="G19" s="638" t="b">
        <f>IF(総括表!$B$4=総括表!$Q$4,基礎データ貼付用シート!E2440)</f>
        <v>0</v>
      </c>
      <c r="H19" s="699" t="s">
        <v>117</v>
      </c>
      <c r="I19" s="796">
        <v>0.627</v>
      </c>
      <c r="J19" s="699" t="s">
        <v>119</v>
      </c>
      <c r="K19" s="701">
        <f t="shared" si="0"/>
        <v>0</v>
      </c>
      <c r="L19" s="409" t="s">
        <v>262</v>
      </c>
    </row>
    <row r="20" spans="1:12" x14ac:dyDescent="0.2">
      <c r="A20" s="536"/>
      <c r="B20" s="779"/>
      <c r="C20" s="1320"/>
      <c r="D20" s="2076"/>
      <c r="E20" s="2078"/>
      <c r="F20" s="1338" t="s">
        <v>142</v>
      </c>
      <c r="G20" s="638" t="b">
        <f>IF(総括表!$B$4=総括表!$Q$5,基礎データ貼付用シート!E2440)</f>
        <v>0</v>
      </c>
      <c r="H20" s="699" t="s">
        <v>117</v>
      </c>
      <c r="I20" s="796">
        <v>0.60299999999999998</v>
      </c>
      <c r="J20" s="699" t="s">
        <v>119</v>
      </c>
      <c r="K20" s="705">
        <f>ROUND(G20*I20,0)</f>
        <v>0</v>
      </c>
      <c r="L20" s="409" t="s">
        <v>261</v>
      </c>
    </row>
    <row r="21" spans="1:12" x14ac:dyDescent="0.2">
      <c r="A21" s="536"/>
      <c r="B21" s="404">
        <v>5</v>
      </c>
      <c r="C21" s="405" t="s">
        <v>926</v>
      </c>
      <c r="D21" s="2075"/>
      <c r="E21" s="2078" t="s">
        <v>1123</v>
      </c>
      <c r="F21" s="1338" t="s">
        <v>143</v>
      </c>
      <c r="G21" s="638" t="b">
        <f>IF(総括表!$B$4=総括表!$Q$4,基礎データ貼付用シート!E2441)</f>
        <v>0</v>
      </c>
      <c r="H21" s="699" t="s">
        <v>117</v>
      </c>
      <c r="I21" s="796">
        <v>0.66200000000000003</v>
      </c>
      <c r="J21" s="699" t="s">
        <v>119</v>
      </c>
      <c r="K21" s="701">
        <f t="shared" ref="K21" si="1">ROUND(G21*I21,0)</f>
        <v>0</v>
      </c>
      <c r="L21" s="409" t="s">
        <v>260</v>
      </c>
    </row>
    <row r="22" spans="1:12" x14ac:dyDescent="0.2">
      <c r="A22" s="536"/>
      <c r="B22" s="779"/>
      <c r="C22" s="1320"/>
      <c r="D22" s="2076"/>
      <c r="E22" s="2078"/>
      <c r="F22" s="1338" t="s">
        <v>142</v>
      </c>
      <c r="G22" s="638" t="b">
        <f>IF(総括表!$B$4=総括表!$Q$5,基礎データ貼付用シート!E2441)</f>
        <v>0</v>
      </c>
      <c r="H22" s="699" t="s">
        <v>117</v>
      </c>
      <c r="I22" s="796">
        <v>0.64500000000000002</v>
      </c>
      <c r="J22" s="699" t="s">
        <v>119</v>
      </c>
      <c r="K22" s="705">
        <f>ROUND(G22*I22,0)</f>
        <v>0</v>
      </c>
      <c r="L22" s="409" t="s">
        <v>259</v>
      </c>
    </row>
    <row r="23" spans="1:12" x14ac:dyDescent="0.2">
      <c r="A23" s="536"/>
      <c r="B23" s="404">
        <v>6</v>
      </c>
      <c r="C23" s="405" t="s">
        <v>1082</v>
      </c>
      <c r="D23" s="2075"/>
      <c r="E23" s="2078" t="s">
        <v>1123</v>
      </c>
      <c r="F23" s="1338" t="s">
        <v>143</v>
      </c>
      <c r="G23" s="638" t="b">
        <f>IF(総括表!$B$4=総括表!$Q$4,基礎データ貼付用シート!E2442)</f>
        <v>0</v>
      </c>
      <c r="H23" s="699" t="s">
        <v>117</v>
      </c>
      <c r="I23" s="796">
        <v>0.68100000000000005</v>
      </c>
      <c r="J23" s="699" t="s">
        <v>119</v>
      </c>
      <c r="K23" s="701">
        <f t="shared" ref="K23" si="2">ROUND(G23*I23,0)</f>
        <v>0</v>
      </c>
      <c r="L23" s="409" t="s">
        <v>258</v>
      </c>
    </row>
    <row r="24" spans="1:12" x14ac:dyDescent="0.2">
      <c r="A24" s="536"/>
      <c r="B24" s="779"/>
      <c r="C24" s="1320"/>
      <c r="D24" s="2076"/>
      <c r="E24" s="2078"/>
      <c r="F24" s="1338" t="s">
        <v>142</v>
      </c>
      <c r="G24" s="638" t="b">
        <f>IF(総括表!$B$4=総括表!$Q$5,基礎データ貼付用シート!E2442)</f>
        <v>0</v>
      </c>
      <c r="H24" s="699" t="s">
        <v>117</v>
      </c>
      <c r="I24" s="796">
        <v>0.67300000000000004</v>
      </c>
      <c r="J24" s="699" t="s">
        <v>119</v>
      </c>
      <c r="K24" s="705">
        <f>ROUND(G24*I24,0)</f>
        <v>0</v>
      </c>
      <c r="L24" s="409" t="s">
        <v>257</v>
      </c>
    </row>
    <row r="25" spans="1:12" x14ac:dyDescent="0.2">
      <c r="A25" s="536"/>
      <c r="B25" s="404">
        <v>7</v>
      </c>
      <c r="C25" s="405" t="s">
        <v>1284</v>
      </c>
      <c r="D25" s="2075"/>
      <c r="E25" s="2078" t="s">
        <v>1123</v>
      </c>
      <c r="F25" s="1338" t="s">
        <v>143</v>
      </c>
      <c r="G25" s="638" t="b">
        <f>IF(総括表!$B$4=総括表!$Q$4,基礎データ貼付用シート!E2443)</f>
        <v>0</v>
      </c>
      <c r="H25" s="423" t="s">
        <v>117</v>
      </c>
      <c r="I25" s="796">
        <v>0.7</v>
      </c>
      <c r="J25" s="423" t="s">
        <v>119</v>
      </c>
      <c r="K25" s="424">
        <f t="shared" ref="K25" si="3">ROUND(G25*I25,0)</f>
        <v>0</v>
      </c>
      <c r="L25" s="409" t="s">
        <v>256</v>
      </c>
    </row>
    <row r="26" spans="1:12" x14ac:dyDescent="0.2">
      <c r="A26" s="536"/>
      <c r="B26" s="779"/>
      <c r="C26" s="1320"/>
      <c r="D26" s="2076"/>
      <c r="E26" s="2078"/>
      <c r="F26" s="1338" t="s">
        <v>142</v>
      </c>
      <c r="G26" s="638" t="b">
        <f>IF(総括表!$B$4=総括表!$Q$5,基礎データ貼付用シート!E2443)</f>
        <v>0</v>
      </c>
      <c r="H26" s="423" t="s">
        <v>117</v>
      </c>
      <c r="I26" s="796">
        <v>0.7</v>
      </c>
      <c r="J26" s="423" t="s">
        <v>119</v>
      </c>
      <c r="K26" s="789">
        <f>ROUND(G26*I26,0)</f>
        <v>0</v>
      </c>
      <c r="L26" s="409" t="s">
        <v>255</v>
      </c>
    </row>
    <row r="27" spans="1:12" x14ac:dyDescent="0.2">
      <c r="A27" s="536"/>
      <c r="B27" s="404">
        <v>8</v>
      </c>
      <c r="C27" s="405" t="s">
        <v>5389</v>
      </c>
      <c r="D27" s="2075"/>
      <c r="E27" s="2078" t="s">
        <v>5570</v>
      </c>
      <c r="F27" s="1338" t="s">
        <v>143</v>
      </c>
      <c r="G27" s="638" t="b">
        <f>IF(総括表!$B$4=総括表!$Q$4,基礎データ貼付用シート!E2444)</f>
        <v>0</v>
      </c>
      <c r="H27" s="423" t="s">
        <v>5569</v>
      </c>
      <c r="I27" s="796">
        <v>0.7</v>
      </c>
      <c r="J27" s="423" t="s">
        <v>119</v>
      </c>
      <c r="K27" s="424">
        <f t="shared" ref="K27" si="4">ROUND(G27*I27,0)</f>
        <v>0</v>
      </c>
      <c r="L27" s="409" t="s">
        <v>254</v>
      </c>
    </row>
    <row r="28" spans="1:12" x14ac:dyDescent="0.2">
      <c r="A28" s="536"/>
      <c r="B28" s="779"/>
      <c r="C28" s="1320"/>
      <c r="D28" s="2076"/>
      <c r="E28" s="2078"/>
      <c r="F28" s="1338" t="s">
        <v>142</v>
      </c>
      <c r="G28" s="638" t="b">
        <f>IF(総括表!$B$4=総括表!$Q$5,基礎データ貼付用シート!E2444)</f>
        <v>0</v>
      </c>
      <c r="H28" s="423" t="s">
        <v>5571</v>
      </c>
      <c r="I28" s="796">
        <v>0.7</v>
      </c>
      <c r="J28" s="423" t="s">
        <v>5572</v>
      </c>
      <c r="K28" s="789">
        <f>ROUND(G28*I28,0)</f>
        <v>0</v>
      </c>
      <c r="L28" s="409" t="s">
        <v>253</v>
      </c>
    </row>
    <row r="29" spans="1:12" x14ac:dyDescent="0.2">
      <c r="A29" s="536"/>
      <c r="B29" s="404">
        <v>9</v>
      </c>
      <c r="C29" s="405" t="s">
        <v>5796</v>
      </c>
      <c r="D29" s="2075"/>
      <c r="E29" s="2078" t="s">
        <v>1123</v>
      </c>
      <c r="F29" s="1338" t="s">
        <v>143</v>
      </c>
      <c r="G29" s="638" t="b">
        <f>IF(総括表!$B$4=総括表!$Q$4,基礎データ貼付用シート!E2445)</f>
        <v>0</v>
      </c>
      <c r="H29" s="423" t="s">
        <v>117</v>
      </c>
      <c r="I29" s="796">
        <v>0.7</v>
      </c>
      <c r="J29" s="423" t="s">
        <v>119</v>
      </c>
      <c r="K29" s="424">
        <f t="shared" ref="K29" si="5">ROUND(G29*I29,0)</f>
        <v>0</v>
      </c>
      <c r="L29" s="409" t="s">
        <v>322</v>
      </c>
    </row>
    <row r="30" spans="1:12" x14ac:dyDescent="0.2">
      <c r="A30" s="536"/>
      <c r="B30" s="779"/>
      <c r="C30" s="1320"/>
      <c r="D30" s="2076"/>
      <c r="E30" s="2078"/>
      <c r="F30" s="1338" t="s">
        <v>142</v>
      </c>
      <c r="G30" s="638" t="b">
        <f>IF(総括表!$B$4=総括表!$Q$5,基礎データ貼付用シート!E2445)</f>
        <v>0</v>
      </c>
      <c r="H30" s="423" t="s">
        <v>117</v>
      </c>
      <c r="I30" s="796">
        <v>0.7</v>
      </c>
      <c r="J30" s="423" t="s">
        <v>119</v>
      </c>
      <c r="K30" s="789">
        <f>ROUND(G30*I30,0)</f>
        <v>0</v>
      </c>
      <c r="L30" s="409" t="s">
        <v>321</v>
      </c>
    </row>
    <row r="31" spans="1:12" x14ac:dyDescent="0.2">
      <c r="A31" s="536"/>
      <c r="B31" s="404">
        <v>10</v>
      </c>
      <c r="C31" s="405" t="s">
        <v>6351</v>
      </c>
      <c r="D31" s="1346"/>
      <c r="E31" s="2081" t="s">
        <v>1123</v>
      </c>
      <c r="F31" s="1338" t="s">
        <v>143</v>
      </c>
      <c r="G31" s="638" t="b">
        <f>IF(総括表!$B$4=総括表!$Q$4,基礎データ貼付用シート!E2446)</f>
        <v>0</v>
      </c>
      <c r="H31" s="423" t="s">
        <v>117</v>
      </c>
      <c r="I31" s="796">
        <v>0.7</v>
      </c>
      <c r="J31" s="423" t="s">
        <v>119</v>
      </c>
      <c r="K31" s="424">
        <f t="shared" ref="K31" si="6">ROUND(G31*I31,0)</f>
        <v>0</v>
      </c>
      <c r="L31" s="409" t="s">
        <v>320</v>
      </c>
    </row>
    <row r="32" spans="1:12" ht="13.8" thickBot="1" x14ac:dyDescent="0.25">
      <c r="A32" s="536"/>
      <c r="B32" s="779"/>
      <c r="C32" s="1320"/>
      <c r="D32" s="1347"/>
      <c r="E32" s="2082"/>
      <c r="F32" s="1338" t="s">
        <v>142</v>
      </c>
      <c r="G32" s="638" t="b">
        <f>IF(総括表!$B$4=総括表!$Q$5,基礎データ貼付用シート!E2446)</f>
        <v>0</v>
      </c>
      <c r="H32" s="423" t="s">
        <v>117</v>
      </c>
      <c r="I32" s="796">
        <v>0.7</v>
      </c>
      <c r="J32" s="423" t="s">
        <v>119</v>
      </c>
      <c r="K32" s="789">
        <f>ROUND(G32*I32,0)</f>
        <v>0</v>
      </c>
      <c r="L32" s="409" t="s">
        <v>319</v>
      </c>
    </row>
    <row r="33" spans="1:12" x14ac:dyDescent="0.2">
      <c r="A33" s="536"/>
      <c r="B33" s="413"/>
      <c r="C33" s="414"/>
      <c r="D33" s="413"/>
      <c r="E33" s="413"/>
      <c r="F33" s="413"/>
      <c r="G33" s="58"/>
      <c r="H33" s="591"/>
      <c r="I33" s="1504" t="s">
        <v>6080</v>
      </c>
      <c r="J33" s="1505"/>
      <c r="K33" s="415"/>
      <c r="L33" s="409"/>
    </row>
    <row r="34" spans="1:12" ht="13.8" thickBot="1" x14ac:dyDescent="0.25">
      <c r="A34" s="536"/>
      <c r="B34" s="409"/>
      <c r="C34" s="409"/>
      <c r="D34" s="409"/>
      <c r="E34" s="409"/>
      <c r="F34" s="409"/>
      <c r="G34" s="657"/>
      <c r="H34" s="409"/>
      <c r="I34" s="1545" t="s">
        <v>118</v>
      </c>
      <c r="J34" s="1546"/>
      <c r="K34" s="642">
        <f>SUM(K7:K32)</f>
        <v>0</v>
      </c>
      <c r="L34" s="409" t="s">
        <v>1614</v>
      </c>
    </row>
  </sheetData>
  <sheetProtection autoFilter="0"/>
  <mergeCells count="32">
    <mergeCell ref="I33:J33"/>
    <mergeCell ref="I34:J34"/>
    <mergeCell ref="D29:D30"/>
    <mergeCell ref="E29:E30"/>
    <mergeCell ref="D19:D20"/>
    <mergeCell ref="E19:E20"/>
    <mergeCell ref="D21:D22"/>
    <mergeCell ref="E21:E22"/>
    <mergeCell ref="D27:D28"/>
    <mergeCell ref="E27:E28"/>
    <mergeCell ref="E31:E32"/>
    <mergeCell ref="E7:F7"/>
    <mergeCell ref="E8:F8"/>
    <mergeCell ref="D9:D10"/>
    <mergeCell ref="E9:E10"/>
    <mergeCell ref="D25:D26"/>
    <mergeCell ref="E25:E26"/>
    <mergeCell ref="D23:D24"/>
    <mergeCell ref="E23:E24"/>
    <mergeCell ref="D13:D14"/>
    <mergeCell ref="E13:E14"/>
    <mergeCell ref="D15:D16"/>
    <mergeCell ref="E15:E16"/>
    <mergeCell ref="D17:D18"/>
    <mergeCell ref="E17:E18"/>
    <mergeCell ref="D11:D12"/>
    <mergeCell ref="E11:E12"/>
    <mergeCell ref="J1:L1"/>
    <mergeCell ref="B5:C5"/>
    <mergeCell ref="D5:F5"/>
    <mergeCell ref="A1:B1"/>
    <mergeCell ref="C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7"/>
  <sheetViews>
    <sheetView workbookViewId="0">
      <selection activeCell="G13" sqref="G13"/>
    </sheetView>
  </sheetViews>
  <sheetFormatPr defaultColWidth="8.88671875" defaultRowHeight="13.2" x14ac:dyDescent="0.2"/>
  <cols>
    <col min="1" max="2" width="3.88671875" style="4" customWidth="1"/>
    <col min="3" max="3" width="7.44140625" style="4" bestFit="1" customWidth="1"/>
    <col min="4" max="4" width="3" style="4" bestFit="1" customWidth="1"/>
    <col min="5" max="5" width="23.6640625" style="4" customWidth="1"/>
    <col min="6" max="6" width="12.33203125" style="4" customWidth="1"/>
    <col min="7" max="7" width="11.88671875" style="4" customWidth="1"/>
    <col min="8" max="8" width="2" style="4" bestFit="1" customWidth="1"/>
    <col min="9" max="9" width="11.88671875" style="4" customWidth="1"/>
    <col min="10" max="10" width="2" style="4" bestFit="1" customWidth="1"/>
    <col min="11" max="11" width="11.88671875" style="4" customWidth="1"/>
    <col min="12" max="12" width="4.44140625" style="4" bestFit="1" customWidth="1"/>
    <col min="13" max="16384" width="8.88671875" style="4"/>
  </cols>
  <sheetData>
    <row r="1" spans="1:12" ht="14.4" x14ac:dyDescent="0.2">
      <c r="A1" s="1593" t="s">
        <v>155</v>
      </c>
      <c r="B1" s="1594"/>
      <c r="C1" s="2083" t="s">
        <v>5573</v>
      </c>
      <c r="D1" s="2084"/>
      <c r="E1" s="2084"/>
      <c r="F1" s="2084"/>
      <c r="G1" s="2085"/>
      <c r="H1" s="536"/>
      <c r="I1" s="1318" t="s">
        <v>154</v>
      </c>
      <c r="J1" s="1596">
        <f>総括表!H4</f>
        <v>0</v>
      </c>
      <c r="K1" s="1596"/>
      <c r="L1" s="1596"/>
    </row>
    <row r="2" spans="1:12" ht="14.4" x14ac:dyDescent="0.2">
      <c r="A2" s="550"/>
      <c r="B2" s="550"/>
      <c r="C2" s="550"/>
      <c r="D2" s="550"/>
      <c r="E2" s="550"/>
      <c r="F2" s="550"/>
      <c r="G2" s="620"/>
      <c r="H2" s="550"/>
      <c r="I2" s="554"/>
      <c r="J2" s="550"/>
      <c r="K2" s="620"/>
      <c r="L2" s="550"/>
    </row>
    <row r="3" spans="1:12" ht="14.4" x14ac:dyDescent="0.2">
      <c r="A3" s="551" t="s">
        <v>51</v>
      </c>
      <c r="B3" s="536" t="s">
        <v>5700</v>
      </c>
      <c r="C3" s="550"/>
      <c r="D3" s="550"/>
      <c r="E3" s="550"/>
      <c r="F3" s="550"/>
      <c r="G3" s="620"/>
      <c r="H3" s="550"/>
      <c r="I3" s="554"/>
      <c r="J3" s="550"/>
      <c r="K3" s="620"/>
      <c r="L3" s="550"/>
    </row>
    <row r="4" spans="1:12" ht="14.4" x14ac:dyDescent="0.2">
      <c r="A4" s="553"/>
      <c r="B4" s="550"/>
      <c r="C4" s="550"/>
      <c r="D4" s="550"/>
      <c r="E4" s="550"/>
      <c r="F4" s="550"/>
      <c r="G4" s="620"/>
      <c r="H4" s="550"/>
      <c r="I4" s="554"/>
      <c r="J4" s="550"/>
      <c r="K4" s="620"/>
      <c r="L4" s="550"/>
    </row>
    <row r="5" spans="1:12" ht="14.4" x14ac:dyDescent="0.2">
      <c r="A5" s="553"/>
      <c r="B5" s="1534" t="s">
        <v>467</v>
      </c>
      <c r="C5" s="1535"/>
      <c r="D5" s="1534" t="s">
        <v>139</v>
      </c>
      <c r="E5" s="2086"/>
      <c r="F5" s="1535"/>
      <c r="G5" s="733" t="s">
        <v>179</v>
      </c>
      <c r="H5" s="412"/>
      <c r="I5" s="563" t="s">
        <v>137</v>
      </c>
      <c r="J5" s="412"/>
      <c r="K5" s="733" t="s">
        <v>89</v>
      </c>
      <c r="L5" s="409"/>
    </row>
    <row r="6" spans="1:12" ht="14.4" x14ac:dyDescent="0.2">
      <c r="A6" s="553"/>
      <c r="B6" s="564"/>
      <c r="C6" s="565"/>
      <c r="D6" s="566"/>
      <c r="E6" s="907"/>
      <c r="F6" s="411"/>
      <c r="G6" s="627"/>
      <c r="H6" s="568"/>
      <c r="I6" s="569"/>
      <c r="J6" s="568"/>
      <c r="K6" s="628" t="s">
        <v>136</v>
      </c>
      <c r="L6" s="409"/>
    </row>
    <row r="7" spans="1:12" x14ac:dyDescent="0.2">
      <c r="A7" s="536"/>
      <c r="B7" s="404">
        <v>1</v>
      </c>
      <c r="C7" s="405" t="s">
        <v>5389</v>
      </c>
      <c r="D7" s="2075" t="s">
        <v>1324</v>
      </c>
      <c r="E7" s="2078" t="s">
        <v>5574</v>
      </c>
      <c r="F7" s="1338" t="s">
        <v>143</v>
      </c>
      <c r="G7" s="638" t="b">
        <f>IF(総括表!$B$4=総括表!$Q$4,基礎データ貼付用シート!E2447)</f>
        <v>0</v>
      </c>
      <c r="H7" s="423" t="s">
        <v>117</v>
      </c>
      <c r="I7" s="796">
        <v>0.5</v>
      </c>
      <c r="J7" s="423" t="s">
        <v>119</v>
      </c>
      <c r="K7" s="424">
        <f t="shared" ref="K7" si="0">ROUND(G7*I7,0)</f>
        <v>0</v>
      </c>
      <c r="L7" s="409" t="s">
        <v>1340</v>
      </c>
    </row>
    <row r="8" spans="1:12" x14ac:dyDescent="0.2">
      <c r="A8" s="536"/>
      <c r="B8" s="913"/>
      <c r="C8" s="1332"/>
      <c r="D8" s="2076"/>
      <c r="E8" s="2078"/>
      <c r="F8" s="1338" t="s">
        <v>142</v>
      </c>
      <c r="G8" s="638" t="b">
        <f>IF(総括表!$B$4=総括表!$Q$5,基礎データ貼付用シート!E2447)</f>
        <v>0</v>
      </c>
      <c r="H8" s="423" t="s">
        <v>117</v>
      </c>
      <c r="I8" s="796">
        <v>0.5</v>
      </c>
      <c r="J8" s="423" t="s">
        <v>119</v>
      </c>
      <c r="K8" s="789">
        <f>ROUND(G8*I8,0)</f>
        <v>0</v>
      </c>
      <c r="L8" s="409" t="s">
        <v>132</v>
      </c>
    </row>
    <row r="9" spans="1:12" x14ac:dyDescent="0.2">
      <c r="A9" s="536"/>
      <c r="B9" s="913"/>
      <c r="C9" s="690"/>
      <c r="D9" s="2075" t="s">
        <v>1156</v>
      </c>
      <c r="E9" s="2078" t="s">
        <v>5575</v>
      </c>
      <c r="F9" s="1338" t="s">
        <v>143</v>
      </c>
      <c r="G9" s="638" t="b">
        <f>IF(総括表!$B$4=総括表!$Q$4,基礎データ貼付用シート!E2448)</f>
        <v>0</v>
      </c>
      <c r="H9" s="423" t="s">
        <v>117</v>
      </c>
      <c r="I9" s="796">
        <v>0.6</v>
      </c>
      <c r="J9" s="423" t="s">
        <v>119</v>
      </c>
      <c r="K9" s="424">
        <f t="shared" ref="K9" si="1">ROUND(G9*I9,0)</f>
        <v>0</v>
      </c>
      <c r="L9" s="409" t="s">
        <v>5202</v>
      </c>
    </row>
    <row r="10" spans="1:12" x14ac:dyDescent="0.2">
      <c r="A10" s="536"/>
      <c r="B10" s="913"/>
      <c r="C10" s="1332"/>
      <c r="D10" s="2076"/>
      <c r="E10" s="2078"/>
      <c r="F10" s="1338" t="s">
        <v>142</v>
      </c>
      <c r="G10" s="638" t="b">
        <f>IF(総括表!$B$4=総括表!$Q$5,基礎データ貼付用シート!E2448)</f>
        <v>0</v>
      </c>
      <c r="H10" s="423" t="s">
        <v>117</v>
      </c>
      <c r="I10" s="796">
        <v>0.6</v>
      </c>
      <c r="J10" s="423" t="s">
        <v>119</v>
      </c>
      <c r="K10" s="789">
        <f>ROUND(G10*I10,0)</f>
        <v>0</v>
      </c>
      <c r="L10" s="409" t="s">
        <v>539</v>
      </c>
    </row>
    <row r="11" spans="1:12" x14ac:dyDescent="0.2">
      <c r="A11" s="536"/>
      <c r="B11" s="913"/>
      <c r="C11" s="1348"/>
      <c r="D11" s="2075" t="s">
        <v>5576</v>
      </c>
      <c r="E11" s="2078" t="s">
        <v>5577</v>
      </c>
      <c r="F11" s="1338" t="s">
        <v>143</v>
      </c>
      <c r="G11" s="638" t="b">
        <f>IF(総括表!$B$4=総括表!$Q$4,基礎データ貼付用シート!E2449)</f>
        <v>0</v>
      </c>
      <c r="H11" s="423" t="s">
        <v>5569</v>
      </c>
      <c r="I11" s="796">
        <v>0.7</v>
      </c>
      <c r="J11" s="423" t="s">
        <v>5578</v>
      </c>
      <c r="K11" s="424">
        <f t="shared" ref="K11" si="2">ROUND(G11*I11,0)</f>
        <v>0</v>
      </c>
      <c r="L11" s="409" t="s">
        <v>5203</v>
      </c>
    </row>
    <row r="12" spans="1:12" x14ac:dyDescent="0.2">
      <c r="A12" s="536"/>
      <c r="B12" s="779"/>
      <c r="C12" s="1320"/>
      <c r="D12" s="2076"/>
      <c r="E12" s="2078"/>
      <c r="F12" s="1338" t="s">
        <v>142</v>
      </c>
      <c r="G12" s="638" t="b">
        <f>IF(総括表!$B$4=総括表!$Q$5,基礎データ貼付用シート!E2449)</f>
        <v>0</v>
      </c>
      <c r="H12" s="423" t="s">
        <v>5579</v>
      </c>
      <c r="I12" s="796">
        <v>0.7</v>
      </c>
      <c r="J12" s="423" t="s">
        <v>119</v>
      </c>
      <c r="K12" s="789">
        <f>ROUND(G12*I12,0)</f>
        <v>0</v>
      </c>
      <c r="L12" s="409" t="s">
        <v>537</v>
      </c>
    </row>
    <row r="13" spans="1:12" x14ac:dyDescent="0.2">
      <c r="A13" s="536"/>
      <c r="B13" s="404">
        <v>2</v>
      </c>
      <c r="C13" s="405" t="s">
        <v>5796</v>
      </c>
      <c r="D13" s="2075" t="s">
        <v>1324</v>
      </c>
      <c r="E13" s="2078" t="s">
        <v>5574</v>
      </c>
      <c r="F13" s="1338" t="s">
        <v>143</v>
      </c>
      <c r="G13" s="638" t="b">
        <f>IF(総括表!$B$4=総括表!$Q$4,基礎データ貼付用シート!E2450)</f>
        <v>0</v>
      </c>
      <c r="H13" s="423" t="s">
        <v>117</v>
      </c>
      <c r="I13" s="796">
        <v>0.5</v>
      </c>
      <c r="J13" s="423" t="s">
        <v>119</v>
      </c>
      <c r="K13" s="424">
        <f t="shared" ref="K13" si="3">ROUND(G13*I13,0)</f>
        <v>0</v>
      </c>
      <c r="L13" s="409" t="s">
        <v>5788</v>
      </c>
    </row>
    <row r="14" spans="1:12" x14ac:dyDescent="0.2">
      <c r="A14" s="536"/>
      <c r="B14" s="913"/>
      <c r="C14" s="1332"/>
      <c r="D14" s="2076"/>
      <c r="E14" s="2078"/>
      <c r="F14" s="1338" t="s">
        <v>142</v>
      </c>
      <c r="G14" s="638" t="b">
        <f>IF(総括表!$B$4=総括表!$Q$5,基礎データ貼付用シート!E2450)</f>
        <v>0</v>
      </c>
      <c r="H14" s="423" t="s">
        <v>117</v>
      </c>
      <c r="I14" s="796">
        <v>0.5</v>
      </c>
      <c r="J14" s="423" t="s">
        <v>119</v>
      </c>
      <c r="K14" s="789">
        <f>ROUND(G14*I14,0)</f>
        <v>0</v>
      </c>
      <c r="L14" s="409" t="s">
        <v>535</v>
      </c>
    </row>
    <row r="15" spans="1:12" x14ac:dyDescent="0.2">
      <c r="A15" s="536"/>
      <c r="B15" s="913"/>
      <c r="C15" s="690"/>
      <c r="D15" s="2075" t="s">
        <v>1156</v>
      </c>
      <c r="E15" s="2078" t="s">
        <v>5575</v>
      </c>
      <c r="F15" s="1338" t="s">
        <v>143</v>
      </c>
      <c r="G15" s="638" t="b">
        <f>IF(総括表!$B$4=総括表!$Q$4,基礎データ貼付用シート!E2451)</f>
        <v>0</v>
      </c>
      <c r="H15" s="423" t="s">
        <v>117</v>
      </c>
      <c r="I15" s="796">
        <v>0.6</v>
      </c>
      <c r="J15" s="423" t="s">
        <v>119</v>
      </c>
      <c r="K15" s="424">
        <f t="shared" ref="K15" si="4">ROUND(G15*I15,0)</f>
        <v>0</v>
      </c>
      <c r="L15" s="409" t="s">
        <v>624</v>
      </c>
    </row>
    <row r="16" spans="1:12" x14ac:dyDescent="0.2">
      <c r="A16" s="536"/>
      <c r="B16" s="913"/>
      <c r="C16" s="1332"/>
      <c r="D16" s="2076"/>
      <c r="E16" s="2078"/>
      <c r="F16" s="1338" t="s">
        <v>142</v>
      </c>
      <c r="G16" s="638" t="b">
        <f>IF(総括表!$B$4=総括表!$Q$5,基礎データ貼付用シート!E2451)</f>
        <v>0</v>
      </c>
      <c r="H16" s="423" t="s">
        <v>117</v>
      </c>
      <c r="I16" s="796">
        <v>0.6</v>
      </c>
      <c r="J16" s="423" t="s">
        <v>119</v>
      </c>
      <c r="K16" s="789">
        <f>ROUND(G16*I16,0)</f>
        <v>0</v>
      </c>
      <c r="L16" s="409" t="s">
        <v>529</v>
      </c>
    </row>
    <row r="17" spans="1:12" x14ac:dyDescent="0.2">
      <c r="A17" s="536"/>
      <c r="B17" s="913"/>
      <c r="C17" s="1348"/>
      <c r="D17" s="2075" t="s">
        <v>5576</v>
      </c>
      <c r="E17" s="2078" t="s">
        <v>5577</v>
      </c>
      <c r="F17" s="1338" t="s">
        <v>143</v>
      </c>
      <c r="G17" s="638" t="b">
        <f>IF(総括表!$B$4=総括表!$Q$4,基礎データ貼付用シート!E2452)</f>
        <v>0</v>
      </c>
      <c r="H17" s="423" t="s">
        <v>117</v>
      </c>
      <c r="I17" s="796">
        <v>0.7</v>
      </c>
      <c r="J17" s="423" t="s">
        <v>119</v>
      </c>
      <c r="K17" s="424">
        <f t="shared" ref="K17" si="5">ROUND(G17*I17,0)</f>
        <v>0</v>
      </c>
      <c r="L17" s="409" t="s">
        <v>5831</v>
      </c>
    </row>
    <row r="18" spans="1:12" x14ac:dyDescent="0.2">
      <c r="A18" s="536"/>
      <c r="B18" s="779"/>
      <c r="C18" s="1320"/>
      <c r="D18" s="2076"/>
      <c r="E18" s="2078"/>
      <c r="F18" s="1338" t="s">
        <v>142</v>
      </c>
      <c r="G18" s="638" t="b">
        <f>IF(総括表!$B$4=総括表!$Q$5,基礎データ貼付用シート!E2452)</f>
        <v>0</v>
      </c>
      <c r="H18" s="423" t="s">
        <v>117</v>
      </c>
      <c r="I18" s="796">
        <v>0.7</v>
      </c>
      <c r="J18" s="423" t="s">
        <v>119</v>
      </c>
      <c r="K18" s="789">
        <f>ROUND(G18*I18,0)</f>
        <v>0</v>
      </c>
      <c r="L18" s="409" t="s">
        <v>554</v>
      </c>
    </row>
    <row r="19" spans="1:12" x14ac:dyDescent="0.2">
      <c r="A19" s="536"/>
      <c r="B19" s="404">
        <v>3</v>
      </c>
      <c r="C19" s="405" t="s">
        <v>6351</v>
      </c>
      <c r="D19" s="2075" t="s">
        <v>1324</v>
      </c>
      <c r="E19" s="2078" t="s">
        <v>5574</v>
      </c>
      <c r="F19" s="1338" t="s">
        <v>143</v>
      </c>
      <c r="G19" s="638" t="b">
        <f>IF(総括表!$B$4=総括表!$Q$4,基礎データ貼付用シート!E2453)</f>
        <v>0</v>
      </c>
      <c r="H19" s="423" t="s">
        <v>117</v>
      </c>
      <c r="I19" s="796">
        <v>0.5</v>
      </c>
      <c r="J19" s="423" t="s">
        <v>119</v>
      </c>
      <c r="K19" s="424">
        <f t="shared" ref="K19" si="6">ROUND(G19*I19,0)</f>
        <v>0</v>
      </c>
      <c r="L19" s="409" t="s">
        <v>5832</v>
      </c>
    </row>
    <row r="20" spans="1:12" x14ac:dyDescent="0.2">
      <c r="A20" s="536"/>
      <c r="B20" s="913"/>
      <c r="C20" s="1332"/>
      <c r="D20" s="2076"/>
      <c r="E20" s="2078"/>
      <c r="F20" s="1338" t="s">
        <v>142</v>
      </c>
      <c r="G20" s="638" t="b">
        <f>IF(総括表!$B$4=総括表!$Q$5,基礎データ貼付用シート!E2453)</f>
        <v>0</v>
      </c>
      <c r="H20" s="423" t="s">
        <v>117</v>
      </c>
      <c r="I20" s="796">
        <v>0.5</v>
      </c>
      <c r="J20" s="423" t="s">
        <v>119</v>
      </c>
      <c r="K20" s="789">
        <f>ROUND(G20*I20,0)</f>
        <v>0</v>
      </c>
      <c r="L20" s="409" t="s">
        <v>570</v>
      </c>
    </row>
    <row r="21" spans="1:12" x14ac:dyDescent="0.2">
      <c r="A21" s="536"/>
      <c r="B21" s="913"/>
      <c r="C21" s="690"/>
      <c r="D21" s="2075" t="s">
        <v>1156</v>
      </c>
      <c r="E21" s="2078" t="s">
        <v>5575</v>
      </c>
      <c r="F21" s="1338" t="s">
        <v>143</v>
      </c>
      <c r="G21" s="638" t="b">
        <f>IF(総括表!$B$4=総括表!$Q$4,基礎データ貼付用シート!E2454)</f>
        <v>0</v>
      </c>
      <c r="H21" s="423" t="s">
        <v>117</v>
      </c>
      <c r="I21" s="796">
        <v>0.6</v>
      </c>
      <c r="J21" s="423" t="s">
        <v>119</v>
      </c>
      <c r="K21" s="424">
        <f t="shared" ref="K21" si="7">ROUND(G21*I21,0)</f>
        <v>0</v>
      </c>
      <c r="L21" s="409" t="s">
        <v>1002</v>
      </c>
    </row>
    <row r="22" spans="1:12" x14ac:dyDescent="0.2">
      <c r="A22" s="536"/>
      <c r="B22" s="913"/>
      <c r="C22" s="1332"/>
      <c r="D22" s="2076"/>
      <c r="E22" s="2078"/>
      <c r="F22" s="1338" t="s">
        <v>142</v>
      </c>
      <c r="G22" s="638" t="b">
        <f>IF(総括表!$B$4=総括表!$Q$5,基礎データ貼付用シート!E2454)</f>
        <v>0</v>
      </c>
      <c r="H22" s="423" t="s">
        <v>117</v>
      </c>
      <c r="I22" s="796">
        <v>0.6</v>
      </c>
      <c r="J22" s="423" t="s">
        <v>119</v>
      </c>
      <c r="K22" s="789">
        <f>ROUND(G22*I22,0)</f>
        <v>0</v>
      </c>
      <c r="L22" s="409" t="s">
        <v>568</v>
      </c>
    </row>
    <row r="23" spans="1:12" x14ac:dyDescent="0.2">
      <c r="A23" s="536"/>
      <c r="B23" s="913"/>
      <c r="C23" s="1348"/>
      <c r="D23" s="2075" t="s">
        <v>5576</v>
      </c>
      <c r="E23" s="2078" t="s">
        <v>5577</v>
      </c>
      <c r="F23" s="1338" t="s">
        <v>143</v>
      </c>
      <c r="G23" s="638" t="b">
        <f>IF(総括表!$B$4=総括表!$Q$4,基礎データ貼付用シート!E2455)</f>
        <v>0</v>
      </c>
      <c r="H23" s="423" t="s">
        <v>117</v>
      </c>
      <c r="I23" s="796">
        <v>0.7</v>
      </c>
      <c r="J23" s="423" t="s">
        <v>119</v>
      </c>
      <c r="K23" s="424">
        <f t="shared" ref="K23" si="8">ROUND(G23*I23,0)</f>
        <v>0</v>
      </c>
      <c r="L23" s="409" t="s">
        <v>1003</v>
      </c>
    </row>
    <row r="24" spans="1:12" ht="13.8" thickBot="1" x14ac:dyDescent="0.25">
      <c r="A24" s="536"/>
      <c r="B24" s="779"/>
      <c r="C24" s="1320"/>
      <c r="D24" s="2076"/>
      <c r="E24" s="2078"/>
      <c r="F24" s="1338" t="s">
        <v>142</v>
      </c>
      <c r="G24" s="638" t="b">
        <f>IF(総括表!$B$4=総括表!$Q$5,基礎データ貼付用シート!E2455)</f>
        <v>0</v>
      </c>
      <c r="H24" s="423" t="s">
        <v>117</v>
      </c>
      <c r="I24" s="796">
        <v>0.7</v>
      </c>
      <c r="J24" s="423" t="s">
        <v>119</v>
      </c>
      <c r="K24" s="789">
        <f>ROUND(G24*I24,0)</f>
        <v>0</v>
      </c>
      <c r="L24" s="409" t="s">
        <v>566</v>
      </c>
    </row>
    <row r="25" spans="1:12" x14ac:dyDescent="0.2">
      <c r="A25" s="536"/>
      <c r="B25" s="413"/>
      <c r="C25" s="414"/>
      <c r="D25" s="413"/>
      <c r="E25" s="413"/>
      <c r="F25" s="413"/>
      <c r="G25" s="58"/>
      <c r="H25" s="591"/>
      <c r="I25" s="1504" t="s">
        <v>7149</v>
      </c>
      <c r="J25" s="1505"/>
      <c r="K25" s="415"/>
      <c r="L25" s="409"/>
    </row>
    <row r="26" spans="1:12" ht="13.8" thickBot="1" x14ac:dyDescent="0.25">
      <c r="A26" s="536"/>
      <c r="B26" s="409"/>
      <c r="C26" s="409"/>
      <c r="D26" s="409"/>
      <c r="E26" s="409"/>
      <c r="F26" s="409"/>
      <c r="G26" s="657"/>
      <c r="H26" s="409"/>
      <c r="I26" s="1545" t="s">
        <v>118</v>
      </c>
      <c r="J26" s="1546"/>
      <c r="K26" s="642">
        <f>SUM(K7:K24)</f>
        <v>0</v>
      </c>
      <c r="L26" s="409" t="s">
        <v>5580</v>
      </c>
    </row>
    <row r="27" spans="1:12" x14ac:dyDescent="0.2">
      <c r="A27" s="857"/>
      <c r="B27" s="857"/>
      <c r="C27" s="857"/>
      <c r="D27" s="857"/>
      <c r="E27" s="857"/>
      <c r="F27" s="857"/>
      <c r="G27" s="857"/>
      <c r="H27" s="857"/>
      <c r="I27" s="857"/>
      <c r="J27" s="857"/>
      <c r="K27" s="857"/>
      <c r="L27" s="857"/>
    </row>
  </sheetData>
  <sheetProtection autoFilter="0"/>
  <mergeCells count="25">
    <mergeCell ref="D15:D16"/>
    <mergeCell ref="E15:E16"/>
    <mergeCell ref="D17:D18"/>
    <mergeCell ref="E17:E18"/>
    <mergeCell ref="I26:J26"/>
    <mergeCell ref="I25:J25"/>
    <mergeCell ref="D19:D20"/>
    <mergeCell ref="E19:E20"/>
    <mergeCell ref="D21:D22"/>
    <mergeCell ref="E21:E22"/>
    <mergeCell ref="D23:D24"/>
    <mergeCell ref="E23:E24"/>
    <mergeCell ref="A1:B1"/>
    <mergeCell ref="C1:G1"/>
    <mergeCell ref="J1:L1"/>
    <mergeCell ref="B5:C5"/>
    <mergeCell ref="D5:F5"/>
    <mergeCell ref="D13:D14"/>
    <mergeCell ref="E13:E14"/>
    <mergeCell ref="D7:D8"/>
    <mergeCell ref="E7:E8"/>
    <mergeCell ref="D9:D10"/>
    <mergeCell ref="E9:E10"/>
    <mergeCell ref="D11:D12"/>
    <mergeCell ref="E11:E12"/>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51"/>
  <sheetViews>
    <sheetView zoomScaleNormal="100" workbookViewId="0">
      <selection activeCell="J5" sqref="J5"/>
    </sheetView>
  </sheetViews>
  <sheetFormatPr defaultColWidth="9" defaultRowHeight="18.75" customHeight="1" x14ac:dyDescent="0.2"/>
  <cols>
    <col min="1" max="2" width="3.88671875" style="155" customWidth="1"/>
    <col min="3" max="3" width="7.44140625" style="155" bestFit="1" customWidth="1"/>
    <col min="4" max="4" width="3" style="155" bestFit="1" customWidth="1"/>
    <col min="5" max="5" width="12" style="155" customWidth="1"/>
    <col min="6" max="6" width="11.88671875" style="170" customWidth="1"/>
    <col min="7" max="7" width="2" style="155" bestFit="1" customWidth="1"/>
    <col min="8" max="8" width="11.88671875" style="155" customWidth="1"/>
    <col min="9" max="9" width="2" style="155" bestFit="1" customWidth="1"/>
    <col min="10" max="10" width="11.88671875" style="170" customWidth="1"/>
    <col min="11" max="11" width="5" style="155" customWidth="1"/>
    <col min="12" max="16384" width="9" style="155"/>
  </cols>
  <sheetData>
    <row r="1" spans="1:12" ht="18.75" customHeight="1" x14ac:dyDescent="0.2">
      <c r="A1" s="1593" t="s">
        <v>155</v>
      </c>
      <c r="B1" s="1594"/>
      <c r="C1" s="2083" t="s">
        <v>475</v>
      </c>
      <c r="D1" s="2084"/>
      <c r="E1" s="2084"/>
      <c r="F1" s="2085"/>
      <c r="G1" s="550"/>
      <c r="H1" s="769" t="s">
        <v>154</v>
      </c>
      <c r="I1" s="1596">
        <f>総括表!H4</f>
        <v>0</v>
      </c>
      <c r="J1" s="1596"/>
      <c r="K1" s="1596"/>
      <c r="L1" s="47"/>
    </row>
    <row r="2" spans="1:12" ht="18.75" customHeight="1" x14ac:dyDescent="0.2">
      <c r="A2" s="550"/>
      <c r="B2" s="550"/>
      <c r="C2" s="550"/>
      <c r="D2" s="550"/>
      <c r="E2" s="550"/>
      <c r="F2" s="620"/>
      <c r="G2" s="550"/>
      <c r="H2" s="550"/>
      <c r="I2" s="550"/>
      <c r="J2" s="770"/>
      <c r="K2" s="550"/>
      <c r="L2" s="47"/>
    </row>
    <row r="3" spans="1:12" ht="11.25" customHeight="1" x14ac:dyDescent="0.2">
      <c r="A3" s="553"/>
      <c r="B3" s="550"/>
      <c r="C3" s="550"/>
      <c r="D3" s="550"/>
      <c r="E3" s="550"/>
      <c r="F3" s="620"/>
      <c r="G3" s="550"/>
      <c r="H3" s="550"/>
      <c r="I3" s="550"/>
      <c r="J3" s="620"/>
      <c r="K3" s="550"/>
      <c r="L3" s="47"/>
    </row>
    <row r="4" spans="1:12" s="163" customFormat="1" ht="15" customHeight="1" thickBot="1" x14ac:dyDescent="0.25">
      <c r="A4" s="551"/>
      <c r="B4" s="1524" t="s">
        <v>7150</v>
      </c>
      <c r="C4" s="1524"/>
      <c r="D4" s="1524"/>
      <c r="E4" s="1524"/>
      <c r="F4" s="621"/>
      <c r="G4" s="536"/>
      <c r="H4" s="536" t="s">
        <v>160</v>
      </c>
      <c r="I4" s="536"/>
      <c r="J4" s="621"/>
      <c r="K4" s="536"/>
      <c r="L4" s="49"/>
    </row>
    <row r="5" spans="1:12" s="163" customFormat="1" ht="18.75" customHeight="1" thickTop="1" thickBot="1" x14ac:dyDescent="0.25">
      <c r="A5" s="551"/>
      <c r="B5" s="1524"/>
      <c r="C5" s="1524"/>
      <c r="D5" s="1524"/>
      <c r="E5" s="1524"/>
      <c r="F5" s="290"/>
      <c r="G5" s="1356" t="s">
        <v>5581</v>
      </c>
      <c r="H5" s="616">
        <v>0.8</v>
      </c>
      <c r="I5" s="1356" t="s">
        <v>5582</v>
      </c>
      <c r="J5" s="637">
        <f>ROUND(F5*H5,0)</f>
        <v>0</v>
      </c>
      <c r="K5" s="409" t="s">
        <v>52</v>
      </c>
      <c r="L5" s="49"/>
    </row>
    <row r="6" spans="1:12" ht="18.75" customHeight="1" thickTop="1" x14ac:dyDescent="0.2">
      <c r="A6" s="553"/>
      <c r="B6" s="550"/>
      <c r="C6" s="550"/>
      <c r="D6" s="550"/>
      <c r="E6" s="550"/>
      <c r="F6" s="620"/>
      <c r="G6" s="550"/>
      <c r="H6" s="550"/>
      <c r="I6" s="550"/>
      <c r="J6" s="620"/>
      <c r="K6" s="550"/>
      <c r="L6" s="47"/>
    </row>
    <row r="7" spans="1:12" ht="18.75" customHeight="1" x14ac:dyDescent="0.2">
      <c r="A7" s="1593" t="s">
        <v>155</v>
      </c>
      <c r="B7" s="1594"/>
      <c r="C7" s="2083" t="s">
        <v>474</v>
      </c>
      <c r="D7" s="2084"/>
      <c r="E7" s="2084"/>
      <c r="F7" s="2085"/>
      <c r="G7" s="550"/>
      <c r="H7" s="550"/>
      <c r="I7" s="550"/>
      <c r="J7" s="620"/>
      <c r="K7" s="550"/>
      <c r="L7" s="47"/>
    </row>
    <row r="8" spans="1:12" ht="11.25" customHeight="1" x14ac:dyDescent="0.2">
      <c r="A8" s="550"/>
      <c r="B8" s="550"/>
      <c r="C8" s="550"/>
      <c r="D8" s="550"/>
      <c r="E8" s="550"/>
      <c r="F8" s="620"/>
      <c r="G8" s="550"/>
      <c r="H8" s="550"/>
      <c r="I8" s="550"/>
      <c r="J8" s="620"/>
      <c r="K8" s="550"/>
      <c r="L8" s="47"/>
    </row>
    <row r="9" spans="1:12" ht="11.25" customHeight="1" x14ac:dyDescent="0.2">
      <c r="A9" s="550"/>
      <c r="B9" s="550"/>
      <c r="C9" s="550"/>
      <c r="D9" s="550"/>
      <c r="E9" s="550"/>
      <c r="F9" s="620"/>
      <c r="G9" s="550"/>
      <c r="H9" s="550"/>
      <c r="I9" s="550"/>
      <c r="J9" s="620"/>
      <c r="K9" s="550"/>
      <c r="L9" s="47"/>
    </row>
    <row r="10" spans="1:12" s="163" customFormat="1" ht="15" customHeight="1" thickBot="1" x14ac:dyDescent="0.25">
      <c r="A10" s="551"/>
      <c r="B10" s="1524" t="s">
        <v>7151</v>
      </c>
      <c r="C10" s="1524"/>
      <c r="D10" s="1524"/>
      <c r="E10" s="1524"/>
      <c r="F10" s="621"/>
      <c r="G10" s="536"/>
      <c r="H10" s="536" t="s">
        <v>160</v>
      </c>
      <c r="I10" s="536"/>
      <c r="J10" s="621"/>
      <c r="K10" s="536"/>
      <c r="L10" s="49"/>
    </row>
    <row r="11" spans="1:12" s="163" customFormat="1" ht="18.75" customHeight="1" thickTop="1" thickBot="1" x14ac:dyDescent="0.25">
      <c r="A11" s="551"/>
      <c r="B11" s="1524"/>
      <c r="C11" s="1524"/>
      <c r="D11" s="1524"/>
      <c r="E11" s="1524"/>
      <c r="F11" s="290"/>
      <c r="G11" s="1356" t="s">
        <v>5569</v>
      </c>
      <c r="H11" s="616">
        <v>0.8</v>
      </c>
      <c r="I11" s="1356" t="s">
        <v>5582</v>
      </c>
      <c r="J11" s="637">
        <f>ROUND(F11*H11,0)</f>
        <v>0</v>
      </c>
      <c r="K11" s="409" t="s">
        <v>5583</v>
      </c>
      <c r="L11" s="49"/>
    </row>
    <row r="12" spans="1:12" ht="18.75" customHeight="1" thickTop="1" x14ac:dyDescent="0.2">
      <c r="A12" s="550"/>
      <c r="B12" s="550"/>
      <c r="C12" s="550"/>
      <c r="D12" s="550"/>
      <c r="E12" s="550"/>
      <c r="F12" s="620"/>
      <c r="G12" s="550"/>
      <c r="H12" s="550"/>
      <c r="I12" s="550"/>
      <c r="J12" s="620"/>
      <c r="K12" s="550"/>
      <c r="L12" s="47"/>
    </row>
    <row r="13" spans="1:12" ht="18.75" customHeight="1" x14ac:dyDescent="0.2">
      <c r="A13" s="1593" t="s">
        <v>155</v>
      </c>
      <c r="B13" s="1594"/>
      <c r="C13" s="2083" t="s">
        <v>473</v>
      </c>
      <c r="D13" s="2084"/>
      <c r="E13" s="2084"/>
      <c r="F13" s="2085"/>
      <c r="G13" s="550"/>
      <c r="H13" s="550"/>
      <c r="I13" s="550"/>
      <c r="J13" s="620"/>
      <c r="K13" s="550"/>
      <c r="L13" s="47"/>
    </row>
    <row r="14" spans="1:12" ht="11.25" customHeight="1" x14ac:dyDescent="0.2">
      <c r="A14" s="550"/>
      <c r="B14" s="550"/>
      <c r="C14" s="550"/>
      <c r="D14" s="550"/>
      <c r="E14" s="550"/>
      <c r="F14" s="620"/>
      <c r="G14" s="550"/>
      <c r="H14" s="550"/>
      <c r="I14" s="550"/>
      <c r="J14" s="620"/>
      <c r="K14" s="550"/>
      <c r="L14" s="47"/>
    </row>
    <row r="15" spans="1:12" ht="11.25" customHeight="1" x14ac:dyDescent="0.2">
      <c r="A15" s="550"/>
      <c r="B15" s="550"/>
      <c r="C15" s="550"/>
      <c r="D15" s="550"/>
      <c r="E15" s="550"/>
      <c r="F15" s="620"/>
      <c r="G15" s="550"/>
      <c r="H15" s="550"/>
      <c r="I15" s="550"/>
      <c r="J15" s="620"/>
      <c r="K15" s="550"/>
      <c r="L15" s="47"/>
    </row>
    <row r="16" spans="1:12" s="163" customFormat="1" ht="15" customHeight="1" thickBot="1" x14ac:dyDescent="0.25">
      <c r="A16" s="551"/>
      <c r="B16" s="1524" t="s">
        <v>7152</v>
      </c>
      <c r="C16" s="1524"/>
      <c r="D16" s="1524"/>
      <c r="E16" s="1524"/>
      <c r="F16" s="621"/>
      <c r="G16" s="536"/>
      <c r="H16" s="536" t="s">
        <v>160</v>
      </c>
      <c r="I16" s="536"/>
      <c r="J16" s="621"/>
      <c r="K16" s="536"/>
      <c r="L16" s="49"/>
    </row>
    <row r="17" spans="1:12" s="163" customFormat="1" ht="18.75" customHeight="1" thickTop="1" thickBot="1" x14ac:dyDescent="0.25">
      <c r="A17" s="551"/>
      <c r="B17" s="1524"/>
      <c r="C17" s="1524"/>
      <c r="D17" s="1524"/>
      <c r="E17" s="1524"/>
      <c r="F17" s="290"/>
      <c r="G17" s="1356" t="s">
        <v>5581</v>
      </c>
      <c r="H17" s="616">
        <v>0.7</v>
      </c>
      <c r="I17" s="1356" t="s">
        <v>5582</v>
      </c>
      <c r="J17" s="637">
        <f>ROUND(F17*H17,0)</f>
        <v>0</v>
      </c>
      <c r="K17" s="409" t="s">
        <v>5584</v>
      </c>
      <c r="L17" s="49"/>
    </row>
    <row r="18" spans="1:12" ht="18.75" customHeight="1" thickTop="1" x14ac:dyDescent="0.2">
      <c r="A18" s="553"/>
      <c r="B18" s="550"/>
      <c r="C18" s="550"/>
      <c r="D18" s="550"/>
      <c r="E18" s="550"/>
      <c r="F18" s="620"/>
      <c r="G18" s="550"/>
      <c r="H18" s="550"/>
      <c r="I18" s="550"/>
      <c r="J18" s="620"/>
      <c r="K18" s="550"/>
      <c r="L18" s="47"/>
    </row>
    <row r="19" spans="1:12" ht="18.75" customHeight="1" x14ac:dyDescent="0.2">
      <c r="A19" s="1593" t="s">
        <v>155</v>
      </c>
      <c r="B19" s="1594"/>
      <c r="C19" s="2083" t="s">
        <v>472</v>
      </c>
      <c r="D19" s="2084"/>
      <c r="E19" s="2084"/>
      <c r="F19" s="2085"/>
      <c r="G19" s="550"/>
      <c r="H19" s="550"/>
      <c r="I19" s="550"/>
      <c r="J19" s="620"/>
      <c r="K19" s="550"/>
      <c r="L19" s="47"/>
    </row>
    <row r="20" spans="1:12" ht="11.25" customHeight="1" x14ac:dyDescent="0.2">
      <c r="A20" s="550"/>
      <c r="B20" s="550"/>
      <c r="C20" s="550"/>
      <c r="D20" s="550"/>
      <c r="E20" s="550"/>
      <c r="F20" s="620"/>
      <c r="G20" s="550"/>
      <c r="H20" s="550"/>
      <c r="I20" s="550"/>
      <c r="J20" s="620"/>
      <c r="K20" s="550"/>
      <c r="L20" s="47"/>
    </row>
    <row r="21" spans="1:12" ht="11.25" customHeight="1" x14ac:dyDescent="0.2">
      <c r="A21" s="550"/>
      <c r="B21" s="550"/>
      <c r="C21" s="550"/>
      <c r="D21" s="550"/>
      <c r="E21" s="550"/>
      <c r="F21" s="620"/>
      <c r="G21" s="550"/>
      <c r="H21" s="550"/>
      <c r="I21" s="550"/>
      <c r="J21" s="620"/>
      <c r="K21" s="550"/>
      <c r="L21" s="47"/>
    </row>
    <row r="22" spans="1:12" s="163" customFormat="1" ht="15" customHeight="1" thickBot="1" x14ac:dyDescent="0.25">
      <c r="A22" s="551"/>
      <c r="B22" s="1524" t="s">
        <v>7153</v>
      </c>
      <c r="C22" s="1524"/>
      <c r="D22" s="1524"/>
      <c r="E22" s="1524"/>
      <c r="F22" s="621"/>
      <c r="G22" s="536"/>
      <c r="H22" s="536" t="s">
        <v>160</v>
      </c>
      <c r="I22" s="536"/>
      <c r="J22" s="621"/>
      <c r="K22" s="536"/>
      <c r="L22" s="49"/>
    </row>
    <row r="23" spans="1:12" s="163" customFormat="1" ht="18.75" customHeight="1" thickTop="1" thickBot="1" x14ac:dyDescent="0.25">
      <c r="A23" s="551"/>
      <c r="B23" s="1524"/>
      <c r="C23" s="1524"/>
      <c r="D23" s="1524"/>
      <c r="E23" s="1524"/>
      <c r="F23" s="290"/>
      <c r="G23" s="1356" t="s">
        <v>5581</v>
      </c>
      <c r="H23" s="616">
        <v>0.5</v>
      </c>
      <c r="I23" s="1356" t="s">
        <v>5582</v>
      </c>
      <c r="J23" s="637">
        <f>ROUND(F23*H23,0)</f>
        <v>0</v>
      </c>
      <c r="K23" s="409" t="s">
        <v>5585</v>
      </c>
      <c r="L23" s="49"/>
    </row>
    <row r="24" spans="1:12" ht="18.75" customHeight="1" thickTop="1" x14ac:dyDescent="0.2">
      <c r="A24" s="553"/>
      <c r="B24" s="550"/>
      <c r="C24" s="550"/>
      <c r="D24" s="550"/>
      <c r="E24" s="550"/>
      <c r="F24" s="620"/>
      <c r="G24" s="550"/>
      <c r="H24" s="550"/>
      <c r="I24" s="550"/>
      <c r="J24" s="620"/>
      <c r="K24" s="550"/>
      <c r="L24" s="47"/>
    </row>
    <row r="25" spans="1:12" ht="18.75" customHeight="1" x14ac:dyDescent="0.2">
      <c r="A25" s="1593" t="s">
        <v>155</v>
      </c>
      <c r="B25" s="1594"/>
      <c r="C25" s="2083" t="s">
        <v>471</v>
      </c>
      <c r="D25" s="2084"/>
      <c r="E25" s="2084"/>
      <c r="F25" s="2085"/>
      <c r="G25" s="550"/>
      <c r="H25" s="550"/>
      <c r="I25" s="550"/>
      <c r="J25" s="620"/>
      <c r="K25" s="550"/>
      <c r="L25" s="47"/>
    </row>
    <row r="26" spans="1:12" ht="11.25" customHeight="1" x14ac:dyDescent="0.2">
      <c r="A26" s="550"/>
      <c r="B26" s="550"/>
      <c r="C26" s="550"/>
      <c r="D26" s="550"/>
      <c r="E26" s="550"/>
      <c r="F26" s="620"/>
      <c r="G26" s="550"/>
      <c r="H26" s="550"/>
      <c r="I26" s="550"/>
      <c r="J26" s="620"/>
      <c r="K26" s="550"/>
      <c r="L26" s="47"/>
    </row>
    <row r="27" spans="1:12" ht="11.25" customHeight="1" x14ac:dyDescent="0.2">
      <c r="A27" s="550"/>
      <c r="B27" s="550"/>
      <c r="C27" s="550"/>
      <c r="D27" s="550"/>
      <c r="E27" s="550"/>
      <c r="F27" s="620"/>
      <c r="G27" s="550"/>
      <c r="H27" s="550"/>
      <c r="I27" s="550"/>
      <c r="J27" s="620"/>
      <c r="K27" s="550"/>
      <c r="L27" s="47"/>
    </row>
    <row r="28" spans="1:12" s="163" customFormat="1" ht="15" customHeight="1" thickBot="1" x14ac:dyDescent="0.25">
      <c r="A28" s="551"/>
      <c r="B28" s="1524" t="s">
        <v>7154</v>
      </c>
      <c r="C28" s="1524"/>
      <c r="D28" s="1524"/>
      <c r="E28" s="1524"/>
      <c r="F28" s="621"/>
      <c r="G28" s="536"/>
      <c r="H28" s="536" t="s">
        <v>160</v>
      </c>
      <c r="I28" s="536"/>
      <c r="J28" s="621"/>
      <c r="K28" s="536"/>
      <c r="L28" s="49"/>
    </row>
    <row r="29" spans="1:12" s="163" customFormat="1" ht="18.75" customHeight="1" thickTop="1" thickBot="1" x14ac:dyDescent="0.25">
      <c r="A29" s="551"/>
      <c r="B29" s="1524"/>
      <c r="C29" s="1524"/>
      <c r="D29" s="1524"/>
      <c r="E29" s="1524"/>
      <c r="F29" s="290"/>
      <c r="G29" s="1356" t="s">
        <v>5581</v>
      </c>
      <c r="H29" s="616">
        <v>0.5</v>
      </c>
      <c r="I29" s="1356" t="s">
        <v>5582</v>
      </c>
      <c r="J29" s="637">
        <f>ROUND(F29*H29,0)</f>
        <v>0</v>
      </c>
      <c r="K29" s="409" t="s">
        <v>5586</v>
      </c>
      <c r="L29" s="49"/>
    </row>
    <row r="30" spans="1:12" ht="18.75" customHeight="1" thickTop="1" x14ac:dyDescent="0.2">
      <c r="A30" s="553"/>
      <c r="B30" s="550"/>
      <c r="C30" s="550"/>
      <c r="D30" s="550"/>
      <c r="E30" s="550"/>
      <c r="F30" s="620"/>
      <c r="G30" s="550"/>
      <c r="H30" s="550"/>
      <c r="I30" s="550"/>
      <c r="J30" s="620"/>
      <c r="K30" s="550"/>
      <c r="L30" s="47"/>
    </row>
    <row r="31" spans="1:12" ht="18.75" customHeight="1" x14ac:dyDescent="0.2">
      <c r="A31" s="1593" t="s">
        <v>155</v>
      </c>
      <c r="B31" s="1594"/>
      <c r="C31" s="2083" t="s">
        <v>470</v>
      </c>
      <c r="D31" s="2084"/>
      <c r="E31" s="2084"/>
      <c r="F31" s="2085"/>
      <c r="G31" s="550"/>
      <c r="H31" s="550"/>
      <c r="I31" s="550"/>
      <c r="J31" s="620"/>
      <c r="K31" s="550"/>
      <c r="L31" s="47"/>
    </row>
    <row r="32" spans="1:12" ht="11.25" customHeight="1" x14ac:dyDescent="0.2">
      <c r="A32" s="550"/>
      <c r="B32" s="550"/>
      <c r="C32" s="550"/>
      <c r="D32" s="550"/>
      <c r="E32" s="550"/>
      <c r="F32" s="620"/>
      <c r="G32" s="550"/>
      <c r="H32" s="550"/>
      <c r="I32" s="550"/>
      <c r="J32" s="620"/>
      <c r="K32" s="550"/>
      <c r="L32" s="47"/>
    </row>
    <row r="33" spans="1:12" ht="11.25" customHeight="1" x14ac:dyDescent="0.2">
      <c r="A33" s="550"/>
      <c r="B33" s="550"/>
      <c r="C33" s="550"/>
      <c r="D33" s="550"/>
      <c r="E33" s="550"/>
      <c r="F33" s="620"/>
      <c r="G33" s="550"/>
      <c r="H33" s="550"/>
      <c r="I33" s="550"/>
      <c r="J33" s="620"/>
      <c r="K33" s="550"/>
      <c r="L33" s="47"/>
    </row>
    <row r="34" spans="1:12" s="163" customFormat="1" ht="15" customHeight="1" thickBot="1" x14ac:dyDescent="0.25">
      <c r="A34" s="551"/>
      <c r="B34" s="1524" t="s">
        <v>7155</v>
      </c>
      <c r="C34" s="1524"/>
      <c r="D34" s="1524"/>
      <c r="E34" s="1524"/>
      <c r="F34" s="621"/>
      <c r="G34" s="536"/>
      <c r="H34" s="536" t="s">
        <v>160</v>
      </c>
      <c r="I34" s="536"/>
      <c r="J34" s="621"/>
      <c r="K34" s="536"/>
      <c r="L34" s="49"/>
    </row>
    <row r="35" spans="1:12" s="163" customFormat="1" ht="18.75" customHeight="1" thickTop="1" thickBot="1" x14ac:dyDescent="0.25">
      <c r="A35" s="551"/>
      <c r="B35" s="1524"/>
      <c r="C35" s="1524"/>
      <c r="D35" s="1524"/>
      <c r="E35" s="1524"/>
      <c r="F35" s="290"/>
      <c r="G35" s="1356" t="s">
        <v>5581</v>
      </c>
      <c r="H35" s="616">
        <v>0.5</v>
      </c>
      <c r="I35" s="1356" t="s">
        <v>5582</v>
      </c>
      <c r="J35" s="637">
        <f>ROUND(F35*H35,0)</f>
        <v>0</v>
      </c>
      <c r="K35" s="409" t="s">
        <v>5587</v>
      </c>
      <c r="L35" s="49"/>
    </row>
    <row r="36" spans="1:12" ht="18.75" customHeight="1" thickTop="1" x14ac:dyDescent="0.2">
      <c r="A36" s="553"/>
      <c r="B36" s="550"/>
      <c r="C36" s="550"/>
      <c r="D36" s="550"/>
      <c r="E36" s="550"/>
      <c r="F36" s="620"/>
      <c r="G36" s="550"/>
      <c r="H36" s="550"/>
      <c r="I36" s="550"/>
      <c r="J36" s="620"/>
      <c r="K36" s="550"/>
      <c r="L36" s="47"/>
    </row>
    <row r="37" spans="1:12" ht="18.75" customHeight="1" x14ac:dyDescent="0.2">
      <c r="A37" s="1593" t="s">
        <v>155</v>
      </c>
      <c r="B37" s="1594"/>
      <c r="C37" s="2083" t="s">
        <v>469</v>
      </c>
      <c r="D37" s="2084"/>
      <c r="E37" s="2084"/>
      <c r="F37" s="2085"/>
      <c r="G37" s="550"/>
      <c r="H37" s="550"/>
      <c r="I37" s="550"/>
      <c r="J37" s="620"/>
      <c r="K37" s="550"/>
      <c r="L37" s="47"/>
    </row>
    <row r="38" spans="1:12" ht="11.25" customHeight="1" x14ac:dyDescent="0.2">
      <c r="A38" s="550"/>
      <c r="B38" s="550"/>
      <c r="C38" s="550"/>
      <c r="D38" s="550"/>
      <c r="E38" s="550"/>
      <c r="F38" s="620"/>
      <c r="G38" s="550"/>
      <c r="H38" s="550"/>
      <c r="I38" s="550"/>
      <c r="J38" s="620"/>
      <c r="K38" s="550"/>
      <c r="L38" s="47"/>
    </row>
    <row r="39" spans="1:12" ht="11.25" customHeight="1" x14ac:dyDescent="0.2">
      <c r="A39" s="550"/>
      <c r="B39" s="550"/>
      <c r="C39" s="550"/>
      <c r="D39" s="550"/>
      <c r="E39" s="550"/>
      <c r="F39" s="620"/>
      <c r="G39" s="550"/>
      <c r="H39" s="550"/>
      <c r="I39" s="550"/>
      <c r="J39" s="620"/>
      <c r="K39" s="550"/>
      <c r="L39" s="47"/>
    </row>
    <row r="40" spans="1:12" s="163" customFormat="1" ht="15" customHeight="1" thickBot="1" x14ac:dyDescent="0.25">
      <c r="A40" s="551"/>
      <c r="B40" s="1524" t="s">
        <v>7156</v>
      </c>
      <c r="C40" s="1524"/>
      <c r="D40" s="1524"/>
      <c r="E40" s="1524"/>
      <c r="F40" s="621"/>
      <c r="G40" s="536"/>
      <c r="H40" s="536" t="s">
        <v>160</v>
      </c>
      <c r="I40" s="536"/>
      <c r="J40" s="621"/>
      <c r="K40" s="536"/>
      <c r="L40" s="49"/>
    </row>
    <row r="41" spans="1:12" s="163" customFormat="1" ht="18.75" customHeight="1" thickTop="1" thickBot="1" x14ac:dyDescent="0.25">
      <c r="A41" s="551"/>
      <c r="B41" s="1524"/>
      <c r="C41" s="1524"/>
      <c r="D41" s="1524"/>
      <c r="E41" s="1524"/>
      <c r="F41" s="290"/>
      <c r="G41" s="1356" t="s">
        <v>5581</v>
      </c>
      <c r="H41" s="616">
        <v>0.7</v>
      </c>
      <c r="I41" s="1356" t="s">
        <v>5582</v>
      </c>
      <c r="J41" s="637">
        <f>ROUND(F41*H41,0)</f>
        <v>0</v>
      </c>
      <c r="K41" s="409" t="s">
        <v>5588</v>
      </c>
      <c r="L41" s="49"/>
    </row>
    <row r="42" spans="1:12" ht="18.75" customHeight="1" thickTop="1" x14ac:dyDescent="0.2">
      <c r="A42" s="553"/>
      <c r="B42" s="550"/>
      <c r="C42" s="550"/>
      <c r="D42" s="550"/>
      <c r="E42" s="550"/>
      <c r="F42" s="620"/>
      <c r="G42" s="550"/>
      <c r="H42" s="550"/>
      <c r="I42" s="550"/>
      <c r="J42" s="620"/>
      <c r="K42" s="550"/>
      <c r="L42" s="47"/>
    </row>
    <row r="43" spans="1:12" ht="18.75" customHeight="1" x14ac:dyDescent="0.2">
      <c r="A43" s="1593" t="s">
        <v>155</v>
      </c>
      <c r="B43" s="1594"/>
      <c r="C43" s="2083" t="s">
        <v>468</v>
      </c>
      <c r="D43" s="2084"/>
      <c r="E43" s="2084"/>
      <c r="F43" s="2085"/>
      <c r="G43" s="550"/>
      <c r="H43" s="550"/>
      <c r="I43" s="550"/>
      <c r="J43" s="620"/>
      <c r="K43" s="550"/>
      <c r="L43" s="47"/>
    </row>
    <row r="44" spans="1:12" ht="11.25" customHeight="1" x14ac:dyDescent="0.2">
      <c r="A44" s="550"/>
      <c r="B44" s="550"/>
      <c r="C44" s="550"/>
      <c r="D44" s="550"/>
      <c r="E44" s="550"/>
      <c r="F44" s="620"/>
      <c r="G44" s="550"/>
      <c r="H44" s="550"/>
      <c r="I44" s="550"/>
      <c r="J44" s="620"/>
      <c r="K44" s="550"/>
      <c r="L44" s="47"/>
    </row>
    <row r="45" spans="1:12" ht="11.25" customHeight="1" x14ac:dyDescent="0.2">
      <c r="A45" s="550"/>
      <c r="B45" s="550"/>
      <c r="C45" s="550"/>
      <c r="D45" s="550"/>
      <c r="E45" s="550"/>
      <c r="F45" s="620"/>
      <c r="G45" s="550"/>
      <c r="H45" s="550"/>
      <c r="I45" s="550"/>
      <c r="J45" s="620"/>
      <c r="K45" s="550"/>
      <c r="L45" s="47"/>
    </row>
    <row r="46" spans="1:12" s="163" customFormat="1" ht="15" customHeight="1" thickBot="1" x14ac:dyDescent="0.25">
      <c r="A46" s="551"/>
      <c r="B46" s="1555" t="s">
        <v>7157</v>
      </c>
      <c r="C46" s="1555"/>
      <c r="D46" s="1555"/>
      <c r="E46" s="1555"/>
      <c r="F46" s="621"/>
      <c r="G46" s="536"/>
      <c r="H46" s="536" t="s">
        <v>160</v>
      </c>
      <c r="I46" s="536"/>
      <c r="J46" s="621"/>
      <c r="K46" s="536"/>
      <c r="L46" s="49"/>
    </row>
    <row r="47" spans="1:12" s="163" customFormat="1" ht="18.75" customHeight="1" thickTop="1" thickBot="1" x14ac:dyDescent="0.25">
      <c r="A47" s="551"/>
      <c r="B47" s="1555"/>
      <c r="C47" s="1555"/>
      <c r="D47" s="1555"/>
      <c r="E47" s="1555"/>
      <c r="F47" s="290"/>
      <c r="G47" s="1356" t="s">
        <v>5581</v>
      </c>
      <c r="H47" s="616">
        <v>0.7</v>
      </c>
      <c r="I47" s="1356" t="s">
        <v>5582</v>
      </c>
      <c r="J47" s="637">
        <f>ROUND(F47*H47,0)</f>
        <v>0</v>
      </c>
      <c r="K47" s="409" t="s">
        <v>5589</v>
      </c>
      <c r="L47" s="49"/>
    </row>
    <row r="48" spans="1:12" ht="18.75" customHeight="1" thickTop="1" x14ac:dyDescent="0.2">
      <c r="A48" s="553"/>
      <c r="B48" s="550"/>
      <c r="C48" s="550"/>
      <c r="D48" s="550"/>
      <c r="E48" s="550"/>
      <c r="F48" s="620"/>
      <c r="G48" s="550"/>
      <c r="H48" s="550"/>
      <c r="I48" s="550"/>
      <c r="J48" s="620"/>
      <c r="K48" s="550"/>
      <c r="L48" s="47"/>
    </row>
    <row r="49" spans="1:11" ht="18.75" customHeight="1" x14ac:dyDescent="0.2">
      <c r="A49" s="384"/>
      <c r="B49" s="384"/>
      <c r="C49" s="384"/>
      <c r="D49" s="384"/>
      <c r="E49" s="384"/>
      <c r="F49" s="427"/>
      <c r="G49" s="384"/>
      <c r="H49" s="384"/>
      <c r="I49" s="384"/>
      <c r="J49" s="427"/>
      <c r="K49" s="384"/>
    </row>
    <row r="50" spans="1:11" ht="18.75" customHeight="1" x14ac:dyDescent="0.2">
      <c r="A50" s="384"/>
      <c r="B50" s="384"/>
      <c r="C50" s="384"/>
      <c r="D50" s="384"/>
      <c r="E50" s="384"/>
      <c r="F50" s="427"/>
      <c r="G50" s="384"/>
      <c r="H50" s="384"/>
      <c r="I50" s="384"/>
      <c r="J50" s="427"/>
      <c r="K50" s="384"/>
    </row>
    <row r="51" spans="1:11" ht="18.75" customHeight="1" x14ac:dyDescent="0.2">
      <c r="A51" s="384"/>
      <c r="B51" s="384"/>
      <c r="C51" s="384"/>
      <c r="D51" s="384"/>
      <c r="E51" s="384"/>
      <c r="F51" s="427"/>
      <c r="G51" s="384"/>
      <c r="H51" s="384"/>
      <c r="I51" s="384"/>
      <c r="J51" s="427"/>
      <c r="K51" s="384"/>
    </row>
  </sheetData>
  <sheetProtection autoFilter="0"/>
  <mergeCells count="25">
    <mergeCell ref="B46:E47"/>
    <mergeCell ref="B34:E35"/>
    <mergeCell ref="A37:B37"/>
    <mergeCell ref="C37:F37"/>
    <mergeCell ref="B40:E41"/>
    <mergeCell ref="A43:B43"/>
    <mergeCell ref="C43:F43"/>
    <mergeCell ref="B22:E23"/>
    <mergeCell ref="A25:B25"/>
    <mergeCell ref="C25:F25"/>
    <mergeCell ref="B28:E29"/>
    <mergeCell ref="A31:B31"/>
    <mergeCell ref="C31:F31"/>
    <mergeCell ref="B10:E11"/>
    <mergeCell ref="A13:B13"/>
    <mergeCell ref="C13:F13"/>
    <mergeCell ref="B16:E17"/>
    <mergeCell ref="A19:B19"/>
    <mergeCell ref="C19:F19"/>
    <mergeCell ref="A1:B1"/>
    <mergeCell ref="C1:F1"/>
    <mergeCell ref="I1:K1"/>
    <mergeCell ref="B4:E5"/>
    <mergeCell ref="A7:B7"/>
    <mergeCell ref="C7:F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4"/>
  <sheetViews>
    <sheetView workbookViewId="0">
      <selection activeCell="I1" sqref="I1:K1"/>
    </sheetView>
  </sheetViews>
  <sheetFormatPr defaultColWidth="9" defaultRowHeight="18.75" customHeight="1" x14ac:dyDescent="0.2"/>
  <cols>
    <col min="1" max="1" width="3.88671875" style="155" customWidth="1"/>
    <col min="2" max="2" width="4.88671875" style="155" customWidth="1"/>
    <col min="3" max="3" width="7.44140625" style="155" bestFit="1" customWidth="1"/>
    <col min="4" max="4" width="3" style="155" bestFit="1" customWidth="1"/>
    <col min="5" max="5" width="12" style="155" customWidth="1"/>
    <col min="6" max="6" width="23.21875" style="155" customWidth="1"/>
    <col min="7" max="7" width="2" style="155" customWidth="1"/>
    <col min="8" max="8" width="11.88671875" style="155" customWidth="1"/>
    <col min="9" max="9" width="2" style="155" bestFit="1" customWidth="1"/>
    <col min="10" max="10" width="11.88671875" style="155" customWidth="1"/>
    <col min="11" max="11" width="3" style="155" customWidth="1"/>
    <col min="12" max="16384" width="9" style="155"/>
  </cols>
  <sheetData>
    <row r="1" spans="1:21" ht="18.75" customHeight="1" x14ac:dyDescent="0.2">
      <c r="A1" s="1498" t="s">
        <v>155</v>
      </c>
      <c r="B1" s="1499"/>
      <c r="C1" s="1498" t="s">
        <v>975</v>
      </c>
      <c r="D1" s="1500"/>
      <c r="E1" s="1499"/>
      <c r="F1" s="384"/>
      <c r="G1" s="384"/>
      <c r="H1" s="385" t="s">
        <v>154</v>
      </c>
      <c r="I1" s="1501">
        <f>総括表!H4</f>
        <v>0</v>
      </c>
      <c r="J1" s="1501"/>
      <c r="K1" s="1501"/>
    </row>
    <row r="2" spans="1:21" ht="18.75" customHeight="1" x14ac:dyDescent="0.2">
      <c r="A2" s="384"/>
      <c r="B2" s="384"/>
      <c r="C2" s="384"/>
      <c r="D2" s="384"/>
      <c r="E2" s="384"/>
      <c r="F2" s="384"/>
      <c r="G2" s="384"/>
      <c r="H2" s="384"/>
      <c r="I2" s="384"/>
      <c r="J2" s="386"/>
      <c r="K2" s="384"/>
    </row>
    <row r="3" spans="1:21" ht="18.75" customHeight="1" x14ac:dyDescent="0.2">
      <c r="A3" s="387" t="s">
        <v>51</v>
      </c>
      <c r="B3" s="388" t="s">
        <v>157</v>
      </c>
      <c r="C3" s="384"/>
      <c r="D3" s="384"/>
      <c r="E3" s="384"/>
      <c r="F3" s="384"/>
      <c r="G3" s="384"/>
      <c r="H3" s="384"/>
      <c r="I3" s="384"/>
      <c r="J3" s="384"/>
      <c r="K3" s="384"/>
    </row>
    <row r="4" spans="1:21" ht="11.25" customHeight="1" x14ac:dyDescent="0.2">
      <c r="A4" s="389"/>
      <c r="B4" s="384"/>
      <c r="C4" s="384"/>
      <c r="D4" s="384"/>
      <c r="E4" s="384"/>
      <c r="F4" s="384"/>
      <c r="G4" s="384"/>
      <c r="H4" s="384"/>
      <c r="I4" s="384"/>
      <c r="J4" s="384"/>
      <c r="K4" s="384"/>
    </row>
    <row r="5" spans="1:21" ht="18.75" customHeight="1" x14ac:dyDescent="0.2">
      <c r="A5" s="389"/>
      <c r="B5" s="1502" t="s">
        <v>140</v>
      </c>
      <c r="C5" s="1503"/>
      <c r="D5" s="1502" t="s">
        <v>139</v>
      </c>
      <c r="E5" s="1503"/>
      <c r="F5" s="390" t="s">
        <v>138</v>
      </c>
      <c r="G5" s="390"/>
      <c r="H5" s="390" t="s">
        <v>137</v>
      </c>
      <c r="I5" s="390"/>
      <c r="J5" s="390" t="s">
        <v>89</v>
      </c>
      <c r="K5" s="391"/>
    </row>
    <row r="6" spans="1:21" ht="15" customHeight="1" x14ac:dyDescent="0.2">
      <c r="A6" s="389"/>
      <c r="B6" s="392"/>
      <c r="C6" s="393"/>
      <c r="D6" s="394"/>
      <c r="E6" s="395"/>
      <c r="F6" s="396"/>
      <c r="G6" s="396"/>
      <c r="H6" s="396"/>
      <c r="I6" s="396"/>
      <c r="J6" s="397" t="s">
        <v>136</v>
      </c>
      <c r="K6" s="391"/>
      <c r="M6" s="163"/>
    </row>
    <row r="7" spans="1:21" s="163" customFormat="1" ht="15" customHeight="1" x14ac:dyDescent="0.2">
      <c r="A7" s="388"/>
      <c r="B7" s="398">
        <v>1</v>
      </c>
      <c r="C7" s="399" t="s">
        <v>122</v>
      </c>
      <c r="D7" s="400" t="s">
        <v>534</v>
      </c>
      <c r="E7" s="401" t="s">
        <v>143</v>
      </c>
      <c r="F7" s="1349" t="b">
        <f>IF(総括表!$B$4=総括表!$Q$4,基礎データ貼付用シート!E9)</f>
        <v>0</v>
      </c>
      <c r="G7" s="402" t="s">
        <v>117</v>
      </c>
      <c r="H7" s="418">
        <v>0.55600000000000005</v>
      </c>
      <c r="I7" s="419" t="s">
        <v>119</v>
      </c>
      <c r="J7" s="420">
        <f>ROUND(F7*H7,0)</f>
        <v>0</v>
      </c>
      <c r="K7" s="391" t="s">
        <v>134</v>
      </c>
      <c r="L7" s="165"/>
      <c r="M7" s="165"/>
      <c r="N7" s="165"/>
      <c r="O7" s="165"/>
      <c r="P7" s="165"/>
      <c r="Q7" s="165"/>
      <c r="R7" s="165"/>
      <c r="S7" s="165"/>
      <c r="T7" s="165"/>
      <c r="U7" s="165"/>
    </row>
    <row r="8" spans="1:21" s="163" customFormat="1" ht="15" customHeight="1" x14ac:dyDescent="0.2">
      <c r="A8" s="388"/>
      <c r="B8" s="403"/>
      <c r="C8" s="395"/>
      <c r="D8" s="400" t="s">
        <v>530</v>
      </c>
      <c r="E8" s="401" t="s">
        <v>142</v>
      </c>
      <c r="F8" s="1349" t="b">
        <f>IF(総括表!$B$4=総括表!$Q$5,基礎データ貼付用シート!E9)</f>
        <v>0</v>
      </c>
      <c r="G8" s="402" t="s">
        <v>117</v>
      </c>
      <c r="H8" s="418">
        <v>0</v>
      </c>
      <c r="I8" s="421" t="s">
        <v>119</v>
      </c>
      <c r="J8" s="420">
        <f t="shared" ref="J8:J23" si="0">ROUND(F8*H8,0)</f>
        <v>0</v>
      </c>
      <c r="K8" s="391" t="s">
        <v>132</v>
      </c>
      <c r="L8" s="165"/>
      <c r="M8" s="165"/>
      <c r="N8" s="165"/>
      <c r="O8" s="165"/>
      <c r="P8" s="165"/>
      <c r="Q8" s="165"/>
      <c r="R8" s="165"/>
      <c r="S8" s="165"/>
      <c r="T8" s="165"/>
      <c r="U8" s="165"/>
    </row>
    <row r="9" spans="1:21" s="163" customFormat="1" ht="15" customHeight="1" x14ac:dyDescent="0.2">
      <c r="A9" s="388"/>
      <c r="B9" s="398">
        <v>2</v>
      </c>
      <c r="C9" s="399" t="s">
        <v>121</v>
      </c>
      <c r="D9" s="400" t="s">
        <v>534</v>
      </c>
      <c r="E9" s="401" t="s">
        <v>143</v>
      </c>
      <c r="F9" s="1349" t="b">
        <f>IF(総括表!$B$4=総括表!$Q$4,基礎データ貼付用シート!E10)</f>
        <v>0</v>
      </c>
      <c r="G9" s="402" t="s">
        <v>117</v>
      </c>
      <c r="H9" s="418">
        <v>0.59299999999999997</v>
      </c>
      <c r="I9" s="419" t="s">
        <v>119</v>
      </c>
      <c r="J9" s="420">
        <f t="shared" si="0"/>
        <v>0</v>
      </c>
      <c r="K9" s="391" t="s">
        <v>130</v>
      </c>
    </row>
    <row r="10" spans="1:21" s="163" customFormat="1" ht="15" customHeight="1" x14ac:dyDescent="0.2">
      <c r="A10" s="388"/>
      <c r="B10" s="403"/>
      <c r="C10" s="395"/>
      <c r="D10" s="400" t="s">
        <v>530</v>
      </c>
      <c r="E10" s="401" t="s">
        <v>142</v>
      </c>
      <c r="F10" s="1349" t="b">
        <f>IF(総括表!$B$4=総括表!$Q$5,基礎データ貼付用シート!E10)</f>
        <v>0</v>
      </c>
      <c r="G10" s="402" t="s">
        <v>117</v>
      </c>
      <c r="H10" s="418">
        <v>8.3000000000000004E-2</v>
      </c>
      <c r="I10" s="421" t="s">
        <v>119</v>
      </c>
      <c r="J10" s="420">
        <f t="shared" si="0"/>
        <v>0</v>
      </c>
      <c r="K10" s="391" t="s">
        <v>539</v>
      </c>
    </row>
    <row r="11" spans="1:21" s="163" customFormat="1" ht="15" customHeight="1" x14ac:dyDescent="0.2">
      <c r="A11" s="388"/>
      <c r="B11" s="398">
        <v>3</v>
      </c>
      <c r="C11" s="399" t="s">
        <v>120</v>
      </c>
      <c r="D11" s="400" t="s">
        <v>534</v>
      </c>
      <c r="E11" s="401" t="s">
        <v>143</v>
      </c>
      <c r="F11" s="1349" t="b">
        <f>IF(総括表!$B$4=総括表!$Q$4,基礎データ貼付用シート!E11)</f>
        <v>0</v>
      </c>
      <c r="G11" s="402" t="s">
        <v>117</v>
      </c>
      <c r="H11" s="418">
        <v>0.58599999999999997</v>
      </c>
      <c r="I11" s="419" t="s">
        <v>119</v>
      </c>
      <c r="J11" s="420">
        <f t="shared" si="0"/>
        <v>0</v>
      </c>
      <c r="K11" s="391" t="s">
        <v>538</v>
      </c>
    </row>
    <row r="12" spans="1:21" s="163" customFormat="1" ht="15" customHeight="1" x14ac:dyDescent="0.2">
      <c r="A12" s="388"/>
      <c r="B12" s="403"/>
      <c r="C12" s="395"/>
      <c r="D12" s="400" t="s">
        <v>530</v>
      </c>
      <c r="E12" s="401" t="s">
        <v>142</v>
      </c>
      <c r="F12" s="1349" t="b">
        <f>IF(総括表!$B$4=総括表!$Q$5,基礎データ貼付用シート!E11)</f>
        <v>0</v>
      </c>
      <c r="G12" s="402" t="s">
        <v>117</v>
      </c>
      <c r="H12" s="418">
        <v>0.41199999999999998</v>
      </c>
      <c r="I12" s="421" t="s">
        <v>119</v>
      </c>
      <c r="J12" s="420">
        <f t="shared" si="0"/>
        <v>0</v>
      </c>
      <c r="K12" s="391" t="s">
        <v>537</v>
      </c>
    </row>
    <row r="13" spans="1:21" s="163" customFormat="1" ht="15" customHeight="1" x14ac:dyDescent="0.2">
      <c r="A13" s="388"/>
      <c r="B13" s="398">
        <v>4</v>
      </c>
      <c r="C13" s="399" t="s">
        <v>476</v>
      </c>
      <c r="D13" s="400" t="s">
        <v>534</v>
      </c>
      <c r="E13" s="401" t="s">
        <v>143</v>
      </c>
      <c r="F13" s="1349" t="b">
        <f>IF(総括表!$B$4=総括表!$Q$4,基礎データ貼付用シート!E12)</f>
        <v>0</v>
      </c>
      <c r="G13" s="402" t="s">
        <v>117</v>
      </c>
      <c r="H13" s="418">
        <v>0.61699999999999999</v>
      </c>
      <c r="I13" s="419" t="s">
        <v>119</v>
      </c>
      <c r="J13" s="420">
        <f t="shared" si="0"/>
        <v>0</v>
      </c>
      <c r="K13" s="391" t="s">
        <v>536</v>
      </c>
    </row>
    <row r="14" spans="1:21" s="163" customFormat="1" ht="15" customHeight="1" x14ac:dyDescent="0.2">
      <c r="A14" s="388"/>
      <c r="B14" s="403"/>
      <c r="C14" s="395"/>
      <c r="D14" s="400" t="s">
        <v>530</v>
      </c>
      <c r="E14" s="401" t="s">
        <v>142</v>
      </c>
      <c r="F14" s="1349" t="b">
        <f>IF(総括表!$B$4=総括表!$Q$5,基礎データ貼付用シート!E12)</f>
        <v>0</v>
      </c>
      <c r="G14" s="402" t="s">
        <v>117</v>
      </c>
      <c r="H14" s="418">
        <v>0.48699999999999999</v>
      </c>
      <c r="I14" s="421" t="s">
        <v>119</v>
      </c>
      <c r="J14" s="420">
        <f t="shared" si="0"/>
        <v>0</v>
      </c>
      <c r="K14" s="391" t="s">
        <v>535</v>
      </c>
    </row>
    <row r="15" spans="1:21" s="163" customFormat="1" ht="15" customHeight="1" x14ac:dyDescent="0.2">
      <c r="A15" s="388"/>
      <c r="B15" s="398">
        <v>5</v>
      </c>
      <c r="C15" s="399" t="s">
        <v>513</v>
      </c>
      <c r="D15" s="400" t="s">
        <v>534</v>
      </c>
      <c r="E15" s="401" t="s">
        <v>143</v>
      </c>
      <c r="F15" s="1349" t="b">
        <f>IF(総括表!$B$4=総括表!$Q$4,基礎データ貼付用シート!E13)</f>
        <v>0</v>
      </c>
      <c r="G15" s="402" t="s">
        <v>117</v>
      </c>
      <c r="H15" s="418">
        <v>0.66100000000000003</v>
      </c>
      <c r="I15" s="419" t="s">
        <v>119</v>
      </c>
      <c r="J15" s="420">
        <f t="shared" si="0"/>
        <v>0</v>
      </c>
      <c r="K15" s="391" t="s">
        <v>531</v>
      </c>
    </row>
    <row r="16" spans="1:21" s="163" customFormat="1" ht="15" customHeight="1" x14ac:dyDescent="0.2">
      <c r="A16" s="388"/>
      <c r="B16" s="403"/>
      <c r="C16" s="395"/>
      <c r="D16" s="400" t="s">
        <v>530</v>
      </c>
      <c r="E16" s="401" t="s">
        <v>142</v>
      </c>
      <c r="F16" s="1349" t="b">
        <f>IF(総括表!$B$4=総括表!$Q$5,基礎データ貼付用シート!E13)</f>
        <v>0</v>
      </c>
      <c r="G16" s="402" t="s">
        <v>117</v>
      </c>
      <c r="H16" s="418">
        <v>0.54800000000000004</v>
      </c>
      <c r="I16" s="421" t="s">
        <v>119</v>
      </c>
      <c r="J16" s="420">
        <f t="shared" si="0"/>
        <v>0</v>
      </c>
      <c r="K16" s="391" t="s">
        <v>529</v>
      </c>
    </row>
    <row r="17" spans="1:11" s="163" customFormat="1" ht="15" customHeight="1" x14ac:dyDescent="0.2">
      <c r="A17" s="388"/>
      <c r="B17" s="398">
        <v>6</v>
      </c>
      <c r="C17" s="399" t="s">
        <v>620</v>
      </c>
      <c r="D17" s="400" t="s">
        <v>534</v>
      </c>
      <c r="E17" s="401" t="s">
        <v>143</v>
      </c>
      <c r="F17" s="1349" t="b">
        <f>IF(総括表!$B$4=総括表!$Q$4,基礎データ貼付用シート!E14)</f>
        <v>0</v>
      </c>
      <c r="G17" s="402" t="s">
        <v>117</v>
      </c>
      <c r="H17" s="418">
        <v>0.49399999999999999</v>
      </c>
      <c r="I17" s="419" t="s">
        <v>119</v>
      </c>
      <c r="J17" s="420">
        <f t="shared" si="0"/>
        <v>0</v>
      </c>
      <c r="K17" s="391" t="s">
        <v>555</v>
      </c>
    </row>
    <row r="18" spans="1:11" s="163" customFormat="1" ht="15" customHeight="1" x14ac:dyDescent="0.2">
      <c r="A18" s="388"/>
      <c r="B18" s="403"/>
      <c r="C18" s="395"/>
      <c r="D18" s="400" t="s">
        <v>530</v>
      </c>
      <c r="E18" s="401" t="s">
        <v>142</v>
      </c>
      <c r="F18" s="1349" t="b">
        <f>IF(総括表!$B$4=総括表!$Q$5,基礎データ貼付用シート!E14)</f>
        <v>0</v>
      </c>
      <c r="G18" s="402" t="s">
        <v>117</v>
      </c>
      <c r="H18" s="418">
        <v>0.42499999999999999</v>
      </c>
      <c r="I18" s="421" t="s">
        <v>119</v>
      </c>
      <c r="J18" s="420">
        <f t="shared" si="0"/>
        <v>0</v>
      </c>
      <c r="K18" s="391" t="s">
        <v>554</v>
      </c>
    </row>
    <row r="19" spans="1:11" s="163" customFormat="1" ht="15" customHeight="1" x14ac:dyDescent="0.2">
      <c r="A19" s="388"/>
      <c r="B19" s="398">
        <v>7</v>
      </c>
      <c r="C19" s="399" t="s">
        <v>716</v>
      </c>
      <c r="D19" s="400" t="s">
        <v>534</v>
      </c>
      <c r="E19" s="401" t="s">
        <v>143</v>
      </c>
      <c r="F19" s="1349" t="b">
        <f>IF(総括表!$B$4=総括表!$Q$4,基礎データ貼付用シート!E15)</f>
        <v>0</v>
      </c>
      <c r="G19" s="402" t="s">
        <v>117</v>
      </c>
      <c r="H19" s="418">
        <v>0.52600000000000002</v>
      </c>
      <c r="I19" s="419" t="s">
        <v>119</v>
      </c>
      <c r="J19" s="420">
        <f t="shared" si="0"/>
        <v>0</v>
      </c>
      <c r="K19" s="391" t="s">
        <v>553</v>
      </c>
    </row>
    <row r="20" spans="1:11" s="163" customFormat="1" ht="15" customHeight="1" x14ac:dyDescent="0.2">
      <c r="A20" s="388"/>
      <c r="B20" s="403"/>
      <c r="C20" s="395"/>
      <c r="D20" s="400" t="s">
        <v>530</v>
      </c>
      <c r="E20" s="401" t="s">
        <v>142</v>
      </c>
      <c r="F20" s="1349" t="b">
        <f>IF(総括表!$B$4=総括表!$Q$5,基礎データ貼付用シート!E15)</f>
        <v>0</v>
      </c>
      <c r="G20" s="402" t="s">
        <v>117</v>
      </c>
      <c r="H20" s="418">
        <v>0.46500000000000002</v>
      </c>
      <c r="I20" s="421" t="s">
        <v>119</v>
      </c>
      <c r="J20" s="420">
        <f t="shared" si="0"/>
        <v>0</v>
      </c>
      <c r="K20" s="391" t="s">
        <v>570</v>
      </c>
    </row>
    <row r="21" spans="1:11" s="163" customFormat="1" ht="15" customHeight="1" x14ac:dyDescent="0.2">
      <c r="A21" s="388"/>
      <c r="B21" s="398">
        <v>8</v>
      </c>
      <c r="C21" s="399" t="s">
        <v>747</v>
      </c>
      <c r="D21" s="400" t="s">
        <v>534</v>
      </c>
      <c r="E21" s="401" t="s">
        <v>143</v>
      </c>
      <c r="F21" s="1349" t="b">
        <f>IF(総括表!$B$4=総括表!$Q$4,基礎データ貼付用シート!E16)</f>
        <v>0</v>
      </c>
      <c r="G21" s="402" t="s">
        <v>117</v>
      </c>
      <c r="H21" s="418">
        <v>0.55800000000000005</v>
      </c>
      <c r="I21" s="419" t="s">
        <v>119</v>
      </c>
      <c r="J21" s="420">
        <f t="shared" si="0"/>
        <v>0</v>
      </c>
      <c r="K21" s="391" t="s">
        <v>569</v>
      </c>
    </row>
    <row r="22" spans="1:11" s="163" customFormat="1" ht="15" customHeight="1" x14ac:dyDescent="0.2">
      <c r="A22" s="388"/>
      <c r="B22" s="403"/>
      <c r="C22" s="395"/>
      <c r="D22" s="400" t="s">
        <v>530</v>
      </c>
      <c r="E22" s="401" t="s">
        <v>142</v>
      </c>
      <c r="F22" s="1349" t="b">
        <f>IF(総括表!$B$4=総括表!$Q$5,基礎データ貼付用シート!E16)</f>
        <v>0</v>
      </c>
      <c r="G22" s="402" t="s">
        <v>117</v>
      </c>
      <c r="H22" s="418">
        <v>0.50800000000000001</v>
      </c>
      <c r="I22" s="421" t="s">
        <v>119</v>
      </c>
      <c r="J22" s="420">
        <f t="shared" si="0"/>
        <v>0</v>
      </c>
      <c r="K22" s="391" t="s">
        <v>568</v>
      </c>
    </row>
    <row r="23" spans="1:11" s="163" customFormat="1" ht="15" customHeight="1" x14ac:dyDescent="0.2">
      <c r="A23" s="388"/>
      <c r="B23" s="398">
        <v>9</v>
      </c>
      <c r="C23" s="399" t="s">
        <v>818</v>
      </c>
      <c r="D23" s="400" t="s">
        <v>534</v>
      </c>
      <c r="E23" s="401" t="s">
        <v>143</v>
      </c>
      <c r="F23" s="1349" t="b">
        <f>IF(総括表!$B$4=総括表!$Q$4,基礎データ貼付用シート!E17)</f>
        <v>0</v>
      </c>
      <c r="G23" s="402" t="s">
        <v>117</v>
      </c>
      <c r="H23" s="418">
        <v>0.58899999999999997</v>
      </c>
      <c r="I23" s="419" t="s">
        <v>119</v>
      </c>
      <c r="J23" s="420">
        <f t="shared" si="0"/>
        <v>0</v>
      </c>
      <c r="K23" s="391" t="s">
        <v>567</v>
      </c>
    </row>
    <row r="24" spans="1:11" s="163" customFormat="1" ht="15" customHeight="1" x14ac:dyDescent="0.2">
      <c r="A24" s="388"/>
      <c r="B24" s="403"/>
      <c r="C24" s="395"/>
      <c r="D24" s="400" t="s">
        <v>530</v>
      </c>
      <c r="E24" s="401" t="s">
        <v>142</v>
      </c>
      <c r="F24" s="1349" t="b">
        <f>IF(総括表!$B$4=総括表!$Q$5,基礎データ貼付用シート!E17)</f>
        <v>0</v>
      </c>
      <c r="G24" s="402" t="s">
        <v>117</v>
      </c>
      <c r="H24" s="418">
        <v>0.55000000000000004</v>
      </c>
      <c r="I24" s="421" t="s">
        <v>119</v>
      </c>
      <c r="J24" s="420">
        <f>ROUND(F24*H24,0)</f>
        <v>0</v>
      </c>
      <c r="K24" s="391" t="s">
        <v>566</v>
      </c>
    </row>
    <row r="25" spans="1:11" s="163" customFormat="1" ht="15" customHeight="1" x14ac:dyDescent="0.2">
      <c r="A25" s="388"/>
      <c r="B25" s="398">
        <v>10</v>
      </c>
      <c r="C25" s="399" t="s">
        <v>894</v>
      </c>
      <c r="D25" s="400" t="s">
        <v>534</v>
      </c>
      <c r="E25" s="401" t="s">
        <v>143</v>
      </c>
      <c r="F25" s="1349" t="b">
        <f>IF(総括表!$B$4=総括表!$Q$4,基礎データ貼付用シート!E18)</f>
        <v>0</v>
      </c>
      <c r="G25" s="402" t="s">
        <v>117</v>
      </c>
      <c r="H25" s="418">
        <v>0.621</v>
      </c>
      <c r="I25" s="419" t="s">
        <v>119</v>
      </c>
      <c r="J25" s="420">
        <f>ROUND(F25*H25,0)</f>
        <v>0</v>
      </c>
      <c r="K25" s="391" t="s">
        <v>565</v>
      </c>
    </row>
    <row r="26" spans="1:11" s="163" customFormat="1" ht="15" customHeight="1" x14ac:dyDescent="0.2">
      <c r="A26" s="388"/>
      <c r="B26" s="403"/>
      <c r="C26" s="395"/>
      <c r="D26" s="400" t="s">
        <v>530</v>
      </c>
      <c r="E26" s="401" t="s">
        <v>142</v>
      </c>
      <c r="F26" s="1349" t="b">
        <f>IF(総括表!$B$4=総括表!$Q$5,基礎データ貼付用シート!E18)</f>
        <v>0</v>
      </c>
      <c r="G26" s="402" t="s">
        <v>117</v>
      </c>
      <c r="H26" s="418">
        <v>0.59099999999999997</v>
      </c>
      <c r="I26" s="421" t="s">
        <v>119</v>
      </c>
      <c r="J26" s="420">
        <f t="shared" ref="J26" si="1">ROUND(F26*H26,0)</f>
        <v>0</v>
      </c>
      <c r="K26" s="391" t="s">
        <v>564</v>
      </c>
    </row>
    <row r="27" spans="1:11" s="163" customFormat="1" ht="15" customHeight="1" x14ac:dyDescent="0.2">
      <c r="A27" s="388"/>
      <c r="B27" s="398">
        <v>11</v>
      </c>
      <c r="C27" s="399" t="s">
        <v>926</v>
      </c>
      <c r="D27" s="400" t="s">
        <v>534</v>
      </c>
      <c r="E27" s="401" t="s">
        <v>143</v>
      </c>
      <c r="F27" s="1349" t="b">
        <f>IF(総括表!$B$4=総括表!$Q$4,基礎データ貼付用シート!E19)</f>
        <v>0</v>
      </c>
      <c r="G27" s="402" t="s">
        <v>117</v>
      </c>
      <c r="H27" s="418">
        <v>0.65200000000000002</v>
      </c>
      <c r="I27" s="419" t="s">
        <v>119</v>
      </c>
      <c r="J27" s="420">
        <f>ROUND(F27*H27,0)</f>
        <v>0</v>
      </c>
      <c r="K27" s="391" t="s">
        <v>563</v>
      </c>
    </row>
    <row r="28" spans="1:11" s="163" customFormat="1" ht="15" customHeight="1" x14ac:dyDescent="0.2">
      <c r="A28" s="388"/>
      <c r="B28" s="403"/>
      <c r="C28" s="395"/>
      <c r="D28" s="400" t="s">
        <v>530</v>
      </c>
      <c r="E28" s="401" t="s">
        <v>142</v>
      </c>
      <c r="F28" s="1349" t="b">
        <f>IF(総括表!$B$4=総括表!$Q$5,基礎データ貼付用シート!E19)</f>
        <v>0</v>
      </c>
      <c r="G28" s="402" t="s">
        <v>117</v>
      </c>
      <c r="H28" s="418">
        <v>0.63100000000000001</v>
      </c>
      <c r="I28" s="421" t="s">
        <v>119</v>
      </c>
      <c r="J28" s="420">
        <f t="shared" ref="J28" si="2">ROUND(F28*H28,0)</f>
        <v>0</v>
      </c>
      <c r="K28" s="391" t="s">
        <v>562</v>
      </c>
    </row>
    <row r="29" spans="1:11" s="163" customFormat="1" ht="15" customHeight="1" x14ac:dyDescent="0.2">
      <c r="A29" s="388"/>
      <c r="B29" s="398">
        <v>12</v>
      </c>
      <c r="C29" s="399" t="s">
        <v>1082</v>
      </c>
      <c r="D29" s="400" t="s">
        <v>534</v>
      </c>
      <c r="E29" s="401" t="s">
        <v>143</v>
      </c>
      <c r="F29" s="1349" t="b">
        <f>IF(総括表!$B$4=総括表!$Q$4,基礎データ貼付用シート!E20)</f>
        <v>0</v>
      </c>
      <c r="G29" s="402" t="s">
        <v>117</v>
      </c>
      <c r="H29" s="418">
        <v>0.67600000000000005</v>
      </c>
      <c r="I29" s="419" t="s">
        <v>119</v>
      </c>
      <c r="J29" s="420">
        <f>ROUND(F29*H29,0)</f>
        <v>0</v>
      </c>
      <c r="K29" s="391" t="s">
        <v>561</v>
      </c>
    </row>
    <row r="30" spans="1:11" s="163" customFormat="1" ht="15" customHeight="1" x14ac:dyDescent="0.2">
      <c r="A30" s="388"/>
      <c r="B30" s="403"/>
      <c r="C30" s="395"/>
      <c r="D30" s="400" t="s">
        <v>530</v>
      </c>
      <c r="E30" s="401" t="s">
        <v>142</v>
      </c>
      <c r="F30" s="1349" t="b">
        <f>IF(総括表!$B$4=総括表!$Q$5,基礎データ貼付用シート!E20)</f>
        <v>0</v>
      </c>
      <c r="G30" s="402" t="s">
        <v>117</v>
      </c>
      <c r="H30" s="418">
        <v>0.66600000000000004</v>
      </c>
      <c r="I30" s="421" t="s">
        <v>119</v>
      </c>
      <c r="J30" s="420">
        <f t="shared" ref="J30" si="3">ROUND(F30*H30,0)</f>
        <v>0</v>
      </c>
      <c r="K30" s="391" t="s">
        <v>560</v>
      </c>
    </row>
    <row r="31" spans="1:11" s="163" customFormat="1" ht="15" customHeight="1" x14ac:dyDescent="0.2">
      <c r="A31" s="388"/>
      <c r="B31" s="398">
        <v>13</v>
      </c>
      <c r="C31" s="399" t="s">
        <v>1284</v>
      </c>
      <c r="D31" s="400" t="s">
        <v>534</v>
      </c>
      <c r="E31" s="401" t="s">
        <v>143</v>
      </c>
      <c r="F31" s="1349" t="b">
        <f>IF(総括表!$B$4=総括表!$Q$4,基礎データ貼付用シート!E21)</f>
        <v>0</v>
      </c>
      <c r="G31" s="402" t="s">
        <v>117</v>
      </c>
      <c r="H31" s="418">
        <v>0.7</v>
      </c>
      <c r="I31" s="419" t="s">
        <v>119</v>
      </c>
      <c r="J31" s="420">
        <f>ROUND(F31*H31,0)</f>
        <v>0</v>
      </c>
      <c r="K31" s="391" t="s">
        <v>581</v>
      </c>
    </row>
    <row r="32" spans="1:11" s="163" customFormat="1" ht="15" customHeight="1" x14ac:dyDescent="0.2">
      <c r="A32" s="388"/>
      <c r="B32" s="403"/>
      <c r="C32" s="395"/>
      <c r="D32" s="400" t="s">
        <v>530</v>
      </c>
      <c r="E32" s="401" t="s">
        <v>142</v>
      </c>
      <c r="F32" s="1349" t="b">
        <f>IF(総括表!$B$4=総括表!$Q$5,基礎データ貼付用シート!E21)</f>
        <v>0</v>
      </c>
      <c r="G32" s="402" t="s">
        <v>117</v>
      </c>
      <c r="H32" s="418">
        <v>0.7</v>
      </c>
      <c r="I32" s="421" t="s">
        <v>119</v>
      </c>
      <c r="J32" s="420">
        <f t="shared" ref="J32" si="4">ROUND(F32*H32,0)</f>
        <v>0</v>
      </c>
      <c r="K32" s="391" t="s">
        <v>580</v>
      </c>
    </row>
    <row r="33" spans="1:11" s="163" customFormat="1" ht="15" customHeight="1" x14ac:dyDescent="0.2">
      <c r="A33" s="388"/>
      <c r="B33" s="398">
        <v>14</v>
      </c>
      <c r="C33" s="399" t="s">
        <v>5520</v>
      </c>
      <c r="D33" s="400" t="s">
        <v>534</v>
      </c>
      <c r="E33" s="401" t="s">
        <v>143</v>
      </c>
      <c r="F33" s="1349" t="b">
        <f>IF(総括表!$B$4=総括表!$Q$4,基礎データ貼付用シート!E22)</f>
        <v>0</v>
      </c>
      <c r="G33" s="402" t="s">
        <v>117</v>
      </c>
      <c r="H33" s="418">
        <v>0.7</v>
      </c>
      <c r="I33" s="419" t="s">
        <v>119</v>
      </c>
      <c r="J33" s="420">
        <f>ROUND(F33*H33,0)</f>
        <v>0</v>
      </c>
      <c r="K33" s="391" t="s">
        <v>579</v>
      </c>
    </row>
    <row r="34" spans="1:11" s="163" customFormat="1" ht="15" customHeight="1" x14ac:dyDescent="0.2">
      <c r="A34" s="388"/>
      <c r="B34" s="403"/>
      <c r="C34" s="395"/>
      <c r="D34" s="400" t="s">
        <v>530</v>
      </c>
      <c r="E34" s="401" t="s">
        <v>142</v>
      </c>
      <c r="F34" s="1349" t="b">
        <f>IF(総括表!$B$4=総括表!$Q$5,基礎データ貼付用シート!E22)</f>
        <v>0</v>
      </c>
      <c r="G34" s="402" t="s">
        <v>117</v>
      </c>
      <c r="H34" s="418">
        <v>0.7</v>
      </c>
      <c r="I34" s="421" t="s">
        <v>119</v>
      </c>
      <c r="J34" s="420">
        <f t="shared" ref="J34" si="5">ROUND(F34*H34,0)</f>
        <v>0</v>
      </c>
      <c r="K34" s="391" t="s">
        <v>578</v>
      </c>
    </row>
    <row r="35" spans="1:11" s="163" customFormat="1" ht="15" customHeight="1" x14ac:dyDescent="0.2">
      <c r="A35" s="388"/>
      <c r="B35" s="398">
        <v>15</v>
      </c>
      <c r="C35" s="399" t="s">
        <v>5787</v>
      </c>
      <c r="D35" s="400" t="s">
        <v>534</v>
      </c>
      <c r="E35" s="401" t="s">
        <v>143</v>
      </c>
      <c r="F35" s="1349" t="b">
        <f>IF(総括表!$B$4=総括表!$Q$4,基礎データ貼付用シート!E23)</f>
        <v>0</v>
      </c>
      <c r="G35" s="402" t="s">
        <v>117</v>
      </c>
      <c r="H35" s="418">
        <v>0.7</v>
      </c>
      <c r="I35" s="419" t="s">
        <v>119</v>
      </c>
      <c r="J35" s="420">
        <f>ROUND(F35*H35,0)</f>
        <v>0</v>
      </c>
      <c r="K35" s="391" t="s">
        <v>577</v>
      </c>
    </row>
    <row r="36" spans="1:11" s="163" customFormat="1" ht="15" customHeight="1" x14ac:dyDescent="0.2">
      <c r="A36" s="388"/>
      <c r="B36" s="403"/>
      <c r="C36" s="395"/>
      <c r="D36" s="400" t="s">
        <v>530</v>
      </c>
      <c r="E36" s="401" t="s">
        <v>142</v>
      </c>
      <c r="F36" s="1349" t="b">
        <f>IF(総括表!$B$4=総括表!$Q$5,基礎データ貼付用シート!E23)</f>
        <v>0</v>
      </c>
      <c r="G36" s="402" t="s">
        <v>117</v>
      </c>
      <c r="H36" s="418">
        <v>0.7</v>
      </c>
      <c r="I36" s="421" t="s">
        <v>119</v>
      </c>
      <c r="J36" s="420">
        <f t="shared" ref="J36" si="6">ROUND(F36*H36,0)</f>
        <v>0</v>
      </c>
      <c r="K36" s="391" t="s">
        <v>576</v>
      </c>
    </row>
    <row r="37" spans="1:11" s="163" customFormat="1" ht="15" customHeight="1" x14ac:dyDescent="0.2">
      <c r="A37" s="388"/>
      <c r="B37" s="404">
        <v>16</v>
      </c>
      <c r="C37" s="405" t="s">
        <v>6403</v>
      </c>
      <c r="D37" s="406" t="s">
        <v>534</v>
      </c>
      <c r="E37" s="407" t="s">
        <v>143</v>
      </c>
      <c r="F37" s="612" t="b">
        <f>IF(総括表!$B$4=総括表!$Q$4,基礎データ貼付用シート!E24)</f>
        <v>0</v>
      </c>
      <c r="G37" s="408" t="s">
        <v>117</v>
      </c>
      <c r="H37" s="422">
        <v>0.7</v>
      </c>
      <c r="I37" s="423" t="s">
        <v>119</v>
      </c>
      <c r="J37" s="424">
        <f>ROUND(F37*H37,0)</f>
        <v>0</v>
      </c>
      <c r="K37" s="409" t="s">
        <v>575</v>
      </c>
    </row>
    <row r="38" spans="1:11" s="163" customFormat="1" ht="15" customHeight="1" thickBot="1" x14ac:dyDescent="0.25">
      <c r="A38" s="388"/>
      <c r="B38" s="410"/>
      <c r="C38" s="411"/>
      <c r="D38" s="406" t="s">
        <v>530</v>
      </c>
      <c r="E38" s="407" t="s">
        <v>142</v>
      </c>
      <c r="F38" s="612" t="b">
        <f>IF(総括表!$B$4=総括表!$Q$5,基礎データ貼付用シート!E24)</f>
        <v>0</v>
      </c>
      <c r="G38" s="408" t="s">
        <v>117</v>
      </c>
      <c r="H38" s="422">
        <v>0.7</v>
      </c>
      <c r="I38" s="425" t="s">
        <v>119</v>
      </c>
      <c r="J38" s="424">
        <f t="shared" ref="J38" si="7">ROUND(F38*H38,0)</f>
        <v>0</v>
      </c>
      <c r="K38" s="409" t="s">
        <v>574</v>
      </c>
    </row>
    <row r="39" spans="1:11" s="163" customFormat="1" ht="15" customHeight="1" x14ac:dyDescent="0.2">
      <c r="A39" s="388"/>
      <c r="B39" s="413"/>
      <c r="C39" s="414"/>
      <c r="D39" s="413"/>
      <c r="E39" s="413"/>
      <c r="F39" s="58"/>
      <c r="G39" s="414"/>
      <c r="H39" s="1504" t="s">
        <v>1122</v>
      </c>
      <c r="I39" s="1505"/>
      <c r="J39" s="415"/>
      <c r="K39" s="409"/>
    </row>
    <row r="40" spans="1:11" s="163" customFormat="1" ht="18.75" customHeight="1" thickBot="1" x14ac:dyDescent="0.25">
      <c r="A40" s="388"/>
      <c r="B40" s="391"/>
      <c r="C40" s="391"/>
      <c r="D40" s="391"/>
      <c r="E40" s="391"/>
      <c r="F40" s="391"/>
      <c r="G40" s="391"/>
      <c r="H40" s="1494" t="s">
        <v>118</v>
      </c>
      <c r="I40" s="1495"/>
      <c r="J40" s="426">
        <f>SUM(J7:J38)</f>
        <v>0</v>
      </c>
      <c r="K40" s="391" t="s">
        <v>528</v>
      </c>
    </row>
    <row r="41" spans="1:11" s="163" customFormat="1" ht="18.75" customHeight="1" thickBot="1" x14ac:dyDescent="0.25">
      <c r="A41" s="388"/>
      <c r="B41" s="388"/>
      <c r="C41" s="388"/>
      <c r="D41" s="388"/>
      <c r="E41" s="388"/>
      <c r="F41" s="388"/>
      <c r="G41" s="388"/>
      <c r="H41" s="388"/>
      <c r="I41" s="388"/>
      <c r="J41" s="416"/>
      <c r="K41" s="388"/>
    </row>
    <row r="42" spans="1:11" ht="18.75" customHeight="1" x14ac:dyDescent="0.2">
      <c r="A42" s="384"/>
      <c r="B42" s="384"/>
      <c r="C42" s="384"/>
      <c r="D42" s="384"/>
      <c r="E42" s="384"/>
      <c r="F42" s="384"/>
      <c r="G42" s="384"/>
      <c r="H42" s="1496" t="s">
        <v>528</v>
      </c>
      <c r="I42" s="1497"/>
      <c r="J42" s="417"/>
      <c r="K42" s="391"/>
    </row>
    <row r="43" spans="1:11" ht="18.75" customHeight="1" thickBot="1" x14ac:dyDescent="0.25">
      <c r="A43" s="384"/>
      <c r="B43" s="384"/>
      <c r="C43" s="384"/>
      <c r="D43" s="384"/>
      <c r="E43" s="384"/>
      <c r="F43" s="384"/>
      <c r="G43" s="384"/>
      <c r="H43" s="1494" t="s">
        <v>156</v>
      </c>
      <c r="I43" s="1495"/>
      <c r="J43" s="426">
        <f>J40</f>
        <v>0</v>
      </c>
      <c r="K43" s="391" t="s">
        <v>67</v>
      </c>
    </row>
    <row r="44" spans="1:11" ht="18.75" customHeight="1" x14ac:dyDescent="0.2">
      <c r="A44" s="384"/>
      <c r="B44" s="384"/>
      <c r="C44" s="384"/>
      <c r="D44" s="384"/>
      <c r="E44" s="384"/>
      <c r="F44" s="384"/>
      <c r="G44" s="384"/>
      <c r="H44" s="384"/>
      <c r="I44" s="384"/>
      <c r="J44" s="384"/>
      <c r="K44" s="384"/>
    </row>
  </sheetData>
  <sheetProtection autoFilter="0"/>
  <mergeCells count="9">
    <mergeCell ref="H40:I40"/>
    <mergeCell ref="H42:I42"/>
    <mergeCell ref="H43:I43"/>
    <mergeCell ref="A1:B1"/>
    <mergeCell ref="C1:E1"/>
    <mergeCell ref="I1:K1"/>
    <mergeCell ref="B5:C5"/>
    <mergeCell ref="D5:E5"/>
    <mergeCell ref="H39:I39"/>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0"/>
  <dimension ref="A1:L243"/>
  <sheetViews>
    <sheetView workbookViewId="0">
      <selection activeCell="J9" sqref="J9"/>
    </sheetView>
  </sheetViews>
  <sheetFormatPr defaultColWidth="9" defaultRowHeight="18.75" customHeight="1" x14ac:dyDescent="0.2"/>
  <cols>
    <col min="1" max="1" width="3.88671875" style="155" customWidth="1"/>
    <col min="2" max="2" width="4.44140625" style="155" customWidth="1"/>
    <col min="3" max="3" width="7.44140625" style="155" bestFit="1" customWidth="1"/>
    <col min="4" max="4" width="3" style="155" bestFit="1" customWidth="1"/>
    <col min="5" max="5" width="13.44140625" style="155" customWidth="1"/>
    <col min="6" max="6" width="11.88671875" style="170" customWidth="1"/>
    <col min="7" max="7" width="2" style="155" bestFit="1" customWidth="1"/>
    <col min="8" max="8" width="11.88671875" style="171" customWidth="1"/>
    <col min="9" max="9" width="2" style="155" bestFit="1" customWidth="1"/>
    <col min="10" max="10" width="11.88671875" style="170" customWidth="1"/>
    <col min="11" max="11" width="3.88671875" style="155" bestFit="1" customWidth="1"/>
    <col min="12" max="16384" width="9" style="155"/>
  </cols>
  <sheetData>
    <row r="1" spans="1:12" ht="18.75" customHeight="1" x14ac:dyDescent="0.2">
      <c r="A1" s="1508" t="s">
        <v>155</v>
      </c>
      <c r="B1" s="1509"/>
      <c r="C1" s="1508" t="s">
        <v>12</v>
      </c>
      <c r="D1" s="1510"/>
      <c r="E1" s="1509"/>
      <c r="F1" s="440"/>
      <c r="G1" s="441"/>
      <c r="H1" s="442" t="s">
        <v>154</v>
      </c>
      <c r="I1" s="1501">
        <f>総括表!H4</f>
        <v>0</v>
      </c>
      <c r="J1" s="1501"/>
      <c r="K1" s="1501"/>
      <c r="L1" s="441"/>
    </row>
    <row r="2" spans="1:12" ht="18.75" customHeight="1" x14ac:dyDescent="0.2">
      <c r="A2" s="441"/>
      <c r="B2" s="441"/>
      <c r="C2" s="441"/>
      <c r="D2" s="441"/>
      <c r="E2" s="441"/>
      <c r="F2" s="440"/>
      <c r="G2" s="441"/>
      <c r="H2" s="443"/>
      <c r="I2" s="441"/>
      <c r="J2" s="444"/>
      <c r="K2" s="441"/>
      <c r="L2" s="441"/>
    </row>
    <row r="3" spans="1:12" ht="18.75" customHeight="1" x14ac:dyDescent="0.2">
      <c r="A3" s="445" t="s">
        <v>1345</v>
      </c>
      <c r="B3" s="446" t="s">
        <v>153</v>
      </c>
      <c r="C3" s="441"/>
      <c r="D3" s="441"/>
      <c r="E3" s="441"/>
      <c r="F3" s="440"/>
      <c r="G3" s="441"/>
      <c r="H3" s="443"/>
      <c r="I3" s="441"/>
      <c r="J3" s="440"/>
      <c r="K3" s="441"/>
      <c r="L3" s="441"/>
    </row>
    <row r="4" spans="1:12" ht="11.25" customHeight="1" x14ac:dyDescent="0.2">
      <c r="A4" s="447"/>
      <c r="B4" s="441"/>
      <c r="C4" s="441"/>
      <c r="D4" s="441"/>
      <c r="E4" s="441"/>
      <c r="F4" s="440"/>
      <c r="G4" s="441"/>
      <c r="H4" s="443"/>
      <c r="I4" s="441"/>
      <c r="J4" s="440"/>
      <c r="K4" s="441"/>
      <c r="L4" s="441"/>
    </row>
    <row r="5" spans="1:12" ht="15" customHeight="1" x14ac:dyDescent="0.2">
      <c r="A5" s="447"/>
      <c r="B5" s="1506" t="s">
        <v>140</v>
      </c>
      <c r="C5" s="1507"/>
      <c r="D5" s="1506" t="s">
        <v>139</v>
      </c>
      <c r="E5" s="1507"/>
      <c r="F5" s="448" t="s">
        <v>138</v>
      </c>
      <c r="G5" s="449"/>
      <c r="H5" s="450" t="s">
        <v>137</v>
      </c>
      <c r="I5" s="449"/>
      <c r="J5" s="448" t="s">
        <v>89</v>
      </c>
      <c r="K5" s="451"/>
      <c r="L5" s="441"/>
    </row>
    <row r="6" spans="1:12" ht="15" customHeight="1" x14ac:dyDescent="0.2">
      <c r="A6" s="447"/>
      <c r="B6" s="452"/>
      <c r="C6" s="453"/>
      <c r="D6" s="454"/>
      <c r="E6" s="455"/>
      <c r="F6" s="456"/>
      <c r="G6" s="457"/>
      <c r="H6" s="458"/>
      <c r="I6" s="457"/>
      <c r="J6" s="459" t="s">
        <v>1346</v>
      </c>
      <c r="K6" s="451"/>
      <c r="L6" s="441"/>
    </row>
    <row r="7" spans="1:12" s="163" customFormat="1" ht="15" customHeight="1" x14ac:dyDescent="0.2">
      <c r="A7" s="446"/>
      <c r="B7" s="460">
        <v>1</v>
      </c>
      <c r="C7" s="461" t="s">
        <v>126</v>
      </c>
      <c r="D7" s="462" t="s">
        <v>1609</v>
      </c>
      <c r="E7" s="463" t="s">
        <v>143</v>
      </c>
      <c r="F7" s="464" t="b">
        <f>IF(総括表!$B$4=総括表!$Q$4,基礎データ貼付用シート!E31)</f>
        <v>0</v>
      </c>
      <c r="G7" s="465" t="s">
        <v>117</v>
      </c>
      <c r="H7" s="466">
        <v>1.2E-2</v>
      </c>
      <c r="I7" s="465" t="s">
        <v>119</v>
      </c>
      <c r="J7" s="467">
        <f>ROUND(F7*H7,0)</f>
        <v>0</v>
      </c>
      <c r="K7" s="451" t="s">
        <v>274</v>
      </c>
      <c r="L7" s="446"/>
    </row>
    <row r="8" spans="1:12" s="163" customFormat="1" ht="15" customHeight="1" x14ac:dyDescent="0.2">
      <c r="A8" s="446"/>
      <c r="B8" s="468"/>
      <c r="C8" s="455"/>
      <c r="D8" s="462" t="s">
        <v>1612</v>
      </c>
      <c r="E8" s="463" t="s">
        <v>142</v>
      </c>
      <c r="F8" s="464" t="b">
        <f>IF(総括表!$B$4=総括表!$Q$5,基礎データ貼付用シート!E31)</f>
        <v>0</v>
      </c>
      <c r="G8" s="465" t="s">
        <v>117</v>
      </c>
      <c r="H8" s="469">
        <v>1.7999999999999999E-2</v>
      </c>
      <c r="I8" s="449" t="s">
        <v>119</v>
      </c>
      <c r="J8" s="470">
        <f t="shared" ref="J8:J18" si="0">ROUND(F8*H8,0)</f>
        <v>0</v>
      </c>
      <c r="K8" s="451" t="s">
        <v>273</v>
      </c>
      <c r="L8" s="446"/>
    </row>
    <row r="9" spans="1:12" s="163" customFormat="1" ht="15" customHeight="1" x14ac:dyDescent="0.2">
      <c r="A9" s="446"/>
      <c r="B9" s="460">
        <f>B7+1</f>
        <v>2</v>
      </c>
      <c r="C9" s="461" t="s">
        <v>125</v>
      </c>
      <c r="D9" s="1511"/>
      <c r="E9" s="1512"/>
      <c r="F9" s="472">
        <f>+基礎データ貼付用シート!E32</f>
        <v>0</v>
      </c>
      <c r="G9" s="465" t="s">
        <v>1347</v>
      </c>
      <c r="H9" s="466">
        <v>1.0999999999999999E-2</v>
      </c>
      <c r="I9" s="465" t="s">
        <v>1348</v>
      </c>
      <c r="J9" s="467">
        <f>ROUND(F9*H9,0)</f>
        <v>0</v>
      </c>
      <c r="K9" s="451" t="s">
        <v>272</v>
      </c>
      <c r="L9" s="446"/>
    </row>
    <row r="10" spans="1:12" s="163" customFormat="1" ht="15" customHeight="1" x14ac:dyDescent="0.2">
      <c r="A10" s="446"/>
      <c r="B10" s="460">
        <f>B9+1</f>
        <v>3</v>
      </c>
      <c r="C10" s="461" t="s">
        <v>124</v>
      </c>
      <c r="D10" s="1511"/>
      <c r="E10" s="1512"/>
      <c r="F10" s="472">
        <f>+基礎データ貼付用シート!E33</f>
        <v>0</v>
      </c>
      <c r="G10" s="465" t="s">
        <v>1347</v>
      </c>
      <c r="H10" s="466">
        <v>8.9999999999999993E-3</v>
      </c>
      <c r="I10" s="465" t="s">
        <v>1348</v>
      </c>
      <c r="J10" s="467">
        <f t="shared" si="0"/>
        <v>0</v>
      </c>
      <c r="K10" s="451" t="s">
        <v>271</v>
      </c>
      <c r="L10" s="446"/>
    </row>
    <row r="11" spans="1:12" s="163" customFormat="1" ht="15" customHeight="1" x14ac:dyDescent="0.2">
      <c r="A11" s="446"/>
      <c r="B11" s="460">
        <f>B10+1</f>
        <v>4</v>
      </c>
      <c r="C11" s="461" t="s">
        <v>123</v>
      </c>
      <c r="D11" s="462" t="s">
        <v>4795</v>
      </c>
      <c r="E11" s="463" t="s">
        <v>143</v>
      </c>
      <c r="F11" s="464" t="b">
        <f>IF(総括表!$B$4=総括表!$Q$4,基礎データ貼付用シート!E34)</f>
        <v>0</v>
      </c>
      <c r="G11" s="465" t="s">
        <v>1347</v>
      </c>
      <c r="H11" s="466">
        <v>0.156</v>
      </c>
      <c r="I11" s="465" t="s">
        <v>1348</v>
      </c>
      <c r="J11" s="467">
        <f t="shared" si="0"/>
        <v>0</v>
      </c>
      <c r="K11" s="451" t="s">
        <v>269</v>
      </c>
      <c r="L11" s="446"/>
    </row>
    <row r="12" spans="1:12" s="163" customFormat="1" ht="15" customHeight="1" x14ac:dyDescent="0.2">
      <c r="A12" s="446"/>
      <c r="B12" s="468"/>
      <c r="C12" s="455"/>
      <c r="D12" s="462" t="s">
        <v>4796</v>
      </c>
      <c r="E12" s="463" t="s">
        <v>142</v>
      </c>
      <c r="F12" s="464" t="b">
        <f>IF(総括表!$B$4=総括表!$Q$5,基礎データ貼付用シート!E34)</f>
        <v>0</v>
      </c>
      <c r="G12" s="465" t="s">
        <v>1347</v>
      </c>
      <c r="H12" s="469">
        <v>0</v>
      </c>
      <c r="I12" s="449" t="s">
        <v>1348</v>
      </c>
      <c r="J12" s="470">
        <f>ROUND(F12*H12,0)</f>
        <v>0</v>
      </c>
      <c r="K12" s="451" t="s">
        <v>268</v>
      </c>
      <c r="L12" s="446"/>
    </row>
    <row r="13" spans="1:12" s="163" customFormat="1" ht="15" customHeight="1" x14ac:dyDescent="0.2">
      <c r="A13" s="446"/>
      <c r="B13" s="460">
        <f>B11+1</f>
        <v>5</v>
      </c>
      <c r="C13" s="461" t="s">
        <v>122</v>
      </c>
      <c r="D13" s="462" t="s">
        <v>4797</v>
      </c>
      <c r="E13" s="463" t="s">
        <v>143</v>
      </c>
      <c r="F13" s="464" t="b">
        <f>IF(総括表!$B$4=総括表!$Q$4,基礎データ貼付用シート!E35)</f>
        <v>0</v>
      </c>
      <c r="G13" s="465" t="s">
        <v>1347</v>
      </c>
      <c r="H13" s="466">
        <v>0.16700000000000001</v>
      </c>
      <c r="I13" s="465" t="s">
        <v>1348</v>
      </c>
      <c r="J13" s="467">
        <f t="shared" si="0"/>
        <v>0</v>
      </c>
      <c r="K13" s="451" t="s">
        <v>270</v>
      </c>
      <c r="L13" s="451"/>
    </row>
    <row r="14" spans="1:12" s="163" customFormat="1" ht="15" customHeight="1" x14ac:dyDescent="0.2">
      <c r="A14" s="446"/>
      <c r="B14" s="468"/>
      <c r="C14" s="455"/>
      <c r="D14" s="462" t="s">
        <v>4798</v>
      </c>
      <c r="E14" s="463" t="s">
        <v>142</v>
      </c>
      <c r="F14" s="464" t="b">
        <f>IF(総括表!$B$4=総括表!$Q$5,基礎データ貼付用シート!E35)</f>
        <v>0</v>
      </c>
      <c r="G14" s="465" t="s">
        <v>1347</v>
      </c>
      <c r="H14" s="473">
        <v>0</v>
      </c>
      <c r="I14" s="449" t="s">
        <v>1348</v>
      </c>
      <c r="J14" s="470">
        <f t="shared" si="0"/>
        <v>0</v>
      </c>
      <c r="K14" s="451" t="s">
        <v>267</v>
      </c>
      <c r="L14" s="451"/>
    </row>
    <row r="15" spans="1:12" s="163" customFormat="1" ht="15" customHeight="1" x14ac:dyDescent="0.2">
      <c r="A15" s="446"/>
      <c r="B15" s="460">
        <f>B13+1</f>
        <v>6</v>
      </c>
      <c r="C15" s="461" t="s">
        <v>121</v>
      </c>
      <c r="D15" s="462" t="s">
        <v>4795</v>
      </c>
      <c r="E15" s="463" t="s">
        <v>143</v>
      </c>
      <c r="F15" s="464" t="b">
        <f>IF(総括表!$B$4=総括表!$Q$4,基礎データ貼付用シート!E36)</f>
        <v>0</v>
      </c>
      <c r="G15" s="465" t="s">
        <v>1347</v>
      </c>
      <c r="H15" s="466">
        <v>0.17799999999999999</v>
      </c>
      <c r="I15" s="465" t="s">
        <v>1348</v>
      </c>
      <c r="J15" s="467">
        <f t="shared" si="0"/>
        <v>0</v>
      </c>
      <c r="K15" s="451" t="s">
        <v>266</v>
      </c>
      <c r="L15" s="451"/>
    </row>
    <row r="16" spans="1:12" s="163" customFormat="1" ht="15" customHeight="1" x14ac:dyDescent="0.2">
      <c r="A16" s="446"/>
      <c r="B16" s="468"/>
      <c r="C16" s="455"/>
      <c r="D16" s="462" t="s">
        <v>4796</v>
      </c>
      <c r="E16" s="463" t="s">
        <v>142</v>
      </c>
      <c r="F16" s="464" t="b">
        <f>IF(総括表!$B$4=総括表!$Q$5,基礎データ貼付用シート!E36)</f>
        <v>0</v>
      </c>
      <c r="G16" s="465" t="s">
        <v>1347</v>
      </c>
      <c r="H16" s="469">
        <v>2.5000000000000001E-2</v>
      </c>
      <c r="I16" s="449" t="s">
        <v>1348</v>
      </c>
      <c r="J16" s="470">
        <f t="shared" si="0"/>
        <v>0</v>
      </c>
      <c r="K16" s="451" t="s">
        <v>265</v>
      </c>
      <c r="L16" s="451"/>
    </row>
    <row r="17" spans="1:12" s="163" customFormat="1" ht="15" customHeight="1" x14ac:dyDescent="0.2">
      <c r="A17" s="446"/>
      <c r="B17" s="460">
        <f>B15+1</f>
        <v>7</v>
      </c>
      <c r="C17" s="461" t="s">
        <v>120</v>
      </c>
      <c r="D17" s="462" t="s">
        <v>4795</v>
      </c>
      <c r="E17" s="463" t="s">
        <v>143</v>
      </c>
      <c r="F17" s="464" t="b">
        <f>IF(総括表!$B$4=総括表!$Q$4,基礎データ貼付用シート!E37)</f>
        <v>0</v>
      </c>
      <c r="G17" s="465" t="s">
        <v>1347</v>
      </c>
      <c r="H17" s="466">
        <v>0.17599999999999999</v>
      </c>
      <c r="I17" s="465" t="s">
        <v>1348</v>
      </c>
      <c r="J17" s="467">
        <f t="shared" si="0"/>
        <v>0</v>
      </c>
      <c r="K17" s="451" t="s">
        <v>264</v>
      </c>
      <c r="L17" s="451"/>
    </row>
    <row r="18" spans="1:12" s="163" customFormat="1" ht="15" customHeight="1" thickBot="1" x14ac:dyDescent="0.25">
      <c r="A18" s="446"/>
      <c r="B18" s="468"/>
      <c r="C18" s="455"/>
      <c r="D18" s="462" t="s">
        <v>4796</v>
      </c>
      <c r="E18" s="463" t="s">
        <v>142</v>
      </c>
      <c r="F18" s="464" t="b">
        <f>IF(総括表!$B$4=総括表!$Q$5,基礎データ貼付用シート!E37)</f>
        <v>0</v>
      </c>
      <c r="G18" s="465" t="s">
        <v>1347</v>
      </c>
      <c r="H18" s="469">
        <v>0.124</v>
      </c>
      <c r="I18" s="449" t="s">
        <v>1348</v>
      </c>
      <c r="J18" s="470">
        <f t="shared" si="0"/>
        <v>0</v>
      </c>
      <c r="K18" s="451" t="s">
        <v>263</v>
      </c>
      <c r="L18" s="451"/>
    </row>
    <row r="19" spans="1:12" s="163" customFormat="1" ht="15" customHeight="1" x14ac:dyDescent="0.2">
      <c r="A19" s="446"/>
      <c r="B19" s="474"/>
      <c r="C19" s="475"/>
      <c r="D19" s="474"/>
      <c r="E19" s="474"/>
      <c r="F19" s="476"/>
      <c r="G19" s="477"/>
      <c r="H19" s="1513" t="s">
        <v>6615</v>
      </c>
      <c r="I19" s="1514"/>
      <c r="J19" s="478"/>
      <c r="K19" s="451"/>
      <c r="L19" s="451"/>
    </row>
    <row r="20" spans="1:12" s="163" customFormat="1" ht="15" customHeight="1" thickBot="1" x14ac:dyDescent="0.25">
      <c r="A20" s="446"/>
      <c r="B20" s="451"/>
      <c r="C20" s="451"/>
      <c r="D20" s="451"/>
      <c r="E20" s="451"/>
      <c r="F20" s="479"/>
      <c r="G20" s="451"/>
      <c r="H20" s="1515" t="s">
        <v>118</v>
      </c>
      <c r="I20" s="1516"/>
      <c r="J20" s="426">
        <f>SUM(J7:J18)</f>
        <v>0</v>
      </c>
      <c r="K20" s="451" t="s">
        <v>1349</v>
      </c>
      <c r="L20" s="451" t="s">
        <v>1350</v>
      </c>
    </row>
    <row r="21" spans="1:12" s="163" customFormat="1" ht="15" customHeight="1" x14ac:dyDescent="0.2">
      <c r="A21" s="446"/>
      <c r="B21" s="446"/>
      <c r="C21" s="446"/>
      <c r="D21" s="446"/>
      <c r="E21" s="446"/>
      <c r="F21" s="480"/>
      <c r="G21" s="446"/>
      <c r="H21" s="481"/>
      <c r="I21" s="446"/>
      <c r="J21" s="480"/>
      <c r="K21" s="446"/>
      <c r="L21" s="451"/>
    </row>
    <row r="22" spans="1:12" s="163" customFormat="1" ht="15" customHeight="1" x14ac:dyDescent="0.2">
      <c r="A22" s="445" t="s">
        <v>1351</v>
      </c>
      <c r="B22" s="446" t="s">
        <v>151</v>
      </c>
      <c r="C22" s="441"/>
      <c r="D22" s="441"/>
      <c r="E22" s="441"/>
      <c r="F22" s="440"/>
      <c r="G22" s="441"/>
      <c r="H22" s="443"/>
      <c r="I22" s="441"/>
      <c r="J22" s="440"/>
      <c r="K22" s="441"/>
      <c r="L22" s="441"/>
    </row>
    <row r="23" spans="1:12" s="163" customFormat="1" ht="15" customHeight="1" x14ac:dyDescent="0.2">
      <c r="A23" s="447"/>
      <c r="B23" s="441"/>
      <c r="C23" s="441"/>
      <c r="D23" s="441"/>
      <c r="E23" s="441"/>
      <c r="F23" s="440"/>
      <c r="G23" s="441"/>
      <c r="H23" s="443"/>
      <c r="I23" s="441"/>
      <c r="J23" s="440"/>
      <c r="K23" s="441"/>
      <c r="L23" s="441"/>
    </row>
    <row r="24" spans="1:12" ht="15" customHeight="1" x14ac:dyDescent="0.2">
      <c r="A24" s="447"/>
      <c r="B24" s="1506" t="s">
        <v>140</v>
      </c>
      <c r="C24" s="1507"/>
      <c r="D24" s="1506" t="s">
        <v>139</v>
      </c>
      <c r="E24" s="1507"/>
      <c r="F24" s="448" t="s">
        <v>138</v>
      </c>
      <c r="G24" s="449"/>
      <c r="H24" s="450" t="s">
        <v>137</v>
      </c>
      <c r="I24" s="449"/>
      <c r="J24" s="448" t="s">
        <v>89</v>
      </c>
      <c r="K24" s="451"/>
      <c r="L24" s="441"/>
    </row>
    <row r="25" spans="1:12" ht="15" customHeight="1" x14ac:dyDescent="0.2">
      <c r="A25" s="447"/>
      <c r="B25" s="452"/>
      <c r="C25" s="453"/>
      <c r="D25" s="454"/>
      <c r="E25" s="455"/>
      <c r="F25" s="456"/>
      <c r="G25" s="457"/>
      <c r="H25" s="458"/>
      <c r="I25" s="457"/>
      <c r="J25" s="459" t="s">
        <v>1352</v>
      </c>
      <c r="K25" s="451"/>
      <c r="L25" s="441"/>
    </row>
    <row r="26" spans="1:12" s="163" customFormat="1" ht="15" customHeight="1" x14ac:dyDescent="0.2">
      <c r="A26" s="446"/>
      <c r="B26" s="460">
        <v>1</v>
      </c>
      <c r="C26" s="461" t="s">
        <v>126</v>
      </c>
      <c r="D26" s="462" t="s">
        <v>1609</v>
      </c>
      <c r="E26" s="463" t="s">
        <v>143</v>
      </c>
      <c r="F26" s="464" t="b">
        <f>IF(総括表!$B$4=総括表!$Q$4,基礎データ貼付用シート!E44)</f>
        <v>0</v>
      </c>
      <c r="G26" s="465" t="s">
        <v>1347</v>
      </c>
      <c r="H26" s="466">
        <v>1.2999999999999999E-2</v>
      </c>
      <c r="I26" s="465" t="s">
        <v>1348</v>
      </c>
      <c r="J26" s="467">
        <f t="shared" ref="J26:J37" si="1">ROUND(F26*H26,0)</f>
        <v>0</v>
      </c>
      <c r="K26" s="451" t="s">
        <v>274</v>
      </c>
      <c r="L26" s="446"/>
    </row>
    <row r="27" spans="1:12" s="163" customFormat="1" ht="15" customHeight="1" x14ac:dyDescent="0.2">
      <c r="A27" s="446"/>
      <c r="B27" s="468"/>
      <c r="C27" s="455"/>
      <c r="D27" s="462" t="s">
        <v>1612</v>
      </c>
      <c r="E27" s="463" t="s">
        <v>142</v>
      </c>
      <c r="F27" s="464" t="b">
        <f>IF(総括表!$B$4=総括表!$Q$5,基礎データ貼付用シート!E44)</f>
        <v>0</v>
      </c>
      <c r="G27" s="465" t="s">
        <v>1347</v>
      </c>
      <c r="H27" s="469">
        <v>0.01</v>
      </c>
      <c r="I27" s="449" t="s">
        <v>1348</v>
      </c>
      <c r="J27" s="470">
        <f t="shared" si="1"/>
        <v>0</v>
      </c>
      <c r="K27" s="451" t="s">
        <v>273</v>
      </c>
      <c r="L27" s="446"/>
    </row>
    <row r="28" spans="1:12" s="163" customFormat="1" ht="15" customHeight="1" x14ac:dyDescent="0.2">
      <c r="A28" s="446"/>
      <c r="B28" s="460">
        <f>B26+1</f>
        <v>2</v>
      </c>
      <c r="C28" s="461" t="s">
        <v>125</v>
      </c>
      <c r="D28" s="1511"/>
      <c r="E28" s="1512"/>
      <c r="F28" s="472">
        <f>+基礎データ貼付用シート!E45</f>
        <v>0</v>
      </c>
      <c r="G28" s="465" t="s">
        <v>1347</v>
      </c>
      <c r="H28" s="466">
        <v>1.0999999999999999E-2</v>
      </c>
      <c r="I28" s="465" t="s">
        <v>1348</v>
      </c>
      <c r="J28" s="467">
        <f t="shared" si="1"/>
        <v>0</v>
      </c>
      <c r="K28" s="451" t="s">
        <v>272</v>
      </c>
      <c r="L28" s="446"/>
    </row>
    <row r="29" spans="1:12" s="163" customFormat="1" ht="15" customHeight="1" x14ac:dyDescent="0.2">
      <c r="A29" s="446"/>
      <c r="B29" s="460">
        <f>B28+1</f>
        <v>3</v>
      </c>
      <c r="C29" s="461" t="s">
        <v>124</v>
      </c>
      <c r="D29" s="1511"/>
      <c r="E29" s="1512"/>
      <c r="F29" s="472">
        <f>+基礎データ貼付用シート!E46</f>
        <v>0</v>
      </c>
      <c r="G29" s="465" t="s">
        <v>1347</v>
      </c>
      <c r="H29" s="466">
        <v>8.9999999999999993E-3</v>
      </c>
      <c r="I29" s="465" t="s">
        <v>1348</v>
      </c>
      <c r="J29" s="467">
        <f t="shared" si="1"/>
        <v>0</v>
      </c>
      <c r="K29" s="451" t="s">
        <v>271</v>
      </c>
      <c r="L29" s="446"/>
    </row>
    <row r="30" spans="1:12" s="163" customFormat="1" ht="15" customHeight="1" x14ac:dyDescent="0.2">
      <c r="A30" s="446"/>
      <c r="B30" s="460">
        <f>B29+1</f>
        <v>4</v>
      </c>
      <c r="C30" s="461" t="s">
        <v>123</v>
      </c>
      <c r="D30" s="462" t="s">
        <v>4799</v>
      </c>
      <c r="E30" s="463" t="s">
        <v>143</v>
      </c>
      <c r="F30" s="464" t="b">
        <f>IF(総括表!$B$4=総括表!$Q$4,基礎データ貼付用シート!E47)</f>
        <v>0</v>
      </c>
      <c r="G30" s="465" t="s">
        <v>1347</v>
      </c>
      <c r="H30" s="466">
        <v>0.156</v>
      </c>
      <c r="I30" s="465" t="s">
        <v>1348</v>
      </c>
      <c r="J30" s="467">
        <f t="shared" si="1"/>
        <v>0</v>
      </c>
      <c r="K30" s="451" t="s">
        <v>269</v>
      </c>
      <c r="L30" s="451"/>
    </row>
    <row r="31" spans="1:12" s="163" customFormat="1" ht="15" customHeight="1" x14ac:dyDescent="0.2">
      <c r="A31" s="446"/>
      <c r="B31" s="468"/>
      <c r="C31" s="455"/>
      <c r="D31" s="462" t="s">
        <v>4800</v>
      </c>
      <c r="E31" s="463" t="s">
        <v>142</v>
      </c>
      <c r="F31" s="464" t="b">
        <f>IF(総括表!$B$4=総括表!$Q$5,基礎データ貼付用シート!E47)</f>
        <v>0</v>
      </c>
      <c r="G31" s="465" t="s">
        <v>1347</v>
      </c>
      <c r="H31" s="466">
        <v>0</v>
      </c>
      <c r="I31" s="449" t="s">
        <v>1348</v>
      </c>
      <c r="J31" s="470">
        <f t="shared" si="1"/>
        <v>0</v>
      </c>
      <c r="K31" s="451" t="s">
        <v>268</v>
      </c>
      <c r="L31" s="451"/>
    </row>
    <row r="32" spans="1:12" s="163" customFormat="1" ht="15" customHeight="1" x14ac:dyDescent="0.2">
      <c r="A32" s="446"/>
      <c r="B32" s="460">
        <f>B30+1</f>
        <v>5</v>
      </c>
      <c r="C32" s="461" t="s">
        <v>122</v>
      </c>
      <c r="D32" s="462" t="s">
        <v>4801</v>
      </c>
      <c r="E32" s="463" t="s">
        <v>143</v>
      </c>
      <c r="F32" s="464" t="b">
        <f>IF(総括表!$B$4=総括表!$Q$4,基礎データ貼付用シート!E48)</f>
        <v>0</v>
      </c>
      <c r="G32" s="465" t="s">
        <v>1347</v>
      </c>
      <c r="H32" s="466">
        <v>0.16700000000000001</v>
      </c>
      <c r="I32" s="465" t="s">
        <v>1348</v>
      </c>
      <c r="J32" s="467">
        <f t="shared" si="1"/>
        <v>0</v>
      </c>
      <c r="K32" s="451" t="s">
        <v>270</v>
      </c>
      <c r="L32" s="451"/>
    </row>
    <row r="33" spans="1:12" s="163" customFormat="1" ht="15" customHeight="1" x14ac:dyDescent="0.2">
      <c r="A33" s="446"/>
      <c r="B33" s="468"/>
      <c r="C33" s="455"/>
      <c r="D33" s="462" t="s">
        <v>4802</v>
      </c>
      <c r="E33" s="463" t="s">
        <v>142</v>
      </c>
      <c r="F33" s="464" t="b">
        <f>IF(総括表!$B$4=総括表!$Q$5,基礎データ貼付用シート!E48)</f>
        <v>0</v>
      </c>
      <c r="G33" s="465" t="s">
        <v>1347</v>
      </c>
      <c r="H33" s="466">
        <v>0</v>
      </c>
      <c r="I33" s="449" t="s">
        <v>1348</v>
      </c>
      <c r="J33" s="470">
        <f t="shared" si="1"/>
        <v>0</v>
      </c>
      <c r="K33" s="451" t="s">
        <v>267</v>
      </c>
      <c r="L33" s="451"/>
    </row>
    <row r="34" spans="1:12" s="163" customFormat="1" ht="15" customHeight="1" x14ac:dyDescent="0.2">
      <c r="A34" s="446"/>
      <c r="B34" s="460">
        <f>B32+1</f>
        <v>6</v>
      </c>
      <c r="C34" s="461" t="s">
        <v>121</v>
      </c>
      <c r="D34" s="462" t="s">
        <v>4803</v>
      </c>
      <c r="E34" s="463" t="s">
        <v>143</v>
      </c>
      <c r="F34" s="464" t="b">
        <f>IF(総括表!$B$4=総括表!$Q$4,基礎データ貼付用シート!E49)</f>
        <v>0</v>
      </c>
      <c r="G34" s="465" t="s">
        <v>1347</v>
      </c>
      <c r="H34" s="466">
        <v>0.17799999999999999</v>
      </c>
      <c r="I34" s="465" t="s">
        <v>1348</v>
      </c>
      <c r="J34" s="467">
        <f t="shared" si="1"/>
        <v>0</v>
      </c>
      <c r="K34" s="451" t="s">
        <v>266</v>
      </c>
      <c r="L34" s="451"/>
    </row>
    <row r="35" spans="1:12" s="163" customFormat="1" ht="15" customHeight="1" x14ac:dyDescent="0.2">
      <c r="A35" s="446"/>
      <c r="B35" s="468"/>
      <c r="C35" s="455"/>
      <c r="D35" s="462" t="s">
        <v>4804</v>
      </c>
      <c r="E35" s="463" t="s">
        <v>142</v>
      </c>
      <c r="F35" s="464" t="b">
        <f>IF(総括表!$B$4=総括表!$Q$5,基礎データ貼付用シート!E49)</f>
        <v>0</v>
      </c>
      <c r="G35" s="465" t="s">
        <v>1347</v>
      </c>
      <c r="H35" s="466">
        <v>2.5000000000000001E-2</v>
      </c>
      <c r="I35" s="449" t="s">
        <v>1348</v>
      </c>
      <c r="J35" s="470">
        <f t="shared" si="1"/>
        <v>0</v>
      </c>
      <c r="K35" s="451" t="s">
        <v>265</v>
      </c>
      <c r="L35" s="451"/>
    </row>
    <row r="36" spans="1:12" s="163" customFormat="1" ht="15" customHeight="1" x14ac:dyDescent="0.2">
      <c r="A36" s="446"/>
      <c r="B36" s="460">
        <f>B34+1</f>
        <v>7</v>
      </c>
      <c r="C36" s="461" t="s">
        <v>120</v>
      </c>
      <c r="D36" s="462" t="s">
        <v>4805</v>
      </c>
      <c r="E36" s="463" t="s">
        <v>143</v>
      </c>
      <c r="F36" s="464" t="b">
        <f>IF(総括表!$B$4=総括表!$Q$4,基礎データ貼付用シート!E50)</f>
        <v>0</v>
      </c>
      <c r="G36" s="465" t="s">
        <v>1347</v>
      </c>
      <c r="H36" s="466">
        <v>0.17599999999999999</v>
      </c>
      <c r="I36" s="465" t="s">
        <v>1348</v>
      </c>
      <c r="J36" s="467">
        <f t="shared" si="1"/>
        <v>0</v>
      </c>
      <c r="K36" s="451" t="s">
        <v>264</v>
      </c>
      <c r="L36" s="451"/>
    </row>
    <row r="37" spans="1:12" s="163" customFormat="1" ht="15" customHeight="1" thickBot="1" x14ac:dyDescent="0.25">
      <c r="A37" s="446"/>
      <c r="B37" s="468"/>
      <c r="C37" s="455"/>
      <c r="D37" s="462" t="s">
        <v>4806</v>
      </c>
      <c r="E37" s="463" t="s">
        <v>142</v>
      </c>
      <c r="F37" s="464" t="b">
        <f>IF(総括表!$B$4=総括表!$Q$5,基礎データ貼付用シート!E50)</f>
        <v>0</v>
      </c>
      <c r="G37" s="465" t="s">
        <v>1347</v>
      </c>
      <c r="H37" s="466">
        <v>0.124</v>
      </c>
      <c r="I37" s="449" t="s">
        <v>1348</v>
      </c>
      <c r="J37" s="470">
        <f t="shared" si="1"/>
        <v>0</v>
      </c>
      <c r="K37" s="451" t="s">
        <v>263</v>
      </c>
      <c r="L37" s="451"/>
    </row>
    <row r="38" spans="1:12" s="163" customFormat="1" ht="15" customHeight="1" x14ac:dyDescent="0.2">
      <c r="A38" s="446"/>
      <c r="B38" s="474"/>
      <c r="C38" s="475"/>
      <c r="D38" s="474"/>
      <c r="E38" s="474"/>
      <c r="F38" s="476"/>
      <c r="G38" s="477"/>
      <c r="H38" s="1513" t="s">
        <v>6615</v>
      </c>
      <c r="I38" s="1514"/>
      <c r="J38" s="478"/>
      <c r="K38" s="451"/>
      <c r="L38" s="451"/>
    </row>
    <row r="39" spans="1:12" s="163" customFormat="1" ht="15" customHeight="1" thickBot="1" x14ac:dyDescent="0.25">
      <c r="A39" s="446"/>
      <c r="B39" s="451"/>
      <c r="C39" s="451"/>
      <c r="D39" s="451"/>
      <c r="E39" s="451"/>
      <c r="F39" s="479"/>
      <c r="G39" s="451"/>
      <c r="H39" s="1515" t="s">
        <v>118</v>
      </c>
      <c r="I39" s="1516"/>
      <c r="J39" s="426">
        <f>SUM(J26:J37)</f>
        <v>0</v>
      </c>
      <c r="K39" s="451" t="s">
        <v>583</v>
      </c>
      <c r="L39" s="451" t="s">
        <v>1350</v>
      </c>
    </row>
    <row r="40" spans="1:12" s="163" customFormat="1" ht="15" customHeight="1" x14ac:dyDescent="0.2">
      <c r="A40" s="446"/>
      <c r="B40" s="451"/>
      <c r="C40" s="451"/>
      <c r="D40" s="451"/>
      <c r="E40" s="451"/>
      <c r="F40" s="479"/>
      <c r="G40" s="482"/>
      <c r="H40" s="483"/>
      <c r="I40" s="477"/>
      <c r="J40" s="476"/>
      <c r="K40" s="451"/>
      <c r="L40" s="446"/>
    </row>
    <row r="41" spans="1:12" s="163" customFormat="1" ht="15" customHeight="1" x14ac:dyDescent="0.2">
      <c r="A41" s="445" t="s">
        <v>1357</v>
      </c>
      <c r="B41" s="446" t="s">
        <v>145</v>
      </c>
      <c r="C41" s="441"/>
      <c r="D41" s="441"/>
      <c r="E41" s="441"/>
      <c r="F41" s="440"/>
      <c r="G41" s="441"/>
      <c r="H41" s="443"/>
      <c r="I41" s="441"/>
      <c r="J41" s="440"/>
      <c r="K41" s="441"/>
      <c r="L41" s="441"/>
    </row>
    <row r="42" spans="1:12" s="163" customFormat="1" ht="15" customHeight="1" x14ac:dyDescent="0.2">
      <c r="A42" s="447"/>
      <c r="B42" s="441"/>
      <c r="C42" s="441"/>
      <c r="D42" s="441"/>
      <c r="E42" s="441"/>
      <c r="F42" s="440"/>
      <c r="G42" s="441"/>
      <c r="H42" s="443"/>
      <c r="I42" s="441"/>
      <c r="J42" s="440"/>
      <c r="K42" s="441"/>
      <c r="L42" s="441"/>
    </row>
    <row r="43" spans="1:12" s="163" customFormat="1" ht="15" customHeight="1" x14ac:dyDescent="0.2">
      <c r="A43" s="447"/>
      <c r="B43" s="1506" t="s">
        <v>140</v>
      </c>
      <c r="C43" s="1507"/>
      <c r="D43" s="1506" t="s">
        <v>139</v>
      </c>
      <c r="E43" s="1507"/>
      <c r="F43" s="448" t="s">
        <v>138</v>
      </c>
      <c r="G43" s="449"/>
      <c r="H43" s="450" t="s">
        <v>137</v>
      </c>
      <c r="I43" s="449"/>
      <c r="J43" s="448" t="s">
        <v>89</v>
      </c>
      <c r="K43" s="451"/>
      <c r="L43" s="441"/>
    </row>
    <row r="44" spans="1:12" s="163" customFormat="1" ht="15" customHeight="1" x14ac:dyDescent="0.2">
      <c r="A44" s="447"/>
      <c r="B44" s="452"/>
      <c r="C44" s="453"/>
      <c r="D44" s="454"/>
      <c r="E44" s="455"/>
      <c r="F44" s="456"/>
      <c r="G44" s="457"/>
      <c r="H44" s="458"/>
      <c r="I44" s="457"/>
      <c r="J44" s="459" t="s">
        <v>1352</v>
      </c>
      <c r="K44" s="451"/>
      <c r="L44" s="441"/>
    </row>
    <row r="45" spans="1:12" s="163" customFormat="1" ht="15" customHeight="1" x14ac:dyDescent="0.2">
      <c r="A45" s="446"/>
      <c r="B45" s="460">
        <v>1</v>
      </c>
      <c r="C45" s="461" t="s">
        <v>126</v>
      </c>
      <c r="D45" s="462" t="s">
        <v>1609</v>
      </c>
      <c r="E45" s="463" t="s">
        <v>143</v>
      </c>
      <c r="F45" s="464" t="b">
        <f>IF(総括表!$B$4=総括表!$Q$4,基礎データ貼付用シート!E55)</f>
        <v>0</v>
      </c>
      <c r="G45" s="465" t="s">
        <v>117</v>
      </c>
      <c r="H45" s="466">
        <v>2.1999999999999999E-2</v>
      </c>
      <c r="I45" s="465" t="s">
        <v>119</v>
      </c>
      <c r="J45" s="467">
        <f t="shared" ref="J45:J56" si="2">ROUND(F45*H45,0)</f>
        <v>0</v>
      </c>
      <c r="K45" s="451" t="s">
        <v>274</v>
      </c>
      <c r="L45" s="446"/>
    </row>
    <row r="46" spans="1:12" s="163" customFormat="1" ht="15" customHeight="1" x14ac:dyDescent="0.2">
      <c r="A46" s="446"/>
      <c r="B46" s="468"/>
      <c r="C46" s="455"/>
      <c r="D46" s="462" t="s">
        <v>1612</v>
      </c>
      <c r="E46" s="463" t="s">
        <v>142</v>
      </c>
      <c r="F46" s="464" t="b">
        <f>IF(総括表!$B$4=総括表!$Q$5,基礎データ貼付用シート!E55)</f>
        <v>0</v>
      </c>
      <c r="G46" s="465" t="s">
        <v>117</v>
      </c>
      <c r="H46" s="469">
        <v>1.7000000000000001E-2</v>
      </c>
      <c r="I46" s="449" t="s">
        <v>119</v>
      </c>
      <c r="J46" s="470">
        <f t="shared" si="2"/>
        <v>0</v>
      </c>
      <c r="K46" s="451" t="s">
        <v>273</v>
      </c>
      <c r="L46" s="446"/>
    </row>
    <row r="47" spans="1:12" s="163" customFormat="1" ht="15" customHeight="1" x14ac:dyDescent="0.2">
      <c r="A47" s="446"/>
      <c r="B47" s="460">
        <f>B45+1</f>
        <v>2</v>
      </c>
      <c r="C47" s="461" t="s">
        <v>125</v>
      </c>
      <c r="D47" s="1511"/>
      <c r="E47" s="1512"/>
      <c r="F47" s="472">
        <f>+基礎データ貼付用シート!E56</f>
        <v>0</v>
      </c>
      <c r="G47" s="465" t="s">
        <v>117</v>
      </c>
      <c r="H47" s="466">
        <v>1.9E-2</v>
      </c>
      <c r="I47" s="465" t="s">
        <v>119</v>
      </c>
      <c r="J47" s="467">
        <f t="shared" si="2"/>
        <v>0</v>
      </c>
      <c r="K47" s="451" t="s">
        <v>272</v>
      </c>
      <c r="L47" s="446"/>
    </row>
    <row r="48" spans="1:12" s="163" customFormat="1" ht="15" customHeight="1" x14ac:dyDescent="0.2">
      <c r="A48" s="446"/>
      <c r="B48" s="460">
        <f>B47+1</f>
        <v>3</v>
      </c>
      <c r="C48" s="461" t="s">
        <v>124</v>
      </c>
      <c r="D48" s="1511"/>
      <c r="E48" s="1512"/>
      <c r="F48" s="472">
        <f>+基礎データ貼付用シート!E57</f>
        <v>0</v>
      </c>
      <c r="G48" s="465" t="s">
        <v>117</v>
      </c>
      <c r="H48" s="466">
        <v>1.4999999999999999E-2</v>
      </c>
      <c r="I48" s="465" t="s">
        <v>119</v>
      </c>
      <c r="J48" s="467">
        <f>ROUND(F48*H48,0)</f>
        <v>0</v>
      </c>
      <c r="K48" s="451" t="s">
        <v>271</v>
      </c>
      <c r="L48" s="446"/>
    </row>
    <row r="49" spans="1:12" s="163" customFormat="1" ht="15" customHeight="1" x14ac:dyDescent="0.2">
      <c r="A49" s="446"/>
      <c r="B49" s="460">
        <f>B48+1</f>
        <v>4</v>
      </c>
      <c r="C49" s="461" t="s">
        <v>123</v>
      </c>
      <c r="D49" s="462" t="s">
        <v>4803</v>
      </c>
      <c r="E49" s="463" t="s">
        <v>143</v>
      </c>
      <c r="F49" s="464" t="b">
        <f>IF(総括表!$B$4=総括表!$Q$4,基礎データ貼付用シート!E58)</f>
        <v>0</v>
      </c>
      <c r="G49" s="465" t="s">
        <v>117</v>
      </c>
      <c r="H49" s="466">
        <v>0.26</v>
      </c>
      <c r="I49" s="465" t="s">
        <v>119</v>
      </c>
      <c r="J49" s="467">
        <f t="shared" si="2"/>
        <v>0</v>
      </c>
      <c r="K49" s="451" t="s">
        <v>269</v>
      </c>
      <c r="L49" s="451"/>
    </row>
    <row r="50" spans="1:12" s="163" customFormat="1" ht="15" customHeight="1" x14ac:dyDescent="0.2">
      <c r="A50" s="446"/>
      <c r="B50" s="468"/>
      <c r="C50" s="455"/>
      <c r="D50" s="462" t="s">
        <v>4804</v>
      </c>
      <c r="E50" s="463" t="s">
        <v>142</v>
      </c>
      <c r="F50" s="464" t="b">
        <f>IF(総括表!$B$4=総括表!$Q$5,基礎データ貼付用シート!E58)</f>
        <v>0</v>
      </c>
      <c r="G50" s="465" t="s">
        <v>117</v>
      </c>
      <c r="H50" s="466">
        <v>0</v>
      </c>
      <c r="I50" s="465" t="s">
        <v>119</v>
      </c>
      <c r="J50" s="467">
        <f t="shared" si="2"/>
        <v>0</v>
      </c>
      <c r="K50" s="451" t="s">
        <v>268</v>
      </c>
      <c r="L50" s="451"/>
    </row>
    <row r="51" spans="1:12" s="163" customFormat="1" ht="15" customHeight="1" x14ac:dyDescent="0.2">
      <c r="A51" s="446"/>
      <c r="B51" s="460">
        <f>B49+1</f>
        <v>5</v>
      </c>
      <c r="C51" s="461" t="s">
        <v>122</v>
      </c>
      <c r="D51" s="462" t="s">
        <v>4803</v>
      </c>
      <c r="E51" s="463" t="s">
        <v>143</v>
      </c>
      <c r="F51" s="464" t="b">
        <f>IF(総括表!$B$4=総括表!$Q$4,基礎データ貼付用シート!E59)</f>
        <v>0</v>
      </c>
      <c r="G51" s="465" t="s">
        <v>117</v>
      </c>
      <c r="H51" s="466">
        <v>0.27800000000000002</v>
      </c>
      <c r="I51" s="465" t="s">
        <v>119</v>
      </c>
      <c r="J51" s="467">
        <f t="shared" si="2"/>
        <v>0</v>
      </c>
      <c r="K51" s="451" t="s">
        <v>270</v>
      </c>
      <c r="L51" s="451"/>
    </row>
    <row r="52" spans="1:12" s="163" customFormat="1" ht="15" customHeight="1" x14ac:dyDescent="0.2">
      <c r="A52" s="446"/>
      <c r="B52" s="468"/>
      <c r="C52" s="455"/>
      <c r="D52" s="462" t="s">
        <v>4804</v>
      </c>
      <c r="E52" s="463" t="s">
        <v>142</v>
      </c>
      <c r="F52" s="464" t="b">
        <f>IF(総括表!$B$4=総括表!$Q$5,基礎データ貼付用シート!E59)</f>
        <v>0</v>
      </c>
      <c r="G52" s="465" t="s">
        <v>117</v>
      </c>
      <c r="H52" s="466">
        <v>0</v>
      </c>
      <c r="I52" s="465" t="s">
        <v>119</v>
      </c>
      <c r="J52" s="467">
        <f t="shared" si="2"/>
        <v>0</v>
      </c>
      <c r="K52" s="451" t="s">
        <v>267</v>
      </c>
      <c r="L52" s="451"/>
    </row>
    <row r="53" spans="1:12" s="163" customFormat="1" ht="15" customHeight="1" x14ac:dyDescent="0.2">
      <c r="A53" s="446"/>
      <c r="B53" s="460">
        <f t="shared" ref="B53" si="3">B51+1</f>
        <v>6</v>
      </c>
      <c r="C53" s="461" t="s">
        <v>121</v>
      </c>
      <c r="D53" s="462" t="s">
        <v>4803</v>
      </c>
      <c r="E53" s="463" t="s">
        <v>143</v>
      </c>
      <c r="F53" s="464" t="b">
        <f>IF(総括表!$B$4=総括表!$Q$4,基礎データ貼付用シート!E60)</f>
        <v>0</v>
      </c>
      <c r="G53" s="465" t="s">
        <v>1358</v>
      </c>
      <c r="H53" s="466">
        <v>0.29699999999999999</v>
      </c>
      <c r="I53" s="465" t="s">
        <v>1359</v>
      </c>
      <c r="J53" s="467">
        <f t="shared" si="2"/>
        <v>0</v>
      </c>
      <c r="K53" s="451" t="s">
        <v>266</v>
      </c>
      <c r="L53" s="451"/>
    </row>
    <row r="54" spans="1:12" s="163" customFormat="1" ht="15" customHeight="1" x14ac:dyDescent="0.2">
      <c r="A54" s="446"/>
      <c r="B54" s="468"/>
      <c r="C54" s="455"/>
      <c r="D54" s="462" t="s">
        <v>4804</v>
      </c>
      <c r="E54" s="463" t="s">
        <v>142</v>
      </c>
      <c r="F54" s="464" t="b">
        <f>IF(総括表!$B$4=総括表!$Q$5,基礎データ貼付用シート!E60)</f>
        <v>0</v>
      </c>
      <c r="G54" s="465" t="s">
        <v>1358</v>
      </c>
      <c r="H54" s="466">
        <v>4.2000000000000003E-2</v>
      </c>
      <c r="I54" s="465" t="s">
        <v>1359</v>
      </c>
      <c r="J54" s="467">
        <f t="shared" si="2"/>
        <v>0</v>
      </c>
      <c r="K54" s="451" t="s">
        <v>265</v>
      </c>
      <c r="L54" s="451"/>
    </row>
    <row r="55" spans="1:12" s="163" customFormat="1" ht="15" customHeight="1" x14ac:dyDescent="0.2">
      <c r="A55" s="446"/>
      <c r="B55" s="460">
        <f t="shared" ref="B55" si="4">B53+1</f>
        <v>7</v>
      </c>
      <c r="C55" s="461" t="s">
        <v>120</v>
      </c>
      <c r="D55" s="462" t="s">
        <v>4803</v>
      </c>
      <c r="E55" s="463" t="s">
        <v>143</v>
      </c>
      <c r="F55" s="464" t="b">
        <f>IF(総括表!$B$4=総括表!$Q$4,基礎データ貼付用シート!E61)</f>
        <v>0</v>
      </c>
      <c r="G55" s="465" t="s">
        <v>1360</v>
      </c>
      <c r="H55" s="466">
        <v>0.29299999999999998</v>
      </c>
      <c r="I55" s="465" t="s">
        <v>1361</v>
      </c>
      <c r="J55" s="467">
        <f t="shared" si="2"/>
        <v>0</v>
      </c>
      <c r="K55" s="451" t="s">
        <v>264</v>
      </c>
      <c r="L55" s="451"/>
    </row>
    <row r="56" spans="1:12" s="163" customFormat="1" ht="15" customHeight="1" thickBot="1" x14ac:dyDescent="0.25">
      <c r="A56" s="446"/>
      <c r="B56" s="468"/>
      <c r="C56" s="455"/>
      <c r="D56" s="462" t="s">
        <v>4804</v>
      </c>
      <c r="E56" s="463" t="s">
        <v>142</v>
      </c>
      <c r="F56" s="464" t="b">
        <f>IF(総括表!$B$4=総括表!$Q$5,基礎データ貼付用シート!E61)</f>
        <v>0</v>
      </c>
      <c r="G56" s="465" t="s">
        <v>1360</v>
      </c>
      <c r="H56" s="466">
        <v>0.20599999999999999</v>
      </c>
      <c r="I56" s="465" t="s">
        <v>1361</v>
      </c>
      <c r="J56" s="467">
        <f t="shared" si="2"/>
        <v>0</v>
      </c>
      <c r="K56" s="451" t="s">
        <v>263</v>
      </c>
      <c r="L56" s="451"/>
    </row>
    <row r="57" spans="1:12" s="163" customFormat="1" ht="15" customHeight="1" x14ac:dyDescent="0.2">
      <c r="A57" s="446"/>
      <c r="B57" s="474"/>
      <c r="C57" s="475"/>
      <c r="D57" s="474"/>
      <c r="E57" s="474"/>
      <c r="F57" s="476"/>
      <c r="G57" s="477"/>
      <c r="H57" s="1513" t="s">
        <v>6615</v>
      </c>
      <c r="I57" s="1514"/>
      <c r="J57" s="478"/>
      <c r="K57" s="451"/>
      <c r="L57" s="451"/>
    </row>
    <row r="58" spans="1:12" s="163" customFormat="1" ht="15" customHeight="1" thickBot="1" x14ac:dyDescent="0.25">
      <c r="A58" s="446"/>
      <c r="B58" s="451"/>
      <c r="C58" s="451"/>
      <c r="D58" s="451"/>
      <c r="E58" s="451"/>
      <c r="F58" s="479"/>
      <c r="G58" s="451"/>
      <c r="H58" s="1515" t="s">
        <v>118</v>
      </c>
      <c r="I58" s="1516"/>
      <c r="J58" s="426">
        <f>SUM(J45:J56)</f>
        <v>0</v>
      </c>
      <c r="K58" s="451" t="s">
        <v>582</v>
      </c>
      <c r="L58" s="451" t="s">
        <v>1350</v>
      </c>
    </row>
    <row r="59" spans="1:12" s="163" customFormat="1" ht="15" customHeight="1" x14ac:dyDescent="0.2">
      <c r="A59" s="446"/>
      <c r="B59" s="451"/>
      <c r="C59" s="451"/>
      <c r="D59" s="451"/>
      <c r="E59" s="451"/>
      <c r="F59" s="479"/>
      <c r="G59" s="482"/>
      <c r="H59" s="483"/>
      <c r="I59" s="477"/>
      <c r="J59" s="476"/>
      <c r="K59" s="451"/>
      <c r="L59" s="451"/>
    </row>
    <row r="60" spans="1:12" s="163" customFormat="1" ht="15" customHeight="1" x14ac:dyDescent="0.2">
      <c r="A60" s="445" t="s">
        <v>1362</v>
      </c>
      <c r="B60" s="446" t="s">
        <v>141</v>
      </c>
      <c r="C60" s="441"/>
      <c r="D60" s="441"/>
      <c r="E60" s="441"/>
      <c r="F60" s="440"/>
      <c r="G60" s="441"/>
      <c r="H60" s="443"/>
      <c r="I60" s="441"/>
      <c r="J60" s="440"/>
      <c r="K60" s="441"/>
      <c r="L60" s="441"/>
    </row>
    <row r="61" spans="1:12" s="163" customFormat="1" ht="15" customHeight="1" x14ac:dyDescent="0.2">
      <c r="A61" s="447"/>
      <c r="B61" s="441"/>
      <c r="C61" s="441"/>
      <c r="D61" s="441"/>
      <c r="E61" s="441"/>
      <c r="F61" s="440"/>
      <c r="G61" s="441"/>
      <c r="H61" s="443"/>
      <c r="I61" s="441"/>
      <c r="J61" s="440"/>
      <c r="K61" s="441"/>
      <c r="L61" s="441"/>
    </row>
    <row r="62" spans="1:12" s="163" customFormat="1" ht="15" customHeight="1" x14ac:dyDescent="0.2">
      <c r="A62" s="447"/>
      <c r="B62" s="1506" t="s">
        <v>140</v>
      </c>
      <c r="C62" s="1507"/>
      <c r="D62" s="1506" t="s">
        <v>139</v>
      </c>
      <c r="E62" s="1507"/>
      <c r="F62" s="448" t="s">
        <v>138</v>
      </c>
      <c r="G62" s="449"/>
      <c r="H62" s="450" t="s">
        <v>137</v>
      </c>
      <c r="I62" s="449"/>
      <c r="J62" s="448" t="s">
        <v>89</v>
      </c>
      <c r="K62" s="451"/>
      <c r="L62" s="441"/>
    </row>
    <row r="63" spans="1:12" s="163" customFormat="1" ht="15" customHeight="1" x14ac:dyDescent="0.2">
      <c r="A63" s="447"/>
      <c r="B63" s="452"/>
      <c r="C63" s="453"/>
      <c r="D63" s="454"/>
      <c r="E63" s="455"/>
      <c r="F63" s="456"/>
      <c r="G63" s="457"/>
      <c r="H63" s="458"/>
      <c r="I63" s="457"/>
      <c r="J63" s="459" t="s">
        <v>1352</v>
      </c>
      <c r="K63" s="451"/>
      <c r="L63" s="441"/>
    </row>
    <row r="64" spans="1:12" ht="15" customHeight="1" x14ac:dyDescent="0.2">
      <c r="A64" s="446"/>
      <c r="B64" s="460">
        <v>1</v>
      </c>
      <c r="C64" s="461" t="s">
        <v>126</v>
      </c>
      <c r="D64" s="1511"/>
      <c r="E64" s="1512"/>
      <c r="F64" s="472">
        <f>+基礎データ貼付用シート!E66</f>
        <v>0</v>
      </c>
      <c r="G64" s="465" t="s">
        <v>1358</v>
      </c>
      <c r="H64" s="469">
        <v>0</v>
      </c>
      <c r="I64" s="465" t="s">
        <v>1359</v>
      </c>
      <c r="J64" s="467">
        <f>ROUND(F64*H64,0)</f>
        <v>0</v>
      </c>
      <c r="K64" s="451" t="s">
        <v>6616</v>
      </c>
      <c r="L64" s="446"/>
    </row>
    <row r="65" spans="1:12" ht="15" customHeight="1" x14ac:dyDescent="0.2">
      <c r="A65" s="446"/>
      <c r="B65" s="460">
        <f t="shared" ref="B65:B70" si="5">B64+1</f>
        <v>2</v>
      </c>
      <c r="C65" s="461" t="s">
        <v>125</v>
      </c>
      <c r="D65" s="1511"/>
      <c r="E65" s="1512"/>
      <c r="F65" s="472">
        <f>+基礎データ貼付用シート!E67</f>
        <v>0</v>
      </c>
      <c r="G65" s="465" t="s">
        <v>1358</v>
      </c>
      <c r="H65" s="469">
        <v>0.03</v>
      </c>
      <c r="I65" s="465" t="s">
        <v>1359</v>
      </c>
      <c r="J65" s="467">
        <f t="shared" ref="J65:J70" si="6">ROUND(F65*H65,0)</f>
        <v>0</v>
      </c>
      <c r="K65" s="451" t="s">
        <v>273</v>
      </c>
      <c r="L65" s="446"/>
    </row>
    <row r="66" spans="1:12" s="163" customFormat="1" ht="15" customHeight="1" x14ac:dyDescent="0.2">
      <c r="A66" s="446"/>
      <c r="B66" s="460">
        <f t="shared" si="5"/>
        <v>3</v>
      </c>
      <c r="C66" s="461" t="s">
        <v>124</v>
      </c>
      <c r="D66" s="1511"/>
      <c r="E66" s="1512"/>
      <c r="F66" s="472">
        <f>+基礎データ貼付用シート!E68</f>
        <v>0</v>
      </c>
      <c r="G66" s="465" t="s">
        <v>1358</v>
      </c>
      <c r="H66" s="469">
        <v>2.3E-2</v>
      </c>
      <c r="I66" s="465" t="s">
        <v>1359</v>
      </c>
      <c r="J66" s="467">
        <f t="shared" si="6"/>
        <v>0</v>
      </c>
      <c r="K66" s="451" t="s">
        <v>272</v>
      </c>
      <c r="L66" s="446"/>
    </row>
    <row r="67" spans="1:12" s="163" customFormat="1" ht="15" customHeight="1" x14ac:dyDescent="0.2">
      <c r="A67" s="446"/>
      <c r="B67" s="460">
        <f t="shared" si="5"/>
        <v>4</v>
      </c>
      <c r="C67" s="461" t="s">
        <v>123</v>
      </c>
      <c r="D67" s="1511"/>
      <c r="E67" s="1512"/>
      <c r="F67" s="472">
        <f>+基礎データ貼付用シート!E69</f>
        <v>0</v>
      </c>
      <c r="G67" s="465" t="s">
        <v>1358</v>
      </c>
      <c r="H67" s="466">
        <v>0</v>
      </c>
      <c r="I67" s="465" t="s">
        <v>1359</v>
      </c>
      <c r="J67" s="467">
        <f t="shared" si="6"/>
        <v>0</v>
      </c>
      <c r="K67" s="451" t="s">
        <v>271</v>
      </c>
      <c r="L67" s="446"/>
    </row>
    <row r="68" spans="1:12" s="163" customFormat="1" ht="15" customHeight="1" x14ac:dyDescent="0.2">
      <c r="A68" s="446"/>
      <c r="B68" s="484">
        <f t="shared" si="5"/>
        <v>5</v>
      </c>
      <c r="C68" s="463" t="s">
        <v>122</v>
      </c>
      <c r="D68" s="1511"/>
      <c r="E68" s="1512"/>
      <c r="F68" s="472">
        <f>+基礎データ貼付用シート!E70</f>
        <v>0</v>
      </c>
      <c r="G68" s="465" t="s">
        <v>1358</v>
      </c>
      <c r="H68" s="466">
        <v>0</v>
      </c>
      <c r="I68" s="465" t="s">
        <v>1359</v>
      </c>
      <c r="J68" s="467">
        <f t="shared" si="6"/>
        <v>0</v>
      </c>
      <c r="K68" s="451" t="s">
        <v>269</v>
      </c>
      <c r="L68" s="446"/>
    </row>
    <row r="69" spans="1:12" s="163" customFormat="1" ht="15" customHeight="1" x14ac:dyDescent="0.2">
      <c r="A69" s="446"/>
      <c r="B69" s="484">
        <f t="shared" si="5"/>
        <v>6</v>
      </c>
      <c r="C69" s="463" t="s">
        <v>121</v>
      </c>
      <c r="D69" s="1511"/>
      <c r="E69" s="1512"/>
      <c r="F69" s="472">
        <f>+基礎データ貼付用シート!E71</f>
        <v>0</v>
      </c>
      <c r="G69" s="465" t="s">
        <v>1358</v>
      </c>
      <c r="H69" s="466">
        <v>6.7000000000000004E-2</v>
      </c>
      <c r="I69" s="465" t="s">
        <v>1359</v>
      </c>
      <c r="J69" s="467">
        <f t="shared" si="6"/>
        <v>0</v>
      </c>
      <c r="K69" s="451" t="s">
        <v>268</v>
      </c>
      <c r="L69" s="446"/>
    </row>
    <row r="70" spans="1:12" s="163" customFormat="1" ht="15" customHeight="1" thickBot="1" x14ac:dyDescent="0.25">
      <c r="A70" s="446"/>
      <c r="B70" s="484">
        <f t="shared" si="5"/>
        <v>7</v>
      </c>
      <c r="C70" s="463" t="s">
        <v>120</v>
      </c>
      <c r="D70" s="1511"/>
      <c r="E70" s="1512"/>
      <c r="F70" s="472">
        <f>+基礎データ貼付用シート!E72</f>
        <v>0</v>
      </c>
      <c r="G70" s="465" t="s">
        <v>1358</v>
      </c>
      <c r="H70" s="466">
        <v>0.33</v>
      </c>
      <c r="I70" s="465" t="s">
        <v>1359</v>
      </c>
      <c r="J70" s="467">
        <f t="shared" si="6"/>
        <v>0</v>
      </c>
      <c r="K70" s="451" t="s">
        <v>270</v>
      </c>
      <c r="L70" s="446"/>
    </row>
    <row r="71" spans="1:12" s="163" customFormat="1" ht="15" customHeight="1" x14ac:dyDescent="0.2">
      <c r="A71" s="446"/>
      <c r="B71" s="474"/>
      <c r="C71" s="475"/>
      <c r="D71" s="474"/>
      <c r="E71" s="474"/>
      <c r="F71" s="476"/>
      <c r="G71" s="477"/>
      <c r="H71" s="1513" t="s">
        <v>6617</v>
      </c>
      <c r="I71" s="1514"/>
      <c r="J71" s="478"/>
      <c r="K71" s="451"/>
      <c r="L71" s="446"/>
    </row>
    <row r="72" spans="1:12" s="163" customFormat="1" ht="15" customHeight="1" thickBot="1" x14ac:dyDescent="0.25">
      <c r="A72" s="446"/>
      <c r="B72" s="451"/>
      <c r="C72" s="451"/>
      <c r="D72" s="451"/>
      <c r="E72" s="451"/>
      <c r="F72" s="479"/>
      <c r="G72" s="451"/>
      <c r="H72" s="1515" t="s">
        <v>118</v>
      </c>
      <c r="I72" s="1516"/>
      <c r="J72" s="426">
        <f>SUM(J64:J70)</f>
        <v>0</v>
      </c>
      <c r="K72" s="451" t="s">
        <v>573</v>
      </c>
      <c r="L72" s="451" t="s">
        <v>1350</v>
      </c>
    </row>
    <row r="73" spans="1:12" s="163" customFormat="1" ht="15" customHeight="1" x14ac:dyDescent="0.2">
      <c r="A73" s="446"/>
      <c r="B73" s="451"/>
      <c r="C73" s="451"/>
      <c r="D73" s="451"/>
      <c r="E73" s="451"/>
      <c r="F73" s="479"/>
      <c r="G73" s="482"/>
      <c r="H73" s="483"/>
      <c r="I73" s="477"/>
      <c r="J73" s="476"/>
      <c r="K73" s="451"/>
      <c r="L73" s="446"/>
    </row>
    <row r="74" spans="1:12" s="163" customFormat="1" ht="15" customHeight="1" x14ac:dyDescent="0.2">
      <c r="A74" s="445" t="s">
        <v>1363</v>
      </c>
      <c r="B74" s="446" t="s">
        <v>495</v>
      </c>
      <c r="C74" s="441"/>
      <c r="D74" s="441"/>
      <c r="E74" s="441"/>
      <c r="F74" s="440"/>
      <c r="G74" s="441"/>
      <c r="H74" s="443"/>
      <c r="I74" s="441"/>
      <c r="J74" s="440"/>
      <c r="K74" s="441"/>
      <c r="L74" s="441"/>
    </row>
    <row r="75" spans="1:12" s="163" customFormat="1" ht="15" customHeight="1" x14ac:dyDescent="0.2">
      <c r="A75" s="447"/>
      <c r="B75" s="485"/>
      <c r="C75" s="485"/>
      <c r="D75" s="485"/>
      <c r="E75" s="485"/>
      <c r="F75" s="440"/>
      <c r="G75" s="441"/>
      <c r="H75" s="443"/>
      <c r="I75" s="441"/>
      <c r="J75" s="440"/>
      <c r="K75" s="441"/>
      <c r="L75" s="441"/>
    </row>
    <row r="76" spans="1:12" s="163" customFormat="1" ht="15" customHeight="1" x14ac:dyDescent="0.2">
      <c r="A76" s="447"/>
      <c r="B76" s="486" t="s">
        <v>494</v>
      </c>
      <c r="C76" s="487"/>
      <c r="D76" s="488" t="s">
        <v>493</v>
      </c>
      <c r="E76" s="451"/>
      <c r="F76" s="448" t="s">
        <v>138</v>
      </c>
      <c r="G76" s="449"/>
      <c r="H76" s="450" t="s">
        <v>137</v>
      </c>
      <c r="I76" s="449"/>
      <c r="J76" s="448" t="s">
        <v>89</v>
      </c>
      <c r="K76" s="451"/>
      <c r="L76" s="441"/>
    </row>
    <row r="77" spans="1:12" s="163" customFormat="1" ht="15" customHeight="1" x14ac:dyDescent="0.2">
      <c r="A77" s="447"/>
      <c r="B77" s="452"/>
      <c r="C77" s="453"/>
      <c r="D77" s="454"/>
      <c r="E77" s="455"/>
      <c r="F77" s="456"/>
      <c r="G77" s="457"/>
      <c r="H77" s="458"/>
      <c r="I77" s="457"/>
      <c r="J77" s="459" t="s">
        <v>1352</v>
      </c>
      <c r="K77" s="451"/>
      <c r="L77" s="441"/>
    </row>
    <row r="78" spans="1:12" s="163" customFormat="1" ht="15" customHeight="1" x14ac:dyDescent="0.2">
      <c r="A78" s="446"/>
      <c r="B78" s="484">
        <v>1</v>
      </c>
      <c r="C78" s="463" t="s">
        <v>476</v>
      </c>
      <c r="D78" s="1511"/>
      <c r="E78" s="1512"/>
      <c r="F78" s="472">
        <f>+基礎データ貼付用シート!E86</f>
        <v>0</v>
      </c>
      <c r="G78" s="465" t="s">
        <v>1350</v>
      </c>
      <c r="H78" s="466">
        <v>0.28599999999999998</v>
      </c>
      <c r="I78" s="465" t="s">
        <v>1354</v>
      </c>
      <c r="J78" s="467">
        <f>ROUND(F78*H78,0)</f>
        <v>0</v>
      </c>
      <c r="K78" s="451" t="s">
        <v>1364</v>
      </c>
      <c r="L78" s="446"/>
    </row>
    <row r="79" spans="1:12" s="163" customFormat="1" ht="15" customHeight="1" thickBot="1" x14ac:dyDescent="0.25">
      <c r="A79" s="446"/>
      <c r="B79" s="484">
        <v>2</v>
      </c>
      <c r="C79" s="463" t="s">
        <v>513</v>
      </c>
      <c r="D79" s="1511"/>
      <c r="E79" s="1512"/>
      <c r="F79" s="472">
        <f>+基礎データ貼付用シート!E87</f>
        <v>0</v>
      </c>
      <c r="G79" s="465" t="s">
        <v>1350</v>
      </c>
      <c r="H79" s="466">
        <v>0.309</v>
      </c>
      <c r="I79" s="465" t="s">
        <v>1354</v>
      </c>
      <c r="J79" s="467">
        <f>ROUND(F79*H79,0)</f>
        <v>0</v>
      </c>
      <c r="K79" s="451" t="s">
        <v>1356</v>
      </c>
      <c r="L79" s="446"/>
    </row>
    <row r="80" spans="1:12" s="163" customFormat="1" ht="15" customHeight="1" x14ac:dyDescent="0.2">
      <c r="A80" s="446"/>
      <c r="B80" s="474"/>
      <c r="C80" s="475"/>
      <c r="D80" s="474"/>
      <c r="E80" s="474"/>
      <c r="F80" s="476"/>
      <c r="G80" s="477"/>
      <c r="H80" s="489" t="s">
        <v>1365</v>
      </c>
      <c r="I80" s="490"/>
      <c r="J80" s="491"/>
      <c r="K80" s="451"/>
      <c r="L80" s="451"/>
    </row>
    <row r="81" spans="1:12" ht="15" customHeight="1" thickBot="1" x14ac:dyDescent="0.25">
      <c r="A81" s="446"/>
      <c r="B81" s="451"/>
      <c r="C81" s="451"/>
      <c r="D81" s="451"/>
      <c r="E81" s="451"/>
      <c r="F81" s="479"/>
      <c r="G81" s="451"/>
      <c r="H81" s="492" t="s">
        <v>118</v>
      </c>
      <c r="I81" s="493"/>
      <c r="J81" s="426">
        <f>SUM(J78:J79)</f>
        <v>0</v>
      </c>
      <c r="K81" s="451" t="s">
        <v>572</v>
      </c>
      <c r="L81" s="451" t="s">
        <v>1350</v>
      </c>
    </row>
    <row r="82" spans="1:12" ht="15" customHeight="1" x14ac:dyDescent="0.2">
      <c r="A82" s="446"/>
      <c r="B82" s="451"/>
      <c r="C82" s="451"/>
      <c r="D82" s="451"/>
      <c r="E82" s="451"/>
      <c r="F82" s="479"/>
      <c r="G82" s="482"/>
      <c r="H82" s="483"/>
      <c r="I82" s="477"/>
      <c r="J82" s="476"/>
      <c r="K82" s="451"/>
      <c r="L82" s="451"/>
    </row>
    <row r="83" spans="1:12" ht="15" customHeight="1" x14ac:dyDescent="0.2">
      <c r="A83" s="445" t="s">
        <v>1366</v>
      </c>
      <c r="B83" s="446" t="s">
        <v>496</v>
      </c>
      <c r="C83" s="441"/>
      <c r="D83" s="441"/>
      <c r="E83" s="441"/>
      <c r="F83" s="440"/>
      <c r="G83" s="441"/>
      <c r="H83" s="443"/>
      <c r="I83" s="441"/>
      <c r="J83" s="440"/>
      <c r="K83" s="441"/>
      <c r="L83" s="441"/>
    </row>
    <row r="84" spans="1:12" ht="15" customHeight="1" x14ac:dyDescent="0.2">
      <c r="A84" s="447"/>
      <c r="B84" s="485"/>
      <c r="C84" s="485"/>
      <c r="D84" s="485"/>
      <c r="E84" s="485"/>
      <c r="F84" s="440"/>
      <c r="G84" s="441"/>
      <c r="H84" s="443"/>
      <c r="I84" s="441"/>
      <c r="J84" s="440"/>
      <c r="K84" s="441"/>
      <c r="L84" s="441"/>
    </row>
    <row r="85" spans="1:12" s="163" customFormat="1" ht="15" customHeight="1" x14ac:dyDescent="0.2">
      <c r="A85" s="447"/>
      <c r="B85" s="486" t="s">
        <v>494</v>
      </c>
      <c r="C85" s="487"/>
      <c r="D85" s="488" t="s">
        <v>493</v>
      </c>
      <c r="E85" s="451"/>
      <c r="F85" s="448" t="s">
        <v>138</v>
      </c>
      <c r="G85" s="449"/>
      <c r="H85" s="450" t="s">
        <v>137</v>
      </c>
      <c r="I85" s="449"/>
      <c r="J85" s="448" t="s">
        <v>89</v>
      </c>
      <c r="K85" s="451"/>
      <c r="L85" s="441"/>
    </row>
    <row r="86" spans="1:12" s="163" customFormat="1" ht="15" customHeight="1" x14ac:dyDescent="0.2">
      <c r="A86" s="447"/>
      <c r="B86" s="452"/>
      <c r="C86" s="453"/>
      <c r="D86" s="454"/>
      <c r="E86" s="455"/>
      <c r="F86" s="456"/>
      <c r="G86" s="457"/>
      <c r="H86" s="458"/>
      <c r="I86" s="457"/>
      <c r="J86" s="459" t="s">
        <v>1352</v>
      </c>
      <c r="K86" s="451"/>
      <c r="L86" s="441"/>
    </row>
    <row r="87" spans="1:12" s="163" customFormat="1" ht="15" customHeight="1" x14ac:dyDescent="0.2">
      <c r="A87" s="446"/>
      <c r="B87" s="494">
        <v>1</v>
      </c>
      <c r="C87" s="487" t="s">
        <v>476</v>
      </c>
      <c r="D87" s="462" t="s">
        <v>1353</v>
      </c>
      <c r="E87" s="463" t="s">
        <v>143</v>
      </c>
      <c r="F87" s="464" t="b">
        <f>IF(総括表!$B$4=総括表!$Q$4,基礎データ貼付用シート!E25)</f>
        <v>0</v>
      </c>
      <c r="G87" s="465" t="s">
        <v>1350</v>
      </c>
      <c r="H87" s="466">
        <v>0.185</v>
      </c>
      <c r="I87" s="465" t="s">
        <v>1354</v>
      </c>
      <c r="J87" s="467">
        <f>ROUND(F87*H87,0)</f>
        <v>0</v>
      </c>
      <c r="K87" s="451" t="s">
        <v>1364</v>
      </c>
      <c r="L87" s="446"/>
    </row>
    <row r="88" spans="1:12" s="163" customFormat="1" ht="15" customHeight="1" x14ac:dyDescent="0.2">
      <c r="A88" s="446"/>
      <c r="B88" s="468"/>
      <c r="C88" s="455"/>
      <c r="D88" s="462" t="s">
        <v>1355</v>
      </c>
      <c r="E88" s="463" t="s">
        <v>142</v>
      </c>
      <c r="F88" s="464" t="b">
        <f>IF(総括表!$B$4=総括表!$Q$5,基礎データ貼付用シート!E25)</f>
        <v>0</v>
      </c>
      <c r="G88" s="465" t="s">
        <v>1350</v>
      </c>
      <c r="H88" s="469">
        <v>0.14599999999999999</v>
      </c>
      <c r="I88" s="449" t="s">
        <v>1354</v>
      </c>
      <c r="J88" s="470">
        <f>ROUND(F88*H88,0)</f>
        <v>0</v>
      </c>
      <c r="K88" s="451" t="s">
        <v>1367</v>
      </c>
      <c r="L88" s="446"/>
    </row>
    <row r="89" spans="1:12" s="163" customFormat="1" ht="15" customHeight="1" x14ac:dyDescent="0.2">
      <c r="A89" s="446"/>
      <c r="B89" s="494">
        <v>2</v>
      </c>
      <c r="C89" s="487" t="s">
        <v>513</v>
      </c>
      <c r="D89" s="462" t="s">
        <v>1353</v>
      </c>
      <c r="E89" s="463" t="s">
        <v>143</v>
      </c>
      <c r="F89" s="464" t="b">
        <f>IF(総括表!$B$4=総括表!$Q$4,基礎データ貼付用シート!E26)</f>
        <v>0</v>
      </c>
      <c r="G89" s="465" t="s">
        <v>1350</v>
      </c>
      <c r="H89" s="466">
        <v>0.19800000000000001</v>
      </c>
      <c r="I89" s="465" t="s">
        <v>1354</v>
      </c>
      <c r="J89" s="467">
        <f>ROUND(F89*H89,0)</f>
        <v>0</v>
      </c>
      <c r="K89" s="451" t="s">
        <v>1368</v>
      </c>
      <c r="L89" s="446"/>
    </row>
    <row r="90" spans="1:12" ht="15" customHeight="1" thickBot="1" x14ac:dyDescent="0.25">
      <c r="A90" s="446"/>
      <c r="B90" s="468"/>
      <c r="C90" s="455"/>
      <c r="D90" s="462" t="s">
        <v>1355</v>
      </c>
      <c r="E90" s="463" t="s">
        <v>142</v>
      </c>
      <c r="F90" s="464" t="b">
        <f>IF(総括表!$B$4=総括表!$Q$5,基礎データ貼付用シート!E26)</f>
        <v>0</v>
      </c>
      <c r="G90" s="465" t="s">
        <v>1350</v>
      </c>
      <c r="H90" s="469">
        <v>0.16400000000000001</v>
      </c>
      <c r="I90" s="449" t="s">
        <v>1354</v>
      </c>
      <c r="J90" s="470">
        <f>ROUND(F90*H90,0)</f>
        <v>0</v>
      </c>
      <c r="K90" s="451" t="s">
        <v>1369</v>
      </c>
      <c r="L90" s="446"/>
    </row>
    <row r="91" spans="1:12" ht="15" customHeight="1" x14ac:dyDescent="0.2">
      <c r="A91" s="446"/>
      <c r="B91" s="474"/>
      <c r="C91" s="475"/>
      <c r="D91" s="474"/>
      <c r="E91" s="474"/>
      <c r="F91" s="476"/>
      <c r="G91" s="477"/>
      <c r="H91" s="489" t="s">
        <v>1370</v>
      </c>
      <c r="I91" s="490"/>
      <c r="J91" s="491"/>
      <c r="K91" s="451"/>
      <c r="L91" s="451"/>
    </row>
    <row r="92" spans="1:12" ht="15" customHeight="1" thickBot="1" x14ac:dyDescent="0.25">
      <c r="A92" s="446"/>
      <c r="B92" s="451"/>
      <c r="C92" s="451"/>
      <c r="D92" s="451"/>
      <c r="E92" s="451"/>
      <c r="F92" s="479"/>
      <c r="G92" s="451"/>
      <c r="H92" s="492" t="s">
        <v>118</v>
      </c>
      <c r="I92" s="493"/>
      <c r="J92" s="426">
        <f>SUM(J87:J90)</f>
        <v>0</v>
      </c>
      <c r="K92" s="451" t="s">
        <v>1218</v>
      </c>
      <c r="L92" s="451" t="s">
        <v>1350</v>
      </c>
    </row>
    <row r="93" spans="1:12" ht="15" customHeight="1" x14ac:dyDescent="0.2">
      <c r="A93" s="446"/>
      <c r="B93" s="451"/>
      <c r="C93" s="451"/>
      <c r="D93" s="451"/>
      <c r="E93" s="451"/>
      <c r="F93" s="479"/>
      <c r="G93" s="482"/>
      <c r="H93" s="483"/>
      <c r="I93" s="477"/>
      <c r="J93" s="476"/>
      <c r="K93" s="451"/>
      <c r="L93" s="451"/>
    </row>
    <row r="94" spans="1:12" s="163" customFormat="1" ht="15" customHeight="1" x14ac:dyDescent="0.2">
      <c r="A94" s="445" t="s">
        <v>1371</v>
      </c>
      <c r="B94" s="446" t="s">
        <v>497</v>
      </c>
      <c r="C94" s="441"/>
      <c r="D94" s="441"/>
      <c r="E94" s="441"/>
      <c r="F94" s="440"/>
      <c r="G94" s="441"/>
      <c r="H94" s="443"/>
      <c r="I94" s="441"/>
      <c r="J94" s="440"/>
      <c r="K94" s="441"/>
      <c r="L94" s="441"/>
    </row>
    <row r="95" spans="1:12" s="163" customFormat="1" ht="15" customHeight="1" x14ac:dyDescent="0.2">
      <c r="A95" s="447"/>
      <c r="B95" s="485"/>
      <c r="C95" s="485"/>
      <c r="D95" s="485"/>
      <c r="E95" s="485"/>
      <c r="F95" s="440"/>
      <c r="G95" s="441"/>
      <c r="H95" s="443"/>
      <c r="I95" s="441"/>
      <c r="J95" s="440"/>
      <c r="K95" s="441"/>
      <c r="L95" s="441"/>
    </row>
    <row r="96" spans="1:12" s="163" customFormat="1" ht="15" customHeight="1" x14ac:dyDescent="0.2">
      <c r="A96" s="447"/>
      <c r="B96" s="486" t="s">
        <v>494</v>
      </c>
      <c r="C96" s="487"/>
      <c r="D96" s="488" t="s">
        <v>493</v>
      </c>
      <c r="E96" s="451"/>
      <c r="F96" s="448" t="s">
        <v>138</v>
      </c>
      <c r="G96" s="449"/>
      <c r="H96" s="450" t="s">
        <v>137</v>
      </c>
      <c r="I96" s="449"/>
      <c r="J96" s="448" t="s">
        <v>89</v>
      </c>
      <c r="K96" s="451"/>
      <c r="L96" s="441"/>
    </row>
    <row r="97" spans="1:12" s="163" customFormat="1" ht="15" customHeight="1" x14ac:dyDescent="0.2">
      <c r="A97" s="447"/>
      <c r="B97" s="452"/>
      <c r="C97" s="453"/>
      <c r="D97" s="454"/>
      <c r="E97" s="455"/>
      <c r="F97" s="456"/>
      <c r="G97" s="457"/>
      <c r="H97" s="458"/>
      <c r="I97" s="457"/>
      <c r="J97" s="459" t="s">
        <v>1352</v>
      </c>
      <c r="K97" s="451"/>
      <c r="L97" s="441"/>
    </row>
    <row r="98" spans="1:12" s="163" customFormat="1" ht="15" customHeight="1" x14ac:dyDescent="0.2">
      <c r="A98" s="446"/>
      <c r="B98" s="494">
        <v>1</v>
      </c>
      <c r="C98" s="487" t="s">
        <v>476</v>
      </c>
      <c r="D98" s="462" t="s">
        <v>1353</v>
      </c>
      <c r="E98" s="463" t="s">
        <v>143</v>
      </c>
      <c r="F98" s="464" t="b">
        <f>IF(総括表!$B$4=総括表!$Q$4,基礎データ貼付用シート!E38)</f>
        <v>0</v>
      </c>
      <c r="G98" s="465" t="s">
        <v>1350</v>
      </c>
      <c r="H98" s="466">
        <v>0.185</v>
      </c>
      <c r="I98" s="465" t="s">
        <v>1354</v>
      </c>
      <c r="J98" s="467">
        <f>ROUND(F98*H98,0)</f>
        <v>0</v>
      </c>
      <c r="K98" s="451" t="s">
        <v>1364</v>
      </c>
      <c r="L98" s="446"/>
    </row>
    <row r="99" spans="1:12" s="163" customFormat="1" ht="15" customHeight="1" x14ac:dyDescent="0.2">
      <c r="A99" s="446"/>
      <c r="B99" s="468"/>
      <c r="C99" s="455"/>
      <c r="D99" s="462" t="s">
        <v>1355</v>
      </c>
      <c r="E99" s="463" t="s">
        <v>142</v>
      </c>
      <c r="F99" s="464" t="b">
        <f>IF(総括表!$B$4=総括表!$Q$5,基礎データ貼付用シート!E38)</f>
        <v>0</v>
      </c>
      <c r="G99" s="465" t="s">
        <v>1350</v>
      </c>
      <c r="H99" s="469">
        <v>0.14599999999999999</v>
      </c>
      <c r="I99" s="449" t="s">
        <v>1354</v>
      </c>
      <c r="J99" s="470">
        <f>ROUND(F99*H99,0)</f>
        <v>0</v>
      </c>
      <c r="K99" s="451" t="s">
        <v>1367</v>
      </c>
      <c r="L99" s="446"/>
    </row>
    <row r="100" spans="1:12" s="163" customFormat="1" ht="15" customHeight="1" x14ac:dyDescent="0.2">
      <c r="A100" s="446"/>
      <c r="B100" s="494">
        <v>2</v>
      </c>
      <c r="C100" s="487" t="s">
        <v>652</v>
      </c>
      <c r="D100" s="462" t="s">
        <v>1353</v>
      </c>
      <c r="E100" s="463" t="s">
        <v>143</v>
      </c>
      <c r="F100" s="464" t="b">
        <f>IF(総括表!$B$4=総括表!$Q$4,基礎データ貼付用シート!E39)</f>
        <v>0</v>
      </c>
      <c r="G100" s="465" t="s">
        <v>1350</v>
      </c>
      <c r="H100" s="466">
        <v>0.19800000000000001</v>
      </c>
      <c r="I100" s="465" t="s">
        <v>1354</v>
      </c>
      <c r="J100" s="467">
        <f>ROUND(F100*H100,0)</f>
        <v>0</v>
      </c>
      <c r="K100" s="451" t="s">
        <v>1368</v>
      </c>
      <c r="L100" s="446"/>
    </row>
    <row r="101" spans="1:12" ht="15" customHeight="1" thickBot="1" x14ac:dyDescent="0.25">
      <c r="A101" s="446"/>
      <c r="B101" s="468"/>
      <c r="C101" s="455"/>
      <c r="D101" s="462" t="s">
        <v>1355</v>
      </c>
      <c r="E101" s="463" t="s">
        <v>142</v>
      </c>
      <c r="F101" s="464" t="b">
        <f>IF(総括表!$B$4=総括表!$Q$5,基礎データ貼付用シート!E39)</f>
        <v>0</v>
      </c>
      <c r="G101" s="465" t="s">
        <v>1350</v>
      </c>
      <c r="H101" s="469">
        <v>0.16400000000000001</v>
      </c>
      <c r="I101" s="449" t="s">
        <v>1354</v>
      </c>
      <c r="J101" s="470">
        <f>ROUND(F101*H101,0)</f>
        <v>0</v>
      </c>
      <c r="K101" s="451" t="s">
        <v>1369</v>
      </c>
      <c r="L101" s="446"/>
    </row>
    <row r="102" spans="1:12" ht="15" customHeight="1" x14ac:dyDescent="0.2">
      <c r="A102" s="446"/>
      <c r="B102" s="474"/>
      <c r="C102" s="475"/>
      <c r="D102" s="474"/>
      <c r="E102" s="474"/>
      <c r="F102" s="476"/>
      <c r="G102" s="477"/>
      <c r="H102" s="489" t="s">
        <v>1370</v>
      </c>
      <c r="I102" s="490"/>
      <c r="J102" s="491"/>
      <c r="K102" s="451"/>
      <c r="L102" s="451"/>
    </row>
    <row r="103" spans="1:12" ht="15" customHeight="1" thickBot="1" x14ac:dyDescent="0.25">
      <c r="A103" s="446"/>
      <c r="B103" s="451"/>
      <c r="C103" s="451"/>
      <c r="D103" s="451"/>
      <c r="E103" s="451"/>
      <c r="F103" s="479"/>
      <c r="G103" s="451"/>
      <c r="H103" s="492" t="s">
        <v>118</v>
      </c>
      <c r="I103" s="493"/>
      <c r="J103" s="426">
        <f>SUM(J98:J101)</f>
        <v>0</v>
      </c>
      <c r="K103" s="451" t="s">
        <v>552</v>
      </c>
      <c r="L103" s="451" t="s">
        <v>1350</v>
      </c>
    </row>
    <row r="104" spans="1:12" ht="15" customHeight="1" x14ac:dyDescent="0.2">
      <c r="A104" s="446"/>
      <c r="B104" s="451"/>
      <c r="C104" s="451"/>
      <c r="D104" s="451"/>
      <c r="E104" s="451"/>
      <c r="F104" s="479"/>
      <c r="G104" s="482"/>
      <c r="H104" s="483"/>
      <c r="I104" s="477"/>
      <c r="J104" s="476"/>
      <c r="K104" s="451"/>
      <c r="L104" s="451"/>
    </row>
    <row r="105" spans="1:12" s="163" customFormat="1" ht="15" customHeight="1" x14ac:dyDescent="0.2">
      <c r="A105" s="445" t="s">
        <v>1372</v>
      </c>
      <c r="B105" s="446" t="s">
        <v>498</v>
      </c>
      <c r="C105" s="441"/>
      <c r="D105" s="441"/>
      <c r="E105" s="441"/>
      <c r="F105" s="440"/>
      <c r="G105" s="441"/>
      <c r="H105" s="443"/>
      <c r="I105" s="441"/>
      <c r="J105" s="440"/>
      <c r="K105" s="441"/>
      <c r="L105" s="441"/>
    </row>
    <row r="106" spans="1:12" s="163" customFormat="1" ht="15" customHeight="1" x14ac:dyDescent="0.2">
      <c r="A106" s="447"/>
      <c r="B106" s="485"/>
      <c r="C106" s="485"/>
      <c r="D106" s="485"/>
      <c r="E106" s="485"/>
      <c r="F106" s="440"/>
      <c r="G106" s="441"/>
      <c r="H106" s="443"/>
      <c r="I106" s="441"/>
      <c r="J106" s="440"/>
      <c r="K106" s="441"/>
      <c r="L106" s="441"/>
    </row>
    <row r="107" spans="1:12" s="163" customFormat="1" ht="15" customHeight="1" x14ac:dyDescent="0.2">
      <c r="A107" s="447"/>
      <c r="B107" s="486" t="s">
        <v>494</v>
      </c>
      <c r="C107" s="487"/>
      <c r="D107" s="488" t="s">
        <v>493</v>
      </c>
      <c r="E107" s="451"/>
      <c r="F107" s="448" t="s">
        <v>138</v>
      </c>
      <c r="G107" s="449"/>
      <c r="H107" s="450" t="s">
        <v>137</v>
      </c>
      <c r="I107" s="449"/>
      <c r="J107" s="448" t="s">
        <v>89</v>
      </c>
      <c r="K107" s="451"/>
      <c r="L107" s="441"/>
    </row>
    <row r="108" spans="1:12" s="163" customFormat="1" ht="15" customHeight="1" x14ac:dyDescent="0.2">
      <c r="A108" s="447"/>
      <c r="B108" s="452"/>
      <c r="C108" s="453"/>
      <c r="D108" s="454"/>
      <c r="E108" s="455"/>
      <c r="F108" s="456"/>
      <c r="G108" s="457"/>
      <c r="H108" s="458"/>
      <c r="I108" s="457"/>
      <c r="J108" s="459" t="s">
        <v>1352</v>
      </c>
      <c r="K108" s="451"/>
      <c r="L108" s="441"/>
    </row>
    <row r="109" spans="1:12" s="163" customFormat="1" ht="15" customHeight="1" x14ac:dyDescent="0.2">
      <c r="A109" s="446"/>
      <c r="B109" s="494">
        <v>1</v>
      </c>
      <c r="C109" s="487" t="s">
        <v>476</v>
      </c>
      <c r="D109" s="462" t="s">
        <v>1353</v>
      </c>
      <c r="E109" s="463" t="s">
        <v>143</v>
      </c>
      <c r="F109" s="464" t="b">
        <f>IF(総括表!$B$4=総括表!$Q$4,基礎データ貼付用シート!E51)</f>
        <v>0</v>
      </c>
      <c r="G109" s="465" t="s">
        <v>1350</v>
      </c>
      <c r="H109" s="466">
        <v>0.185</v>
      </c>
      <c r="I109" s="465" t="s">
        <v>1354</v>
      </c>
      <c r="J109" s="467">
        <f t="shared" ref="J109:J116" si="7">ROUND(F109*H109,0)</f>
        <v>0</v>
      </c>
      <c r="K109" s="451" t="s">
        <v>1364</v>
      </c>
      <c r="L109" s="446"/>
    </row>
    <row r="110" spans="1:12" s="163" customFormat="1" ht="15" customHeight="1" x14ac:dyDescent="0.2">
      <c r="A110" s="446"/>
      <c r="B110" s="468"/>
      <c r="C110" s="455"/>
      <c r="D110" s="462" t="s">
        <v>1355</v>
      </c>
      <c r="E110" s="463" t="s">
        <v>142</v>
      </c>
      <c r="F110" s="464" t="b">
        <f>IF(総括表!$B$4=総括表!$Q$5,基礎データ貼付用シート!E51)</f>
        <v>0</v>
      </c>
      <c r="G110" s="465" t="s">
        <v>1350</v>
      </c>
      <c r="H110" s="469">
        <v>0.14599999999999999</v>
      </c>
      <c r="I110" s="449" t="s">
        <v>1354</v>
      </c>
      <c r="J110" s="470">
        <f t="shared" si="7"/>
        <v>0</v>
      </c>
      <c r="K110" s="451" t="s">
        <v>1367</v>
      </c>
      <c r="L110" s="446"/>
    </row>
    <row r="111" spans="1:12" s="163" customFormat="1" ht="15" customHeight="1" x14ac:dyDescent="0.2">
      <c r="A111" s="446"/>
      <c r="B111" s="494">
        <v>2</v>
      </c>
      <c r="C111" s="487" t="s">
        <v>513</v>
      </c>
      <c r="D111" s="462" t="s">
        <v>1353</v>
      </c>
      <c r="E111" s="463" t="s">
        <v>143</v>
      </c>
      <c r="F111" s="464" t="b">
        <f>IF(総括表!$B$4=総括表!$Q$4,基礎データ貼付用シート!E52)</f>
        <v>0</v>
      </c>
      <c r="G111" s="465" t="s">
        <v>1350</v>
      </c>
      <c r="H111" s="466">
        <v>0.19800000000000001</v>
      </c>
      <c r="I111" s="465" t="s">
        <v>1354</v>
      </c>
      <c r="J111" s="467">
        <f t="shared" si="7"/>
        <v>0</v>
      </c>
      <c r="K111" s="451" t="s">
        <v>1368</v>
      </c>
      <c r="L111" s="446"/>
    </row>
    <row r="112" spans="1:12" ht="15" customHeight="1" x14ac:dyDescent="0.2">
      <c r="A112" s="446"/>
      <c r="B112" s="468"/>
      <c r="C112" s="455"/>
      <c r="D112" s="462" t="s">
        <v>1355</v>
      </c>
      <c r="E112" s="463" t="s">
        <v>142</v>
      </c>
      <c r="F112" s="464" t="b">
        <f>IF(総括表!$B$4=総括表!$Q$5,基礎データ貼付用シート!E52)</f>
        <v>0</v>
      </c>
      <c r="G112" s="465" t="s">
        <v>1350</v>
      </c>
      <c r="H112" s="469">
        <v>0.16400000000000001</v>
      </c>
      <c r="I112" s="449" t="s">
        <v>1354</v>
      </c>
      <c r="J112" s="470">
        <f t="shared" si="7"/>
        <v>0</v>
      </c>
      <c r="K112" s="451" t="s">
        <v>1369</v>
      </c>
      <c r="L112" s="446"/>
    </row>
    <row r="113" spans="1:12" ht="15" customHeight="1" x14ac:dyDescent="0.2">
      <c r="A113" s="446"/>
      <c r="B113" s="494">
        <v>3</v>
      </c>
      <c r="C113" s="487" t="s">
        <v>620</v>
      </c>
      <c r="D113" s="462" t="s">
        <v>1353</v>
      </c>
      <c r="E113" s="463" t="s">
        <v>143</v>
      </c>
      <c r="F113" s="464" t="b">
        <f>IF(総括表!$B$4=総括表!$Q$4,基礎データ貼付用シート!E53)</f>
        <v>0</v>
      </c>
      <c r="G113" s="465" t="s">
        <v>1350</v>
      </c>
      <c r="H113" s="495">
        <v>0.21199999999999999</v>
      </c>
      <c r="I113" s="465" t="s">
        <v>1354</v>
      </c>
      <c r="J113" s="467">
        <f t="shared" si="7"/>
        <v>0</v>
      </c>
      <c r="K113" s="451" t="s">
        <v>1373</v>
      </c>
      <c r="L113" s="446"/>
    </row>
    <row r="114" spans="1:12" ht="15" customHeight="1" x14ac:dyDescent="0.2">
      <c r="A114" s="446"/>
      <c r="B114" s="468"/>
      <c r="C114" s="455"/>
      <c r="D114" s="462" t="s">
        <v>1355</v>
      </c>
      <c r="E114" s="463" t="s">
        <v>142</v>
      </c>
      <c r="F114" s="464" t="b">
        <f>IF(総括表!$B$4=総括表!$Q$5,基礎データ貼付用シート!E53)</f>
        <v>0</v>
      </c>
      <c r="G114" s="465" t="s">
        <v>1350</v>
      </c>
      <c r="H114" s="496">
        <v>0.182</v>
      </c>
      <c r="I114" s="449" t="s">
        <v>1354</v>
      </c>
      <c r="J114" s="470">
        <f t="shared" si="7"/>
        <v>0</v>
      </c>
      <c r="K114" s="451" t="s">
        <v>268</v>
      </c>
      <c r="L114" s="446"/>
    </row>
    <row r="115" spans="1:12" ht="15" customHeight="1" x14ac:dyDescent="0.2">
      <c r="A115" s="446"/>
      <c r="B115" s="494">
        <v>4</v>
      </c>
      <c r="C115" s="487" t="s">
        <v>716</v>
      </c>
      <c r="D115" s="462" t="s">
        <v>1353</v>
      </c>
      <c r="E115" s="463" t="s">
        <v>143</v>
      </c>
      <c r="F115" s="464" t="b">
        <f>IF(総括表!$B$4=総括表!$Q$4,基礎データ貼付用シート!E54)</f>
        <v>0</v>
      </c>
      <c r="G115" s="465" t="s">
        <v>1350</v>
      </c>
      <c r="H115" s="466">
        <v>0.22500000000000001</v>
      </c>
      <c r="I115" s="465" t="s">
        <v>1354</v>
      </c>
      <c r="J115" s="467">
        <f t="shared" si="7"/>
        <v>0</v>
      </c>
      <c r="K115" s="451" t="s">
        <v>270</v>
      </c>
      <c r="L115" s="446"/>
    </row>
    <row r="116" spans="1:12" s="163" customFormat="1" ht="15" customHeight="1" thickBot="1" x14ac:dyDescent="0.25">
      <c r="A116" s="446"/>
      <c r="B116" s="468"/>
      <c r="C116" s="455"/>
      <c r="D116" s="462" t="s">
        <v>1355</v>
      </c>
      <c r="E116" s="463" t="s">
        <v>142</v>
      </c>
      <c r="F116" s="464" t="b">
        <f>IF(総括表!$B$4=総括表!$Q$5,基礎データ貼付用シート!E54)</f>
        <v>0</v>
      </c>
      <c r="G116" s="465" t="s">
        <v>1350</v>
      </c>
      <c r="H116" s="469">
        <v>0.19900000000000001</v>
      </c>
      <c r="I116" s="449" t="s">
        <v>1354</v>
      </c>
      <c r="J116" s="470">
        <f t="shared" si="7"/>
        <v>0</v>
      </c>
      <c r="K116" s="451" t="s">
        <v>1374</v>
      </c>
      <c r="L116" s="446"/>
    </row>
    <row r="117" spans="1:12" s="163" customFormat="1" ht="15" customHeight="1" x14ac:dyDescent="0.2">
      <c r="A117" s="446"/>
      <c r="B117" s="474"/>
      <c r="C117" s="475"/>
      <c r="D117" s="474"/>
      <c r="E117" s="474"/>
      <c r="F117" s="476"/>
      <c r="G117" s="477"/>
      <c r="H117" s="489" t="s">
        <v>1375</v>
      </c>
      <c r="I117" s="490"/>
      <c r="J117" s="491"/>
      <c r="K117" s="451"/>
      <c r="L117" s="451"/>
    </row>
    <row r="118" spans="1:12" s="163" customFormat="1" ht="15" customHeight="1" thickBot="1" x14ac:dyDescent="0.25">
      <c r="A118" s="446"/>
      <c r="B118" s="451"/>
      <c r="C118" s="451"/>
      <c r="D118" s="451"/>
      <c r="E118" s="451"/>
      <c r="F118" s="479"/>
      <c r="G118" s="451"/>
      <c r="H118" s="492" t="s">
        <v>118</v>
      </c>
      <c r="I118" s="493"/>
      <c r="J118" s="426">
        <f>SUM(J109:J116)</f>
        <v>0</v>
      </c>
      <c r="K118" s="451" t="s">
        <v>977</v>
      </c>
      <c r="L118" s="451" t="s">
        <v>1350</v>
      </c>
    </row>
    <row r="119" spans="1:12" s="163" customFormat="1" ht="15" customHeight="1" x14ac:dyDescent="0.2">
      <c r="A119" s="446"/>
      <c r="B119" s="451"/>
      <c r="C119" s="451"/>
      <c r="D119" s="451"/>
      <c r="E119" s="451"/>
      <c r="F119" s="479"/>
      <c r="G119" s="482"/>
      <c r="H119" s="483"/>
      <c r="I119" s="477"/>
      <c r="J119" s="476"/>
      <c r="K119" s="451"/>
      <c r="L119" s="451"/>
    </row>
    <row r="120" spans="1:12" s="163" customFormat="1" ht="15" customHeight="1" x14ac:dyDescent="0.2">
      <c r="A120" s="445" t="s">
        <v>1376</v>
      </c>
      <c r="B120" s="446" t="s">
        <v>503</v>
      </c>
      <c r="C120" s="441"/>
      <c r="D120" s="441"/>
      <c r="E120" s="441"/>
      <c r="F120" s="440"/>
      <c r="G120" s="441"/>
      <c r="H120" s="443"/>
      <c r="I120" s="441"/>
      <c r="J120" s="440"/>
      <c r="K120" s="441"/>
      <c r="L120" s="441"/>
    </row>
    <row r="121" spans="1:12" s="163" customFormat="1" ht="15" customHeight="1" x14ac:dyDescent="0.2">
      <c r="A121" s="447"/>
      <c r="B121" s="485"/>
      <c r="C121" s="485"/>
      <c r="D121" s="485"/>
      <c r="E121" s="485"/>
      <c r="F121" s="440"/>
      <c r="G121" s="441"/>
      <c r="H121" s="443"/>
      <c r="I121" s="441"/>
      <c r="J121" s="440"/>
      <c r="K121" s="441"/>
      <c r="L121" s="441"/>
    </row>
    <row r="122" spans="1:12" s="163" customFormat="1" ht="15" customHeight="1" x14ac:dyDescent="0.2">
      <c r="A122" s="447"/>
      <c r="B122" s="486" t="s">
        <v>494</v>
      </c>
      <c r="C122" s="487"/>
      <c r="D122" s="488" t="s">
        <v>493</v>
      </c>
      <c r="E122" s="451"/>
      <c r="F122" s="448" t="s">
        <v>138</v>
      </c>
      <c r="G122" s="449"/>
      <c r="H122" s="450" t="s">
        <v>137</v>
      </c>
      <c r="I122" s="449"/>
      <c r="J122" s="448" t="s">
        <v>89</v>
      </c>
      <c r="K122" s="451"/>
      <c r="L122" s="441"/>
    </row>
    <row r="123" spans="1:12" s="163" customFormat="1" ht="15" customHeight="1" x14ac:dyDescent="0.2">
      <c r="A123" s="447"/>
      <c r="B123" s="452"/>
      <c r="C123" s="453"/>
      <c r="D123" s="454"/>
      <c r="E123" s="455"/>
      <c r="F123" s="456"/>
      <c r="G123" s="457"/>
      <c r="H123" s="458"/>
      <c r="I123" s="457"/>
      <c r="J123" s="459" t="s">
        <v>1352</v>
      </c>
      <c r="K123" s="451"/>
      <c r="L123" s="441"/>
    </row>
    <row r="124" spans="1:12" s="163" customFormat="1" ht="15" customHeight="1" x14ac:dyDescent="0.2">
      <c r="A124" s="446"/>
      <c r="B124" s="494">
        <v>1</v>
      </c>
      <c r="C124" s="487" t="s">
        <v>476</v>
      </c>
      <c r="D124" s="462" t="s">
        <v>1353</v>
      </c>
      <c r="E124" s="463" t="s">
        <v>143</v>
      </c>
      <c r="F124" s="464" t="b">
        <f>IF(総括表!$B$4=総括表!$Q$4,基礎データ貼付用シート!E62)</f>
        <v>0</v>
      </c>
      <c r="G124" s="465" t="s">
        <v>1350</v>
      </c>
      <c r="H124" s="466">
        <v>0.308</v>
      </c>
      <c r="I124" s="465" t="s">
        <v>1354</v>
      </c>
      <c r="J124" s="467">
        <f t="shared" ref="J124:J131" si="8">ROUND(F124*H124,0)</f>
        <v>0</v>
      </c>
      <c r="K124" s="451" t="s">
        <v>1364</v>
      </c>
      <c r="L124" s="446"/>
    </row>
    <row r="125" spans="1:12" s="163" customFormat="1" ht="15" customHeight="1" x14ac:dyDescent="0.2">
      <c r="A125" s="446"/>
      <c r="B125" s="468"/>
      <c r="C125" s="455"/>
      <c r="D125" s="462" t="s">
        <v>1355</v>
      </c>
      <c r="E125" s="463" t="s">
        <v>142</v>
      </c>
      <c r="F125" s="464" t="b">
        <f>IF(総括表!$B$4=総括表!$Q$5,基礎データ貼付用シート!E62)</f>
        <v>0</v>
      </c>
      <c r="G125" s="465" t="s">
        <v>1350</v>
      </c>
      <c r="H125" s="469">
        <v>0.24399999999999999</v>
      </c>
      <c r="I125" s="449" t="s">
        <v>1354</v>
      </c>
      <c r="J125" s="470">
        <f t="shared" si="8"/>
        <v>0</v>
      </c>
      <c r="K125" s="451" t="s">
        <v>1367</v>
      </c>
      <c r="L125" s="446"/>
    </row>
    <row r="126" spans="1:12" s="163" customFormat="1" ht="15" customHeight="1" x14ac:dyDescent="0.2">
      <c r="A126" s="446"/>
      <c r="B126" s="494">
        <v>2</v>
      </c>
      <c r="C126" s="487" t="s">
        <v>513</v>
      </c>
      <c r="D126" s="462" t="s">
        <v>1353</v>
      </c>
      <c r="E126" s="463" t="s">
        <v>143</v>
      </c>
      <c r="F126" s="464" t="b">
        <f>IF(総括表!$B$4=総括表!$Q$4,基礎データ貼付用シート!E63)</f>
        <v>0</v>
      </c>
      <c r="G126" s="465" t="s">
        <v>1350</v>
      </c>
      <c r="H126" s="466">
        <v>0.33100000000000002</v>
      </c>
      <c r="I126" s="465" t="s">
        <v>1354</v>
      </c>
      <c r="J126" s="467">
        <f t="shared" si="8"/>
        <v>0</v>
      </c>
      <c r="K126" s="451" t="s">
        <v>1368</v>
      </c>
      <c r="L126" s="446"/>
    </row>
    <row r="127" spans="1:12" ht="15" customHeight="1" x14ac:dyDescent="0.2">
      <c r="A127" s="446"/>
      <c r="B127" s="468"/>
      <c r="C127" s="455"/>
      <c r="D127" s="462" t="s">
        <v>1355</v>
      </c>
      <c r="E127" s="463" t="s">
        <v>142</v>
      </c>
      <c r="F127" s="464" t="b">
        <f>IF(総括表!$B$4=総括表!$Q$5,基礎データ貼付用シート!E63)</f>
        <v>0</v>
      </c>
      <c r="G127" s="465" t="s">
        <v>1350</v>
      </c>
      <c r="H127" s="469">
        <v>0.27400000000000002</v>
      </c>
      <c r="I127" s="449" t="s">
        <v>1354</v>
      </c>
      <c r="J127" s="470">
        <f t="shared" si="8"/>
        <v>0</v>
      </c>
      <c r="K127" s="451" t="s">
        <v>1369</v>
      </c>
      <c r="L127" s="446"/>
    </row>
    <row r="128" spans="1:12" ht="15" customHeight="1" x14ac:dyDescent="0.2">
      <c r="A128" s="446"/>
      <c r="B128" s="494">
        <v>3</v>
      </c>
      <c r="C128" s="487" t="s">
        <v>620</v>
      </c>
      <c r="D128" s="462" t="s">
        <v>1353</v>
      </c>
      <c r="E128" s="463" t="s">
        <v>143</v>
      </c>
      <c r="F128" s="464" t="b">
        <f>IF(総括表!$B$4=総括表!$Q$4,基礎データ貼付用シート!E64)</f>
        <v>0</v>
      </c>
      <c r="G128" s="465" t="s">
        <v>1350</v>
      </c>
      <c r="H128" s="495">
        <v>0.35299999999999998</v>
      </c>
      <c r="I128" s="465" t="s">
        <v>1354</v>
      </c>
      <c r="J128" s="467">
        <f t="shared" si="8"/>
        <v>0</v>
      </c>
      <c r="K128" s="451" t="s">
        <v>1373</v>
      </c>
      <c r="L128" s="446"/>
    </row>
    <row r="129" spans="1:12" ht="15" customHeight="1" x14ac:dyDescent="0.2">
      <c r="A129" s="446"/>
      <c r="B129" s="468"/>
      <c r="C129" s="455"/>
      <c r="D129" s="462" t="s">
        <v>1355</v>
      </c>
      <c r="E129" s="463" t="s">
        <v>142</v>
      </c>
      <c r="F129" s="464" t="b">
        <f>IF(総括表!$B$4=総括表!$Q$5,基礎データ貼付用シート!E64)</f>
        <v>0</v>
      </c>
      <c r="G129" s="465" t="s">
        <v>1350</v>
      </c>
      <c r="H129" s="496">
        <v>0.30399999999999999</v>
      </c>
      <c r="I129" s="449" t="s">
        <v>1354</v>
      </c>
      <c r="J129" s="470">
        <f t="shared" si="8"/>
        <v>0</v>
      </c>
      <c r="K129" s="451" t="s">
        <v>268</v>
      </c>
      <c r="L129" s="446"/>
    </row>
    <row r="130" spans="1:12" ht="15" customHeight="1" x14ac:dyDescent="0.2">
      <c r="A130" s="446"/>
      <c r="B130" s="494">
        <v>4</v>
      </c>
      <c r="C130" s="487" t="s">
        <v>716</v>
      </c>
      <c r="D130" s="462" t="s">
        <v>1353</v>
      </c>
      <c r="E130" s="463" t="s">
        <v>143</v>
      </c>
      <c r="F130" s="464" t="b">
        <f>IF(総括表!$B$4=総括表!$Q$4,基礎データ貼付用シート!E65)</f>
        <v>0</v>
      </c>
      <c r="G130" s="465" t="s">
        <v>1350</v>
      </c>
      <c r="H130" s="495">
        <v>0.376</v>
      </c>
      <c r="I130" s="465" t="s">
        <v>1354</v>
      </c>
      <c r="J130" s="467">
        <f t="shared" si="8"/>
        <v>0</v>
      </c>
      <c r="K130" s="451" t="s">
        <v>270</v>
      </c>
      <c r="L130" s="446"/>
    </row>
    <row r="131" spans="1:12" s="163" customFormat="1" ht="15" customHeight="1" thickBot="1" x14ac:dyDescent="0.25">
      <c r="A131" s="446"/>
      <c r="B131" s="468"/>
      <c r="C131" s="455"/>
      <c r="D131" s="462" t="s">
        <v>1355</v>
      </c>
      <c r="E131" s="463" t="s">
        <v>142</v>
      </c>
      <c r="F131" s="464" t="b">
        <f>IF(総括表!$B$4=総括表!$Q$5,基礎データ貼付用シート!E65)</f>
        <v>0</v>
      </c>
      <c r="G131" s="465" t="s">
        <v>1350</v>
      </c>
      <c r="H131" s="496">
        <v>0.33200000000000002</v>
      </c>
      <c r="I131" s="449" t="s">
        <v>1354</v>
      </c>
      <c r="J131" s="470">
        <f t="shared" si="8"/>
        <v>0</v>
      </c>
      <c r="K131" s="451" t="s">
        <v>1374</v>
      </c>
      <c r="L131" s="446"/>
    </row>
    <row r="132" spans="1:12" s="163" customFormat="1" ht="15" customHeight="1" x14ac:dyDescent="0.2">
      <c r="A132" s="446"/>
      <c r="B132" s="474"/>
      <c r="C132" s="475"/>
      <c r="D132" s="474"/>
      <c r="E132" s="474"/>
      <c r="F132" s="476"/>
      <c r="G132" s="477"/>
      <c r="H132" s="489" t="s">
        <v>1375</v>
      </c>
      <c r="I132" s="490"/>
      <c r="J132" s="491"/>
      <c r="K132" s="451"/>
      <c r="L132" s="451"/>
    </row>
    <row r="133" spans="1:12" s="163" customFormat="1" ht="15" customHeight="1" thickBot="1" x14ac:dyDescent="0.25">
      <c r="A133" s="446"/>
      <c r="B133" s="451"/>
      <c r="C133" s="451"/>
      <c r="D133" s="451"/>
      <c r="E133" s="451"/>
      <c r="F133" s="479"/>
      <c r="G133" s="451"/>
      <c r="H133" s="492" t="s">
        <v>118</v>
      </c>
      <c r="I133" s="493"/>
      <c r="J133" s="426">
        <f>SUM(J124:J131)</f>
        <v>0</v>
      </c>
      <c r="K133" s="451" t="s">
        <v>549</v>
      </c>
      <c r="L133" s="451" t="s">
        <v>1350</v>
      </c>
    </row>
    <row r="134" spans="1:12" s="163" customFormat="1" ht="15" customHeight="1" x14ac:dyDescent="0.2">
      <c r="A134" s="446"/>
      <c r="B134" s="451"/>
      <c r="C134" s="451"/>
      <c r="D134" s="451"/>
      <c r="E134" s="451"/>
      <c r="F134" s="479"/>
      <c r="G134" s="482"/>
      <c r="H134" s="483"/>
      <c r="I134" s="477"/>
      <c r="J134" s="476"/>
      <c r="K134" s="451"/>
      <c r="L134" s="451"/>
    </row>
    <row r="135" spans="1:12" s="163" customFormat="1" ht="15" customHeight="1" x14ac:dyDescent="0.2">
      <c r="A135" s="445" t="s">
        <v>1377</v>
      </c>
      <c r="B135" s="446" t="s">
        <v>499</v>
      </c>
      <c r="C135" s="441"/>
      <c r="D135" s="441"/>
      <c r="E135" s="441"/>
      <c r="F135" s="440"/>
      <c r="G135" s="441"/>
      <c r="H135" s="443"/>
      <c r="I135" s="441"/>
      <c r="J135" s="440"/>
      <c r="K135" s="441"/>
      <c r="L135" s="441"/>
    </row>
    <row r="136" spans="1:12" s="163" customFormat="1" ht="15" customHeight="1" x14ac:dyDescent="0.2">
      <c r="A136" s="447"/>
      <c r="B136" s="485"/>
      <c r="C136" s="485"/>
      <c r="D136" s="485"/>
      <c r="E136" s="485"/>
      <c r="F136" s="440"/>
      <c r="G136" s="441"/>
      <c r="H136" s="443"/>
      <c r="I136" s="441"/>
      <c r="J136" s="440"/>
      <c r="K136" s="441"/>
      <c r="L136" s="441"/>
    </row>
    <row r="137" spans="1:12" s="163" customFormat="1" ht="15" customHeight="1" x14ac:dyDescent="0.2">
      <c r="A137" s="447"/>
      <c r="B137" s="486" t="s">
        <v>494</v>
      </c>
      <c r="C137" s="487"/>
      <c r="D137" s="488" t="s">
        <v>493</v>
      </c>
      <c r="E137" s="451"/>
      <c r="F137" s="448" t="s">
        <v>138</v>
      </c>
      <c r="G137" s="449"/>
      <c r="H137" s="450" t="s">
        <v>137</v>
      </c>
      <c r="I137" s="449"/>
      <c r="J137" s="448" t="s">
        <v>89</v>
      </c>
      <c r="K137" s="451"/>
      <c r="L137" s="441"/>
    </row>
    <row r="138" spans="1:12" s="163" customFormat="1" ht="15" customHeight="1" x14ac:dyDescent="0.2">
      <c r="A138" s="447"/>
      <c r="B138" s="452"/>
      <c r="C138" s="453"/>
      <c r="D138" s="454"/>
      <c r="E138" s="455"/>
      <c r="F138" s="456"/>
      <c r="G138" s="457"/>
      <c r="H138" s="458"/>
      <c r="I138" s="457"/>
      <c r="J138" s="459" t="s">
        <v>1352</v>
      </c>
      <c r="K138" s="451"/>
      <c r="L138" s="441"/>
    </row>
    <row r="139" spans="1:12" s="163" customFormat="1" ht="15" customHeight="1" thickBot="1" x14ac:dyDescent="0.25">
      <c r="A139" s="446"/>
      <c r="B139" s="484">
        <v>1</v>
      </c>
      <c r="C139" s="463" t="s">
        <v>476</v>
      </c>
      <c r="D139" s="1511"/>
      <c r="E139" s="1512"/>
      <c r="F139" s="472">
        <f>+基礎データ貼付用シート!E73</f>
        <v>0</v>
      </c>
      <c r="G139" s="465" t="s">
        <v>1350</v>
      </c>
      <c r="H139" s="466">
        <v>0.39</v>
      </c>
      <c r="I139" s="465" t="s">
        <v>1354</v>
      </c>
      <c r="J139" s="467">
        <f>ROUND(F139*H139,0)</f>
        <v>0</v>
      </c>
      <c r="K139" s="451" t="s">
        <v>1364</v>
      </c>
      <c r="L139" s="446"/>
    </row>
    <row r="140" spans="1:12" s="163" customFormat="1" ht="15" customHeight="1" x14ac:dyDescent="0.2">
      <c r="A140" s="446"/>
      <c r="B140" s="474"/>
      <c r="C140" s="475"/>
      <c r="D140" s="474"/>
      <c r="E140" s="474"/>
      <c r="F140" s="476"/>
      <c r="G140" s="477"/>
      <c r="H140" s="489" t="s">
        <v>1364</v>
      </c>
      <c r="I140" s="490"/>
      <c r="J140" s="491"/>
      <c r="K140" s="451"/>
      <c r="L140" s="451"/>
    </row>
    <row r="141" spans="1:12" s="163" customFormat="1" ht="18.75" customHeight="1" thickBot="1" x14ac:dyDescent="0.25">
      <c r="A141" s="446"/>
      <c r="B141" s="451"/>
      <c r="C141" s="451"/>
      <c r="D141" s="451"/>
      <c r="E141" s="451"/>
      <c r="F141" s="479"/>
      <c r="G141" s="451"/>
      <c r="H141" s="492" t="s">
        <v>118</v>
      </c>
      <c r="I141" s="493"/>
      <c r="J141" s="426">
        <f>SUM(J139:J139)</f>
        <v>0</v>
      </c>
      <c r="K141" s="451" t="s">
        <v>548</v>
      </c>
      <c r="L141" s="451" t="s">
        <v>1350</v>
      </c>
    </row>
    <row r="142" spans="1:12" ht="18.75" customHeight="1" x14ac:dyDescent="0.2">
      <c r="A142" s="446"/>
      <c r="B142" s="451"/>
      <c r="C142" s="451"/>
      <c r="D142" s="451"/>
      <c r="E142" s="451"/>
      <c r="F142" s="479"/>
      <c r="G142" s="451"/>
      <c r="H142" s="477"/>
      <c r="I142" s="477"/>
      <c r="J142" s="476"/>
      <c r="K142" s="451"/>
      <c r="L142" s="451"/>
    </row>
    <row r="143" spans="1:12" ht="11.25" customHeight="1" x14ac:dyDescent="0.2">
      <c r="A143" s="445" t="s">
        <v>1378</v>
      </c>
      <c r="B143" s="446" t="s">
        <v>693</v>
      </c>
      <c r="C143" s="441"/>
      <c r="D143" s="441"/>
      <c r="E143" s="441"/>
      <c r="F143" s="440"/>
      <c r="G143" s="441"/>
      <c r="H143" s="443"/>
      <c r="I143" s="441"/>
      <c r="J143" s="440"/>
      <c r="K143" s="441"/>
      <c r="L143" s="441"/>
    </row>
    <row r="144" spans="1:12" ht="18.75" customHeight="1" x14ac:dyDescent="0.2">
      <c r="A144" s="447"/>
      <c r="B144" s="485"/>
      <c r="C144" s="485"/>
      <c r="D144" s="485"/>
      <c r="E144" s="485"/>
      <c r="F144" s="440"/>
      <c r="G144" s="441"/>
      <c r="H144" s="443"/>
      <c r="I144" s="441"/>
      <c r="J144" s="440"/>
      <c r="K144" s="441"/>
      <c r="L144" s="441"/>
    </row>
    <row r="145" spans="1:12" ht="15" customHeight="1" x14ac:dyDescent="0.2">
      <c r="A145" s="447"/>
      <c r="B145" s="486" t="s">
        <v>494</v>
      </c>
      <c r="C145" s="487"/>
      <c r="D145" s="488" t="s">
        <v>493</v>
      </c>
      <c r="E145" s="451"/>
      <c r="F145" s="448" t="s">
        <v>138</v>
      </c>
      <c r="G145" s="449"/>
      <c r="H145" s="450" t="s">
        <v>137</v>
      </c>
      <c r="I145" s="449"/>
      <c r="J145" s="448" t="s">
        <v>89</v>
      </c>
      <c r="K145" s="451"/>
      <c r="L145" s="441"/>
    </row>
    <row r="146" spans="1:12" s="163" customFormat="1" ht="15" customHeight="1" x14ac:dyDescent="0.2">
      <c r="A146" s="447"/>
      <c r="B146" s="452"/>
      <c r="C146" s="453"/>
      <c r="D146" s="454"/>
      <c r="E146" s="455"/>
      <c r="F146" s="456"/>
      <c r="G146" s="457"/>
      <c r="H146" s="458"/>
      <c r="I146" s="457"/>
      <c r="J146" s="459" t="s">
        <v>1352</v>
      </c>
      <c r="K146" s="451"/>
      <c r="L146" s="441"/>
    </row>
    <row r="147" spans="1:12" s="163" customFormat="1" ht="15" customHeight="1" thickBot="1" x14ac:dyDescent="0.25">
      <c r="A147" s="446"/>
      <c r="B147" s="484">
        <v>1</v>
      </c>
      <c r="C147" s="463" t="s">
        <v>513</v>
      </c>
      <c r="D147" s="1511"/>
      <c r="E147" s="1512"/>
      <c r="F147" s="472">
        <f>+基礎データ貼付用シート!E74</f>
        <v>0</v>
      </c>
      <c r="G147" s="465" t="s">
        <v>1350</v>
      </c>
      <c r="H147" s="466">
        <v>0.438</v>
      </c>
      <c r="I147" s="465" t="s">
        <v>1354</v>
      </c>
      <c r="J147" s="467">
        <f>ROUND(F147*H147,0)</f>
        <v>0</v>
      </c>
      <c r="K147" s="451" t="s">
        <v>1364</v>
      </c>
      <c r="L147" s="446"/>
    </row>
    <row r="148" spans="1:12" s="163" customFormat="1" ht="15" customHeight="1" x14ac:dyDescent="0.2">
      <c r="A148" s="446"/>
      <c r="B148" s="474"/>
      <c r="C148" s="475"/>
      <c r="D148" s="474"/>
      <c r="E148" s="474"/>
      <c r="F148" s="476"/>
      <c r="G148" s="477"/>
      <c r="H148" s="489" t="s">
        <v>1364</v>
      </c>
      <c r="I148" s="490"/>
      <c r="J148" s="491"/>
      <c r="K148" s="451"/>
      <c r="L148" s="451"/>
    </row>
    <row r="149" spans="1:12" s="163" customFormat="1" ht="15" customHeight="1" thickBot="1" x14ac:dyDescent="0.25">
      <c r="A149" s="446"/>
      <c r="B149" s="451"/>
      <c r="C149" s="451"/>
      <c r="D149" s="451"/>
      <c r="E149" s="451"/>
      <c r="F149" s="479"/>
      <c r="G149" s="451"/>
      <c r="H149" s="492" t="s">
        <v>118</v>
      </c>
      <c r="I149" s="493"/>
      <c r="J149" s="426">
        <f>SUM(J147:J147)</f>
        <v>0</v>
      </c>
      <c r="K149" s="451" t="s">
        <v>816</v>
      </c>
      <c r="L149" s="451" t="s">
        <v>1350</v>
      </c>
    </row>
    <row r="150" spans="1:12" ht="18.75" customHeight="1" x14ac:dyDescent="0.2">
      <c r="A150" s="446"/>
      <c r="B150" s="451"/>
      <c r="C150" s="451"/>
      <c r="D150" s="451"/>
      <c r="E150" s="451"/>
      <c r="F150" s="479"/>
      <c r="G150" s="451"/>
      <c r="H150" s="477"/>
      <c r="I150" s="477"/>
      <c r="J150" s="476"/>
      <c r="K150" s="451"/>
      <c r="L150" s="451"/>
    </row>
    <row r="151" spans="1:12" ht="11.25" customHeight="1" x14ac:dyDescent="0.2">
      <c r="A151" s="445" t="s">
        <v>1379</v>
      </c>
      <c r="B151" s="446" t="s">
        <v>694</v>
      </c>
      <c r="C151" s="441"/>
      <c r="D151" s="441"/>
      <c r="E151" s="441"/>
      <c r="F151" s="440"/>
      <c r="G151" s="441"/>
      <c r="H151" s="443"/>
      <c r="I151" s="441"/>
      <c r="J151" s="440"/>
      <c r="K151" s="441"/>
      <c r="L151" s="441"/>
    </row>
    <row r="152" spans="1:12" ht="18.75" customHeight="1" x14ac:dyDescent="0.2">
      <c r="A152" s="447"/>
      <c r="B152" s="485"/>
      <c r="C152" s="485"/>
      <c r="D152" s="485"/>
      <c r="E152" s="485"/>
      <c r="F152" s="440"/>
      <c r="G152" s="441"/>
      <c r="H152" s="443"/>
      <c r="I152" s="441"/>
      <c r="J152" s="440"/>
      <c r="K152" s="441"/>
      <c r="L152" s="441"/>
    </row>
    <row r="153" spans="1:12" ht="15" customHeight="1" x14ac:dyDescent="0.2">
      <c r="A153" s="447"/>
      <c r="B153" s="486" t="s">
        <v>494</v>
      </c>
      <c r="C153" s="487"/>
      <c r="D153" s="488" t="s">
        <v>493</v>
      </c>
      <c r="E153" s="451"/>
      <c r="F153" s="448" t="s">
        <v>138</v>
      </c>
      <c r="G153" s="449"/>
      <c r="H153" s="450" t="s">
        <v>137</v>
      </c>
      <c r="I153" s="449"/>
      <c r="J153" s="448" t="s">
        <v>89</v>
      </c>
      <c r="K153" s="451"/>
      <c r="L153" s="441"/>
    </row>
    <row r="154" spans="1:12" s="163" customFormat="1" ht="15" customHeight="1" x14ac:dyDescent="0.2">
      <c r="A154" s="447"/>
      <c r="B154" s="452"/>
      <c r="C154" s="453"/>
      <c r="D154" s="454"/>
      <c r="E154" s="455"/>
      <c r="F154" s="456"/>
      <c r="G154" s="457"/>
      <c r="H154" s="458"/>
      <c r="I154" s="457"/>
      <c r="J154" s="459" t="s">
        <v>1352</v>
      </c>
      <c r="K154" s="451"/>
      <c r="L154" s="441"/>
    </row>
    <row r="155" spans="1:12" s="163" customFormat="1" ht="15" customHeight="1" x14ac:dyDescent="0.2">
      <c r="A155" s="447"/>
      <c r="B155" s="484">
        <v>1</v>
      </c>
      <c r="C155" s="463" t="s">
        <v>620</v>
      </c>
      <c r="D155" s="1511"/>
      <c r="E155" s="1512"/>
      <c r="F155" s="472">
        <f>+基礎データ貼付用シート!E88</f>
        <v>0</v>
      </c>
      <c r="G155" s="465" t="s">
        <v>1350</v>
      </c>
      <c r="H155" s="495">
        <v>0.33700000000000002</v>
      </c>
      <c r="I155" s="465" t="s">
        <v>1354</v>
      </c>
      <c r="J155" s="467">
        <f t="shared" ref="J155:J165" si="9">ROUND(F155*H155,0)</f>
        <v>0</v>
      </c>
      <c r="K155" s="451" t="s">
        <v>4811</v>
      </c>
      <c r="L155" s="441"/>
    </row>
    <row r="156" spans="1:12" s="163" customFormat="1" ht="15" customHeight="1" x14ac:dyDescent="0.2">
      <c r="A156" s="447"/>
      <c r="B156" s="484">
        <f>B155+1</f>
        <v>2</v>
      </c>
      <c r="C156" s="463" t="s">
        <v>716</v>
      </c>
      <c r="D156" s="1511"/>
      <c r="E156" s="1512"/>
      <c r="F156" s="472">
        <f>+基礎データ貼付用シート!E89</f>
        <v>0</v>
      </c>
      <c r="G156" s="465" t="s">
        <v>1350</v>
      </c>
      <c r="H156" s="466">
        <v>0.36099999999999999</v>
      </c>
      <c r="I156" s="465" t="s">
        <v>1354</v>
      </c>
      <c r="J156" s="467">
        <f t="shared" si="9"/>
        <v>0</v>
      </c>
      <c r="K156" s="451" t="s">
        <v>4812</v>
      </c>
      <c r="L156" s="441"/>
    </row>
    <row r="157" spans="1:12" s="163" customFormat="1" ht="15" customHeight="1" x14ac:dyDescent="0.2">
      <c r="A157" s="447"/>
      <c r="B157" s="484">
        <f t="shared" ref="B157:B165" si="10">B156+1</f>
        <v>3</v>
      </c>
      <c r="C157" s="463" t="s">
        <v>747</v>
      </c>
      <c r="D157" s="1511"/>
      <c r="E157" s="1512"/>
      <c r="F157" s="472">
        <f>+基礎データ貼付用シート!E90</f>
        <v>0</v>
      </c>
      <c r="G157" s="465" t="s">
        <v>1350</v>
      </c>
      <c r="H157" s="466">
        <v>0.38500000000000001</v>
      </c>
      <c r="I157" s="465" t="s">
        <v>1354</v>
      </c>
      <c r="J157" s="467">
        <f t="shared" si="9"/>
        <v>0</v>
      </c>
      <c r="K157" s="451" t="s">
        <v>4813</v>
      </c>
      <c r="L157" s="441"/>
    </row>
    <row r="158" spans="1:12" ht="15" customHeight="1" x14ac:dyDescent="0.2">
      <c r="A158" s="446"/>
      <c r="B158" s="484">
        <f t="shared" si="10"/>
        <v>4</v>
      </c>
      <c r="C158" s="463" t="s">
        <v>818</v>
      </c>
      <c r="D158" s="1511"/>
      <c r="E158" s="1512"/>
      <c r="F158" s="472">
        <f>+基礎データ貼付用シート!E91</f>
        <v>0</v>
      </c>
      <c r="G158" s="465" t="s">
        <v>1350</v>
      </c>
      <c r="H158" s="466">
        <v>0.40799999999999997</v>
      </c>
      <c r="I158" s="465" t="s">
        <v>1354</v>
      </c>
      <c r="J158" s="467">
        <f t="shared" si="9"/>
        <v>0</v>
      </c>
      <c r="K158" s="451" t="s">
        <v>4814</v>
      </c>
      <c r="L158" s="446"/>
    </row>
    <row r="159" spans="1:12" ht="15" customHeight="1" x14ac:dyDescent="0.2">
      <c r="A159" s="446"/>
      <c r="B159" s="484">
        <f t="shared" si="10"/>
        <v>5</v>
      </c>
      <c r="C159" s="463" t="s">
        <v>894</v>
      </c>
      <c r="D159" s="1511"/>
      <c r="E159" s="1512"/>
      <c r="F159" s="472">
        <f>+基礎データ貼付用シート!E92</f>
        <v>0</v>
      </c>
      <c r="G159" s="465" t="s">
        <v>1350</v>
      </c>
      <c r="H159" s="466">
        <v>0.43</v>
      </c>
      <c r="I159" s="465" t="s">
        <v>1354</v>
      </c>
      <c r="J159" s="467">
        <f t="shared" si="9"/>
        <v>0</v>
      </c>
      <c r="K159" s="451" t="s">
        <v>4815</v>
      </c>
      <c r="L159" s="446"/>
    </row>
    <row r="160" spans="1:12" ht="15" customHeight="1" x14ac:dyDescent="0.2">
      <c r="A160" s="446"/>
      <c r="B160" s="484">
        <f t="shared" si="10"/>
        <v>6</v>
      </c>
      <c r="C160" s="463" t="s">
        <v>926</v>
      </c>
      <c r="D160" s="1511"/>
      <c r="E160" s="1512"/>
      <c r="F160" s="472">
        <f>+基礎データ貼付用シート!E93</f>
        <v>0</v>
      </c>
      <c r="G160" s="465" t="s">
        <v>1350</v>
      </c>
      <c r="H160" s="466">
        <v>0.45400000000000001</v>
      </c>
      <c r="I160" s="465" t="s">
        <v>1354</v>
      </c>
      <c r="J160" s="467">
        <f t="shared" si="9"/>
        <v>0</v>
      </c>
      <c r="K160" s="451" t="s">
        <v>4816</v>
      </c>
      <c r="L160" s="446"/>
    </row>
    <row r="161" spans="1:12" ht="15" customHeight="1" x14ac:dyDescent="0.2">
      <c r="A161" s="446"/>
      <c r="B161" s="484">
        <f t="shared" si="10"/>
        <v>7</v>
      </c>
      <c r="C161" s="463" t="s">
        <v>1082</v>
      </c>
      <c r="D161" s="1511"/>
      <c r="E161" s="1512"/>
      <c r="F161" s="472">
        <f>+基礎データ貼付用シート!E94</f>
        <v>0</v>
      </c>
      <c r="G161" s="465" t="s">
        <v>1350</v>
      </c>
      <c r="H161" s="466">
        <v>0.47699999999999998</v>
      </c>
      <c r="I161" s="465" t="s">
        <v>1354</v>
      </c>
      <c r="J161" s="467">
        <f t="shared" si="9"/>
        <v>0</v>
      </c>
      <c r="K161" s="451" t="s">
        <v>4817</v>
      </c>
      <c r="L161" s="446"/>
    </row>
    <row r="162" spans="1:12" ht="15" customHeight="1" x14ac:dyDescent="0.2">
      <c r="A162" s="446"/>
      <c r="B162" s="484">
        <f t="shared" si="10"/>
        <v>8</v>
      </c>
      <c r="C162" s="463" t="s">
        <v>1284</v>
      </c>
      <c r="D162" s="1511"/>
      <c r="E162" s="1512"/>
      <c r="F162" s="472">
        <f>+基礎データ貼付用シート!E95</f>
        <v>0</v>
      </c>
      <c r="G162" s="465" t="s">
        <v>117</v>
      </c>
      <c r="H162" s="466">
        <v>0.5</v>
      </c>
      <c r="I162" s="465" t="s">
        <v>119</v>
      </c>
      <c r="J162" s="467">
        <f t="shared" si="9"/>
        <v>0</v>
      </c>
      <c r="K162" s="451" t="s">
        <v>535</v>
      </c>
      <c r="L162" s="446"/>
    </row>
    <row r="163" spans="1:12" ht="15" customHeight="1" x14ac:dyDescent="0.2">
      <c r="A163" s="446"/>
      <c r="B163" s="484">
        <f t="shared" si="10"/>
        <v>9</v>
      </c>
      <c r="C163" s="463" t="s">
        <v>5398</v>
      </c>
      <c r="D163" s="1511"/>
      <c r="E163" s="1512"/>
      <c r="F163" s="472">
        <f>+基礎データ貼付用シート!E96</f>
        <v>0</v>
      </c>
      <c r="G163" s="465" t="s">
        <v>117</v>
      </c>
      <c r="H163" s="466">
        <v>0.5</v>
      </c>
      <c r="I163" s="465" t="s">
        <v>119</v>
      </c>
      <c r="J163" s="467">
        <f t="shared" si="9"/>
        <v>0</v>
      </c>
      <c r="K163" s="451" t="s">
        <v>531</v>
      </c>
      <c r="L163" s="446"/>
    </row>
    <row r="164" spans="1:12" ht="15" customHeight="1" x14ac:dyDescent="0.2">
      <c r="A164" s="446"/>
      <c r="B164" s="484">
        <f t="shared" si="10"/>
        <v>10</v>
      </c>
      <c r="C164" s="463" t="s">
        <v>5796</v>
      </c>
      <c r="D164" s="1511"/>
      <c r="E164" s="1512"/>
      <c r="F164" s="497">
        <f>+基礎データ貼付用シート!E97</f>
        <v>0</v>
      </c>
      <c r="G164" s="465" t="s">
        <v>117</v>
      </c>
      <c r="H164" s="466">
        <v>0.5</v>
      </c>
      <c r="I164" s="465" t="s">
        <v>119</v>
      </c>
      <c r="J164" s="467">
        <f t="shared" ref="J164" si="11">ROUND(F164*H164,0)</f>
        <v>0</v>
      </c>
      <c r="K164" s="451" t="s">
        <v>529</v>
      </c>
      <c r="L164" s="446"/>
    </row>
    <row r="165" spans="1:12" ht="15" customHeight="1" thickBot="1" x14ac:dyDescent="0.25">
      <c r="A165" s="446"/>
      <c r="B165" s="484">
        <f t="shared" si="10"/>
        <v>11</v>
      </c>
      <c r="C165" s="463" t="s">
        <v>6351</v>
      </c>
      <c r="D165" s="1511"/>
      <c r="E165" s="1512"/>
      <c r="F165" s="472">
        <f>+基礎データ貼付用シート!E98</f>
        <v>0</v>
      </c>
      <c r="G165" s="465" t="s">
        <v>1277</v>
      </c>
      <c r="H165" s="466">
        <v>0.5</v>
      </c>
      <c r="I165" s="465" t="s">
        <v>1354</v>
      </c>
      <c r="J165" s="467">
        <f t="shared" si="9"/>
        <v>0</v>
      </c>
      <c r="K165" s="451" t="s">
        <v>555</v>
      </c>
      <c r="L165" s="446"/>
    </row>
    <row r="166" spans="1:12" ht="15" customHeight="1" x14ac:dyDescent="0.2">
      <c r="A166" s="446"/>
      <c r="B166" s="474"/>
      <c r="C166" s="475"/>
      <c r="D166" s="474"/>
      <c r="E166" s="474"/>
      <c r="F166" s="476"/>
      <c r="G166" s="477"/>
      <c r="H166" s="498" t="s">
        <v>6325</v>
      </c>
      <c r="I166" s="499"/>
      <c r="J166" s="500"/>
      <c r="K166" s="451"/>
      <c r="L166" s="451"/>
    </row>
    <row r="167" spans="1:12" ht="15" customHeight="1" thickBot="1" x14ac:dyDescent="0.25">
      <c r="A167" s="446"/>
      <c r="B167" s="451"/>
      <c r="C167" s="451"/>
      <c r="D167" s="451"/>
      <c r="E167" s="451"/>
      <c r="F167" s="479"/>
      <c r="G167" s="451"/>
      <c r="H167" s="492" t="s">
        <v>118</v>
      </c>
      <c r="I167" s="493"/>
      <c r="J167" s="426">
        <f>SUM(J155:J165)</f>
        <v>0</v>
      </c>
      <c r="K167" s="451" t="s">
        <v>817</v>
      </c>
      <c r="L167" s="451" t="s">
        <v>1350</v>
      </c>
    </row>
    <row r="168" spans="1:12" ht="15" customHeight="1" x14ac:dyDescent="0.2">
      <c r="A168" s="446"/>
      <c r="B168" s="451"/>
      <c r="C168" s="451"/>
      <c r="D168" s="451"/>
      <c r="E168" s="451"/>
      <c r="F168" s="479"/>
      <c r="G168" s="451"/>
      <c r="H168" s="477"/>
      <c r="I168" s="477"/>
      <c r="J168" s="476"/>
      <c r="K168" s="451"/>
      <c r="L168" s="451"/>
    </row>
    <row r="169" spans="1:12" s="163" customFormat="1" ht="15" customHeight="1" x14ac:dyDescent="0.2">
      <c r="A169" s="445" t="s">
        <v>1382</v>
      </c>
      <c r="B169" s="446" t="s">
        <v>695</v>
      </c>
      <c r="C169" s="441"/>
      <c r="D169" s="441"/>
      <c r="E169" s="441"/>
      <c r="F169" s="440"/>
      <c r="G169" s="441"/>
      <c r="H169" s="443"/>
      <c r="I169" s="441"/>
      <c r="J169" s="440"/>
      <c r="K169" s="441"/>
      <c r="L169" s="441"/>
    </row>
    <row r="170" spans="1:12" s="163" customFormat="1" ht="15" customHeight="1" x14ac:dyDescent="0.2">
      <c r="A170" s="447"/>
      <c r="B170" s="485"/>
      <c r="C170" s="485"/>
      <c r="D170" s="485"/>
      <c r="E170" s="485"/>
      <c r="F170" s="440"/>
      <c r="G170" s="441"/>
      <c r="H170" s="443"/>
      <c r="I170" s="441"/>
      <c r="J170" s="440"/>
      <c r="K170" s="441"/>
      <c r="L170" s="441"/>
    </row>
    <row r="171" spans="1:12" s="163" customFormat="1" ht="15" customHeight="1" x14ac:dyDescent="0.2">
      <c r="A171" s="447"/>
      <c r="B171" s="486" t="s">
        <v>494</v>
      </c>
      <c r="C171" s="487"/>
      <c r="D171" s="488" t="s">
        <v>493</v>
      </c>
      <c r="E171" s="451"/>
      <c r="F171" s="448" t="s">
        <v>138</v>
      </c>
      <c r="G171" s="449"/>
      <c r="H171" s="450" t="s">
        <v>137</v>
      </c>
      <c r="I171" s="449"/>
      <c r="J171" s="448" t="s">
        <v>89</v>
      </c>
      <c r="K171" s="451"/>
      <c r="L171" s="441"/>
    </row>
    <row r="172" spans="1:12" s="163" customFormat="1" ht="15" customHeight="1" x14ac:dyDescent="0.2">
      <c r="A172" s="447"/>
      <c r="B172" s="452"/>
      <c r="C172" s="453"/>
      <c r="D172" s="454"/>
      <c r="E172" s="455"/>
      <c r="F172" s="456"/>
      <c r="G172" s="457"/>
      <c r="H172" s="458"/>
      <c r="I172" s="457"/>
      <c r="J172" s="459" t="s">
        <v>1352</v>
      </c>
      <c r="K172" s="451"/>
      <c r="L172" s="441"/>
    </row>
    <row r="173" spans="1:12" s="163" customFormat="1" ht="15" customHeight="1" x14ac:dyDescent="0.2">
      <c r="A173" s="446"/>
      <c r="B173" s="494">
        <v>1</v>
      </c>
      <c r="C173" s="487" t="s">
        <v>620</v>
      </c>
      <c r="D173" s="462" t="s">
        <v>1353</v>
      </c>
      <c r="E173" s="463" t="s">
        <v>143</v>
      </c>
      <c r="F173" s="464" t="b">
        <f>IF(総括表!$B$4=総括表!$Q$4,基礎データ貼付用シート!E27)</f>
        <v>0</v>
      </c>
      <c r="G173" s="465" t="s">
        <v>1350</v>
      </c>
      <c r="H173" s="495">
        <v>0.20200000000000001</v>
      </c>
      <c r="I173" s="465" t="s">
        <v>1354</v>
      </c>
      <c r="J173" s="467">
        <f t="shared" ref="J173:J178" si="12">ROUND(F173*H173,0)</f>
        <v>0</v>
      </c>
      <c r="K173" s="451" t="s">
        <v>1364</v>
      </c>
      <c r="L173" s="446"/>
    </row>
    <row r="174" spans="1:12" s="163" customFormat="1" ht="15" customHeight="1" x14ac:dyDescent="0.2">
      <c r="A174" s="446"/>
      <c r="B174" s="468"/>
      <c r="C174" s="455"/>
      <c r="D174" s="462" t="s">
        <v>1355</v>
      </c>
      <c r="E174" s="463" t="s">
        <v>142</v>
      </c>
      <c r="F174" s="464" t="b">
        <f>IF(総括表!$B$4=総括表!$Q$5,基礎データ貼付用シート!E27)</f>
        <v>0</v>
      </c>
      <c r="G174" s="465" t="s">
        <v>1350</v>
      </c>
      <c r="H174" s="496">
        <v>0.17899999999999999</v>
      </c>
      <c r="I174" s="449" t="s">
        <v>1354</v>
      </c>
      <c r="J174" s="470">
        <f t="shared" si="12"/>
        <v>0</v>
      </c>
      <c r="K174" s="451" t="s">
        <v>1367</v>
      </c>
      <c r="L174" s="446"/>
    </row>
    <row r="175" spans="1:12" ht="15" customHeight="1" x14ac:dyDescent="0.2">
      <c r="A175" s="446"/>
      <c r="B175" s="494">
        <v>2</v>
      </c>
      <c r="C175" s="487" t="s">
        <v>716</v>
      </c>
      <c r="D175" s="462" t="s">
        <v>1353</v>
      </c>
      <c r="E175" s="463" t="s">
        <v>143</v>
      </c>
      <c r="F175" s="464" t="b">
        <f>IF(総括表!$B$4=総括表!$Q$4,基礎データ貼付用シート!E28)</f>
        <v>0</v>
      </c>
      <c r="G175" s="465" t="s">
        <v>1350</v>
      </c>
      <c r="H175" s="466">
        <v>0.217</v>
      </c>
      <c r="I175" s="465" t="s">
        <v>1354</v>
      </c>
      <c r="J175" s="467">
        <f t="shared" si="12"/>
        <v>0</v>
      </c>
      <c r="K175" s="451" t="s">
        <v>1368</v>
      </c>
      <c r="L175" s="446"/>
    </row>
    <row r="176" spans="1:12" ht="15" customHeight="1" x14ac:dyDescent="0.2">
      <c r="A176" s="446"/>
      <c r="B176" s="468"/>
      <c r="C176" s="455"/>
      <c r="D176" s="462" t="s">
        <v>1355</v>
      </c>
      <c r="E176" s="463" t="s">
        <v>142</v>
      </c>
      <c r="F176" s="464" t="b">
        <f>IF(総括表!$B$4=総括表!$Q$5,基礎データ貼付用シート!E28)</f>
        <v>0</v>
      </c>
      <c r="G176" s="465" t="s">
        <v>1350</v>
      </c>
      <c r="H176" s="469">
        <v>0.19600000000000001</v>
      </c>
      <c r="I176" s="449" t="s">
        <v>1354</v>
      </c>
      <c r="J176" s="470">
        <f t="shared" si="12"/>
        <v>0</v>
      </c>
      <c r="K176" s="451" t="s">
        <v>1369</v>
      </c>
      <c r="L176" s="446"/>
    </row>
    <row r="177" spans="1:12" ht="15" customHeight="1" x14ac:dyDescent="0.2">
      <c r="A177" s="446"/>
      <c r="B177" s="494">
        <v>3</v>
      </c>
      <c r="C177" s="487" t="s">
        <v>747</v>
      </c>
      <c r="D177" s="462" t="s">
        <v>1353</v>
      </c>
      <c r="E177" s="463" t="s">
        <v>143</v>
      </c>
      <c r="F177" s="464" t="b">
        <f>IF(総括表!$B$4=総括表!$Q$4,基礎データ貼付用シート!E29)</f>
        <v>0</v>
      </c>
      <c r="G177" s="465" t="s">
        <v>1350</v>
      </c>
      <c r="H177" s="466">
        <v>0.23100000000000001</v>
      </c>
      <c r="I177" s="465" t="s">
        <v>1354</v>
      </c>
      <c r="J177" s="467">
        <f t="shared" si="12"/>
        <v>0</v>
      </c>
      <c r="K177" s="451" t="s">
        <v>1373</v>
      </c>
      <c r="L177" s="446"/>
    </row>
    <row r="178" spans="1:12" ht="15" customHeight="1" x14ac:dyDescent="0.2">
      <c r="A178" s="446"/>
      <c r="B178" s="468"/>
      <c r="C178" s="455"/>
      <c r="D178" s="462" t="s">
        <v>1355</v>
      </c>
      <c r="E178" s="463" t="s">
        <v>142</v>
      </c>
      <c r="F178" s="464" t="b">
        <f>IF(総括表!$B$4=総括表!$Q$5,基礎データ貼付用シート!E29)</f>
        <v>0</v>
      </c>
      <c r="G178" s="465" t="s">
        <v>1350</v>
      </c>
      <c r="H178" s="469">
        <v>0.214</v>
      </c>
      <c r="I178" s="449" t="s">
        <v>119</v>
      </c>
      <c r="J178" s="470">
        <f t="shared" si="12"/>
        <v>0</v>
      </c>
      <c r="K178" s="451" t="s">
        <v>1380</v>
      </c>
      <c r="L178" s="446"/>
    </row>
    <row r="179" spans="1:12" s="163" customFormat="1" ht="15" customHeight="1" x14ac:dyDescent="0.2">
      <c r="A179" s="446"/>
      <c r="B179" s="494">
        <v>4</v>
      </c>
      <c r="C179" s="487" t="s">
        <v>818</v>
      </c>
      <c r="D179" s="462" t="s">
        <v>1353</v>
      </c>
      <c r="E179" s="463" t="s">
        <v>143</v>
      </c>
      <c r="F179" s="464" t="b">
        <f>IF(総括表!$B$4=総括表!$Q$4,基礎データ貼付用シート!E30)</f>
        <v>0</v>
      </c>
      <c r="G179" s="465" t="s">
        <v>1350</v>
      </c>
      <c r="H179" s="466">
        <v>0.245</v>
      </c>
      <c r="I179" s="465" t="s">
        <v>1354</v>
      </c>
      <c r="J179" s="467">
        <f t="shared" ref="J179:J180" si="13">ROUND(F179*H179,0)</f>
        <v>0</v>
      </c>
      <c r="K179" s="451" t="s">
        <v>1381</v>
      </c>
      <c r="L179" s="446"/>
    </row>
    <row r="180" spans="1:12" s="163" customFormat="1" ht="15" customHeight="1" thickBot="1" x14ac:dyDescent="0.25">
      <c r="A180" s="446"/>
      <c r="B180" s="468"/>
      <c r="C180" s="455"/>
      <c r="D180" s="462" t="s">
        <v>1355</v>
      </c>
      <c r="E180" s="463" t="s">
        <v>142</v>
      </c>
      <c r="F180" s="464" t="b">
        <f>IF(総括表!$B$4=総括表!$Q$5,基礎データ貼付用シート!E30)</f>
        <v>0</v>
      </c>
      <c r="G180" s="465" t="s">
        <v>1350</v>
      </c>
      <c r="H180" s="469">
        <v>0.23100000000000001</v>
      </c>
      <c r="I180" s="449" t="s">
        <v>1354</v>
      </c>
      <c r="J180" s="470">
        <f t="shared" si="13"/>
        <v>0</v>
      </c>
      <c r="K180" s="451" t="s">
        <v>1383</v>
      </c>
      <c r="L180" s="446"/>
    </row>
    <row r="181" spans="1:12" s="163" customFormat="1" ht="15" customHeight="1" x14ac:dyDescent="0.2">
      <c r="A181" s="446"/>
      <c r="B181" s="474"/>
      <c r="C181" s="475"/>
      <c r="D181" s="474"/>
      <c r="E181" s="474"/>
      <c r="F181" s="476"/>
      <c r="G181" s="477"/>
      <c r="H181" s="489" t="s">
        <v>1375</v>
      </c>
      <c r="I181" s="490"/>
      <c r="J181" s="491"/>
      <c r="K181" s="451"/>
      <c r="L181" s="451"/>
    </row>
    <row r="182" spans="1:12" s="163" customFormat="1" ht="15" customHeight="1" thickBot="1" x14ac:dyDescent="0.25">
      <c r="A182" s="446"/>
      <c r="B182" s="451"/>
      <c r="C182" s="451"/>
      <c r="D182" s="451"/>
      <c r="E182" s="451"/>
      <c r="F182" s="479"/>
      <c r="G182" s="451"/>
      <c r="H182" s="492" t="s">
        <v>118</v>
      </c>
      <c r="I182" s="493"/>
      <c r="J182" s="426">
        <f>SUM(J173:J180)</f>
        <v>0</v>
      </c>
      <c r="K182" s="451" t="s">
        <v>978</v>
      </c>
      <c r="L182" s="451" t="s">
        <v>1350</v>
      </c>
    </row>
    <row r="183" spans="1:12" s="163" customFormat="1" ht="15" customHeight="1" x14ac:dyDescent="0.2">
      <c r="A183" s="446"/>
      <c r="B183" s="451"/>
      <c r="C183" s="451"/>
      <c r="D183" s="451"/>
      <c r="E183" s="451"/>
      <c r="F183" s="479"/>
      <c r="G183" s="482"/>
      <c r="H183" s="483"/>
      <c r="I183" s="477"/>
      <c r="J183" s="476"/>
      <c r="K183" s="451"/>
      <c r="L183" s="451"/>
    </row>
    <row r="184" spans="1:12" s="163" customFormat="1" ht="15" customHeight="1" x14ac:dyDescent="0.2">
      <c r="A184" s="445" t="s">
        <v>1385</v>
      </c>
      <c r="B184" s="446" t="s">
        <v>696</v>
      </c>
      <c r="C184" s="441"/>
      <c r="D184" s="441"/>
      <c r="E184" s="441"/>
      <c r="F184" s="440"/>
      <c r="G184" s="441"/>
      <c r="H184" s="443"/>
      <c r="I184" s="441"/>
      <c r="J184" s="440"/>
      <c r="K184" s="441"/>
      <c r="L184" s="441"/>
    </row>
    <row r="185" spans="1:12" s="163" customFormat="1" ht="15" customHeight="1" x14ac:dyDescent="0.2">
      <c r="A185" s="447"/>
      <c r="B185" s="485"/>
      <c r="C185" s="485"/>
      <c r="D185" s="485"/>
      <c r="E185" s="485"/>
      <c r="F185" s="440"/>
      <c r="G185" s="441"/>
      <c r="H185" s="443"/>
      <c r="I185" s="441"/>
      <c r="J185" s="440"/>
      <c r="K185" s="441"/>
      <c r="L185" s="441"/>
    </row>
    <row r="186" spans="1:12" s="163" customFormat="1" ht="15" customHeight="1" x14ac:dyDescent="0.2">
      <c r="A186" s="447"/>
      <c r="B186" s="486" t="s">
        <v>494</v>
      </c>
      <c r="C186" s="487"/>
      <c r="D186" s="488" t="s">
        <v>493</v>
      </c>
      <c r="E186" s="451"/>
      <c r="F186" s="448" t="s">
        <v>138</v>
      </c>
      <c r="G186" s="449"/>
      <c r="H186" s="450" t="s">
        <v>137</v>
      </c>
      <c r="I186" s="449"/>
      <c r="J186" s="448" t="s">
        <v>89</v>
      </c>
      <c r="K186" s="451"/>
      <c r="L186" s="441"/>
    </row>
    <row r="187" spans="1:12" s="163" customFormat="1" ht="15" customHeight="1" x14ac:dyDescent="0.2">
      <c r="A187" s="447"/>
      <c r="B187" s="452"/>
      <c r="C187" s="453"/>
      <c r="D187" s="454"/>
      <c r="E187" s="455"/>
      <c r="F187" s="456"/>
      <c r="G187" s="457"/>
      <c r="H187" s="458"/>
      <c r="I187" s="457"/>
      <c r="J187" s="459" t="s">
        <v>1352</v>
      </c>
      <c r="K187" s="451"/>
      <c r="L187" s="441"/>
    </row>
    <row r="188" spans="1:12" s="163" customFormat="1" ht="15" customHeight="1" x14ac:dyDescent="0.2">
      <c r="A188" s="446"/>
      <c r="B188" s="494">
        <v>1</v>
      </c>
      <c r="C188" s="487" t="s">
        <v>620</v>
      </c>
      <c r="D188" s="462" t="s">
        <v>1353</v>
      </c>
      <c r="E188" s="463" t="s">
        <v>143</v>
      </c>
      <c r="F188" s="464" t="b">
        <f>IF(総括表!$B$4=総括表!$Q$4,基礎データ貼付用シート!E40)</f>
        <v>0</v>
      </c>
      <c r="G188" s="465" t="s">
        <v>1350</v>
      </c>
      <c r="H188" s="495">
        <v>0.20200000000000001</v>
      </c>
      <c r="I188" s="465" t="s">
        <v>1354</v>
      </c>
      <c r="J188" s="467">
        <f t="shared" ref="J188:J195" si="14">ROUND(F188*H188,0)</f>
        <v>0</v>
      </c>
      <c r="K188" s="451" t="s">
        <v>1364</v>
      </c>
      <c r="L188" s="446"/>
    </row>
    <row r="189" spans="1:12" s="163" customFormat="1" ht="15" customHeight="1" x14ac:dyDescent="0.2">
      <c r="A189" s="446"/>
      <c r="B189" s="468"/>
      <c r="C189" s="455"/>
      <c r="D189" s="462" t="s">
        <v>1355</v>
      </c>
      <c r="E189" s="463" t="s">
        <v>142</v>
      </c>
      <c r="F189" s="464" t="b">
        <f>IF(総括表!$B$4=総括表!$Q$5,基礎データ貼付用シート!E40)</f>
        <v>0</v>
      </c>
      <c r="G189" s="465" t="s">
        <v>1350</v>
      </c>
      <c r="H189" s="496">
        <v>0.17899999999999999</v>
      </c>
      <c r="I189" s="449" t="s">
        <v>1354</v>
      </c>
      <c r="J189" s="470">
        <f t="shared" si="14"/>
        <v>0</v>
      </c>
      <c r="K189" s="451" t="s">
        <v>1367</v>
      </c>
      <c r="L189" s="446"/>
    </row>
    <row r="190" spans="1:12" ht="15" customHeight="1" x14ac:dyDescent="0.2">
      <c r="A190" s="446"/>
      <c r="B190" s="494">
        <v>2</v>
      </c>
      <c r="C190" s="487" t="s">
        <v>716</v>
      </c>
      <c r="D190" s="462" t="s">
        <v>1353</v>
      </c>
      <c r="E190" s="463" t="s">
        <v>143</v>
      </c>
      <c r="F190" s="464" t="b">
        <f>IF(総括表!$B$4=総括表!$Q$4,基礎データ貼付用シート!E41)</f>
        <v>0</v>
      </c>
      <c r="G190" s="465" t="s">
        <v>1350</v>
      </c>
      <c r="H190" s="466">
        <v>0.217</v>
      </c>
      <c r="I190" s="465" t="s">
        <v>1354</v>
      </c>
      <c r="J190" s="467">
        <f t="shared" si="14"/>
        <v>0</v>
      </c>
      <c r="K190" s="451" t="s">
        <v>1368</v>
      </c>
      <c r="L190" s="446"/>
    </row>
    <row r="191" spans="1:12" ht="15" customHeight="1" x14ac:dyDescent="0.2">
      <c r="A191" s="446"/>
      <c r="B191" s="468"/>
      <c r="C191" s="455"/>
      <c r="D191" s="462" t="s">
        <v>1355</v>
      </c>
      <c r="E191" s="463" t="s">
        <v>142</v>
      </c>
      <c r="F191" s="464" t="b">
        <f>IF(総括表!$B$4=総括表!$Q$5,基礎データ貼付用シート!E41)</f>
        <v>0</v>
      </c>
      <c r="G191" s="465" t="s">
        <v>1350</v>
      </c>
      <c r="H191" s="469">
        <v>0.19600000000000001</v>
      </c>
      <c r="I191" s="449" t="s">
        <v>1354</v>
      </c>
      <c r="J191" s="470">
        <f t="shared" si="14"/>
        <v>0</v>
      </c>
      <c r="K191" s="451" t="s">
        <v>1369</v>
      </c>
      <c r="L191" s="446"/>
    </row>
    <row r="192" spans="1:12" ht="15" customHeight="1" x14ac:dyDescent="0.2">
      <c r="A192" s="446"/>
      <c r="B192" s="494">
        <v>3</v>
      </c>
      <c r="C192" s="487" t="s">
        <v>747</v>
      </c>
      <c r="D192" s="462" t="s">
        <v>1353</v>
      </c>
      <c r="E192" s="463" t="s">
        <v>143</v>
      </c>
      <c r="F192" s="464" t="b">
        <f>IF(総括表!$B$4=総括表!$Q$4,基礎データ貼付用シート!E42)</f>
        <v>0</v>
      </c>
      <c r="G192" s="465" t="s">
        <v>1350</v>
      </c>
      <c r="H192" s="466">
        <v>0.23100000000000001</v>
      </c>
      <c r="I192" s="465" t="s">
        <v>1354</v>
      </c>
      <c r="J192" s="467">
        <f t="shared" si="14"/>
        <v>0</v>
      </c>
      <c r="K192" s="451" t="s">
        <v>1373</v>
      </c>
      <c r="L192" s="446"/>
    </row>
    <row r="193" spans="1:12" ht="15" customHeight="1" x14ac:dyDescent="0.2">
      <c r="A193" s="446"/>
      <c r="B193" s="468"/>
      <c r="C193" s="455"/>
      <c r="D193" s="462" t="s">
        <v>1355</v>
      </c>
      <c r="E193" s="463" t="s">
        <v>142</v>
      </c>
      <c r="F193" s="464" t="b">
        <f>IF(総括表!$B$4=総括表!$Q$5,基礎データ貼付用シート!E42)</f>
        <v>0</v>
      </c>
      <c r="G193" s="465" t="s">
        <v>1350</v>
      </c>
      <c r="H193" s="469">
        <v>0.214</v>
      </c>
      <c r="I193" s="449" t="s">
        <v>1354</v>
      </c>
      <c r="J193" s="470">
        <f t="shared" si="14"/>
        <v>0</v>
      </c>
      <c r="K193" s="451" t="s">
        <v>1380</v>
      </c>
      <c r="L193" s="446"/>
    </row>
    <row r="194" spans="1:12" s="163" customFormat="1" ht="15" customHeight="1" x14ac:dyDescent="0.2">
      <c r="A194" s="446"/>
      <c r="B194" s="494">
        <v>4</v>
      </c>
      <c r="C194" s="487" t="s">
        <v>818</v>
      </c>
      <c r="D194" s="462" t="s">
        <v>1353</v>
      </c>
      <c r="E194" s="463" t="s">
        <v>143</v>
      </c>
      <c r="F194" s="464" t="b">
        <f>IF(総括表!$B$4=総括表!$Q$4,基礎データ貼付用シート!E43)</f>
        <v>0</v>
      </c>
      <c r="G194" s="465" t="s">
        <v>1350</v>
      </c>
      <c r="H194" s="466">
        <v>0.245</v>
      </c>
      <c r="I194" s="465" t="s">
        <v>1354</v>
      </c>
      <c r="J194" s="467">
        <f t="shared" si="14"/>
        <v>0</v>
      </c>
      <c r="K194" s="451" t="s">
        <v>1381</v>
      </c>
      <c r="L194" s="446"/>
    </row>
    <row r="195" spans="1:12" s="163" customFormat="1" ht="15" customHeight="1" thickBot="1" x14ac:dyDescent="0.25">
      <c r="A195" s="446"/>
      <c r="B195" s="468"/>
      <c r="C195" s="455"/>
      <c r="D195" s="462" t="s">
        <v>1355</v>
      </c>
      <c r="E195" s="463" t="s">
        <v>142</v>
      </c>
      <c r="F195" s="464" t="b">
        <f>IF(総括表!$B$4=総括表!$Q$5,基礎データ貼付用シート!E43)</f>
        <v>0</v>
      </c>
      <c r="G195" s="465" t="s">
        <v>1350</v>
      </c>
      <c r="H195" s="469">
        <v>0.23100000000000001</v>
      </c>
      <c r="I195" s="449" t="s">
        <v>1354</v>
      </c>
      <c r="J195" s="470">
        <f t="shared" si="14"/>
        <v>0</v>
      </c>
      <c r="K195" s="451" t="s">
        <v>1383</v>
      </c>
      <c r="L195" s="446"/>
    </row>
    <row r="196" spans="1:12" s="163" customFormat="1" ht="15" customHeight="1" x14ac:dyDescent="0.2">
      <c r="A196" s="446"/>
      <c r="B196" s="474"/>
      <c r="C196" s="475"/>
      <c r="D196" s="474"/>
      <c r="E196" s="474"/>
      <c r="F196" s="476"/>
      <c r="G196" s="477"/>
      <c r="H196" s="489" t="s">
        <v>1375</v>
      </c>
      <c r="I196" s="490"/>
      <c r="J196" s="491"/>
      <c r="K196" s="451"/>
      <c r="L196" s="451"/>
    </row>
    <row r="197" spans="1:12" s="163" customFormat="1" ht="15" customHeight="1" thickBot="1" x14ac:dyDescent="0.25">
      <c r="A197" s="446"/>
      <c r="B197" s="451"/>
      <c r="C197" s="451"/>
      <c r="D197" s="451"/>
      <c r="E197" s="451"/>
      <c r="F197" s="479"/>
      <c r="G197" s="451"/>
      <c r="H197" s="492" t="s">
        <v>118</v>
      </c>
      <c r="I197" s="493"/>
      <c r="J197" s="426">
        <f>SUM(J188:J195)</f>
        <v>0</v>
      </c>
      <c r="K197" s="451" t="s">
        <v>979</v>
      </c>
      <c r="L197" s="451" t="s">
        <v>1350</v>
      </c>
    </row>
    <row r="198" spans="1:12" s="163" customFormat="1" ht="15" customHeight="1" x14ac:dyDescent="0.2">
      <c r="A198" s="446"/>
      <c r="B198" s="451"/>
      <c r="C198" s="451"/>
      <c r="D198" s="451"/>
      <c r="E198" s="451"/>
      <c r="F198" s="479"/>
      <c r="G198" s="451"/>
      <c r="H198" s="477"/>
      <c r="I198" s="477"/>
      <c r="J198" s="476"/>
      <c r="K198" s="451"/>
      <c r="L198" s="451"/>
    </row>
    <row r="199" spans="1:12" s="163" customFormat="1" ht="15" customHeight="1" x14ac:dyDescent="0.2">
      <c r="A199" s="445" t="s">
        <v>1386</v>
      </c>
      <c r="B199" s="446" t="s">
        <v>697</v>
      </c>
      <c r="C199" s="441"/>
      <c r="D199" s="441"/>
      <c r="E199" s="441"/>
      <c r="F199" s="440"/>
      <c r="G199" s="441"/>
      <c r="H199" s="443"/>
      <c r="I199" s="441"/>
      <c r="J199" s="440"/>
      <c r="K199" s="441"/>
      <c r="L199" s="441"/>
    </row>
    <row r="200" spans="1:12" s="163" customFormat="1" ht="15" customHeight="1" x14ac:dyDescent="0.2">
      <c r="A200" s="447"/>
      <c r="B200" s="485"/>
      <c r="C200" s="485"/>
      <c r="D200" s="485"/>
      <c r="E200" s="485"/>
      <c r="F200" s="440"/>
      <c r="G200" s="441"/>
      <c r="H200" s="443"/>
      <c r="I200" s="441"/>
      <c r="J200" s="440"/>
      <c r="K200" s="441"/>
      <c r="L200" s="441"/>
    </row>
    <row r="201" spans="1:12" s="163" customFormat="1" ht="15" customHeight="1" x14ac:dyDescent="0.2">
      <c r="A201" s="447"/>
      <c r="B201" s="486" t="s">
        <v>494</v>
      </c>
      <c r="C201" s="487"/>
      <c r="D201" s="488" t="s">
        <v>493</v>
      </c>
      <c r="E201" s="451"/>
      <c r="F201" s="448" t="s">
        <v>138</v>
      </c>
      <c r="G201" s="449"/>
      <c r="H201" s="450" t="s">
        <v>137</v>
      </c>
      <c r="I201" s="449"/>
      <c r="J201" s="448" t="s">
        <v>89</v>
      </c>
      <c r="K201" s="451"/>
      <c r="L201" s="441"/>
    </row>
    <row r="202" spans="1:12" s="163" customFormat="1" ht="15" customHeight="1" x14ac:dyDescent="0.2">
      <c r="A202" s="447"/>
      <c r="B202" s="452"/>
      <c r="C202" s="453"/>
      <c r="D202" s="454"/>
      <c r="E202" s="455"/>
      <c r="F202" s="456"/>
      <c r="G202" s="457"/>
      <c r="H202" s="458"/>
      <c r="I202" s="457"/>
      <c r="J202" s="459" t="s">
        <v>1352</v>
      </c>
      <c r="K202" s="451"/>
      <c r="L202" s="441"/>
    </row>
    <row r="203" spans="1:12" s="163" customFormat="1" ht="15" customHeight="1" x14ac:dyDescent="0.2">
      <c r="A203" s="446"/>
      <c r="B203" s="484">
        <v>1</v>
      </c>
      <c r="C203" s="463" t="s">
        <v>620</v>
      </c>
      <c r="D203" s="1511"/>
      <c r="E203" s="1512"/>
      <c r="F203" s="472">
        <f>+基礎データ貼付用シート!E75</f>
        <v>0</v>
      </c>
      <c r="G203" s="465" t="s">
        <v>1350</v>
      </c>
      <c r="H203" s="466">
        <v>0.47799999999999998</v>
      </c>
      <c r="I203" s="465" t="s">
        <v>1354</v>
      </c>
      <c r="J203" s="467">
        <f t="shared" ref="J203:J213" si="15">ROUND(F203*H203,0)</f>
        <v>0</v>
      </c>
      <c r="K203" s="451" t="s">
        <v>4818</v>
      </c>
      <c r="L203" s="446"/>
    </row>
    <row r="204" spans="1:12" s="163" customFormat="1" ht="15" customHeight="1" x14ac:dyDescent="0.2">
      <c r="A204" s="446"/>
      <c r="B204" s="484">
        <f>B203+1</f>
        <v>2</v>
      </c>
      <c r="C204" s="463" t="s">
        <v>716</v>
      </c>
      <c r="D204" s="1511"/>
      <c r="E204" s="1512"/>
      <c r="F204" s="472">
        <f>+基礎データ貼付用シート!E76</f>
        <v>0</v>
      </c>
      <c r="G204" s="465" t="s">
        <v>1350</v>
      </c>
      <c r="H204" s="466">
        <v>0.52300000000000002</v>
      </c>
      <c r="I204" s="465" t="s">
        <v>1354</v>
      </c>
      <c r="J204" s="467">
        <f t="shared" si="15"/>
        <v>0</v>
      </c>
      <c r="K204" s="451" t="s">
        <v>4819</v>
      </c>
      <c r="L204" s="446"/>
    </row>
    <row r="205" spans="1:12" ht="15" customHeight="1" x14ac:dyDescent="0.2">
      <c r="A205" s="446"/>
      <c r="B205" s="484">
        <f t="shared" ref="B205:B213" si="16">B204+1</f>
        <v>3</v>
      </c>
      <c r="C205" s="463" t="s">
        <v>747</v>
      </c>
      <c r="D205" s="1511"/>
      <c r="E205" s="1512"/>
      <c r="F205" s="472">
        <f>+基礎データ貼付用シート!E77</f>
        <v>0</v>
      </c>
      <c r="G205" s="465" t="s">
        <v>1350</v>
      </c>
      <c r="H205" s="466">
        <v>0.56899999999999995</v>
      </c>
      <c r="I205" s="465" t="s">
        <v>1354</v>
      </c>
      <c r="J205" s="467">
        <f t="shared" si="15"/>
        <v>0</v>
      </c>
      <c r="K205" s="451" t="s">
        <v>4820</v>
      </c>
      <c r="L205" s="446"/>
    </row>
    <row r="206" spans="1:12" ht="15" customHeight="1" x14ac:dyDescent="0.2">
      <c r="A206" s="446"/>
      <c r="B206" s="484">
        <f t="shared" si="16"/>
        <v>4</v>
      </c>
      <c r="C206" s="463" t="s">
        <v>818</v>
      </c>
      <c r="D206" s="1511"/>
      <c r="E206" s="1512"/>
      <c r="F206" s="472">
        <f>+基礎データ貼付用シート!E78</f>
        <v>0</v>
      </c>
      <c r="G206" s="465" t="s">
        <v>1350</v>
      </c>
      <c r="H206" s="466">
        <v>0.61499999999999999</v>
      </c>
      <c r="I206" s="465" t="s">
        <v>1354</v>
      </c>
      <c r="J206" s="467">
        <f t="shared" si="15"/>
        <v>0</v>
      </c>
      <c r="K206" s="451" t="s">
        <v>4821</v>
      </c>
      <c r="L206" s="446"/>
    </row>
    <row r="207" spans="1:12" ht="15" customHeight="1" x14ac:dyDescent="0.2">
      <c r="A207" s="446"/>
      <c r="B207" s="484">
        <f t="shared" si="16"/>
        <v>5</v>
      </c>
      <c r="C207" s="463" t="s">
        <v>894</v>
      </c>
      <c r="D207" s="1511"/>
      <c r="E207" s="1512"/>
      <c r="F207" s="472">
        <f>+基礎データ貼付用シート!E79</f>
        <v>0</v>
      </c>
      <c r="G207" s="465" t="s">
        <v>1350</v>
      </c>
      <c r="H207" s="466">
        <v>0.66</v>
      </c>
      <c r="I207" s="465" t="s">
        <v>1354</v>
      </c>
      <c r="J207" s="467">
        <f t="shared" si="15"/>
        <v>0</v>
      </c>
      <c r="K207" s="451" t="s">
        <v>4822</v>
      </c>
      <c r="L207" s="446"/>
    </row>
    <row r="208" spans="1:12" ht="15" customHeight="1" x14ac:dyDescent="0.2">
      <c r="A208" s="446"/>
      <c r="B208" s="484">
        <f t="shared" si="16"/>
        <v>6</v>
      </c>
      <c r="C208" s="463" t="s">
        <v>926</v>
      </c>
      <c r="D208" s="1511"/>
      <c r="E208" s="1512"/>
      <c r="F208" s="472">
        <f>+基礎データ貼付用シート!E80</f>
        <v>0</v>
      </c>
      <c r="G208" s="465" t="s">
        <v>1350</v>
      </c>
      <c r="H208" s="466">
        <v>0.70599999999999996</v>
      </c>
      <c r="I208" s="465" t="s">
        <v>1354</v>
      </c>
      <c r="J208" s="467">
        <f t="shared" si="15"/>
        <v>0</v>
      </c>
      <c r="K208" s="451" t="s">
        <v>4823</v>
      </c>
      <c r="L208" s="446"/>
    </row>
    <row r="209" spans="1:12" s="163" customFormat="1" ht="15" customHeight="1" x14ac:dyDescent="0.2">
      <c r="A209" s="446"/>
      <c r="B209" s="484">
        <f t="shared" si="16"/>
        <v>7</v>
      </c>
      <c r="C209" s="463" t="s">
        <v>1082</v>
      </c>
      <c r="D209" s="1511"/>
      <c r="E209" s="1512"/>
      <c r="F209" s="472">
        <f>+基礎データ貼付用シート!E81</f>
        <v>0</v>
      </c>
      <c r="G209" s="465" t="s">
        <v>1350</v>
      </c>
      <c r="H209" s="466">
        <v>0.753</v>
      </c>
      <c r="I209" s="465" t="s">
        <v>1354</v>
      </c>
      <c r="J209" s="467">
        <f t="shared" si="15"/>
        <v>0</v>
      </c>
      <c r="K209" s="451" t="s">
        <v>4824</v>
      </c>
      <c r="L209" s="446"/>
    </row>
    <row r="210" spans="1:12" s="163" customFormat="1" ht="15" customHeight="1" x14ac:dyDescent="0.2">
      <c r="A210" s="446"/>
      <c r="B210" s="484">
        <f t="shared" si="16"/>
        <v>8</v>
      </c>
      <c r="C210" s="463" t="s">
        <v>1284</v>
      </c>
      <c r="D210" s="1511"/>
      <c r="E210" s="1512"/>
      <c r="F210" s="472">
        <f>+基礎データ貼付用シート!E82</f>
        <v>0</v>
      </c>
      <c r="G210" s="465" t="s">
        <v>117</v>
      </c>
      <c r="H210" s="466">
        <v>0.8</v>
      </c>
      <c r="I210" s="465" t="s">
        <v>119</v>
      </c>
      <c r="J210" s="467">
        <f t="shared" si="15"/>
        <v>0</v>
      </c>
      <c r="K210" s="451" t="s">
        <v>535</v>
      </c>
      <c r="L210" s="446"/>
    </row>
    <row r="211" spans="1:12" s="163" customFormat="1" ht="15" customHeight="1" x14ac:dyDescent="0.2">
      <c r="A211" s="446"/>
      <c r="B211" s="484">
        <f t="shared" si="16"/>
        <v>9</v>
      </c>
      <c r="C211" s="463" t="s">
        <v>5398</v>
      </c>
      <c r="D211" s="1511"/>
      <c r="E211" s="1512"/>
      <c r="F211" s="472">
        <f>+基礎データ貼付用シート!E83</f>
        <v>0</v>
      </c>
      <c r="G211" s="465" t="s">
        <v>117</v>
      </c>
      <c r="H211" s="466">
        <v>0.8</v>
      </c>
      <c r="I211" s="465" t="s">
        <v>119</v>
      </c>
      <c r="J211" s="467">
        <f t="shared" si="15"/>
        <v>0</v>
      </c>
      <c r="K211" s="451" t="s">
        <v>531</v>
      </c>
      <c r="L211" s="446"/>
    </row>
    <row r="212" spans="1:12" s="163" customFormat="1" ht="15" customHeight="1" x14ac:dyDescent="0.2">
      <c r="A212" s="446"/>
      <c r="B212" s="484">
        <f t="shared" si="16"/>
        <v>10</v>
      </c>
      <c r="C212" s="463" t="s">
        <v>5796</v>
      </c>
      <c r="D212" s="1511"/>
      <c r="E212" s="1512"/>
      <c r="F212" s="472">
        <f>+基礎データ貼付用シート!E84</f>
        <v>0</v>
      </c>
      <c r="G212" s="465" t="s">
        <v>117</v>
      </c>
      <c r="H212" s="466">
        <v>0.8</v>
      </c>
      <c r="I212" s="465" t="s">
        <v>119</v>
      </c>
      <c r="J212" s="467">
        <f t="shared" ref="J212" si="17">ROUND(F212*H212,0)</f>
        <v>0</v>
      </c>
      <c r="K212" s="451" t="s">
        <v>529</v>
      </c>
      <c r="L212" s="446"/>
    </row>
    <row r="213" spans="1:12" s="163" customFormat="1" ht="15" customHeight="1" thickBot="1" x14ac:dyDescent="0.25">
      <c r="A213" s="446"/>
      <c r="B213" s="484">
        <f t="shared" si="16"/>
        <v>11</v>
      </c>
      <c r="C213" s="463" t="s">
        <v>6351</v>
      </c>
      <c r="D213" s="1511"/>
      <c r="E213" s="1512"/>
      <c r="F213" s="472">
        <f>+基礎データ貼付用シート!E85</f>
        <v>0</v>
      </c>
      <c r="G213" s="465" t="s">
        <v>1277</v>
      </c>
      <c r="H213" s="466">
        <v>0.8</v>
      </c>
      <c r="I213" s="465" t="s">
        <v>1354</v>
      </c>
      <c r="J213" s="467">
        <f t="shared" si="15"/>
        <v>0</v>
      </c>
      <c r="K213" s="451" t="s">
        <v>555</v>
      </c>
      <c r="L213" s="446"/>
    </row>
    <row r="214" spans="1:12" s="163" customFormat="1" ht="15" customHeight="1" x14ac:dyDescent="0.2">
      <c r="A214" s="446"/>
      <c r="B214" s="474"/>
      <c r="C214" s="475"/>
      <c r="D214" s="474"/>
      <c r="E214" s="474"/>
      <c r="F214" s="476"/>
      <c r="G214" s="477"/>
      <c r="H214" s="498" t="s">
        <v>6325</v>
      </c>
      <c r="I214" s="499"/>
      <c r="J214" s="500"/>
      <c r="K214" s="451"/>
      <c r="L214" s="451"/>
    </row>
    <row r="215" spans="1:12" s="163" customFormat="1" ht="15" customHeight="1" thickBot="1" x14ac:dyDescent="0.25">
      <c r="A215" s="446"/>
      <c r="B215" s="451"/>
      <c r="C215" s="451"/>
      <c r="D215" s="451"/>
      <c r="E215" s="451"/>
      <c r="F215" s="479"/>
      <c r="G215" s="451"/>
      <c r="H215" s="492" t="s">
        <v>118</v>
      </c>
      <c r="I215" s="493"/>
      <c r="J215" s="426">
        <f>SUM(J203:J213)</f>
        <v>0</v>
      </c>
      <c r="K215" s="501" t="s">
        <v>980</v>
      </c>
      <c r="L215" s="451" t="s">
        <v>1350</v>
      </c>
    </row>
    <row r="216" spans="1:12" s="163" customFormat="1" ht="15" customHeight="1" x14ac:dyDescent="0.2">
      <c r="A216" s="446"/>
      <c r="B216" s="451"/>
      <c r="C216" s="451"/>
      <c r="D216" s="451"/>
      <c r="E216" s="451"/>
      <c r="F216" s="479"/>
      <c r="G216" s="451"/>
      <c r="H216" s="477"/>
      <c r="I216" s="477"/>
      <c r="J216" s="476"/>
      <c r="K216" s="451"/>
      <c r="L216" s="451"/>
    </row>
    <row r="217" spans="1:12" s="163" customFormat="1" ht="15" customHeight="1" x14ac:dyDescent="0.2">
      <c r="A217" s="445" t="s">
        <v>1388</v>
      </c>
      <c r="B217" s="446" t="s">
        <v>897</v>
      </c>
      <c r="C217" s="441"/>
      <c r="D217" s="441"/>
      <c r="E217" s="441"/>
      <c r="F217" s="440"/>
      <c r="G217" s="441"/>
      <c r="H217" s="443"/>
      <c r="I217" s="441"/>
      <c r="J217" s="440"/>
      <c r="K217" s="441"/>
      <c r="L217" s="441"/>
    </row>
    <row r="218" spans="1:12" s="163" customFormat="1" ht="15" customHeight="1" x14ac:dyDescent="0.2">
      <c r="A218" s="447"/>
      <c r="B218" s="485"/>
      <c r="C218" s="485"/>
      <c r="D218" s="485"/>
      <c r="E218" s="485"/>
      <c r="F218" s="440"/>
      <c r="G218" s="441"/>
      <c r="H218" s="443"/>
      <c r="I218" s="441"/>
      <c r="J218" s="440"/>
      <c r="K218" s="441"/>
      <c r="L218" s="441"/>
    </row>
    <row r="219" spans="1:12" s="163" customFormat="1" ht="15" customHeight="1" x14ac:dyDescent="0.2">
      <c r="A219" s="447"/>
      <c r="B219" s="486" t="s">
        <v>494</v>
      </c>
      <c r="C219" s="487"/>
      <c r="D219" s="488" t="s">
        <v>493</v>
      </c>
      <c r="E219" s="451"/>
      <c r="F219" s="448" t="s">
        <v>138</v>
      </c>
      <c r="G219" s="449"/>
      <c r="H219" s="450" t="s">
        <v>137</v>
      </c>
      <c r="I219" s="449"/>
      <c r="J219" s="448" t="s">
        <v>89</v>
      </c>
      <c r="K219" s="451"/>
      <c r="L219" s="441"/>
    </row>
    <row r="220" spans="1:12" s="163" customFormat="1" ht="15" customHeight="1" x14ac:dyDescent="0.2">
      <c r="A220" s="447"/>
      <c r="B220" s="452"/>
      <c r="C220" s="453"/>
      <c r="D220" s="454"/>
      <c r="E220" s="455"/>
      <c r="F220" s="456"/>
      <c r="G220" s="457"/>
      <c r="H220" s="458"/>
      <c r="I220" s="457"/>
      <c r="J220" s="459" t="s">
        <v>1352</v>
      </c>
      <c r="K220" s="451"/>
      <c r="L220" s="441"/>
    </row>
    <row r="221" spans="1:12" s="163" customFormat="1" ht="15" customHeight="1" x14ac:dyDescent="0.2">
      <c r="A221" s="446"/>
      <c r="B221" s="460">
        <v>1</v>
      </c>
      <c r="C221" s="461" t="s">
        <v>818</v>
      </c>
      <c r="D221" s="462" t="s">
        <v>4803</v>
      </c>
      <c r="E221" s="463" t="s">
        <v>143</v>
      </c>
      <c r="F221" s="464" t="b">
        <f>IF(総括表!$B$4=総括表!$Q$4,基礎データ貼付用シート!E99)</f>
        <v>0</v>
      </c>
      <c r="G221" s="465" t="s">
        <v>1350</v>
      </c>
      <c r="H221" s="466">
        <v>0.40799999999999997</v>
      </c>
      <c r="I221" s="465" t="s">
        <v>1354</v>
      </c>
      <c r="J221" s="467">
        <f>ROUND(F221*H221,0)</f>
        <v>0</v>
      </c>
      <c r="K221" s="451" t="s">
        <v>4825</v>
      </c>
      <c r="L221" s="446"/>
    </row>
    <row r="222" spans="1:12" ht="15" customHeight="1" x14ac:dyDescent="0.2">
      <c r="A222" s="446"/>
      <c r="B222" s="468"/>
      <c r="C222" s="455"/>
      <c r="D222" s="462" t="s">
        <v>4804</v>
      </c>
      <c r="E222" s="463" t="s">
        <v>142</v>
      </c>
      <c r="F222" s="464" t="b">
        <f>IF(総括表!$B$4=総括表!$Q$5,基礎データ貼付用シート!E99)</f>
        <v>0</v>
      </c>
      <c r="G222" s="465" t="s">
        <v>1350</v>
      </c>
      <c r="H222" s="469">
        <v>0.38500000000000001</v>
      </c>
      <c r="I222" s="449" t="s">
        <v>1354</v>
      </c>
      <c r="J222" s="470">
        <f>ROUND(F222*H222,0)</f>
        <v>0</v>
      </c>
      <c r="K222" s="451" t="s">
        <v>4826</v>
      </c>
      <c r="L222" s="446"/>
    </row>
    <row r="223" spans="1:12" ht="15" customHeight="1" x14ac:dyDescent="0.2">
      <c r="A223" s="446"/>
      <c r="B223" s="460">
        <f>B221+1</f>
        <v>2</v>
      </c>
      <c r="C223" s="461" t="s">
        <v>894</v>
      </c>
      <c r="D223" s="462" t="s">
        <v>4803</v>
      </c>
      <c r="E223" s="463" t="s">
        <v>143</v>
      </c>
      <c r="F223" s="464" t="b">
        <f>IF(総括表!$B$4=総括表!$Q$4,基礎データ貼付用シート!E100)</f>
        <v>0</v>
      </c>
      <c r="G223" s="465" t="s">
        <v>1350</v>
      </c>
      <c r="H223" s="466">
        <v>0.43</v>
      </c>
      <c r="I223" s="465" t="s">
        <v>1354</v>
      </c>
      <c r="J223" s="467">
        <f t="shared" ref="J223:J234" si="18">ROUND(F223*H223,0)</f>
        <v>0</v>
      </c>
      <c r="K223" s="451" t="s">
        <v>4827</v>
      </c>
      <c r="L223" s="446"/>
    </row>
    <row r="224" spans="1:12" ht="15" customHeight="1" x14ac:dyDescent="0.2">
      <c r="A224" s="446"/>
      <c r="B224" s="468"/>
      <c r="C224" s="455"/>
      <c r="D224" s="462" t="s">
        <v>4804</v>
      </c>
      <c r="E224" s="463" t="s">
        <v>142</v>
      </c>
      <c r="F224" s="464" t="b">
        <f>IF(総括表!$B$4=総括表!$Q$5,基礎データ貼付用シート!E100)</f>
        <v>0</v>
      </c>
      <c r="G224" s="465" t="s">
        <v>1350</v>
      </c>
      <c r="H224" s="469">
        <v>0.41199999999999998</v>
      </c>
      <c r="I224" s="449" t="s">
        <v>1354</v>
      </c>
      <c r="J224" s="470">
        <f t="shared" si="18"/>
        <v>0</v>
      </c>
      <c r="K224" s="451" t="s">
        <v>4828</v>
      </c>
      <c r="L224" s="446"/>
    </row>
    <row r="225" spans="1:12" ht="15" customHeight="1" x14ac:dyDescent="0.2">
      <c r="A225" s="446"/>
      <c r="B225" s="460">
        <f t="shared" ref="B225" si="19">B223+1</f>
        <v>3</v>
      </c>
      <c r="C225" s="461" t="s">
        <v>926</v>
      </c>
      <c r="D225" s="462" t="s">
        <v>4803</v>
      </c>
      <c r="E225" s="463" t="s">
        <v>143</v>
      </c>
      <c r="F225" s="464" t="b">
        <f>IF(総括表!$B$4=総括表!$Q$4,基礎データ貼付用シート!E101)</f>
        <v>0</v>
      </c>
      <c r="G225" s="465" t="s">
        <v>1350</v>
      </c>
      <c r="H225" s="466">
        <v>0.45400000000000001</v>
      </c>
      <c r="I225" s="465" t="s">
        <v>1354</v>
      </c>
      <c r="J225" s="467">
        <f t="shared" si="18"/>
        <v>0</v>
      </c>
      <c r="K225" s="451" t="s">
        <v>4829</v>
      </c>
      <c r="L225" s="446"/>
    </row>
    <row r="226" spans="1:12" s="163" customFormat="1" ht="15" customHeight="1" x14ac:dyDescent="0.2">
      <c r="A226" s="446"/>
      <c r="B226" s="468"/>
      <c r="C226" s="455"/>
      <c r="D226" s="462" t="s">
        <v>4804</v>
      </c>
      <c r="E226" s="463" t="s">
        <v>142</v>
      </c>
      <c r="F226" s="464" t="b">
        <f>IF(総括表!$B$4=総括表!$Q$5,基礎データ貼付用シート!E101)</f>
        <v>0</v>
      </c>
      <c r="G226" s="465" t="s">
        <v>1350</v>
      </c>
      <c r="H226" s="469">
        <v>0.442</v>
      </c>
      <c r="I226" s="449" t="s">
        <v>1354</v>
      </c>
      <c r="J226" s="470">
        <f t="shared" si="18"/>
        <v>0</v>
      </c>
      <c r="K226" s="451" t="s">
        <v>4830</v>
      </c>
      <c r="L226" s="446"/>
    </row>
    <row r="227" spans="1:12" s="163" customFormat="1" ht="15" customHeight="1" x14ac:dyDescent="0.2">
      <c r="A227" s="446"/>
      <c r="B227" s="460">
        <f t="shared" ref="B227" si="20">B225+1</f>
        <v>4</v>
      </c>
      <c r="C227" s="461" t="s">
        <v>1082</v>
      </c>
      <c r="D227" s="462" t="s">
        <v>4803</v>
      </c>
      <c r="E227" s="463" t="s">
        <v>143</v>
      </c>
      <c r="F227" s="464" t="b">
        <f>IF(総括表!$B$4=総括表!$Q$4,基礎データ貼付用シート!E102)</f>
        <v>0</v>
      </c>
      <c r="G227" s="465" t="s">
        <v>1350</v>
      </c>
      <c r="H227" s="466">
        <v>0.47699999999999998</v>
      </c>
      <c r="I227" s="465" t="s">
        <v>1354</v>
      </c>
      <c r="J227" s="467">
        <f t="shared" si="18"/>
        <v>0</v>
      </c>
      <c r="K227" s="451" t="s">
        <v>4831</v>
      </c>
      <c r="L227" s="446"/>
    </row>
    <row r="228" spans="1:12" s="163" customFormat="1" ht="15" customHeight="1" x14ac:dyDescent="0.2">
      <c r="A228" s="446"/>
      <c r="B228" s="468"/>
      <c r="C228" s="455"/>
      <c r="D228" s="462" t="s">
        <v>4804</v>
      </c>
      <c r="E228" s="463" t="s">
        <v>142</v>
      </c>
      <c r="F228" s="464" t="b">
        <f>IF(総括表!$B$4=総括表!$Q$5,基礎データ貼付用シート!E102)</f>
        <v>0</v>
      </c>
      <c r="G228" s="465" t="s">
        <v>1350</v>
      </c>
      <c r="H228" s="469">
        <v>0.47099999999999997</v>
      </c>
      <c r="I228" s="449" t="s">
        <v>1354</v>
      </c>
      <c r="J228" s="470">
        <f t="shared" si="18"/>
        <v>0</v>
      </c>
      <c r="K228" s="451" t="s">
        <v>1613</v>
      </c>
      <c r="L228" s="446"/>
    </row>
    <row r="229" spans="1:12" s="163" customFormat="1" ht="15" customHeight="1" x14ac:dyDescent="0.2">
      <c r="A229" s="446"/>
      <c r="B229" s="460">
        <f t="shared" ref="B229" si="21">B227+1</f>
        <v>5</v>
      </c>
      <c r="C229" s="461" t="s">
        <v>1284</v>
      </c>
      <c r="D229" s="462" t="s">
        <v>534</v>
      </c>
      <c r="E229" s="463" t="s">
        <v>143</v>
      </c>
      <c r="F229" s="464" t="b">
        <f>IF(総括表!$B$4=総括表!$Q$4,基礎データ貼付用シート!E103)</f>
        <v>0</v>
      </c>
      <c r="G229" s="465" t="s">
        <v>117</v>
      </c>
      <c r="H229" s="466">
        <v>0.5</v>
      </c>
      <c r="I229" s="465" t="s">
        <v>119</v>
      </c>
      <c r="J229" s="467">
        <f t="shared" si="18"/>
        <v>0</v>
      </c>
      <c r="K229" s="451" t="s">
        <v>531</v>
      </c>
      <c r="L229" s="446"/>
    </row>
    <row r="230" spans="1:12" s="163" customFormat="1" ht="15" customHeight="1" x14ac:dyDescent="0.2">
      <c r="A230" s="446"/>
      <c r="B230" s="468"/>
      <c r="C230" s="455"/>
      <c r="D230" s="462" t="s">
        <v>530</v>
      </c>
      <c r="E230" s="463" t="s">
        <v>142</v>
      </c>
      <c r="F230" s="464" t="b">
        <f>IF(総括表!$B$4=総括表!$Q$5,基礎データ貼付用シート!E103)</f>
        <v>0</v>
      </c>
      <c r="G230" s="465" t="s">
        <v>117</v>
      </c>
      <c r="H230" s="469">
        <v>0.5</v>
      </c>
      <c r="I230" s="449" t="s">
        <v>119</v>
      </c>
      <c r="J230" s="470">
        <f t="shared" si="18"/>
        <v>0</v>
      </c>
      <c r="K230" s="451" t="s">
        <v>529</v>
      </c>
      <c r="L230" s="446"/>
    </row>
    <row r="231" spans="1:12" s="163" customFormat="1" ht="15" customHeight="1" x14ac:dyDescent="0.2">
      <c r="A231" s="446"/>
      <c r="B231" s="460">
        <f t="shared" ref="B231:B235" si="22">B229+1</f>
        <v>6</v>
      </c>
      <c r="C231" s="461" t="s">
        <v>5398</v>
      </c>
      <c r="D231" s="462" t="s">
        <v>534</v>
      </c>
      <c r="E231" s="463" t="s">
        <v>143</v>
      </c>
      <c r="F231" s="464" t="b">
        <f>IF(総括表!$B$4=総括表!$Q$4,基礎データ貼付用シート!E104)</f>
        <v>0</v>
      </c>
      <c r="G231" s="465" t="s">
        <v>117</v>
      </c>
      <c r="H231" s="466">
        <v>0.5</v>
      </c>
      <c r="I231" s="465" t="s">
        <v>119</v>
      </c>
      <c r="J231" s="467">
        <f t="shared" si="18"/>
        <v>0</v>
      </c>
      <c r="K231" s="451" t="s">
        <v>555</v>
      </c>
      <c r="L231" s="446"/>
    </row>
    <row r="232" spans="1:12" s="163" customFormat="1" ht="15" customHeight="1" x14ac:dyDescent="0.2">
      <c r="A232" s="446"/>
      <c r="B232" s="468"/>
      <c r="C232" s="455"/>
      <c r="D232" s="462" t="s">
        <v>530</v>
      </c>
      <c r="E232" s="463" t="s">
        <v>142</v>
      </c>
      <c r="F232" s="464" t="b">
        <f>IF(総括表!$B$4=総括表!$Q$5,基礎データ貼付用シート!E104)</f>
        <v>0</v>
      </c>
      <c r="G232" s="465" t="s">
        <v>117</v>
      </c>
      <c r="H232" s="469">
        <v>0.5</v>
      </c>
      <c r="I232" s="449" t="s">
        <v>119</v>
      </c>
      <c r="J232" s="470">
        <f t="shared" si="18"/>
        <v>0</v>
      </c>
      <c r="K232" s="451" t="s">
        <v>554</v>
      </c>
      <c r="L232" s="446"/>
    </row>
    <row r="233" spans="1:12" s="163" customFormat="1" ht="15" customHeight="1" x14ac:dyDescent="0.2">
      <c r="A233" s="446"/>
      <c r="B233" s="460">
        <f t="shared" si="22"/>
        <v>7</v>
      </c>
      <c r="C233" s="461" t="s">
        <v>5796</v>
      </c>
      <c r="D233" s="462" t="s">
        <v>534</v>
      </c>
      <c r="E233" s="463" t="s">
        <v>143</v>
      </c>
      <c r="F233" s="464" t="b">
        <f>IF(総括表!$B$4=総括表!$Q$4,基礎データ貼付用シート!E105)</f>
        <v>0</v>
      </c>
      <c r="G233" s="465" t="s">
        <v>117</v>
      </c>
      <c r="H233" s="466">
        <v>0.5</v>
      </c>
      <c r="I233" s="465" t="s">
        <v>119</v>
      </c>
      <c r="J233" s="467">
        <f t="shared" si="18"/>
        <v>0</v>
      </c>
      <c r="K233" s="451" t="s">
        <v>553</v>
      </c>
      <c r="L233" s="446"/>
    </row>
    <row r="234" spans="1:12" s="163" customFormat="1" ht="15" customHeight="1" x14ac:dyDescent="0.2">
      <c r="A234" s="446"/>
      <c r="B234" s="468"/>
      <c r="C234" s="455"/>
      <c r="D234" s="462" t="s">
        <v>530</v>
      </c>
      <c r="E234" s="463" t="s">
        <v>142</v>
      </c>
      <c r="F234" s="464" t="b">
        <f>IF(総括表!$B$4=総括表!$Q$5,基礎データ貼付用シート!E105)</f>
        <v>0</v>
      </c>
      <c r="G234" s="465" t="s">
        <v>117</v>
      </c>
      <c r="H234" s="469">
        <v>0.5</v>
      </c>
      <c r="I234" s="449" t="s">
        <v>119</v>
      </c>
      <c r="J234" s="470">
        <f t="shared" si="18"/>
        <v>0</v>
      </c>
      <c r="K234" s="451" t="s">
        <v>570</v>
      </c>
      <c r="L234" s="446"/>
    </row>
    <row r="235" spans="1:12" s="163" customFormat="1" ht="15" customHeight="1" x14ac:dyDescent="0.2">
      <c r="A235" s="446"/>
      <c r="B235" s="460">
        <f t="shared" si="22"/>
        <v>8</v>
      </c>
      <c r="C235" s="461" t="s">
        <v>6351</v>
      </c>
      <c r="D235" s="462" t="s">
        <v>4803</v>
      </c>
      <c r="E235" s="463" t="s">
        <v>143</v>
      </c>
      <c r="F235" s="464" t="b">
        <f>IF(総括表!$B$4=総括表!$Q$4,基礎データ貼付用シート!E106)</f>
        <v>0</v>
      </c>
      <c r="G235" s="465" t="s">
        <v>1277</v>
      </c>
      <c r="H235" s="466">
        <v>0.5</v>
      </c>
      <c r="I235" s="465" t="s">
        <v>1354</v>
      </c>
      <c r="J235" s="467">
        <f t="shared" ref="J235:J236" si="23">ROUND(F235*H235,0)</f>
        <v>0</v>
      </c>
      <c r="K235" s="451" t="s">
        <v>569</v>
      </c>
      <c r="L235" s="446"/>
    </row>
    <row r="236" spans="1:12" s="163" customFormat="1" ht="15" customHeight="1" thickBot="1" x14ac:dyDescent="0.25">
      <c r="A236" s="446"/>
      <c r="B236" s="468"/>
      <c r="C236" s="455"/>
      <c r="D236" s="462" t="s">
        <v>4804</v>
      </c>
      <c r="E236" s="463" t="s">
        <v>142</v>
      </c>
      <c r="F236" s="464" t="b">
        <f>IF(総括表!$B$4=総括表!$Q$5,基礎データ貼付用シート!E106)</f>
        <v>0</v>
      </c>
      <c r="G236" s="465" t="s">
        <v>1277</v>
      </c>
      <c r="H236" s="469">
        <v>0.5</v>
      </c>
      <c r="I236" s="449" t="s">
        <v>1354</v>
      </c>
      <c r="J236" s="470">
        <f t="shared" si="23"/>
        <v>0</v>
      </c>
      <c r="K236" s="451" t="s">
        <v>568</v>
      </c>
      <c r="L236" s="446"/>
    </row>
    <row r="237" spans="1:12" s="163" customFormat="1" ht="15" customHeight="1" x14ac:dyDescent="0.2">
      <c r="A237" s="446"/>
      <c r="B237" s="474"/>
      <c r="C237" s="475"/>
      <c r="D237" s="474"/>
      <c r="E237" s="474"/>
      <c r="F237" s="476"/>
      <c r="G237" s="477"/>
      <c r="H237" s="498" t="s">
        <v>6326</v>
      </c>
      <c r="I237" s="499"/>
      <c r="J237" s="500"/>
      <c r="K237" s="451"/>
      <c r="L237" s="451"/>
    </row>
    <row r="238" spans="1:12" s="163" customFormat="1" ht="15" customHeight="1" thickBot="1" x14ac:dyDescent="0.25">
      <c r="A238" s="446"/>
      <c r="B238" s="451"/>
      <c r="C238" s="451"/>
      <c r="D238" s="451"/>
      <c r="E238" s="451"/>
      <c r="F238" s="479"/>
      <c r="G238" s="451"/>
      <c r="H238" s="492" t="s">
        <v>118</v>
      </c>
      <c r="I238" s="493"/>
      <c r="J238" s="426">
        <f>SUM(J221:J236)</f>
        <v>0</v>
      </c>
      <c r="K238" s="501" t="s">
        <v>1384</v>
      </c>
      <c r="L238" s="451" t="s">
        <v>1350</v>
      </c>
    </row>
    <row r="239" spans="1:12" s="163" customFormat="1" ht="15" customHeight="1" thickBot="1" x14ac:dyDescent="0.25">
      <c r="A239" s="446"/>
      <c r="B239" s="451"/>
      <c r="C239" s="451"/>
      <c r="D239" s="451"/>
      <c r="E239" s="451"/>
      <c r="F239" s="479"/>
      <c r="G239" s="482"/>
      <c r="H239" s="483"/>
      <c r="I239" s="477"/>
      <c r="J239" s="476"/>
      <c r="K239" s="451"/>
      <c r="L239" s="451"/>
    </row>
    <row r="240" spans="1:12" s="163" customFormat="1" ht="15" customHeight="1" x14ac:dyDescent="0.2">
      <c r="A240" s="446"/>
      <c r="B240" s="451"/>
      <c r="C240" s="451"/>
      <c r="D240" s="451"/>
      <c r="E240" s="451"/>
      <c r="F240" s="479"/>
      <c r="G240" s="482"/>
      <c r="H240" s="1513" t="s">
        <v>6618</v>
      </c>
      <c r="I240" s="1514"/>
      <c r="J240" s="478"/>
      <c r="K240" s="451"/>
      <c r="L240" s="446"/>
    </row>
    <row r="241" spans="1:12" s="163" customFormat="1" ht="15" customHeight="1" thickBot="1" x14ac:dyDescent="0.25">
      <c r="A241" s="441"/>
      <c r="B241" s="441"/>
      <c r="C241" s="441"/>
      <c r="D241" s="441"/>
      <c r="E241" s="441"/>
      <c r="F241" s="440"/>
      <c r="G241" s="441"/>
      <c r="H241" s="1517" t="s">
        <v>116</v>
      </c>
      <c r="I241" s="1518"/>
      <c r="J241" s="426">
        <f>SUMIF(L19:L239,"*",J19:J239)</f>
        <v>0</v>
      </c>
      <c r="K241" s="451" t="s">
        <v>4832</v>
      </c>
      <c r="L241" s="441"/>
    </row>
    <row r="242" spans="1:12" s="163" customFormat="1" ht="18.75" customHeight="1" x14ac:dyDescent="0.2">
      <c r="A242" s="441"/>
      <c r="B242" s="441"/>
      <c r="C242" s="441"/>
      <c r="D242" s="441"/>
      <c r="E242" s="441"/>
      <c r="F242" s="440"/>
      <c r="G242" s="441"/>
      <c r="H242" s="443"/>
      <c r="I242" s="441"/>
      <c r="J242" s="440"/>
      <c r="K242" s="441"/>
      <c r="L242" s="441"/>
    </row>
    <row r="243" spans="1:12" s="163" customFormat="1" ht="18.75" customHeight="1" x14ac:dyDescent="0.2">
      <c r="A243" s="155"/>
      <c r="B243" s="155"/>
      <c r="C243" s="155"/>
      <c r="D243" s="155"/>
      <c r="E243" s="155"/>
      <c r="F243" s="170"/>
      <c r="G243" s="155"/>
      <c r="H243" s="171"/>
      <c r="I243" s="155"/>
      <c r="J243" s="170"/>
      <c r="K243" s="155"/>
      <c r="L243" s="155"/>
    </row>
  </sheetData>
  <sheetProtection autoFilter="0"/>
  <mergeCells count="60">
    <mergeCell ref="D213:E213"/>
    <mergeCell ref="D203:E203"/>
    <mergeCell ref="H71:I71"/>
    <mergeCell ref="H72:I72"/>
    <mergeCell ref="D78:E78"/>
    <mergeCell ref="D79:E79"/>
    <mergeCell ref="D139:E139"/>
    <mergeCell ref="D165:E165"/>
    <mergeCell ref="D162:E162"/>
    <mergeCell ref="D210:E210"/>
    <mergeCell ref="D163:E163"/>
    <mergeCell ref="D211:E211"/>
    <mergeCell ref="D164:E164"/>
    <mergeCell ref="D212:E212"/>
    <mergeCell ref="H57:I57"/>
    <mergeCell ref="H58:I58"/>
    <mergeCell ref="B62:C62"/>
    <mergeCell ref="D62:E62"/>
    <mergeCell ref="H38:I38"/>
    <mergeCell ref="H39:I39"/>
    <mergeCell ref="B43:C43"/>
    <mergeCell ref="D43:E43"/>
    <mergeCell ref="D47:E47"/>
    <mergeCell ref="H240:I240"/>
    <mergeCell ref="H241:I241"/>
    <mergeCell ref="D209:E209"/>
    <mergeCell ref="D147:E147"/>
    <mergeCell ref="D155:E155"/>
    <mergeCell ref="D156:E156"/>
    <mergeCell ref="D157:E157"/>
    <mergeCell ref="D204:E204"/>
    <mergeCell ref="D205:E205"/>
    <mergeCell ref="D206:E206"/>
    <mergeCell ref="D207:E207"/>
    <mergeCell ref="D208:E208"/>
    <mergeCell ref="D158:E158"/>
    <mergeCell ref="D159:E159"/>
    <mergeCell ref="D160:E160"/>
    <mergeCell ref="D161:E161"/>
    <mergeCell ref="D68:E68"/>
    <mergeCell ref="D69:E69"/>
    <mergeCell ref="D70:E70"/>
    <mergeCell ref="D65:E65"/>
    <mergeCell ref="D66:E66"/>
    <mergeCell ref="D64:E64"/>
    <mergeCell ref="D67:E67"/>
    <mergeCell ref="D48:E48"/>
    <mergeCell ref="D28:E28"/>
    <mergeCell ref="D29:E29"/>
    <mergeCell ref="D9:E9"/>
    <mergeCell ref="D10:E10"/>
    <mergeCell ref="H19:I19"/>
    <mergeCell ref="H20:I20"/>
    <mergeCell ref="B24:C24"/>
    <mergeCell ref="D24:E24"/>
    <mergeCell ref="I1:K1"/>
    <mergeCell ref="B5:C5"/>
    <mergeCell ref="D5:E5"/>
    <mergeCell ref="A1:B1"/>
    <mergeCell ref="C1:E1"/>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rowBreaks count="5" manualBreakCount="5">
    <brk id="40" max="16383" man="1"/>
    <brk id="93" max="16383" man="1"/>
    <brk id="142" max="16383" man="1"/>
    <brk id="183" max="16383" man="1"/>
    <brk id="2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L60"/>
  <sheetViews>
    <sheetView workbookViewId="0">
      <selection activeCell="J15" sqref="J15"/>
    </sheetView>
  </sheetViews>
  <sheetFormatPr defaultColWidth="9" defaultRowHeight="18.75" customHeight="1" x14ac:dyDescent="0.2"/>
  <cols>
    <col min="1" max="1" width="3.6640625" style="155" customWidth="1"/>
    <col min="2" max="2" width="5.33203125" style="155" customWidth="1"/>
    <col min="3" max="3" width="7.44140625" style="155" bestFit="1" customWidth="1"/>
    <col min="4" max="4" width="3" style="155" bestFit="1" customWidth="1"/>
    <col min="5" max="5" width="13.44140625" style="155" customWidth="1"/>
    <col min="6" max="6" width="11.88671875" style="176" customWidth="1"/>
    <col min="7" max="7" width="2" style="155" bestFit="1" customWidth="1"/>
    <col min="8" max="8" width="11.88671875" style="177" customWidth="1"/>
    <col min="9" max="9" width="2" style="155" bestFit="1" customWidth="1"/>
    <col min="10" max="10" width="11.88671875" style="176" customWidth="1"/>
    <col min="11" max="11" width="3" style="155" customWidth="1"/>
    <col min="12" max="16384" width="9" style="155"/>
  </cols>
  <sheetData>
    <row r="1" spans="1:12" ht="18.75" customHeight="1" x14ac:dyDescent="0.2">
      <c r="A1" s="1527" t="s">
        <v>155</v>
      </c>
      <c r="B1" s="1528"/>
      <c r="C1" s="1527" t="s">
        <v>4</v>
      </c>
      <c r="D1" s="1529"/>
      <c r="E1" s="1528"/>
      <c r="F1" s="502"/>
      <c r="G1" s="384"/>
      <c r="H1" s="503" t="s">
        <v>154</v>
      </c>
      <c r="I1" s="1501">
        <f>総括表!H4</f>
        <v>0</v>
      </c>
      <c r="J1" s="1523"/>
      <c r="K1" s="1501"/>
      <c r="L1" s="384"/>
    </row>
    <row r="2" spans="1:12" ht="18.75" customHeight="1" x14ac:dyDescent="0.2">
      <c r="A2" s="384"/>
      <c r="B2" s="384"/>
      <c r="C2" s="384"/>
      <c r="D2" s="384"/>
      <c r="E2" s="384"/>
      <c r="F2" s="502"/>
      <c r="G2" s="384"/>
      <c r="H2" s="504"/>
      <c r="I2" s="384"/>
      <c r="J2" s="505"/>
      <c r="K2" s="384"/>
      <c r="L2" s="384"/>
    </row>
    <row r="3" spans="1:12" ht="18.75" customHeight="1" x14ac:dyDescent="0.2">
      <c r="A3" s="387" t="s">
        <v>663</v>
      </c>
      <c r="B3" s="388" t="s">
        <v>161</v>
      </c>
      <c r="C3" s="384"/>
      <c r="D3" s="384"/>
      <c r="E3" s="384"/>
      <c r="F3" s="502"/>
      <c r="G3" s="384"/>
      <c r="H3" s="504"/>
      <c r="I3" s="384"/>
      <c r="J3" s="502"/>
      <c r="K3" s="384"/>
      <c r="L3" s="384"/>
    </row>
    <row r="4" spans="1:12" ht="11.25" customHeight="1" x14ac:dyDescent="0.2">
      <c r="A4" s="389"/>
      <c r="B4" s="384"/>
      <c r="C4" s="384"/>
      <c r="D4" s="384"/>
      <c r="E4" s="384"/>
      <c r="F4" s="502"/>
      <c r="G4" s="384"/>
      <c r="H4" s="504"/>
      <c r="I4" s="384"/>
      <c r="J4" s="502"/>
      <c r="K4" s="384"/>
      <c r="L4" s="384"/>
    </row>
    <row r="5" spans="1:12" ht="15" customHeight="1" x14ac:dyDescent="0.2">
      <c r="A5" s="389"/>
      <c r="B5" s="1524" t="s">
        <v>6648</v>
      </c>
      <c r="C5" s="1524"/>
      <c r="D5" s="1524"/>
      <c r="E5" s="1524"/>
      <c r="F5" s="502"/>
      <c r="G5" s="384"/>
      <c r="H5" s="504"/>
      <c r="I5" s="384"/>
      <c r="J5" s="502"/>
      <c r="K5" s="384"/>
      <c r="L5" s="384"/>
    </row>
    <row r="6" spans="1:12" s="163" customFormat="1" ht="15" customHeight="1" thickBot="1" x14ac:dyDescent="0.25">
      <c r="A6" s="387"/>
      <c r="B6" s="1524"/>
      <c r="C6" s="1524"/>
      <c r="D6" s="1524"/>
      <c r="E6" s="1524"/>
      <c r="F6" s="506"/>
      <c r="G6" s="388"/>
      <c r="H6" s="506" t="s">
        <v>160</v>
      </c>
      <c r="I6" s="388"/>
      <c r="J6" s="506"/>
      <c r="K6" s="388"/>
      <c r="L6" s="388"/>
    </row>
    <row r="7" spans="1:12" s="163" customFormat="1" ht="18.75" customHeight="1" thickTop="1" thickBot="1" x14ac:dyDescent="0.25">
      <c r="A7" s="387"/>
      <c r="B7" s="1524"/>
      <c r="C7" s="1524"/>
      <c r="D7" s="1524"/>
      <c r="E7" s="1524"/>
      <c r="F7" s="178"/>
      <c r="G7" s="507" t="s">
        <v>664</v>
      </c>
      <c r="H7" s="520">
        <v>0.3</v>
      </c>
      <c r="I7" s="507" t="s">
        <v>665</v>
      </c>
      <c r="J7" s="521">
        <f>ROUND(F7*H7,0)</f>
        <v>0</v>
      </c>
      <c r="K7" s="391" t="s">
        <v>666</v>
      </c>
      <c r="L7" s="446" t="s">
        <v>117</v>
      </c>
    </row>
    <row r="8" spans="1:12" ht="15" customHeight="1" thickTop="1" x14ac:dyDescent="0.2">
      <c r="A8" s="389"/>
      <c r="B8" s="384"/>
      <c r="C8" s="384"/>
      <c r="D8" s="384"/>
      <c r="E8" s="384"/>
      <c r="F8" s="502"/>
      <c r="G8" s="384"/>
      <c r="H8" s="504"/>
      <c r="I8" s="384"/>
      <c r="J8" s="502"/>
      <c r="K8" s="384"/>
      <c r="L8" s="384"/>
    </row>
    <row r="9" spans="1:12" ht="15" customHeight="1" x14ac:dyDescent="0.2">
      <c r="A9" s="389"/>
      <c r="B9" s="384"/>
      <c r="C9" s="384"/>
      <c r="D9" s="384"/>
      <c r="E9" s="384"/>
      <c r="F9" s="502"/>
      <c r="G9" s="384"/>
      <c r="H9" s="504"/>
      <c r="I9" s="384"/>
      <c r="J9" s="502"/>
      <c r="K9" s="384"/>
      <c r="L9" s="384"/>
    </row>
    <row r="10" spans="1:12" ht="18.75" customHeight="1" x14ac:dyDescent="0.2">
      <c r="A10" s="387" t="s">
        <v>679</v>
      </c>
      <c r="B10" s="388" t="s">
        <v>159</v>
      </c>
      <c r="C10" s="384"/>
      <c r="D10" s="384"/>
      <c r="E10" s="384"/>
      <c r="F10" s="502"/>
      <c r="G10" s="384"/>
      <c r="H10" s="504"/>
      <c r="I10" s="384"/>
      <c r="J10" s="502"/>
      <c r="K10" s="384"/>
      <c r="L10" s="384"/>
    </row>
    <row r="11" spans="1:12" ht="11.25" customHeight="1" x14ac:dyDescent="0.2">
      <c r="A11" s="389"/>
      <c r="B11" s="384"/>
      <c r="C11" s="384"/>
      <c r="D11" s="384"/>
      <c r="E11" s="384"/>
      <c r="F11" s="502"/>
      <c r="G11" s="384"/>
      <c r="H11" s="504"/>
      <c r="I11" s="384"/>
      <c r="J11" s="502"/>
      <c r="K11" s="384"/>
      <c r="L11" s="384"/>
    </row>
    <row r="12" spans="1:12" ht="18.75" customHeight="1" x14ac:dyDescent="0.2">
      <c r="A12" s="389"/>
      <c r="B12" s="1525" t="s">
        <v>140</v>
      </c>
      <c r="C12" s="1526"/>
      <c r="D12" s="1525" t="s">
        <v>139</v>
      </c>
      <c r="E12" s="1526"/>
      <c r="F12" s="508" t="s">
        <v>138</v>
      </c>
      <c r="G12" s="509"/>
      <c r="H12" s="510" t="s">
        <v>137</v>
      </c>
      <c r="I12" s="509"/>
      <c r="J12" s="508" t="s">
        <v>89</v>
      </c>
      <c r="K12" s="391"/>
      <c r="L12" s="384"/>
    </row>
    <row r="13" spans="1:12" ht="15" customHeight="1" x14ac:dyDescent="0.2">
      <c r="A13" s="389"/>
      <c r="B13" s="429"/>
      <c r="C13" s="393"/>
      <c r="D13" s="394"/>
      <c r="E13" s="395"/>
      <c r="F13" s="511"/>
      <c r="G13" s="396"/>
      <c r="H13" s="512"/>
      <c r="I13" s="396"/>
      <c r="J13" s="513" t="s">
        <v>680</v>
      </c>
      <c r="K13" s="391"/>
      <c r="L13" s="384"/>
    </row>
    <row r="14" spans="1:12" s="163" customFormat="1" ht="15" customHeight="1" x14ac:dyDescent="0.2">
      <c r="A14" s="388"/>
      <c r="B14" s="432">
        <v>1</v>
      </c>
      <c r="C14" s="514" t="s">
        <v>126</v>
      </c>
      <c r="D14" s="433" t="s">
        <v>4803</v>
      </c>
      <c r="E14" s="434" t="s">
        <v>143</v>
      </c>
      <c r="F14" s="464" t="b">
        <f>IF(総括表!$B$4=総括表!$Q$4,基礎データ貼付用シート!E107)</f>
        <v>0</v>
      </c>
      <c r="G14" s="522" t="s">
        <v>681</v>
      </c>
      <c r="H14" s="523">
        <v>0.03</v>
      </c>
      <c r="I14" s="522" t="s">
        <v>682</v>
      </c>
      <c r="J14" s="524">
        <f t="shared" ref="J14:J33" si="0">ROUND(F14*H14,0)</f>
        <v>0</v>
      </c>
      <c r="K14" s="391" t="s">
        <v>274</v>
      </c>
      <c r="L14" s="388"/>
    </row>
    <row r="15" spans="1:12" s="163" customFormat="1" ht="15" customHeight="1" x14ac:dyDescent="0.2">
      <c r="A15" s="388"/>
      <c r="B15" s="403"/>
      <c r="C15" s="395"/>
      <c r="D15" s="433" t="s">
        <v>4804</v>
      </c>
      <c r="E15" s="434" t="s">
        <v>142</v>
      </c>
      <c r="F15" s="464" t="b">
        <f>IF(総括表!$B$4=総括表!$Q$5,基礎データ貼付用シート!E107)</f>
        <v>0</v>
      </c>
      <c r="G15" s="522" t="s">
        <v>681</v>
      </c>
      <c r="H15" s="525">
        <v>3.1E-2</v>
      </c>
      <c r="I15" s="526" t="s">
        <v>683</v>
      </c>
      <c r="J15" s="527">
        <f t="shared" si="0"/>
        <v>0</v>
      </c>
      <c r="K15" s="391" t="s">
        <v>273</v>
      </c>
      <c r="L15" s="388"/>
    </row>
    <row r="16" spans="1:12" s="163" customFormat="1" ht="15" customHeight="1" x14ac:dyDescent="0.2">
      <c r="A16" s="388"/>
      <c r="B16" s="432">
        <v>2</v>
      </c>
      <c r="C16" s="514" t="s">
        <v>125</v>
      </c>
      <c r="D16" s="433" t="s">
        <v>4803</v>
      </c>
      <c r="E16" s="434" t="s">
        <v>143</v>
      </c>
      <c r="F16" s="464" t="b">
        <f>IF(総括表!$B$4=総括表!$Q$4,基礎データ貼付用シート!E109)</f>
        <v>0</v>
      </c>
      <c r="G16" s="522" t="s">
        <v>681</v>
      </c>
      <c r="H16" s="528">
        <v>6.6000000000000003E-2</v>
      </c>
      <c r="I16" s="522" t="s">
        <v>682</v>
      </c>
      <c r="J16" s="524">
        <f t="shared" si="0"/>
        <v>0</v>
      </c>
      <c r="K16" s="391" t="s">
        <v>272</v>
      </c>
      <c r="L16" s="388"/>
    </row>
    <row r="17" spans="1:12" s="163" customFormat="1" ht="15" customHeight="1" x14ac:dyDescent="0.2">
      <c r="A17" s="388"/>
      <c r="B17" s="403"/>
      <c r="C17" s="395"/>
      <c r="D17" s="433" t="s">
        <v>4804</v>
      </c>
      <c r="E17" s="434" t="s">
        <v>142</v>
      </c>
      <c r="F17" s="464" t="b">
        <f>IF(総括表!$B$4=総括表!$Q$5,基礎データ貼付用シート!E109)</f>
        <v>0</v>
      </c>
      <c r="G17" s="522" t="s">
        <v>664</v>
      </c>
      <c r="H17" s="529">
        <v>6.6000000000000003E-2</v>
      </c>
      <c r="I17" s="526" t="s">
        <v>665</v>
      </c>
      <c r="J17" s="527">
        <f t="shared" si="0"/>
        <v>0</v>
      </c>
      <c r="K17" s="391" t="s">
        <v>271</v>
      </c>
      <c r="L17" s="388"/>
    </row>
    <row r="18" spans="1:12" s="163" customFormat="1" ht="15" customHeight="1" x14ac:dyDescent="0.2">
      <c r="A18" s="388"/>
      <c r="B18" s="432">
        <v>3</v>
      </c>
      <c r="C18" s="514" t="s">
        <v>124</v>
      </c>
      <c r="D18" s="433" t="s">
        <v>4803</v>
      </c>
      <c r="E18" s="434" t="s">
        <v>143</v>
      </c>
      <c r="F18" s="464" t="b">
        <f>IF(総括表!$B$4=総括表!$Q$4,基礎データ貼付用シート!E111)</f>
        <v>0</v>
      </c>
      <c r="G18" s="522" t="s">
        <v>664</v>
      </c>
      <c r="H18" s="528">
        <v>9.6000000000000002E-2</v>
      </c>
      <c r="I18" s="522" t="s">
        <v>665</v>
      </c>
      <c r="J18" s="524">
        <f t="shared" si="0"/>
        <v>0</v>
      </c>
      <c r="K18" s="391" t="s">
        <v>269</v>
      </c>
      <c r="L18" s="388"/>
    </row>
    <row r="19" spans="1:12" s="163" customFormat="1" ht="15" customHeight="1" x14ac:dyDescent="0.2">
      <c r="A19" s="388"/>
      <c r="B19" s="403"/>
      <c r="C19" s="395"/>
      <c r="D19" s="433" t="s">
        <v>4804</v>
      </c>
      <c r="E19" s="434" t="s">
        <v>142</v>
      </c>
      <c r="F19" s="464" t="b">
        <f>IF(総括表!$B$4=総括表!$Q$5,基礎データ貼付用シート!E111)</f>
        <v>0</v>
      </c>
      <c r="G19" s="522" t="s">
        <v>664</v>
      </c>
      <c r="H19" s="529">
        <v>9.6000000000000002E-2</v>
      </c>
      <c r="I19" s="526" t="s">
        <v>665</v>
      </c>
      <c r="J19" s="527">
        <f t="shared" si="0"/>
        <v>0</v>
      </c>
      <c r="K19" s="391" t="s">
        <v>268</v>
      </c>
      <c r="L19" s="388"/>
    </row>
    <row r="20" spans="1:12" s="163" customFormat="1" ht="15" customHeight="1" x14ac:dyDescent="0.2">
      <c r="A20" s="388"/>
      <c r="B20" s="432">
        <v>4</v>
      </c>
      <c r="C20" s="514" t="s">
        <v>123</v>
      </c>
      <c r="D20" s="433" t="s">
        <v>4803</v>
      </c>
      <c r="E20" s="434" t="s">
        <v>143</v>
      </c>
      <c r="F20" s="464" t="b">
        <f>IF(総括表!$B$4=総括表!$Q$4,基礎データ貼付用シート!E113)</f>
        <v>0</v>
      </c>
      <c r="G20" s="522" t="s">
        <v>664</v>
      </c>
      <c r="H20" s="528">
        <v>0.185</v>
      </c>
      <c r="I20" s="522" t="s">
        <v>665</v>
      </c>
      <c r="J20" s="524">
        <f t="shared" si="0"/>
        <v>0</v>
      </c>
      <c r="K20" s="391" t="s">
        <v>270</v>
      </c>
      <c r="L20" s="388"/>
    </row>
    <row r="21" spans="1:12" s="163" customFormat="1" ht="15" customHeight="1" x14ac:dyDescent="0.2">
      <c r="A21" s="388"/>
      <c r="B21" s="403"/>
      <c r="C21" s="395"/>
      <c r="D21" s="433" t="s">
        <v>4804</v>
      </c>
      <c r="E21" s="434" t="s">
        <v>142</v>
      </c>
      <c r="F21" s="464" t="b">
        <f>IF(総括表!$B$4=総括表!$Q$5,基礎データ貼付用シート!E113)</f>
        <v>0</v>
      </c>
      <c r="G21" s="522" t="s">
        <v>664</v>
      </c>
      <c r="H21" s="528">
        <v>7.9000000000000001E-2</v>
      </c>
      <c r="I21" s="526" t="s">
        <v>665</v>
      </c>
      <c r="J21" s="527">
        <f t="shared" si="0"/>
        <v>0</v>
      </c>
      <c r="K21" s="391" t="s">
        <v>267</v>
      </c>
      <c r="L21" s="388"/>
    </row>
    <row r="22" spans="1:12" s="163" customFormat="1" ht="15" customHeight="1" x14ac:dyDescent="0.2">
      <c r="A22" s="388"/>
      <c r="B22" s="432">
        <v>5</v>
      </c>
      <c r="C22" s="514" t="s">
        <v>122</v>
      </c>
      <c r="D22" s="433" t="s">
        <v>4803</v>
      </c>
      <c r="E22" s="434" t="s">
        <v>143</v>
      </c>
      <c r="F22" s="464" t="b">
        <f>IF(総括表!$B$4=総括表!$Q$4,基礎データ貼付用シート!E115)</f>
        <v>0</v>
      </c>
      <c r="G22" s="522" t="s">
        <v>664</v>
      </c>
      <c r="H22" s="529">
        <v>0.23200000000000001</v>
      </c>
      <c r="I22" s="522" t="s">
        <v>665</v>
      </c>
      <c r="J22" s="524">
        <f t="shared" si="0"/>
        <v>0</v>
      </c>
      <c r="K22" s="391" t="s">
        <v>266</v>
      </c>
      <c r="L22" s="388"/>
    </row>
    <row r="23" spans="1:12" s="163" customFormat="1" ht="15" customHeight="1" x14ac:dyDescent="0.2">
      <c r="A23" s="388"/>
      <c r="B23" s="403"/>
      <c r="C23" s="395"/>
      <c r="D23" s="433" t="s">
        <v>4804</v>
      </c>
      <c r="E23" s="434" t="s">
        <v>142</v>
      </c>
      <c r="F23" s="464" t="b">
        <f>IF(総括表!$B$4=総括表!$Q$5,基礎データ貼付用シート!E115)</f>
        <v>0</v>
      </c>
      <c r="G23" s="522" t="s">
        <v>664</v>
      </c>
      <c r="H23" s="529">
        <v>6.6000000000000003E-2</v>
      </c>
      <c r="I23" s="526" t="s">
        <v>665</v>
      </c>
      <c r="J23" s="527">
        <f t="shared" si="0"/>
        <v>0</v>
      </c>
      <c r="K23" s="391" t="s">
        <v>265</v>
      </c>
      <c r="L23" s="388"/>
    </row>
    <row r="24" spans="1:12" s="163" customFormat="1" ht="15" customHeight="1" x14ac:dyDescent="0.2">
      <c r="A24" s="388"/>
      <c r="B24" s="432">
        <v>6</v>
      </c>
      <c r="C24" s="514" t="s">
        <v>121</v>
      </c>
      <c r="D24" s="433" t="s">
        <v>4803</v>
      </c>
      <c r="E24" s="434" t="s">
        <v>143</v>
      </c>
      <c r="F24" s="464" t="b">
        <f>IF(総括表!$B$4=総括表!$Q$4,基礎データ貼付用シート!E117)</f>
        <v>0</v>
      </c>
      <c r="G24" s="522" t="s">
        <v>664</v>
      </c>
      <c r="H24" s="528">
        <v>0.255</v>
      </c>
      <c r="I24" s="522" t="s">
        <v>665</v>
      </c>
      <c r="J24" s="524">
        <f t="shared" si="0"/>
        <v>0</v>
      </c>
      <c r="K24" s="391" t="s">
        <v>264</v>
      </c>
      <c r="L24" s="388"/>
    </row>
    <row r="25" spans="1:12" s="163" customFormat="1" ht="15" customHeight="1" x14ac:dyDescent="0.2">
      <c r="A25" s="388"/>
      <c r="B25" s="403"/>
      <c r="C25" s="395"/>
      <c r="D25" s="433" t="s">
        <v>4804</v>
      </c>
      <c r="E25" s="434" t="s">
        <v>142</v>
      </c>
      <c r="F25" s="464" t="b">
        <f>IF(総括表!$B$4=総括表!$Q$5,基礎データ貼付用シート!E117)</f>
        <v>0</v>
      </c>
      <c r="G25" s="522" t="s">
        <v>664</v>
      </c>
      <c r="H25" s="529">
        <v>0.105</v>
      </c>
      <c r="I25" s="526" t="s">
        <v>665</v>
      </c>
      <c r="J25" s="527">
        <f t="shared" si="0"/>
        <v>0</v>
      </c>
      <c r="K25" s="391" t="s">
        <v>263</v>
      </c>
      <c r="L25" s="388"/>
    </row>
    <row r="26" spans="1:12" s="163" customFormat="1" ht="15" customHeight="1" x14ac:dyDescent="0.2">
      <c r="A26" s="388"/>
      <c r="B26" s="432">
        <v>7</v>
      </c>
      <c r="C26" s="514" t="s">
        <v>120</v>
      </c>
      <c r="D26" s="433" t="s">
        <v>4803</v>
      </c>
      <c r="E26" s="434" t="s">
        <v>143</v>
      </c>
      <c r="F26" s="464" t="b">
        <f>IF(総括表!$B$4=総括表!$Q$4,基礎データ貼付用シート!E119)</f>
        <v>0</v>
      </c>
      <c r="G26" s="522" t="s">
        <v>664</v>
      </c>
      <c r="H26" s="528">
        <v>0.26600000000000001</v>
      </c>
      <c r="I26" s="522" t="s">
        <v>665</v>
      </c>
      <c r="J26" s="524">
        <f t="shared" si="0"/>
        <v>0</v>
      </c>
      <c r="K26" s="391" t="s">
        <v>262</v>
      </c>
      <c r="L26" s="388"/>
    </row>
    <row r="27" spans="1:12" s="163" customFormat="1" ht="15" customHeight="1" x14ac:dyDescent="0.2">
      <c r="A27" s="388"/>
      <c r="B27" s="403"/>
      <c r="C27" s="395"/>
      <c r="D27" s="433" t="s">
        <v>4804</v>
      </c>
      <c r="E27" s="434" t="s">
        <v>142</v>
      </c>
      <c r="F27" s="464" t="b">
        <f>IF(総括表!$B$4=総括表!$Q$5,基礎データ貼付用シート!E119)</f>
        <v>0</v>
      </c>
      <c r="G27" s="522" t="s">
        <v>664</v>
      </c>
      <c r="H27" s="529">
        <v>0.214</v>
      </c>
      <c r="I27" s="526" t="s">
        <v>665</v>
      </c>
      <c r="J27" s="527">
        <f t="shared" si="0"/>
        <v>0</v>
      </c>
      <c r="K27" s="391" t="s">
        <v>261</v>
      </c>
      <c r="L27" s="388"/>
    </row>
    <row r="28" spans="1:12" s="163" customFormat="1" ht="15" customHeight="1" x14ac:dyDescent="0.2">
      <c r="A28" s="388"/>
      <c r="B28" s="432">
        <v>8</v>
      </c>
      <c r="C28" s="514" t="s">
        <v>476</v>
      </c>
      <c r="D28" s="433" t="s">
        <v>4803</v>
      </c>
      <c r="E28" s="434" t="s">
        <v>143</v>
      </c>
      <c r="F28" s="464" t="b">
        <f>IF(総括表!$B$4=総括表!$Q$4,基礎データ貼付用シート!E121)</f>
        <v>0</v>
      </c>
      <c r="G28" s="522" t="s">
        <v>664</v>
      </c>
      <c r="H28" s="528">
        <v>0.28599999999999998</v>
      </c>
      <c r="I28" s="522" t="s">
        <v>665</v>
      </c>
      <c r="J28" s="524">
        <f t="shared" si="0"/>
        <v>0</v>
      </c>
      <c r="K28" s="391" t="s">
        <v>260</v>
      </c>
      <c r="L28" s="388"/>
    </row>
    <row r="29" spans="1:12" s="163" customFormat="1" ht="15" customHeight="1" x14ac:dyDescent="0.2">
      <c r="A29" s="388"/>
      <c r="B29" s="403"/>
      <c r="C29" s="395"/>
      <c r="D29" s="433" t="s">
        <v>4804</v>
      </c>
      <c r="E29" s="434" t="s">
        <v>142</v>
      </c>
      <c r="F29" s="464" t="b">
        <f>IF(総括表!$B$4=総括表!$Q$5,基礎データ貼付用シート!E121)</f>
        <v>0</v>
      </c>
      <c r="G29" s="522" t="s">
        <v>664</v>
      </c>
      <c r="H29" s="529">
        <v>0.24299999999999999</v>
      </c>
      <c r="I29" s="526" t="s">
        <v>665</v>
      </c>
      <c r="J29" s="527">
        <f t="shared" si="0"/>
        <v>0</v>
      </c>
      <c r="K29" s="391" t="s">
        <v>259</v>
      </c>
      <c r="L29" s="388"/>
    </row>
    <row r="30" spans="1:12" s="163" customFormat="1" ht="15" customHeight="1" x14ac:dyDescent="0.2">
      <c r="A30" s="388"/>
      <c r="B30" s="432">
        <v>9</v>
      </c>
      <c r="C30" s="514" t="s">
        <v>513</v>
      </c>
      <c r="D30" s="433" t="s">
        <v>4803</v>
      </c>
      <c r="E30" s="434" t="s">
        <v>143</v>
      </c>
      <c r="F30" s="464" t="b">
        <f>IF(総括表!$B$4=総括表!$Q$4,基礎データ貼付用シート!E123)</f>
        <v>0</v>
      </c>
      <c r="G30" s="522" t="s">
        <v>664</v>
      </c>
      <c r="H30" s="528">
        <v>0.309</v>
      </c>
      <c r="I30" s="522" t="s">
        <v>665</v>
      </c>
      <c r="J30" s="524">
        <f t="shared" si="0"/>
        <v>0</v>
      </c>
      <c r="K30" s="391" t="s">
        <v>4837</v>
      </c>
      <c r="L30" s="388"/>
    </row>
    <row r="31" spans="1:12" s="163" customFormat="1" ht="15" customHeight="1" x14ac:dyDescent="0.2">
      <c r="A31" s="388"/>
      <c r="B31" s="403"/>
      <c r="C31" s="395"/>
      <c r="D31" s="433" t="s">
        <v>4804</v>
      </c>
      <c r="E31" s="434" t="s">
        <v>142</v>
      </c>
      <c r="F31" s="464" t="b">
        <f>IF(総括表!$B$4=総括表!$Q$5,基礎データ貼付用シート!E123)</f>
        <v>0</v>
      </c>
      <c r="G31" s="522" t="s">
        <v>664</v>
      </c>
      <c r="H31" s="529">
        <v>0.27200000000000002</v>
      </c>
      <c r="I31" s="526" t="s">
        <v>665</v>
      </c>
      <c r="J31" s="527">
        <f t="shared" si="0"/>
        <v>0</v>
      </c>
      <c r="K31" s="391" t="s">
        <v>4838</v>
      </c>
      <c r="L31" s="388"/>
    </row>
    <row r="32" spans="1:12" s="163" customFormat="1" ht="15" customHeight="1" x14ac:dyDescent="0.2">
      <c r="A32" s="388"/>
      <c r="B32" s="432">
        <v>10</v>
      </c>
      <c r="C32" s="514" t="s">
        <v>620</v>
      </c>
      <c r="D32" s="433" t="s">
        <v>4803</v>
      </c>
      <c r="E32" s="434" t="s">
        <v>143</v>
      </c>
      <c r="F32" s="464" t="b">
        <f>IF(総括表!$B$4=総括表!$Q$4,基礎データ貼付用シート!E125)</f>
        <v>0</v>
      </c>
      <c r="G32" s="522" t="s">
        <v>664</v>
      </c>
      <c r="H32" s="528">
        <v>0.33700000000000002</v>
      </c>
      <c r="I32" s="522" t="s">
        <v>665</v>
      </c>
      <c r="J32" s="524">
        <f t="shared" si="0"/>
        <v>0</v>
      </c>
      <c r="K32" s="391" t="s">
        <v>256</v>
      </c>
      <c r="L32" s="388"/>
    </row>
    <row r="33" spans="1:12" s="163" customFormat="1" ht="15" customHeight="1" x14ac:dyDescent="0.2">
      <c r="A33" s="388"/>
      <c r="B33" s="403"/>
      <c r="C33" s="395"/>
      <c r="D33" s="433" t="s">
        <v>4804</v>
      </c>
      <c r="E33" s="434" t="s">
        <v>142</v>
      </c>
      <c r="F33" s="464" t="b">
        <f>IF(総括表!$B$4=総括表!$Q$5,基礎データ貼付用シート!E125)</f>
        <v>0</v>
      </c>
      <c r="G33" s="522" t="s">
        <v>664</v>
      </c>
      <c r="H33" s="529">
        <v>0.29899999999999999</v>
      </c>
      <c r="I33" s="526" t="s">
        <v>665</v>
      </c>
      <c r="J33" s="527">
        <f t="shared" si="0"/>
        <v>0</v>
      </c>
      <c r="K33" s="391" t="s">
        <v>4839</v>
      </c>
      <c r="L33" s="388"/>
    </row>
    <row r="34" spans="1:12" s="163" customFormat="1" ht="15" customHeight="1" x14ac:dyDescent="0.2">
      <c r="A34" s="388"/>
      <c r="B34" s="432">
        <v>11</v>
      </c>
      <c r="C34" s="514" t="s">
        <v>716</v>
      </c>
      <c r="D34" s="433" t="s">
        <v>4803</v>
      </c>
      <c r="E34" s="434" t="s">
        <v>143</v>
      </c>
      <c r="F34" s="464" t="b">
        <f>IF(総括表!$B$4=総括表!$Q$4,基礎データ貼付用シート!E127)</f>
        <v>0</v>
      </c>
      <c r="G34" s="522" t="s">
        <v>664</v>
      </c>
      <c r="H34" s="528">
        <v>0.36099999999999999</v>
      </c>
      <c r="I34" s="522" t="s">
        <v>665</v>
      </c>
      <c r="J34" s="524">
        <f t="shared" ref="J34:J42" si="1">ROUND(F34*H34,0)</f>
        <v>0</v>
      </c>
      <c r="K34" s="391" t="s">
        <v>254</v>
      </c>
      <c r="L34" s="388"/>
    </row>
    <row r="35" spans="1:12" s="163" customFormat="1" ht="15" customHeight="1" x14ac:dyDescent="0.2">
      <c r="A35" s="388"/>
      <c r="B35" s="403"/>
      <c r="C35" s="395"/>
      <c r="D35" s="433" t="s">
        <v>4804</v>
      </c>
      <c r="E35" s="434" t="s">
        <v>142</v>
      </c>
      <c r="F35" s="464" t="b">
        <f>IF(総括表!$B$4=総括表!$Q$5,基礎データ貼付用シート!E127)</f>
        <v>0</v>
      </c>
      <c r="G35" s="522" t="s">
        <v>664</v>
      </c>
      <c r="H35" s="529">
        <v>0.32700000000000001</v>
      </c>
      <c r="I35" s="526" t="s">
        <v>665</v>
      </c>
      <c r="J35" s="527">
        <f t="shared" si="1"/>
        <v>0</v>
      </c>
      <c r="K35" s="391" t="s">
        <v>4840</v>
      </c>
      <c r="L35" s="388"/>
    </row>
    <row r="36" spans="1:12" s="163" customFormat="1" ht="15" customHeight="1" x14ac:dyDescent="0.2">
      <c r="A36" s="388"/>
      <c r="B36" s="432">
        <v>12</v>
      </c>
      <c r="C36" s="514" t="s">
        <v>747</v>
      </c>
      <c r="D36" s="433" t="s">
        <v>4803</v>
      </c>
      <c r="E36" s="434" t="s">
        <v>143</v>
      </c>
      <c r="F36" s="464" t="b">
        <f>IF(総括表!$B$4=総括表!$Q$4,基礎データ貼付用シート!E129)</f>
        <v>0</v>
      </c>
      <c r="G36" s="522" t="s">
        <v>664</v>
      </c>
      <c r="H36" s="528">
        <v>0.38500000000000001</v>
      </c>
      <c r="I36" s="522" t="s">
        <v>665</v>
      </c>
      <c r="J36" s="524">
        <f t="shared" si="1"/>
        <v>0</v>
      </c>
      <c r="K36" s="391" t="s">
        <v>322</v>
      </c>
      <c r="L36" s="388"/>
    </row>
    <row r="37" spans="1:12" s="163" customFormat="1" ht="15" customHeight="1" x14ac:dyDescent="0.2">
      <c r="A37" s="388"/>
      <c r="B37" s="403"/>
      <c r="C37" s="395"/>
      <c r="D37" s="433" t="s">
        <v>4804</v>
      </c>
      <c r="E37" s="434" t="s">
        <v>142</v>
      </c>
      <c r="F37" s="464" t="b">
        <f>IF(総括表!$B$4=総括表!$Q$5,基礎データ貼付用シート!E129)</f>
        <v>0</v>
      </c>
      <c r="G37" s="522" t="s">
        <v>664</v>
      </c>
      <c r="H37" s="529">
        <v>0.35599999999999998</v>
      </c>
      <c r="I37" s="526" t="s">
        <v>665</v>
      </c>
      <c r="J37" s="527">
        <f t="shared" si="1"/>
        <v>0</v>
      </c>
      <c r="K37" s="391" t="s">
        <v>4841</v>
      </c>
      <c r="L37" s="388"/>
    </row>
    <row r="38" spans="1:12" s="163" customFormat="1" ht="15" customHeight="1" x14ac:dyDescent="0.2">
      <c r="A38" s="388"/>
      <c r="B38" s="432">
        <v>13</v>
      </c>
      <c r="C38" s="514" t="s">
        <v>818</v>
      </c>
      <c r="D38" s="433" t="s">
        <v>4803</v>
      </c>
      <c r="E38" s="434" t="s">
        <v>143</v>
      </c>
      <c r="F38" s="464" t="b">
        <f>IF(総括表!$B$4=総括表!$Q$4,基礎データ貼付用シート!E131)</f>
        <v>0</v>
      </c>
      <c r="G38" s="522" t="s">
        <v>117</v>
      </c>
      <c r="H38" s="528">
        <v>0.40799999999999997</v>
      </c>
      <c r="I38" s="522" t="s">
        <v>119</v>
      </c>
      <c r="J38" s="524">
        <f t="shared" si="1"/>
        <v>0</v>
      </c>
      <c r="K38" s="391" t="s">
        <v>320</v>
      </c>
      <c r="L38" s="388"/>
    </row>
    <row r="39" spans="1:12" s="163" customFormat="1" ht="15" customHeight="1" x14ac:dyDescent="0.2">
      <c r="A39" s="388"/>
      <c r="B39" s="403"/>
      <c r="C39" s="395"/>
      <c r="D39" s="433" t="s">
        <v>4804</v>
      </c>
      <c r="E39" s="434" t="s">
        <v>142</v>
      </c>
      <c r="F39" s="464" t="b">
        <f>IF(総括表!$B$4=総括表!$Q$5,基礎データ貼付用シート!E131)</f>
        <v>0</v>
      </c>
      <c r="G39" s="522" t="s">
        <v>117</v>
      </c>
      <c r="H39" s="529">
        <v>0.38500000000000001</v>
      </c>
      <c r="I39" s="526" t="s">
        <v>119</v>
      </c>
      <c r="J39" s="524">
        <f t="shared" si="1"/>
        <v>0</v>
      </c>
      <c r="K39" s="391" t="s">
        <v>4842</v>
      </c>
      <c r="L39" s="388"/>
    </row>
    <row r="40" spans="1:12" s="163" customFormat="1" ht="15" customHeight="1" x14ac:dyDescent="0.2">
      <c r="A40" s="388"/>
      <c r="B40" s="432">
        <v>14</v>
      </c>
      <c r="C40" s="514" t="s">
        <v>894</v>
      </c>
      <c r="D40" s="433" t="s">
        <v>4803</v>
      </c>
      <c r="E40" s="434" t="s">
        <v>143</v>
      </c>
      <c r="F40" s="464" t="b">
        <f>IF(総括表!$B$4=総括表!$Q$4,基礎データ貼付用シート!E133)</f>
        <v>0</v>
      </c>
      <c r="G40" s="522" t="s">
        <v>117</v>
      </c>
      <c r="H40" s="528">
        <v>0.43</v>
      </c>
      <c r="I40" s="522" t="s">
        <v>119</v>
      </c>
      <c r="J40" s="524">
        <f>ROUND(F40*H40,0)</f>
        <v>0</v>
      </c>
      <c r="K40" s="391" t="s">
        <v>318</v>
      </c>
      <c r="L40" s="388"/>
    </row>
    <row r="41" spans="1:12" s="163" customFormat="1" ht="15" customHeight="1" x14ac:dyDescent="0.2">
      <c r="A41" s="388"/>
      <c r="B41" s="403"/>
      <c r="C41" s="395"/>
      <c r="D41" s="433" t="s">
        <v>4804</v>
      </c>
      <c r="E41" s="434" t="s">
        <v>142</v>
      </c>
      <c r="F41" s="464" t="b">
        <f>IF(総括表!$B$4=総括表!$Q$5,基礎データ貼付用シート!E133)</f>
        <v>0</v>
      </c>
      <c r="G41" s="522" t="s">
        <v>117</v>
      </c>
      <c r="H41" s="529">
        <v>0.41199999999999998</v>
      </c>
      <c r="I41" s="526" t="s">
        <v>119</v>
      </c>
      <c r="J41" s="524">
        <f>ROUND(F41*H41,0)</f>
        <v>0</v>
      </c>
      <c r="K41" s="391" t="s">
        <v>4843</v>
      </c>
      <c r="L41" s="388"/>
    </row>
    <row r="42" spans="1:12" s="163" customFormat="1" ht="15" customHeight="1" x14ac:dyDescent="0.2">
      <c r="A42" s="388"/>
      <c r="B42" s="432">
        <v>15</v>
      </c>
      <c r="C42" s="514" t="s">
        <v>926</v>
      </c>
      <c r="D42" s="433" t="s">
        <v>4803</v>
      </c>
      <c r="E42" s="434" t="s">
        <v>143</v>
      </c>
      <c r="F42" s="464" t="b">
        <f>IF(総括表!$B$4=総括表!$Q$4,基礎データ貼付用シート!E135)</f>
        <v>0</v>
      </c>
      <c r="G42" s="522" t="s">
        <v>117</v>
      </c>
      <c r="H42" s="528">
        <v>0.45400000000000001</v>
      </c>
      <c r="I42" s="522" t="s">
        <v>119</v>
      </c>
      <c r="J42" s="524">
        <f t="shared" si="1"/>
        <v>0</v>
      </c>
      <c r="K42" s="391" t="s">
        <v>316</v>
      </c>
      <c r="L42" s="388"/>
    </row>
    <row r="43" spans="1:12" s="163" customFormat="1" ht="15" customHeight="1" x14ac:dyDescent="0.2">
      <c r="A43" s="388"/>
      <c r="B43" s="403"/>
      <c r="C43" s="395"/>
      <c r="D43" s="433" t="s">
        <v>4804</v>
      </c>
      <c r="E43" s="434" t="s">
        <v>142</v>
      </c>
      <c r="F43" s="464" t="b">
        <f>IF(総括表!$B$4=総括表!$Q$5,基礎データ貼付用シート!E135)</f>
        <v>0</v>
      </c>
      <c r="G43" s="522" t="s">
        <v>117</v>
      </c>
      <c r="H43" s="529">
        <v>0.442</v>
      </c>
      <c r="I43" s="526" t="s">
        <v>119</v>
      </c>
      <c r="J43" s="524">
        <f>ROUND(F43*H43,0)</f>
        <v>0</v>
      </c>
      <c r="K43" s="391" t="s">
        <v>4844</v>
      </c>
      <c r="L43" s="388"/>
    </row>
    <row r="44" spans="1:12" s="163" customFormat="1" ht="15" customHeight="1" x14ac:dyDescent="0.2">
      <c r="A44" s="388"/>
      <c r="B44" s="432">
        <v>16</v>
      </c>
      <c r="C44" s="514" t="s">
        <v>1082</v>
      </c>
      <c r="D44" s="433" t="s">
        <v>4803</v>
      </c>
      <c r="E44" s="434" t="s">
        <v>143</v>
      </c>
      <c r="F44" s="464" t="b">
        <f>IF(総括表!$B$4=総括表!$Q$4,基礎データ貼付用シート!E137)</f>
        <v>0</v>
      </c>
      <c r="G44" s="522" t="s">
        <v>117</v>
      </c>
      <c r="H44" s="528">
        <v>0.47699999999999998</v>
      </c>
      <c r="I44" s="522" t="s">
        <v>119</v>
      </c>
      <c r="J44" s="524">
        <f t="shared" ref="J44" si="2">ROUND(F44*H44,0)</f>
        <v>0</v>
      </c>
      <c r="K44" s="391" t="s">
        <v>314</v>
      </c>
      <c r="L44" s="388"/>
    </row>
    <row r="45" spans="1:12" s="163" customFormat="1" ht="15" customHeight="1" x14ac:dyDescent="0.2">
      <c r="A45" s="388"/>
      <c r="B45" s="403"/>
      <c r="C45" s="395"/>
      <c r="D45" s="433" t="s">
        <v>4804</v>
      </c>
      <c r="E45" s="434" t="s">
        <v>142</v>
      </c>
      <c r="F45" s="464" t="b">
        <f>IF(総括表!$B$4=総括表!$Q$5,基礎データ貼付用シート!E137)</f>
        <v>0</v>
      </c>
      <c r="G45" s="522" t="s">
        <v>117</v>
      </c>
      <c r="H45" s="529">
        <v>0.47099999999999997</v>
      </c>
      <c r="I45" s="526" t="s">
        <v>119</v>
      </c>
      <c r="J45" s="524">
        <f>ROUND(F45*H45,0)</f>
        <v>0</v>
      </c>
      <c r="K45" s="391" t="s">
        <v>4845</v>
      </c>
      <c r="L45" s="388"/>
    </row>
    <row r="46" spans="1:12" s="163" customFormat="1" ht="15" customHeight="1" x14ac:dyDescent="0.2">
      <c r="A46" s="388"/>
      <c r="B46" s="432">
        <v>17</v>
      </c>
      <c r="C46" s="514" t="s">
        <v>1284</v>
      </c>
      <c r="D46" s="433" t="s">
        <v>4803</v>
      </c>
      <c r="E46" s="434" t="s">
        <v>143</v>
      </c>
      <c r="F46" s="464" t="b">
        <f>IF(総括表!$B$4=総括表!$Q$4,基礎データ貼付用シート!E139)</f>
        <v>0</v>
      </c>
      <c r="G46" s="522" t="s">
        <v>117</v>
      </c>
      <c r="H46" s="528">
        <v>0.5</v>
      </c>
      <c r="I46" s="522" t="s">
        <v>119</v>
      </c>
      <c r="J46" s="524">
        <f t="shared" ref="J46" si="3">ROUND(F46*H46,0)</f>
        <v>0</v>
      </c>
      <c r="K46" s="391" t="s">
        <v>312</v>
      </c>
      <c r="L46" s="388"/>
    </row>
    <row r="47" spans="1:12" s="163" customFormat="1" ht="15" customHeight="1" x14ac:dyDescent="0.2">
      <c r="A47" s="388"/>
      <c r="B47" s="403"/>
      <c r="C47" s="395"/>
      <c r="D47" s="433" t="s">
        <v>4804</v>
      </c>
      <c r="E47" s="434" t="s">
        <v>142</v>
      </c>
      <c r="F47" s="464" t="b">
        <f>IF(総括表!$B$4=総括表!$Q$5,基礎データ貼付用シート!E139)</f>
        <v>0</v>
      </c>
      <c r="G47" s="522" t="s">
        <v>117</v>
      </c>
      <c r="H47" s="529">
        <v>0.5</v>
      </c>
      <c r="I47" s="526" t="s">
        <v>119</v>
      </c>
      <c r="J47" s="524">
        <f>ROUND(F47*H47,0)</f>
        <v>0</v>
      </c>
      <c r="K47" s="391" t="s">
        <v>4846</v>
      </c>
      <c r="L47" s="388"/>
    </row>
    <row r="48" spans="1:12" s="163" customFormat="1" ht="15" customHeight="1" x14ac:dyDescent="0.2">
      <c r="A48" s="388"/>
      <c r="B48" s="432">
        <v>18</v>
      </c>
      <c r="C48" s="514" t="s">
        <v>5389</v>
      </c>
      <c r="D48" s="433" t="s">
        <v>4803</v>
      </c>
      <c r="E48" s="434" t="s">
        <v>143</v>
      </c>
      <c r="F48" s="464" t="b">
        <f>IF(総括表!$B$4=総括表!$Q$4,基礎データ貼付用シート!E141)</f>
        <v>0</v>
      </c>
      <c r="G48" s="522" t="s">
        <v>117</v>
      </c>
      <c r="H48" s="528">
        <v>0.5</v>
      </c>
      <c r="I48" s="522" t="s">
        <v>119</v>
      </c>
      <c r="J48" s="524">
        <f t="shared" ref="J48" si="4">ROUND(F48*H48,0)</f>
        <v>0</v>
      </c>
      <c r="K48" s="391" t="s">
        <v>310</v>
      </c>
      <c r="L48" s="388"/>
    </row>
    <row r="49" spans="1:12" s="163" customFormat="1" ht="15" customHeight="1" x14ac:dyDescent="0.2">
      <c r="A49" s="388"/>
      <c r="B49" s="403"/>
      <c r="C49" s="395"/>
      <c r="D49" s="433" t="s">
        <v>4804</v>
      </c>
      <c r="E49" s="434" t="s">
        <v>142</v>
      </c>
      <c r="F49" s="464" t="b">
        <f>IF(総括表!$B$4=総括表!$Q$5,基礎データ貼付用シート!E141)</f>
        <v>0</v>
      </c>
      <c r="G49" s="522" t="s">
        <v>117</v>
      </c>
      <c r="H49" s="529">
        <v>0.5</v>
      </c>
      <c r="I49" s="526" t="s">
        <v>119</v>
      </c>
      <c r="J49" s="524">
        <f>ROUND(F49*H49,0)</f>
        <v>0</v>
      </c>
      <c r="K49" s="391" t="s">
        <v>4847</v>
      </c>
      <c r="L49" s="388"/>
    </row>
    <row r="50" spans="1:12" s="163" customFormat="1" ht="15" customHeight="1" x14ac:dyDescent="0.2">
      <c r="A50" s="388"/>
      <c r="B50" s="432">
        <v>19</v>
      </c>
      <c r="C50" s="514" t="s">
        <v>5796</v>
      </c>
      <c r="D50" s="433" t="s">
        <v>4803</v>
      </c>
      <c r="E50" s="434" t="s">
        <v>143</v>
      </c>
      <c r="F50" s="464" t="b">
        <f>IF(総括表!$B$4=総括表!$Q$4,基礎データ貼付用シート!E143)</f>
        <v>0</v>
      </c>
      <c r="G50" s="522" t="s">
        <v>117</v>
      </c>
      <c r="H50" s="528">
        <v>0.5</v>
      </c>
      <c r="I50" s="522" t="s">
        <v>119</v>
      </c>
      <c r="J50" s="524">
        <f t="shared" ref="J50" si="5">ROUND(F50*H50,0)</f>
        <v>0</v>
      </c>
      <c r="K50" s="391" t="s">
        <v>308</v>
      </c>
      <c r="L50" s="388"/>
    </row>
    <row r="51" spans="1:12" s="163" customFormat="1" ht="15" customHeight="1" x14ac:dyDescent="0.2">
      <c r="A51" s="388"/>
      <c r="B51" s="403"/>
      <c r="C51" s="395"/>
      <c r="D51" s="433" t="s">
        <v>4804</v>
      </c>
      <c r="E51" s="434" t="s">
        <v>142</v>
      </c>
      <c r="F51" s="464" t="b">
        <f>IF(総括表!$B$4=総括表!$Q$5,基礎データ貼付用シート!E143)</f>
        <v>0</v>
      </c>
      <c r="G51" s="522" t="s">
        <v>117</v>
      </c>
      <c r="H51" s="529">
        <v>0.5</v>
      </c>
      <c r="I51" s="526" t="s">
        <v>119</v>
      </c>
      <c r="J51" s="524">
        <f>ROUND(F51*H51,0)</f>
        <v>0</v>
      </c>
      <c r="K51" s="391" t="s">
        <v>307</v>
      </c>
      <c r="L51" s="388"/>
    </row>
    <row r="52" spans="1:12" s="163" customFormat="1" ht="15" customHeight="1" x14ac:dyDescent="0.2">
      <c r="A52" s="388"/>
      <c r="B52" s="432">
        <v>20</v>
      </c>
      <c r="C52" s="514" t="s">
        <v>6351</v>
      </c>
      <c r="D52" s="433" t="s">
        <v>935</v>
      </c>
      <c r="E52" s="434" t="s">
        <v>143</v>
      </c>
      <c r="F52" s="464" t="b">
        <f>IF(総括表!$B$4=総括表!$Q$4,基礎データ貼付用シート!E145)</f>
        <v>0</v>
      </c>
      <c r="G52" s="522" t="s">
        <v>117</v>
      </c>
      <c r="H52" s="528">
        <v>0.5</v>
      </c>
      <c r="I52" s="522" t="s">
        <v>119</v>
      </c>
      <c r="J52" s="524">
        <f t="shared" ref="J52" si="6">ROUND(F52*H52,0)</f>
        <v>0</v>
      </c>
      <c r="K52" s="391" t="s">
        <v>5411</v>
      </c>
      <c r="L52" s="388"/>
    </row>
    <row r="53" spans="1:12" s="163" customFormat="1" ht="15" customHeight="1" thickBot="1" x14ac:dyDescent="0.25">
      <c r="A53" s="388"/>
      <c r="B53" s="403"/>
      <c r="C53" s="395"/>
      <c r="D53" s="433" t="s">
        <v>669</v>
      </c>
      <c r="E53" s="434" t="s">
        <v>142</v>
      </c>
      <c r="F53" s="464" t="b">
        <f>IF(総括表!$B$4=総括表!$Q$5,基礎データ貼付用シート!E145)</f>
        <v>0</v>
      </c>
      <c r="G53" s="522" t="s">
        <v>117</v>
      </c>
      <c r="H53" s="529">
        <v>0.5</v>
      </c>
      <c r="I53" s="526" t="s">
        <v>119</v>
      </c>
      <c r="J53" s="524">
        <f>ROUND(F53*H53,0)</f>
        <v>0</v>
      </c>
      <c r="K53" s="391" t="s">
        <v>5412</v>
      </c>
      <c r="L53" s="388"/>
    </row>
    <row r="54" spans="1:12" s="163" customFormat="1" ht="15" customHeight="1" x14ac:dyDescent="0.2">
      <c r="A54" s="388"/>
      <c r="B54" s="435"/>
      <c r="C54" s="436"/>
      <c r="D54" s="435"/>
      <c r="E54" s="435"/>
      <c r="F54" s="515"/>
      <c r="G54" s="437"/>
      <c r="H54" s="1519" t="s">
        <v>5689</v>
      </c>
      <c r="I54" s="1520"/>
      <c r="J54" s="516"/>
      <c r="K54" s="391"/>
      <c r="L54" s="388"/>
    </row>
    <row r="55" spans="1:12" s="163" customFormat="1" ht="15" customHeight="1" thickBot="1" x14ac:dyDescent="0.25">
      <c r="A55" s="388"/>
      <c r="B55" s="391"/>
      <c r="C55" s="391"/>
      <c r="D55" s="391"/>
      <c r="E55" s="391"/>
      <c r="F55" s="517"/>
      <c r="G55" s="391"/>
      <c r="H55" s="1494" t="s">
        <v>118</v>
      </c>
      <c r="I55" s="1495"/>
      <c r="J55" s="530">
        <f>SUM(J14:J53)</f>
        <v>0</v>
      </c>
      <c r="K55" s="391" t="s">
        <v>4848</v>
      </c>
      <c r="L55" s="446" t="s">
        <v>678</v>
      </c>
    </row>
    <row r="56" spans="1:12" s="163" customFormat="1" ht="9" customHeight="1" x14ac:dyDescent="0.2">
      <c r="A56" s="388"/>
      <c r="B56" s="388"/>
      <c r="C56" s="388"/>
      <c r="D56" s="388"/>
      <c r="E56" s="388"/>
      <c r="F56" s="506"/>
      <c r="G56" s="388"/>
      <c r="H56" s="518"/>
      <c r="I56" s="388"/>
      <c r="J56" s="506"/>
      <c r="K56" s="388"/>
      <c r="L56" s="388"/>
    </row>
    <row r="57" spans="1:12" ht="9" customHeight="1" thickBot="1" x14ac:dyDescent="0.25">
      <c r="A57" s="388"/>
      <c r="B57" s="391"/>
      <c r="C57" s="391"/>
      <c r="D57" s="391"/>
      <c r="E57" s="391"/>
      <c r="F57" s="517"/>
      <c r="G57" s="439"/>
      <c r="H57" s="519"/>
      <c r="I57" s="437"/>
      <c r="J57" s="515"/>
      <c r="K57" s="391"/>
      <c r="L57" s="388"/>
    </row>
    <row r="58" spans="1:12" ht="12.75" customHeight="1" x14ac:dyDescent="0.2">
      <c r="A58" s="388"/>
      <c r="B58" s="391"/>
      <c r="C58" s="391"/>
      <c r="D58" s="391"/>
      <c r="E58" s="391"/>
      <c r="F58" s="517"/>
      <c r="G58" s="439"/>
      <c r="H58" s="1519" t="s">
        <v>4850</v>
      </c>
      <c r="I58" s="1520"/>
      <c r="J58" s="516"/>
      <c r="K58" s="391"/>
      <c r="L58" s="388"/>
    </row>
    <row r="59" spans="1:12" ht="18.75" customHeight="1" thickBot="1" x14ac:dyDescent="0.25">
      <c r="A59" s="384"/>
      <c r="B59" s="384"/>
      <c r="C59" s="384"/>
      <c r="D59" s="384"/>
      <c r="E59" s="384"/>
      <c r="F59" s="502"/>
      <c r="G59" s="384"/>
      <c r="H59" s="1521" t="s">
        <v>158</v>
      </c>
      <c r="I59" s="1522"/>
      <c r="J59" s="530">
        <f>SUMIF(L3:L55,"*",J3:J55)</f>
        <v>0</v>
      </c>
      <c r="K59" s="391" t="s">
        <v>4851</v>
      </c>
      <c r="L59" s="384"/>
    </row>
    <row r="60" spans="1:12" ht="18.75" customHeight="1" x14ac:dyDescent="0.2">
      <c r="A60" s="384"/>
      <c r="B60" s="384"/>
      <c r="C60" s="384"/>
      <c r="D60" s="384"/>
      <c r="E60" s="384"/>
      <c r="F60" s="502"/>
      <c r="G60" s="384"/>
      <c r="H60" s="504"/>
      <c r="I60" s="384"/>
      <c r="J60" s="502"/>
      <c r="K60" s="384"/>
      <c r="L60" s="384"/>
    </row>
  </sheetData>
  <sheetProtection autoFilter="0"/>
  <mergeCells count="10">
    <mergeCell ref="B5:E7"/>
    <mergeCell ref="B12:C12"/>
    <mergeCell ref="D12:E12"/>
    <mergeCell ref="A1:B1"/>
    <mergeCell ref="C1:E1"/>
    <mergeCell ref="H54:I54"/>
    <mergeCell ref="H55:I55"/>
    <mergeCell ref="H58:I58"/>
    <mergeCell ref="H59:I59"/>
    <mergeCell ref="I1:K1"/>
  </mergeCells>
  <phoneticPr fontId="3"/>
  <printOptions horizontalCentered="1"/>
  <pageMargins left="0.78740157480314965" right="0.78740157480314965" top="0.98425196850393704" bottom="0.98425196850393704"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L60"/>
  <sheetViews>
    <sheetView workbookViewId="0">
      <selection activeCell="H7" sqref="H7"/>
    </sheetView>
  </sheetViews>
  <sheetFormatPr defaultColWidth="9" defaultRowHeight="18.75" customHeight="1" x14ac:dyDescent="0.2"/>
  <cols>
    <col min="1" max="1" width="3.88671875" style="155" customWidth="1"/>
    <col min="2" max="2" width="5" style="155" customWidth="1"/>
    <col min="3" max="3" width="7.44140625" style="155" bestFit="1" customWidth="1"/>
    <col min="4" max="4" width="3" style="155" bestFit="1" customWidth="1"/>
    <col min="5" max="5" width="14.6640625" style="155" customWidth="1"/>
    <col min="6" max="6" width="11.88671875" style="176" customWidth="1"/>
    <col min="7" max="7" width="2" style="155" bestFit="1" customWidth="1"/>
    <col min="8" max="8" width="11.88671875" style="177" customWidth="1"/>
    <col min="9" max="9" width="2" style="155" bestFit="1" customWidth="1"/>
    <col min="10" max="10" width="11.88671875" style="176" customWidth="1"/>
    <col min="11" max="11" width="3" style="155" customWidth="1"/>
    <col min="12" max="16384" width="9" style="155"/>
  </cols>
  <sheetData>
    <row r="1" spans="1:12" ht="18.75" customHeight="1" x14ac:dyDescent="0.2">
      <c r="A1" s="1527" t="s">
        <v>155</v>
      </c>
      <c r="B1" s="1528"/>
      <c r="C1" s="1527" t="s">
        <v>5</v>
      </c>
      <c r="D1" s="1529"/>
      <c r="E1" s="1528"/>
      <c r="F1" s="502"/>
      <c r="G1" s="384"/>
      <c r="H1" s="503" t="s">
        <v>154</v>
      </c>
      <c r="I1" s="1501">
        <f>総括表!H4</f>
        <v>0</v>
      </c>
      <c r="J1" s="1523"/>
      <c r="K1" s="1501"/>
      <c r="L1" s="384"/>
    </row>
    <row r="2" spans="1:12" ht="11.25" customHeight="1" x14ac:dyDescent="0.2">
      <c r="A2" s="384"/>
      <c r="B2" s="384"/>
      <c r="C2" s="384"/>
      <c r="D2" s="384"/>
      <c r="E2" s="384"/>
      <c r="F2" s="502"/>
      <c r="G2" s="384"/>
      <c r="H2" s="504"/>
      <c r="I2" s="384"/>
      <c r="J2" s="505"/>
      <c r="K2" s="384"/>
      <c r="L2" s="384"/>
    </row>
    <row r="3" spans="1:12" ht="18.75" customHeight="1" x14ac:dyDescent="0.2">
      <c r="A3" s="387" t="s">
        <v>663</v>
      </c>
      <c r="B3" s="388" t="s">
        <v>748</v>
      </c>
      <c r="C3" s="384"/>
      <c r="D3" s="384"/>
      <c r="E3" s="384"/>
      <c r="F3" s="502"/>
      <c r="G3" s="384"/>
      <c r="H3" s="504"/>
      <c r="I3" s="384"/>
      <c r="J3" s="502"/>
      <c r="K3" s="384"/>
      <c r="L3" s="384"/>
    </row>
    <row r="4" spans="1:12" ht="11.25" customHeight="1" x14ac:dyDescent="0.2">
      <c r="A4" s="389"/>
      <c r="B4" s="384"/>
      <c r="C4" s="384"/>
      <c r="D4" s="384"/>
      <c r="E4" s="384"/>
      <c r="F4" s="502"/>
      <c r="G4" s="384"/>
      <c r="H4" s="504"/>
      <c r="I4" s="384"/>
      <c r="J4" s="502"/>
      <c r="K4" s="384"/>
      <c r="L4" s="384"/>
    </row>
    <row r="5" spans="1:12" ht="15" customHeight="1" x14ac:dyDescent="0.2">
      <c r="A5" s="389"/>
      <c r="B5" s="1524" t="s">
        <v>6649</v>
      </c>
      <c r="C5" s="1524"/>
      <c r="D5" s="1524"/>
      <c r="E5" s="1524"/>
      <c r="F5" s="502"/>
      <c r="G5" s="384"/>
      <c r="H5" s="504"/>
      <c r="I5" s="384"/>
      <c r="J5" s="502"/>
      <c r="K5" s="384"/>
      <c r="L5" s="384"/>
    </row>
    <row r="6" spans="1:12" s="163" customFormat="1" ht="15" customHeight="1" thickBot="1" x14ac:dyDescent="0.25">
      <c r="A6" s="387"/>
      <c r="B6" s="1524"/>
      <c r="C6" s="1524"/>
      <c r="D6" s="1524"/>
      <c r="E6" s="1524"/>
      <c r="F6" s="506"/>
      <c r="G6" s="388"/>
      <c r="H6" s="506" t="s">
        <v>160</v>
      </c>
      <c r="I6" s="388"/>
      <c r="J6" s="506"/>
      <c r="K6" s="388"/>
      <c r="L6" s="388"/>
    </row>
    <row r="7" spans="1:12" s="163" customFormat="1" ht="18.75" customHeight="1" thickTop="1" thickBot="1" x14ac:dyDescent="0.25">
      <c r="A7" s="387"/>
      <c r="B7" s="1524"/>
      <c r="C7" s="1524"/>
      <c r="D7" s="1524"/>
      <c r="E7" s="1524"/>
      <c r="F7" s="178"/>
      <c r="G7" s="507" t="s">
        <v>664</v>
      </c>
      <c r="H7" s="520">
        <v>0.3</v>
      </c>
      <c r="I7" s="507" t="s">
        <v>665</v>
      </c>
      <c r="J7" s="521">
        <f>ROUND(F7*H7,0)</f>
        <v>0</v>
      </c>
      <c r="K7" s="391" t="s">
        <v>666</v>
      </c>
      <c r="L7" s="446" t="s">
        <v>664</v>
      </c>
    </row>
    <row r="8" spans="1:12" ht="15" customHeight="1" thickTop="1" x14ac:dyDescent="0.2">
      <c r="A8" s="389"/>
      <c r="B8" s="384"/>
      <c r="C8" s="384"/>
      <c r="D8" s="384"/>
      <c r="E8" s="384"/>
      <c r="F8" s="502"/>
      <c r="G8" s="384"/>
      <c r="H8" s="504"/>
      <c r="I8" s="384"/>
      <c r="J8" s="502"/>
      <c r="K8" s="384"/>
      <c r="L8" s="384"/>
    </row>
    <row r="9" spans="1:12" ht="15" customHeight="1" x14ac:dyDescent="0.2">
      <c r="A9" s="389"/>
      <c r="B9" s="384"/>
      <c r="C9" s="384"/>
      <c r="D9" s="384"/>
      <c r="E9" s="384"/>
      <c r="F9" s="502"/>
      <c r="G9" s="384"/>
      <c r="H9" s="504"/>
      <c r="I9" s="384"/>
      <c r="J9" s="502"/>
      <c r="K9" s="384"/>
      <c r="L9" s="384"/>
    </row>
    <row r="10" spans="1:12" ht="18.75" customHeight="1" x14ac:dyDescent="0.2">
      <c r="A10" s="387" t="s">
        <v>667</v>
      </c>
      <c r="B10" s="388" t="s">
        <v>749</v>
      </c>
      <c r="C10" s="384"/>
      <c r="D10" s="384"/>
      <c r="E10" s="384"/>
      <c r="F10" s="502"/>
      <c r="G10" s="384"/>
      <c r="H10" s="504"/>
      <c r="I10" s="384"/>
      <c r="J10" s="502"/>
      <c r="K10" s="384"/>
      <c r="L10" s="384"/>
    </row>
    <row r="11" spans="1:12" ht="11.25" customHeight="1" x14ac:dyDescent="0.2">
      <c r="A11" s="389"/>
      <c r="B11" s="384"/>
      <c r="C11" s="384"/>
      <c r="D11" s="384"/>
      <c r="E11" s="384"/>
      <c r="F11" s="502"/>
      <c r="G11" s="384"/>
      <c r="H11" s="504"/>
      <c r="I11" s="384"/>
      <c r="J11" s="502"/>
      <c r="K11" s="384"/>
      <c r="L11" s="384"/>
    </row>
    <row r="12" spans="1:12" ht="18.75" customHeight="1" x14ac:dyDescent="0.2">
      <c r="A12" s="389"/>
      <c r="B12" s="1525" t="s">
        <v>140</v>
      </c>
      <c r="C12" s="1526"/>
      <c r="D12" s="1525" t="s">
        <v>139</v>
      </c>
      <c r="E12" s="1526"/>
      <c r="F12" s="508" t="s">
        <v>138</v>
      </c>
      <c r="G12" s="509"/>
      <c r="H12" s="510" t="s">
        <v>137</v>
      </c>
      <c r="I12" s="509"/>
      <c r="J12" s="508" t="s">
        <v>89</v>
      </c>
      <c r="K12" s="391"/>
      <c r="L12" s="384"/>
    </row>
    <row r="13" spans="1:12" ht="15" customHeight="1" x14ac:dyDescent="0.2">
      <c r="A13" s="389"/>
      <c r="B13" s="429"/>
      <c r="C13" s="393"/>
      <c r="D13" s="394"/>
      <c r="E13" s="395"/>
      <c r="F13" s="511"/>
      <c r="G13" s="396"/>
      <c r="H13" s="512"/>
      <c r="I13" s="396"/>
      <c r="J13" s="513" t="s">
        <v>668</v>
      </c>
      <c r="K13" s="391"/>
      <c r="L13" s="384"/>
    </row>
    <row r="14" spans="1:12" s="163" customFormat="1" ht="15" customHeight="1" x14ac:dyDescent="0.2">
      <c r="A14" s="388"/>
      <c r="B14" s="432">
        <v>1</v>
      </c>
      <c r="C14" s="514" t="s">
        <v>6452</v>
      </c>
      <c r="D14" s="433" t="s">
        <v>4803</v>
      </c>
      <c r="E14" s="434" t="s">
        <v>143</v>
      </c>
      <c r="F14" s="464" t="b">
        <f>IF(総括表!$B$4=総括表!$Q$4,基礎データ貼付用シート!E108)</f>
        <v>0</v>
      </c>
      <c r="G14" s="522" t="s">
        <v>664</v>
      </c>
      <c r="H14" s="523">
        <v>3.1E-2</v>
      </c>
      <c r="I14" s="522" t="s">
        <v>665</v>
      </c>
      <c r="J14" s="524">
        <f>ROUND(F14*H14,0)</f>
        <v>0</v>
      </c>
      <c r="K14" s="391" t="s">
        <v>274</v>
      </c>
      <c r="L14" s="388"/>
    </row>
    <row r="15" spans="1:12" s="163" customFormat="1" ht="15" customHeight="1" x14ac:dyDescent="0.2">
      <c r="A15" s="388"/>
      <c r="B15" s="403"/>
      <c r="C15" s="395"/>
      <c r="D15" s="433" t="s">
        <v>4804</v>
      </c>
      <c r="E15" s="434" t="s">
        <v>142</v>
      </c>
      <c r="F15" s="464" t="b">
        <f>IF(総括表!$B$4=総括表!$Q$5,基礎データ貼付用シート!E108)</f>
        <v>0</v>
      </c>
      <c r="G15" s="522" t="s">
        <v>664</v>
      </c>
      <c r="H15" s="525">
        <v>3.1E-2</v>
      </c>
      <c r="I15" s="526" t="s">
        <v>665</v>
      </c>
      <c r="J15" s="527">
        <f t="shared" ref="J15:J33" si="0">ROUND(F15*H15,0)</f>
        <v>0</v>
      </c>
      <c r="K15" s="391" t="s">
        <v>273</v>
      </c>
      <c r="L15" s="388"/>
    </row>
    <row r="16" spans="1:12" s="163" customFormat="1" ht="15" customHeight="1" x14ac:dyDescent="0.2">
      <c r="A16" s="388"/>
      <c r="B16" s="432">
        <v>2</v>
      </c>
      <c r="C16" s="514" t="s">
        <v>6453</v>
      </c>
      <c r="D16" s="433" t="s">
        <v>4803</v>
      </c>
      <c r="E16" s="434" t="s">
        <v>143</v>
      </c>
      <c r="F16" s="464" t="b">
        <f>IF(総括表!$B$4=総括表!$Q$4,基礎データ貼付用シート!E110)</f>
        <v>0</v>
      </c>
      <c r="G16" s="522" t="s">
        <v>664</v>
      </c>
      <c r="H16" s="528">
        <v>6.6000000000000003E-2</v>
      </c>
      <c r="I16" s="522" t="s">
        <v>665</v>
      </c>
      <c r="J16" s="524">
        <f t="shared" si="0"/>
        <v>0</v>
      </c>
      <c r="K16" s="391" t="s">
        <v>272</v>
      </c>
      <c r="L16" s="388"/>
    </row>
    <row r="17" spans="1:12" s="163" customFormat="1" ht="15" customHeight="1" x14ac:dyDescent="0.2">
      <c r="A17" s="388"/>
      <c r="B17" s="403"/>
      <c r="C17" s="395"/>
      <c r="D17" s="433" t="s">
        <v>4804</v>
      </c>
      <c r="E17" s="434" t="s">
        <v>142</v>
      </c>
      <c r="F17" s="464" t="b">
        <f>IF(総括表!$B$4=総括表!$Q$5,基礎データ貼付用シート!E110)</f>
        <v>0</v>
      </c>
      <c r="G17" s="522" t="s">
        <v>664</v>
      </c>
      <c r="H17" s="529">
        <v>6.6000000000000003E-2</v>
      </c>
      <c r="I17" s="526" t="s">
        <v>665</v>
      </c>
      <c r="J17" s="527">
        <f t="shared" si="0"/>
        <v>0</v>
      </c>
      <c r="K17" s="391" t="s">
        <v>271</v>
      </c>
      <c r="L17" s="388"/>
    </row>
    <row r="18" spans="1:12" s="163" customFormat="1" ht="15" customHeight="1" x14ac:dyDescent="0.2">
      <c r="A18" s="388"/>
      <c r="B18" s="432">
        <v>3</v>
      </c>
      <c r="C18" s="514" t="s">
        <v>6454</v>
      </c>
      <c r="D18" s="433" t="s">
        <v>4803</v>
      </c>
      <c r="E18" s="434" t="s">
        <v>143</v>
      </c>
      <c r="F18" s="464" t="b">
        <f>IF(総括表!$B$4=総括表!$Q$4,基礎データ貼付用シート!E112)</f>
        <v>0</v>
      </c>
      <c r="G18" s="522" t="s">
        <v>664</v>
      </c>
      <c r="H18" s="528">
        <v>9.6000000000000002E-2</v>
      </c>
      <c r="I18" s="522" t="s">
        <v>665</v>
      </c>
      <c r="J18" s="524">
        <f t="shared" si="0"/>
        <v>0</v>
      </c>
      <c r="K18" s="391" t="s">
        <v>269</v>
      </c>
      <c r="L18" s="388"/>
    </row>
    <row r="19" spans="1:12" s="163" customFormat="1" ht="15" customHeight="1" x14ac:dyDescent="0.2">
      <c r="A19" s="388"/>
      <c r="B19" s="403"/>
      <c r="C19" s="395"/>
      <c r="D19" s="433" t="s">
        <v>4804</v>
      </c>
      <c r="E19" s="434" t="s">
        <v>142</v>
      </c>
      <c r="F19" s="464" t="b">
        <f>IF(総括表!$B$4=総括表!$Q$5,基礎データ貼付用シート!E112)</f>
        <v>0</v>
      </c>
      <c r="G19" s="522" t="s">
        <v>664</v>
      </c>
      <c r="H19" s="529">
        <v>9.6000000000000002E-2</v>
      </c>
      <c r="I19" s="526" t="s">
        <v>665</v>
      </c>
      <c r="J19" s="527">
        <f t="shared" si="0"/>
        <v>0</v>
      </c>
      <c r="K19" s="391" t="s">
        <v>268</v>
      </c>
      <c r="L19" s="388"/>
    </row>
    <row r="20" spans="1:12" s="163" customFormat="1" ht="15" customHeight="1" x14ac:dyDescent="0.2">
      <c r="A20" s="388"/>
      <c r="B20" s="432">
        <v>4</v>
      </c>
      <c r="C20" s="514" t="s">
        <v>6455</v>
      </c>
      <c r="D20" s="433" t="s">
        <v>4803</v>
      </c>
      <c r="E20" s="434" t="s">
        <v>143</v>
      </c>
      <c r="F20" s="464" t="b">
        <f>IF(総括表!$B$4=総括表!$Q$4,基礎データ貼付用シート!E114)</f>
        <v>0</v>
      </c>
      <c r="G20" s="522" t="s">
        <v>664</v>
      </c>
      <c r="H20" s="528">
        <v>0.185</v>
      </c>
      <c r="I20" s="522" t="s">
        <v>119</v>
      </c>
      <c r="J20" s="524">
        <f t="shared" si="0"/>
        <v>0</v>
      </c>
      <c r="K20" s="391" t="s">
        <v>270</v>
      </c>
      <c r="L20" s="388"/>
    </row>
    <row r="21" spans="1:12" s="163" customFormat="1" ht="15" customHeight="1" x14ac:dyDescent="0.2">
      <c r="A21" s="388"/>
      <c r="B21" s="403"/>
      <c r="C21" s="395"/>
      <c r="D21" s="433" t="s">
        <v>4804</v>
      </c>
      <c r="E21" s="434" t="s">
        <v>142</v>
      </c>
      <c r="F21" s="464" t="b">
        <f>IF(総括表!$B$4=総括表!$Q$5,基礎データ貼付用シート!E114)</f>
        <v>0</v>
      </c>
      <c r="G21" s="522" t="s">
        <v>664</v>
      </c>
      <c r="H21" s="528">
        <v>7.9000000000000001E-2</v>
      </c>
      <c r="I21" s="526" t="s">
        <v>665</v>
      </c>
      <c r="J21" s="527">
        <f t="shared" si="0"/>
        <v>0</v>
      </c>
      <c r="K21" s="391" t="s">
        <v>267</v>
      </c>
      <c r="L21" s="388"/>
    </row>
    <row r="22" spans="1:12" s="163" customFormat="1" ht="15" customHeight="1" x14ac:dyDescent="0.2">
      <c r="A22" s="388"/>
      <c r="B22" s="432">
        <v>5</v>
      </c>
      <c r="C22" s="514" t="s">
        <v>6456</v>
      </c>
      <c r="D22" s="433" t="s">
        <v>4803</v>
      </c>
      <c r="E22" s="434" t="s">
        <v>143</v>
      </c>
      <c r="F22" s="464" t="b">
        <f>IF(総括表!$B$4=総括表!$Q$4,基礎データ貼付用シート!E116)</f>
        <v>0</v>
      </c>
      <c r="G22" s="522" t="s">
        <v>664</v>
      </c>
      <c r="H22" s="529">
        <v>0.23200000000000001</v>
      </c>
      <c r="I22" s="522" t="s">
        <v>665</v>
      </c>
      <c r="J22" s="524">
        <f t="shared" si="0"/>
        <v>0</v>
      </c>
      <c r="K22" s="391" t="s">
        <v>266</v>
      </c>
      <c r="L22" s="388"/>
    </row>
    <row r="23" spans="1:12" s="163" customFormat="1" ht="15" customHeight="1" x14ac:dyDescent="0.2">
      <c r="A23" s="388"/>
      <c r="B23" s="403"/>
      <c r="C23" s="395"/>
      <c r="D23" s="433" t="s">
        <v>4804</v>
      </c>
      <c r="E23" s="434" t="s">
        <v>142</v>
      </c>
      <c r="F23" s="464" t="b">
        <f>IF(総括表!$B$4=総括表!$Q$5,基礎データ貼付用シート!E116)</f>
        <v>0</v>
      </c>
      <c r="G23" s="522" t="s">
        <v>664</v>
      </c>
      <c r="H23" s="529">
        <v>6.6000000000000003E-2</v>
      </c>
      <c r="I23" s="526" t="s">
        <v>665</v>
      </c>
      <c r="J23" s="527">
        <f t="shared" si="0"/>
        <v>0</v>
      </c>
      <c r="K23" s="391" t="s">
        <v>265</v>
      </c>
      <c r="L23" s="388"/>
    </row>
    <row r="24" spans="1:12" s="163" customFormat="1" ht="15" customHeight="1" x14ac:dyDescent="0.2">
      <c r="A24" s="388"/>
      <c r="B24" s="432">
        <v>6</v>
      </c>
      <c r="C24" s="514" t="s">
        <v>6457</v>
      </c>
      <c r="D24" s="433" t="s">
        <v>4803</v>
      </c>
      <c r="E24" s="434" t="s">
        <v>143</v>
      </c>
      <c r="F24" s="464" t="b">
        <f>IF(総括表!$B$4=総括表!$Q$4,基礎データ貼付用シート!E118)</f>
        <v>0</v>
      </c>
      <c r="G24" s="522" t="s">
        <v>664</v>
      </c>
      <c r="H24" s="529">
        <v>0.255</v>
      </c>
      <c r="I24" s="522" t="s">
        <v>665</v>
      </c>
      <c r="J24" s="524">
        <f t="shared" si="0"/>
        <v>0</v>
      </c>
      <c r="K24" s="391" t="s">
        <v>264</v>
      </c>
      <c r="L24" s="388"/>
    </row>
    <row r="25" spans="1:12" s="163" customFormat="1" ht="15" customHeight="1" x14ac:dyDescent="0.2">
      <c r="A25" s="388"/>
      <c r="B25" s="403"/>
      <c r="C25" s="395"/>
      <c r="D25" s="433" t="s">
        <v>4804</v>
      </c>
      <c r="E25" s="434" t="s">
        <v>142</v>
      </c>
      <c r="F25" s="464" t="b">
        <f>IF(総括表!$B$4=総括表!$Q$5,基礎データ貼付用シート!E118)</f>
        <v>0</v>
      </c>
      <c r="G25" s="522" t="s">
        <v>664</v>
      </c>
      <c r="H25" s="529">
        <v>0.105</v>
      </c>
      <c r="I25" s="526" t="s">
        <v>665</v>
      </c>
      <c r="J25" s="527">
        <f t="shared" si="0"/>
        <v>0</v>
      </c>
      <c r="K25" s="391" t="s">
        <v>263</v>
      </c>
      <c r="L25" s="388"/>
    </row>
    <row r="26" spans="1:12" s="163" customFormat="1" ht="15" customHeight="1" x14ac:dyDescent="0.2">
      <c r="A26" s="388"/>
      <c r="B26" s="432">
        <v>7</v>
      </c>
      <c r="C26" s="514" t="s">
        <v>6458</v>
      </c>
      <c r="D26" s="433" t="s">
        <v>4803</v>
      </c>
      <c r="E26" s="434" t="s">
        <v>143</v>
      </c>
      <c r="F26" s="464" t="b">
        <f>IF(総括表!$B$4=総括表!$Q$4,基礎データ貼付用シート!E120)</f>
        <v>0</v>
      </c>
      <c r="G26" s="522" t="s">
        <v>664</v>
      </c>
      <c r="H26" s="528">
        <v>0.26600000000000001</v>
      </c>
      <c r="I26" s="522" t="s">
        <v>665</v>
      </c>
      <c r="J26" s="524">
        <f t="shared" si="0"/>
        <v>0</v>
      </c>
      <c r="K26" s="391" t="s">
        <v>262</v>
      </c>
      <c r="L26" s="388"/>
    </row>
    <row r="27" spans="1:12" s="163" customFormat="1" ht="15" customHeight="1" x14ac:dyDescent="0.2">
      <c r="A27" s="388"/>
      <c r="B27" s="403"/>
      <c r="C27" s="395"/>
      <c r="D27" s="433" t="s">
        <v>4804</v>
      </c>
      <c r="E27" s="434" t="s">
        <v>142</v>
      </c>
      <c r="F27" s="464" t="b">
        <f>IF(総括表!$B$4=総括表!$Q$5,基礎データ貼付用シート!E120)</f>
        <v>0</v>
      </c>
      <c r="G27" s="522" t="s">
        <v>664</v>
      </c>
      <c r="H27" s="529">
        <v>0.214</v>
      </c>
      <c r="I27" s="526" t="s">
        <v>665</v>
      </c>
      <c r="J27" s="527">
        <f t="shared" si="0"/>
        <v>0</v>
      </c>
      <c r="K27" s="391" t="s">
        <v>261</v>
      </c>
      <c r="L27" s="388"/>
    </row>
    <row r="28" spans="1:12" s="163" customFormat="1" ht="15" customHeight="1" x14ac:dyDescent="0.2">
      <c r="A28" s="388"/>
      <c r="B28" s="432">
        <v>8</v>
      </c>
      <c r="C28" s="514" t="s">
        <v>6459</v>
      </c>
      <c r="D28" s="433" t="s">
        <v>4803</v>
      </c>
      <c r="E28" s="434" t="s">
        <v>143</v>
      </c>
      <c r="F28" s="464" t="b">
        <f>IF(総括表!$B$4=総括表!$Q$4,基礎データ貼付用シート!E122)</f>
        <v>0</v>
      </c>
      <c r="G28" s="522" t="s">
        <v>664</v>
      </c>
      <c r="H28" s="528">
        <v>0.28599999999999998</v>
      </c>
      <c r="I28" s="522" t="s">
        <v>665</v>
      </c>
      <c r="J28" s="524">
        <f t="shared" si="0"/>
        <v>0</v>
      </c>
      <c r="K28" s="391" t="s">
        <v>260</v>
      </c>
      <c r="L28" s="388"/>
    </row>
    <row r="29" spans="1:12" s="163" customFormat="1" ht="15" customHeight="1" x14ac:dyDescent="0.2">
      <c r="A29" s="388"/>
      <c r="B29" s="403"/>
      <c r="C29" s="395"/>
      <c r="D29" s="433" t="s">
        <v>4804</v>
      </c>
      <c r="E29" s="434" t="s">
        <v>142</v>
      </c>
      <c r="F29" s="464" t="b">
        <f>IF(総括表!$B$4=総括表!$Q$5,基礎データ貼付用シート!E122)</f>
        <v>0</v>
      </c>
      <c r="G29" s="522" t="s">
        <v>664</v>
      </c>
      <c r="H29" s="529">
        <v>0.24299999999999999</v>
      </c>
      <c r="I29" s="526" t="s">
        <v>665</v>
      </c>
      <c r="J29" s="527">
        <f t="shared" si="0"/>
        <v>0</v>
      </c>
      <c r="K29" s="391" t="s">
        <v>259</v>
      </c>
      <c r="L29" s="388"/>
    </row>
    <row r="30" spans="1:12" s="163" customFormat="1" ht="15" customHeight="1" x14ac:dyDescent="0.2">
      <c r="A30" s="388"/>
      <c r="B30" s="432">
        <v>9</v>
      </c>
      <c r="C30" s="514" t="s">
        <v>6460</v>
      </c>
      <c r="D30" s="433" t="s">
        <v>4803</v>
      </c>
      <c r="E30" s="434" t="s">
        <v>143</v>
      </c>
      <c r="F30" s="464" t="b">
        <f>IF(総括表!$B$4=総括表!$Q$4,基礎データ貼付用シート!E124)</f>
        <v>0</v>
      </c>
      <c r="G30" s="522" t="s">
        <v>664</v>
      </c>
      <c r="H30" s="528">
        <v>0.309</v>
      </c>
      <c r="I30" s="522" t="s">
        <v>665</v>
      </c>
      <c r="J30" s="524">
        <f t="shared" si="0"/>
        <v>0</v>
      </c>
      <c r="K30" s="391" t="s">
        <v>4837</v>
      </c>
      <c r="L30" s="388"/>
    </row>
    <row r="31" spans="1:12" s="163" customFormat="1" ht="15" customHeight="1" x14ac:dyDescent="0.2">
      <c r="A31" s="388"/>
      <c r="B31" s="403"/>
      <c r="C31" s="395"/>
      <c r="D31" s="433" t="s">
        <v>4804</v>
      </c>
      <c r="E31" s="434" t="s">
        <v>142</v>
      </c>
      <c r="F31" s="464" t="b">
        <f>IF(総括表!$B$4=総括表!$Q$5,基礎データ貼付用シート!E124)</f>
        <v>0</v>
      </c>
      <c r="G31" s="522" t="s">
        <v>664</v>
      </c>
      <c r="H31" s="529">
        <v>0.27200000000000002</v>
      </c>
      <c r="I31" s="526" t="s">
        <v>665</v>
      </c>
      <c r="J31" s="527">
        <f t="shared" si="0"/>
        <v>0</v>
      </c>
      <c r="K31" s="391" t="s">
        <v>4838</v>
      </c>
      <c r="L31" s="388"/>
    </row>
    <row r="32" spans="1:12" s="163" customFormat="1" ht="15" customHeight="1" x14ac:dyDescent="0.2">
      <c r="A32" s="388"/>
      <c r="B32" s="432">
        <v>10</v>
      </c>
      <c r="C32" s="514" t="s">
        <v>6461</v>
      </c>
      <c r="D32" s="433" t="s">
        <v>4803</v>
      </c>
      <c r="E32" s="434" t="s">
        <v>143</v>
      </c>
      <c r="F32" s="464" t="b">
        <f>IF(総括表!$B$4=総括表!$Q$4,基礎データ貼付用シート!E126)</f>
        <v>0</v>
      </c>
      <c r="G32" s="522" t="s">
        <v>664</v>
      </c>
      <c r="H32" s="528">
        <v>0.33700000000000002</v>
      </c>
      <c r="I32" s="522" t="s">
        <v>665</v>
      </c>
      <c r="J32" s="524">
        <f t="shared" si="0"/>
        <v>0</v>
      </c>
      <c r="K32" s="391" t="s">
        <v>256</v>
      </c>
      <c r="L32" s="388"/>
    </row>
    <row r="33" spans="1:12" s="163" customFormat="1" ht="15" customHeight="1" x14ac:dyDescent="0.2">
      <c r="A33" s="388"/>
      <c r="B33" s="403"/>
      <c r="C33" s="395"/>
      <c r="D33" s="433" t="s">
        <v>4804</v>
      </c>
      <c r="E33" s="434" t="s">
        <v>142</v>
      </c>
      <c r="F33" s="464" t="b">
        <f>IF(総括表!$B$4=総括表!$Q$5,基礎データ貼付用シート!E126)</f>
        <v>0</v>
      </c>
      <c r="G33" s="522" t="s">
        <v>664</v>
      </c>
      <c r="H33" s="529">
        <v>0.29899999999999999</v>
      </c>
      <c r="I33" s="526" t="s">
        <v>665</v>
      </c>
      <c r="J33" s="527">
        <f t="shared" si="0"/>
        <v>0</v>
      </c>
      <c r="K33" s="391" t="s">
        <v>4839</v>
      </c>
      <c r="L33" s="388"/>
    </row>
    <row r="34" spans="1:12" s="163" customFormat="1" ht="15" customHeight="1" x14ac:dyDescent="0.2">
      <c r="A34" s="388"/>
      <c r="B34" s="432">
        <v>11</v>
      </c>
      <c r="C34" s="514" t="s">
        <v>6462</v>
      </c>
      <c r="D34" s="433" t="s">
        <v>4803</v>
      </c>
      <c r="E34" s="434" t="s">
        <v>143</v>
      </c>
      <c r="F34" s="464" t="b">
        <f>IF(総括表!$B$4=総括表!$Q$4,基礎データ貼付用シート!E128)</f>
        <v>0</v>
      </c>
      <c r="G34" s="522" t="s">
        <v>664</v>
      </c>
      <c r="H34" s="528">
        <v>0.36099999999999999</v>
      </c>
      <c r="I34" s="522" t="s">
        <v>665</v>
      </c>
      <c r="J34" s="524">
        <f t="shared" ref="J34:J39" si="1">ROUND(F34*H34,0)</f>
        <v>0</v>
      </c>
      <c r="K34" s="391" t="s">
        <v>254</v>
      </c>
      <c r="L34" s="388"/>
    </row>
    <row r="35" spans="1:12" s="163" customFormat="1" ht="15" customHeight="1" x14ac:dyDescent="0.2">
      <c r="A35" s="388"/>
      <c r="B35" s="403"/>
      <c r="C35" s="395"/>
      <c r="D35" s="433" t="s">
        <v>4804</v>
      </c>
      <c r="E35" s="434" t="s">
        <v>142</v>
      </c>
      <c r="F35" s="464" t="b">
        <f>IF(総括表!$B$4=総括表!$Q$5,基礎データ貼付用シート!E128)</f>
        <v>0</v>
      </c>
      <c r="G35" s="522" t="s">
        <v>664</v>
      </c>
      <c r="H35" s="529">
        <v>0.32700000000000001</v>
      </c>
      <c r="I35" s="526" t="s">
        <v>665</v>
      </c>
      <c r="J35" s="527">
        <f t="shared" si="1"/>
        <v>0</v>
      </c>
      <c r="K35" s="391" t="s">
        <v>4840</v>
      </c>
      <c r="L35" s="388"/>
    </row>
    <row r="36" spans="1:12" s="163" customFormat="1" ht="15" customHeight="1" x14ac:dyDescent="0.2">
      <c r="A36" s="388"/>
      <c r="B36" s="432">
        <v>12</v>
      </c>
      <c r="C36" s="514" t="s">
        <v>6463</v>
      </c>
      <c r="D36" s="433" t="s">
        <v>4803</v>
      </c>
      <c r="E36" s="434" t="s">
        <v>143</v>
      </c>
      <c r="F36" s="464" t="b">
        <f>IF(総括表!$B$4=総括表!$Q$4,基礎データ貼付用シート!E130)</f>
        <v>0</v>
      </c>
      <c r="G36" s="522" t="s">
        <v>664</v>
      </c>
      <c r="H36" s="528">
        <v>0.38500000000000001</v>
      </c>
      <c r="I36" s="522" t="s">
        <v>665</v>
      </c>
      <c r="J36" s="524">
        <f t="shared" si="1"/>
        <v>0</v>
      </c>
      <c r="K36" s="391" t="s">
        <v>322</v>
      </c>
      <c r="L36" s="388"/>
    </row>
    <row r="37" spans="1:12" s="163" customFormat="1" ht="15" customHeight="1" x14ac:dyDescent="0.2">
      <c r="A37" s="388"/>
      <c r="B37" s="403"/>
      <c r="C37" s="395"/>
      <c r="D37" s="433" t="s">
        <v>4804</v>
      </c>
      <c r="E37" s="434" t="s">
        <v>142</v>
      </c>
      <c r="F37" s="464" t="b">
        <f>IF(総括表!$B$4=総括表!$Q$5,基礎データ貼付用シート!E130)</f>
        <v>0</v>
      </c>
      <c r="G37" s="522" t="s">
        <v>664</v>
      </c>
      <c r="H37" s="529">
        <v>0.35599999999999998</v>
      </c>
      <c r="I37" s="526" t="s">
        <v>665</v>
      </c>
      <c r="J37" s="527">
        <f t="shared" si="1"/>
        <v>0</v>
      </c>
      <c r="K37" s="391" t="s">
        <v>4841</v>
      </c>
      <c r="L37" s="388"/>
    </row>
    <row r="38" spans="1:12" s="163" customFormat="1" ht="15" customHeight="1" x14ac:dyDescent="0.2">
      <c r="A38" s="388"/>
      <c r="B38" s="432">
        <v>13</v>
      </c>
      <c r="C38" s="514" t="s">
        <v>6464</v>
      </c>
      <c r="D38" s="433" t="s">
        <v>4803</v>
      </c>
      <c r="E38" s="434" t="s">
        <v>143</v>
      </c>
      <c r="F38" s="464" t="b">
        <f>IF(総括表!$B$4=総括表!$Q$4,基礎データ貼付用シート!E132)</f>
        <v>0</v>
      </c>
      <c r="G38" s="522" t="s">
        <v>117</v>
      </c>
      <c r="H38" s="528">
        <v>0.40799999999999997</v>
      </c>
      <c r="I38" s="522" t="s">
        <v>119</v>
      </c>
      <c r="J38" s="524">
        <f t="shared" si="1"/>
        <v>0</v>
      </c>
      <c r="K38" s="391" t="s">
        <v>320</v>
      </c>
      <c r="L38" s="388"/>
    </row>
    <row r="39" spans="1:12" s="163" customFormat="1" ht="15" customHeight="1" x14ac:dyDescent="0.2">
      <c r="A39" s="388"/>
      <c r="B39" s="403"/>
      <c r="C39" s="395"/>
      <c r="D39" s="433" t="s">
        <v>4804</v>
      </c>
      <c r="E39" s="434" t="s">
        <v>142</v>
      </c>
      <c r="F39" s="464" t="b">
        <f>IF(総括表!$B$4=総括表!$Q$5,基礎データ貼付用シート!E132)</f>
        <v>0</v>
      </c>
      <c r="G39" s="522" t="s">
        <v>117</v>
      </c>
      <c r="H39" s="529">
        <v>0.38500000000000001</v>
      </c>
      <c r="I39" s="526" t="s">
        <v>119</v>
      </c>
      <c r="J39" s="527">
        <f t="shared" si="1"/>
        <v>0</v>
      </c>
      <c r="K39" s="391" t="s">
        <v>4842</v>
      </c>
      <c r="L39" s="388"/>
    </row>
    <row r="40" spans="1:12" s="163" customFormat="1" ht="15" customHeight="1" x14ac:dyDescent="0.2">
      <c r="A40" s="388"/>
      <c r="B40" s="432">
        <v>14</v>
      </c>
      <c r="C40" s="514" t="s">
        <v>6465</v>
      </c>
      <c r="D40" s="433" t="s">
        <v>4803</v>
      </c>
      <c r="E40" s="434" t="s">
        <v>143</v>
      </c>
      <c r="F40" s="464" t="b">
        <f>IF(総括表!$B$4=総括表!$Q$4,基礎データ貼付用シート!E134)</f>
        <v>0</v>
      </c>
      <c r="G40" s="522" t="s">
        <v>117</v>
      </c>
      <c r="H40" s="528">
        <v>0.43</v>
      </c>
      <c r="I40" s="522" t="s">
        <v>119</v>
      </c>
      <c r="J40" s="524">
        <f t="shared" ref="J40:J49" si="2">ROUND(F40*H40,0)</f>
        <v>0</v>
      </c>
      <c r="K40" s="391" t="s">
        <v>318</v>
      </c>
      <c r="L40" s="388"/>
    </row>
    <row r="41" spans="1:12" s="163" customFormat="1" ht="15" customHeight="1" x14ac:dyDescent="0.2">
      <c r="A41" s="388"/>
      <c r="B41" s="403"/>
      <c r="C41" s="395"/>
      <c r="D41" s="433" t="s">
        <v>4804</v>
      </c>
      <c r="E41" s="434" t="s">
        <v>142</v>
      </c>
      <c r="F41" s="464" t="b">
        <f>IF(総括表!$B$4=総括表!$Q$5,基礎データ貼付用シート!E134)</f>
        <v>0</v>
      </c>
      <c r="G41" s="522" t="s">
        <v>117</v>
      </c>
      <c r="H41" s="529">
        <v>0.41199999999999998</v>
      </c>
      <c r="I41" s="526" t="s">
        <v>119</v>
      </c>
      <c r="J41" s="527">
        <f t="shared" si="2"/>
        <v>0</v>
      </c>
      <c r="K41" s="391" t="s">
        <v>4843</v>
      </c>
      <c r="L41" s="388"/>
    </row>
    <row r="42" spans="1:12" s="163" customFormat="1" ht="15" customHeight="1" x14ac:dyDescent="0.2">
      <c r="A42" s="388"/>
      <c r="B42" s="432">
        <v>15</v>
      </c>
      <c r="C42" s="514" t="s">
        <v>6466</v>
      </c>
      <c r="D42" s="433" t="s">
        <v>4803</v>
      </c>
      <c r="E42" s="434" t="s">
        <v>143</v>
      </c>
      <c r="F42" s="464" t="b">
        <f>IF(総括表!$B$4=総括表!$Q$4,基礎データ貼付用シート!E136)</f>
        <v>0</v>
      </c>
      <c r="G42" s="522" t="s">
        <v>117</v>
      </c>
      <c r="H42" s="528">
        <v>0.45400000000000001</v>
      </c>
      <c r="I42" s="522" t="s">
        <v>119</v>
      </c>
      <c r="J42" s="524">
        <f t="shared" si="2"/>
        <v>0</v>
      </c>
      <c r="K42" s="391" t="s">
        <v>316</v>
      </c>
      <c r="L42" s="388"/>
    </row>
    <row r="43" spans="1:12" s="163" customFormat="1" ht="15" customHeight="1" x14ac:dyDescent="0.2">
      <c r="A43" s="388"/>
      <c r="B43" s="403"/>
      <c r="C43" s="395"/>
      <c r="D43" s="433" t="s">
        <v>4804</v>
      </c>
      <c r="E43" s="434" t="s">
        <v>142</v>
      </c>
      <c r="F43" s="464" t="b">
        <f>IF(総括表!$B$4=総括表!$Q$5,基礎データ貼付用シート!E136)</f>
        <v>0</v>
      </c>
      <c r="G43" s="522" t="s">
        <v>117</v>
      </c>
      <c r="H43" s="529">
        <v>0.442</v>
      </c>
      <c r="I43" s="526" t="s">
        <v>119</v>
      </c>
      <c r="J43" s="527">
        <f t="shared" si="2"/>
        <v>0</v>
      </c>
      <c r="K43" s="391" t="s">
        <v>4844</v>
      </c>
      <c r="L43" s="388"/>
    </row>
    <row r="44" spans="1:12" s="163" customFormat="1" ht="15" customHeight="1" x14ac:dyDescent="0.2">
      <c r="A44" s="388"/>
      <c r="B44" s="432">
        <v>16</v>
      </c>
      <c r="C44" s="514" t="s">
        <v>6467</v>
      </c>
      <c r="D44" s="433" t="s">
        <v>4803</v>
      </c>
      <c r="E44" s="434" t="s">
        <v>143</v>
      </c>
      <c r="F44" s="464" t="b">
        <f>IF(総括表!$B$4=総括表!$Q$4,基礎データ貼付用シート!E138)</f>
        <v>0</v>
      </c>
      <c r="G44" s="522" t="s">
        <v>117</v>
      </c>
      <c r="H44" s="528">
        <v>0.47699999999999998</v>
      </c>
      <c r="I44" s="522" t="s">
        <v>119</v>
      </c>
      <c r="J44" s="524">
        <f t="shared" ref="J44:J47" si="3">ROUND(F44*H44,0)</f>
        <v>0</v>
      </c>
      <c r="K44" s="391" t="s">
        <v>314</v>
      </c>
      <c r="L44" s="388"/>
    </row>
    <row r="45" spans="1:12" s="163" customFormat="1" ht="15" customHeight="1" x14ac:dyDescent="0.2">
      <c r="A45" s="388"/>
      <c r="B45" s="403"/>
      <c r="C45" s="395"/>
      <c r="D45" s="433" t="s">
        <v>4804</v>
      </c>
      <c r="E45" s="434" t="s">
        <v>142</v>
      </c>
      <c r="F45" s="464" t="b">
        <f>IF(総括表!$B$4=総括表!$Q$5,基礎データ貼付用シート!E138)</f>
        <v>0</v>
      </c>
      <c r="G45" s="522" t="s">
        <v>117</v>
      </c>
      <c r="H45" s="529">
        <v>0.47099999999999997</v>
      </c>
      <c r="I45" s="526" t="s">
        <v>119</v>
      </c>
      <c r="J45" s="527">
        <f t="shared" si="3"/>
        <v>0</v>
      </c>
      <c r="K45" s="391" t="s">
        <v>4845</v>
      </c>
      <c r="L45" s="388"/>
    </row>
    <row r="46" spans="1:12" s="163" customFormat="1" ht="15" customHeight="1" x14ac:dyDescent="0.2">
      <c r="A46" s="388"/>
      <c r="B46" s="432">
        <v>17</v>
      </c>
      <c r="C46" s="514" t="s">
        <v>6468</v>
      </c>
      <c r="D46" s="433" t="s">
        <v>4803</v>
      </c>
      <c r="E46" s="434" t="s">
        <v>143</v>
      </c>
      <c r="F46" s="464" t="b">
        <f>IF(総括表!$B$4=総括表!$Q$4,基礎データ貼付用シート!E140)</f>
        <v>0</v>
      </c>
      <c r="G46" s="522" t="s">
        <v>117</v>
      </c>
      <c r="H46" s="528">
        <v>0.5</v>
      </c>
      <c r="I46" s="522" t="s">
        <v>119</v>
      </c>
      <c r="J46" s="524">
        <f t="shared" si="3"/>
        <v>0</v>
      </c>
      <c r="K46" s="391" t="s">
        <v>312</v>
      </c>
      <c r="L46" s="388"/>
    </row>
    <row r="47" spans="1:12" s="163" customFormat="1" ht="15" customHeight="1" x14ac:dyDescent="0.2">
      <c r="A47" s="388"/>
      <c r="B47" s="403"/>
      <c r="C47" s="395"/>
      <c r="D47" s="433" t="s">
        <v>4804</v>
      </c>
      <c r="E47" s="434" t="s">
        <v>142</v>
      </c>
      <c r="F47" s="464" t="b">
        <f>IF(総括表!$B$4=総括表!$Q$5,基礎データ貼付用シート!E140)</f>
        <v>0</v>
      </c>
      <c r="G47" s="522" t="s">
        <v>117</v>
      </c>
      <c r="H47" s="529">
        <v>0.5</v>
      </c>
      <c r="I47" s="526" t="s">
        <v>119</v>
      </c>
      <c r="J47" s="527">
        <f t="shared" si="3"/>
        <v>0</v>
      </c>
      <c r="K47" s="391" t="s">
        <v>4846</v>
      </c>
      <c r="L47" s="388"/>
    </row>
    <row r="48" spans="1:12" s="163" customFormat="1" ht="15" customHeight="1" x14ac:dyDescent="0.2">
      <c r="A48" s="388"/>
      <c r="B48" s="432">
        <v>18</v>
      </c>
      <c r="C48" s="514" t="s">
        <v>6469</v>
      </c>
      <c r="D48" s="433" t="s">
        <v>4803</v>
      </c>
      <c r="E48" s="434" t="s">
        <v>143</v>
      </c>
      <c r="F48" s="464" t="b">
        <f>IF(総括表!$B$4=総括表!$Q$4,基礎データ貼付用シート!E142)</f>
        <v>0</v>
      </c>
      <c r="G48" s="522" t="s">
        <v>117</v>
      </c>
      <c r="H48" s="528">
        <v>0.5</v>
      </c>
      <c r="I48" s="522" t="s">
        <v>119</v>
      </c>
      <c r="J48" s="524">
        <f t="shared" si="2"/>
        <v>0</v>
      </c>
      <c r="K48" s="391" t="s">
        <v>310</v>
      </c>
      <c r="L48" s="388"/>
    </row>
    <row r="49" spans="1:12" s="163" customFormat="1" ht="15" customHeight="1" x14ac:dyDescent="0.2">
      <c r="A49" s="388"/>
      <c r="B49" s="403"/>
      <c r="C49" s="395"/>
      <c r="D49" s="433" t="s">
        <v>4804</v>
      </c>
      <c r="E49" s="434" t="s">
        <v>142</v>
      </c>
      <c r="F49" s="464" t="b">
        <f>IF(総括表!$B$4=総括表!$Q$5,基礎データ貼付用シート!E142)</f>
        <v>0</v>
      </c>
      <c r="G49" s="522" t="s">
        <v>117</v>
      </c>
      <c r="H49" s="529">
        <v>0.5</v>
      </c>
      <c r="I49" s="526" t="s">
        <v>119</v>
      </c>
      <c r="J49" s="527">
        <f t="shared" si="2"/>
        <v>0</v>
      </c>
      <c r="K49" s="391" t="s">
        <v>4847</v>
      </c>
      <c r="L49" s="388"/>
    </row>
    <row r="50" spans="1:12" s="163" customFormat="1" ht="15" customHeight="1" x14ac:dyDescent="0.2">
      <c r="A50" s="388"/>
      <c r="B50" s="432">
        <v>19</v>
      </c>
      <c r="C50" s="514" t="s">
        <v>6470</v>
      </c>
      <c r="D50" s="433" t="s">
        <v>4803</v>
      </c>
      <c r="E50" s="434" t="s">
        <v>143</v>
      </c>
      <c r="F50" s="464" t="b">
        <f>IF(総括表!$B$4=総括表!$Q$4,基礎データ貼付用シート!E144)</f>
        <v>0</v>
      </c>
      <c r="G50" s="522" t="s">
        <v>117</v>
      </c>
      <c r="H50" s="528">
        <v>0.5</v>
      </c>
      <c r="I50" s="522" t="s">
        <v>119</v>
      </c>
      <c r="J50" s="524">
        <f t="shared" ref="J50:J51" si="4">ROUND(F50*H50,0)</f>
        <v>0</v>
      </c>
      <c r="K50" s="391" t="s">
        <v>308</v>
      </c>
      <c r="L50" s="388"/>
    </row>
    <row r="51" spans="1:12" s="163" customFormat="1" ht="15" customHeight="1" x14ac:dyDescent="0.2">
      <c r="A51" s="388"/>
      <c r="B51" s="403"/>
      <c r="C51" s="395"/>
      <c r="D51" s="433" t="s">
        <v>4804</v>
      </c>
      <c r="E51" s="434" t="s">
        <v>142</v>
      </c>
      <c r="F51" s="464" t="b">
        <f>IF(総括表!$B$4=総括表!$Q$5,基礎データ貼付用シート!E144)</f>
        <v>0</v>
      </c>
      <c r="G51" s="522" t="s">
        <v>117</v>
      </c>
      <c r="H51" s="529">
        <v>0.5</v>
      </c>
      <c r="I51" s="526" t="s">
        <v>119</v>
      </c>
      <c r="J51" s="527">
        <f t="shared" si="4"/>
        <v>0</v>
      </c>
      <c r="K51" s="391" t="s">
        <v>307</v>
      </c>
      <c r="L51" s="388"/>
    </row>
    <row r="52" spans="1:12" s="163" customFormat="1" ht="15" customHeight="1" x14ac:dyDescent="0.2">
      <c r="A52" s="388"/>
      <c r="B52" s="432">
        <v>20</v>
      </c>
      <c r="C52" s="514" t="s">
        <v>6471</v>
      </c>
      <c r="D52" s="433" t="s">
        <v>935</v>
      </c>
      <c r="E52" s="434" t="s">
        <v>143</v>
      </c>
      <c r="F52" s="464" t="b">
        <f>IF(総括表!$B$4=総括表!$Q$4,基礎データ貼付用シート!E146)</f>
        <v>0</v>
      </c>
      <c r="G52" s="522" t="s">
        <v>117</v>
      </c>
      <c r="H52" s="528">
        <v>0.5</v>
      </c>
      <c r="I52" s="522" t="s">
        <v>119</v>
      </c>
      <c r="J52" s="524">
        <f t="shared" ref="J52:J53" si="5">ROUND(F52*H52,0)</f>
        <v>0</v>
      </c>
      <c r="K52" s="391" t="s">
        <v>5411</v>
      </c>
      <c r="L52" s="388"/>
    </row>
    <row r="53" spans="1:12" s="163" customFormat="1" ht="15" customHeight="1" thickBot="1" x14ac:dyDescent="0.25">
      <c r="A53" s="388"/>
      <c r="B53" s="403"/>
      <c r="C53" s="395"/>
      <c r="D53" s="433" t="s">
        <v>669</v>
      </c>
      <c r="E53" s="434" t="s">
        <v>142</v>
      </c>
      <c r="F53" s="464" t="b">
        <f>IF(総括表!$B$4=総括表!$Q$5,基礎データ貼付用シート!E146)</f>
        <v>0</v>
      </c>
      <c r="G53" s="522" t="s">
        <v>117</v>
      </c>
      <c r="H53" s="529">
        <v>0.5</v>
      </c>
      <c r="I53" s="526" t="s">
        <v>119</v>
      </c>
      <c r="J53" s="527">
        <f t="shared" si="5"/>
        <v>0</v>
      </c>
      <c r="K53" s="391" t="s">
        <v>5413</v>
      </c>
      <c r="L53" s="388"/>
    </row>
    <row r="54" spans="1:12" s="163" customFormat="1" ht="15.75" customHeight="1" x14ac:dyDescent="0.2">
      <c r="A54" s="388"/>
      <c r="B54" s="435"/>
      <c r="C54" s="436"/>
      <c r="D54" s="435"/>
      <c r="E54" s="435"/>
      <c r="F54" s="515"/>
      <c r="G54" s="437"/>
      <c r="H54" s="1519" t="s">
        <v>5689</v>
      </c>
      <c r="I54" s="1520"/>
      <c r="J54" s="516"/>
      <c r="K54" s="391"/>
      <c r="L54" s="388"/>
    </row>
    <row r="55" spans="1:12" s="163" customFormat="1" ht="15.75" customHeight="1" thickBot="1" x14ac:dyDescent="0.25">
      <c r="A55" s="388"/>
      <c r="B55" s="391"/>
      <c r="C55" s="391"/>
      <c r="D55" s="391"/>
      <c r="E55" s="391"/>
      <c r="F55" s="517"/>
      <c r="G55" s="391"/>
      <c r="H55" s="1494" t="s">
        <v>118</v>
      </c>
      <c r="I55" s="1495"/>
      <c r="J55" s="530">
        <f>SUM(J14:J53)</f>
        <v>0</v>
      </c>
      <c r="K55" s="391" t="s">
        <v>4848</v>
      </c>
      <c r="L55" s="446" t="s">
        <v>678</v>
      </c>
    </row>
    <row r="56" spans="1:12" s="163" customFormat="1" ht="9" customHeight="1" x14ac:dyDescent="0.2">
      <c r="A56" s="388"/>
      <c r="B56" s="388"/>
      <c r="C56" s="388"/>
      <c r="D56" s="388"/>
      <c r="E56" s="388"/>
      <c r="F56" s="506"/>
      <c r="G56" s="388"/>
      <c r="H56" s="518"/>
      <c r="I56" s="388"/>
      <c r="J56" s="506"/>
      <c r="K56" s="388"/>
      <c r="L56" s="388"/>
    </row>
    <row r="57" spans="1:12" ht="4.5" customHeight="1" thickBot="1" x14ac:dyDescent="0.25">
      <c r="A57" s="388"/>
      <c r="B57" s="391"/>
      <c r="C57" s="391"/>
      <c r="D57" s="391"/>
      <c r="E57" s="391"/>
      <c r="F57" s="517"/>
      <c r="G57" s="439"/>
      <c r="H57" s="519"/>
      <c r="I57" s="437"/>
      <c r="J57" s="515"/>
      <c r="K57" s="391"/>
      <c r="L57" s="388"/>
    </row>
    <row r="58" spans="1:12" ht="15" customHeight="1" x14ac:dyDescent="0.2">
      <c r="A58" s="388"/>
      <c r="B58" s="391"/>
      <c r="C58" s="391"/>
      <c r="D58" s="391"/>
      <c r="E58" s="391"/>
      <c r="F58" s="517"/>
      <c r="G58" s="439"/>
      <c r="H58" s="1519" t="s">
        <v>4849</v>
      </c>
      <c r="I58" s="1520"/>
      <c r="J58" s="516"/>
      <c r="K58" s="391"/>
      <c r="L58" s="388"/>
    </row>
    <row r="59" spans="1:12" ht="18.75" customHeight="1" thickBot="1" x14ac:dyDescent="0.25">
      <c r="A59" s="384"/>
      <c r="B59" s="384"/>
      <c r="C59" s="384"/>
      <c r="D59" s="384"/>
      <c r="E59" s="384"/>
      <c r="F59" s="502"/>
      <c r="G59" s="384"/>
      <c r="H59" s="1521" t="s">
        <v>162</v>
      </c>
      <c r="I59" s="1522"/>
      <c r="J59" s="530">
        <f>SUMIF(L3:L55,"*",J3:J55)</f>
        <v>0</v>
      </c>
      <c r="K59" s="391" t="s">
        <v>65</v>
      </c>
      <c r="L59" s="384"/>
    </row>
    <row r="60" spans="1:12" ht="18.75" customHeight="1" x14ac:dyDescent="0.2">
      <c r="A60" s="384"/>
      <c r="B60" s="384"/>
      <c r="C60" s="384"/>
      <c r="D60" s="384"/>
      <c r="E60" s="384"/>
      <c r="F60" s="502"/>
      <c r="G60" s="384"/>
      <c r="H60" s="504"/>
      <c r="I60" s="384"/>
      <c r="J60" s="502"/>
      <c r="K60" s="384"/>
      <c r="L60" s="384"/>
    </row>
  </sheetData>
  <sheetProtection autoFilter="0"/>
  <mergeCells count="10">
    <mergeCell ref="B5:E7"/>
    <mergeCell ref="B12:C12"/>
    <mergeCell ref="D12:E12"/>
    <mergeCell ref="A1:B1"/>
    <mergeCell ref="C1:E1"/>
    <mergeCell ref="H54:I54"/>
    <mergeCell ref="H55:I55"/>
    <mergeCell ref="H58:I58"/>
    <mergeCell ref="H59:I59"/>
    <mergeCell ref="I1:K1"/>
  </mergeCells>
  <phoneticPr fontId="3"/>
  <printOptions horizontalCentered="1"/>
  <pageMargins left="0.78740157480314965" right="0.78740157480314965" top="0.98425196850393704" bottom="0.98425196850393704" header="0.51181102362204722" footer="0.5118110236220472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G519"/>
  <sheetViews>
    <sheetView workbookViewId="0">
      <selection activeCell="I11" sqref="I11"/>
    </sheetView>
  </sheetViews>
  <sheetFormatPr defaultColWidth="9" defaultRowHeight="18.75" customHeight="1" x14ac:dyDescent="0.2"/>
  <cols>
    <col min="1" max="1" width="3.88671875" style="155" customWidth="1"/>
    <col min="2" max="2" width="4" style="155" customWidth="1"/>
    <col min="3" max="3" width="7.44140625" style="155" bestFit="1" customWidth="1"/>
    <col min="4" max="4" width="3" style="155" bestFit="1" customWidth="1"/>
    <col min="5" max="5" width="12" style="155" customWidth="1"/>
    <col min="6" max="6" width="11.88671875" style="181" customWidth="1"/>
    <col min="7" max="7" width="2" style="155" bestFit="1" customWidth="1"/>
    <col min="8" max="8" width="11.88671875" style="177" customWidth="1"/>
    <col min="9" max="9" width="2" style="155" bestFit="1" customWidth="1"/>
    <col min="10" max="10" width="11.88671875" style="181" customWidth="1"/>
    <col min="11" max="11" width="4.44140625" style="155" bestFit="1" customWidth="1"/>
    <col min="12" max="12" width="9" style="155"/>
    <col min="13" max="13" width="9.44140625" style="155" customWidth="1"/>
    <col min="14" max="14" width="9" style="155" customWidth="1"/>
    <col min="15" max="16384" width="9" style="155"/>
  </cols>
  <sheetData>
    <row r="1" spans="1:15" ht="15.75" customHeight="1" x14ac:dyDescent="0.2">
      <c r="A1" s="1498" t="s">
        <v>155</v>
      </c>
      <c r="B1" s="1499"/>
      <c r="C1" s="1498" t="s">
        <v>10</v>
      </c>
      <c r="D1" s="1500"/>
      <c r="E1" s="1499"/>
      <c r="F1" s="531"/>
      <c r="G1" s="384"/>
      <c r="H1" s="503" t="s">
        <v>154</v>
      </c>
      <c r="I1" s="1501">
        <f>総括表!H4</f>
        <v>0</v>
      </c>
      <c r="J1" s="1501"/>
      <c r="K1" s="1501"/>
      <c r="L1" s="384"/>
      <c r="M1" s="384"/>
    </row>
    <row r="2" spans="1:15" ht="7.5" customHeight="1" x14ac:dyDescent="0.2">
      <c r="A2" s="384"/>
      <c r="B2" s="384"/>
      <c r="C2" s="384"/>
      <c r="D2" s="384"/>
      <c r="E2" s="384"/>
      <c r="F2" s="531"/>
      <c r="G2" s="384"/>
      <c r="H2" s="504"/>
      <c r="I2" s="384"/>
      <c r="J2" s="532"/>
      <c r="K2" s="384"/>
      <c r="L2" s="384"/>
      <c r="M2" s="384"/>
    </row>
    <row r="3" spans="1:15" ht="14.4" x14ac:dyDescent="0.2">
      <c r="A3" s="387"/>
      <c r="B3" s="388" t="s">
        <v>189</v>
      </c>
      <c r="C3" s="384"/>
      <c r="D3" s="384"/>
      <c r="E3" s="384"/>
      <c r="F3" s="531"/>
      <c r="G3" s="384"/>
      <c r="H3" s="504"/>
      <c r="I3" s="384"/>
      <c r="J3" s="531"/>
      <c r="K3" s="384"/>
      <c r="L3" s="384"/>
      <c r="M3" s="384"/>
    </row>
    <row r="4" spans="1:15" ht="7.5" customHeight="1" x14ac:dyDescent="0.2">
      <c r="A4" s="389"/>
      <c r="B4" s="384"/>
      <c r="C4" s="384"/>
      <c r="D4" s="384"/>
      <c r="E4" s="384"/>
      <c r="F4" s="531"/>
      <c r="G4" s="384"/>
      <c r="H4" s="504"/>
      <c r="I4" s="384"/>
      <c r="J4" s="531"/>
      <c r="K4" s="384"/>
      <c r="L4" s="384"/>
      <c r="M4" s="384"/>
    </row>
    <row r="5" spans="1:15" ht="14.4" x14ac:dyDescent="0.2">
      <c r="A5" s="389"/>
      <c r="B5" s="1502" t="s">
        <v>176</v>
      </c>
      <c r="C5" s="1503"/>
      <c r="D5" s="1502" t="s">
        <v>139</v>
      </c>
      <c r="E5" s="1503"/>
      <c r="F5" s="533" t="s">
        <v>138</v>
      </c>
      <c r="G5" s="390"/>
      <c r="H5" s="534" t="s">
        <v>137</v>
      </c>
      <c r="I5" s="390"/>
      <c r="J5" s="533" t="s">
        <v>89</v>
      </c>
      <c r="K5" s="391"/>
      <c r="L5" s="384"/>
      <c r="M5" s="384"/>
    </row>
    <row r="6" spans="1:15" ht="14.4" x14ac:dyDescent="0.2">
      <c r="A6" s="389"/>
      <c r="B6" s="392"/>
      <c r="C6" s="393"/>
      <c r="D6" s="394"/>
      <c r="E6" s="395"/>
      <c r="F6" s="535" t="s">
        <v>798</v>
      </c>
      <c r="G6" s="396"/>
      <c r="H6" s="512"/>
      <c r="I6" s="396"/>
      <c r="J6" s="535" t="s">
        <v>136</v>
      </c>
      <c r="K6" s="391"/>
      <c r="L6" s="384"/>
      <c r="M6" s="384"/>
    </row>
    <row r="7" spans="1:15" s="163" customFormat="1" ht="15" customHeight="1" x14ac:dyDescent="0.2">
      <c r="A7" s="536"/>
      <c r="B7" s="404">
        <v>1</v>
      </c>
      <c r="C7" s="405" t="s">
        <v>127</v>
      </c>
      <c r="D7" s="1532"/>
      <c r="E7" s="1533"/>
      <c r="F7" s="609">
        <f>基礎データ貼付用シート!E147</f>
        <v>0</v>
      </c>
      <c r="G7" s="423" t="s">
        <v>117</v>
      </c>
      <c r="H7" s="610">
        <v>0.25900000000000001</v>
      </c>
      <c r="I7" s="423" t="s">
        <v>119</v>
      </c>
      <c r="J7" s="611">
        <f t="shared" ref="J7:J44" si="0">ROUND(F7*H7,0)</f>
        <v>0</v>
      </c>
      <c r="K7" s="409" t="s">
        <v>134</v>
      </c>
      <c r="L7" s="388"/>
      <c r="M7" s="537"/>
      <c r="N7" s="165"/>
      <c r="O7" s="155"/>
    </row>
    <row r="8" spans="1:15" s="163" customFormat="1" ht="15" customHeight="1" x14ac:dyDescent="0.2">
      <c r="A8" s="536"/>
      <c r="B8" s="404">
        <v>2</v>
      </c>
      <c r="C8" s="405" t="s">
        <v>126</v>
      </c>
      <c r="D8" s="1532"/>
      <c r="E8" s="1533"/>
      <c r="F8" s="609">
        <f>基礎データ貼付用シート!E148</f>
        <v>0</v>
      </c>
      <c r="G8" s="423" t="s">
        <v>117</v>
      </c>
      <c r="H8" s="610">
        <v>0.20100000000000001</v>
      </c>
      <c r="I8" s="423" t="s">
        <v>119</v>
      </c>
      <c r="J8" s="611">
        <f t="shared" si="0"/>
        <v>0</v>
      </c>
      <c r="K8" s="409" t="s">
        <v>132</v>
      </c>
      <c r="L8" s="388"/>
      <c r="M8" s="388"/>
    </row>
    <row r="9" spans="1:15" s="163" customFormat="1" ht="15" customHeight="1" x14ac:dyDescent="0.2">
      <c r="A9" s="536"/>
      <c r="B9" s="404">
        <v>3</v>
      </c>
      <c r="C9" s="405" t="s">
        <v>125</v>
      </c>
      <c r="D9" s="1532"/>
      <c r="E9" s="1533"/>
      <c r="F9" s="609">
        <f>基礎データ貼付用シート!E149</f>
        <v>0</v>
      </c>
      <c r="G9" s="423" t="s">
        <v>117</v>
      </c>
      <c r="H9" s="610">
        <v>0.23499999999999999</v>
      </c>
      <c r="I9" s="423" t="s">
        <v>119</v>
      </c>
      <c r="J9" s="611">
        <f t="shared" si="0"/>
        <v>0</v>
      </c>
      <c r="K9" s="409" t="s">
        <v>130</v>
      </c>
      <c r="L9" s="388"/>
      <c r="M9" s="537"/>
      <c r="N9" s="165"/>
      <c r="O9" s="155"/>
    </row>
    <row r="10" spans="1:15" s="163" customFormat="1" ht="15" customHeight="1" x14ac:dyDescent="0.2">
      <c r="A10" s="536"/>
      <c r="B10" s="538">
        <v>4</v>
      </c>
      <c r="C10" s="407" t="s">
        <v>124</v>
      </c>
      <c r="D10" s="1532"/>
      <c r="E10" s="1533"/>
      <c r="F10" s="609">
        <f>基礎データ貼付用シート!E150</f>
        <v>0</v>
      </c>
      <c r="G10" s="423" t="s">
        <v>117</v>
      </c>
      <c r="H10" s="610">
        <v>0.20799999999999999</v>
      </c>
      <c r="I10" s="423" t="s">
        <v>119</v>
      </c>
      <c r="J10" s="611">
        <f t="shared" si="0"/>
        <v>0</v>
      </c>
      <c r="K10" s="409" t="s">
        <v>539</v>
      </c>
      <c r="L10" s="388"/>
      <c r="M10" s="537"/>
      <c r="N10" s="165"/>
      <c r="O10" s="155"/>
    </row>
    <row r="11" spans="1:15" s="163" customFormat="1" ht="15" customHeight="1" x14ac:dyDescent="0.2">
      <c r="A11" s="536"/>
      <c r="B11" s="404">
        <v>5</v>
      </c>
      <c r="C11" s="405" t="s">
        <v>123</v>
      </c>
      <c r="D11" s="406" t="s">
        <v>534</v>
      </c>
      <c r="E11" s="539" t="s">
        <v>143</v>
      </c>
      <c r="F11" s="612" t="b">
        <f>IF(総括表!B4=総括表!Q4,基礎データ貼付用シート!E151)</f>
        <v>0</v>
      </c>
      <c r="G11" s="423" t="s">
        <v>117</v>
      </c>
      <c r="H11" s="610">
        <v>0.26400000000000001</v>
      </c>
      <c r="I11" s="423" t="s">
        <v>119</v>
      </c>
      <c r="J11" s="611">
        <f t="shared" si="0"/>
        <v>0</v>
      </c>
      <c r="K11" s="409" t="s">
        <v>538</v>
      </c>
      <c r="L11" s="537"/>
      <c r="M11" s="537"/>
      <c r="N11" s="165"/>
    </row>
    <row r="12" spans="1:15" s="163" customFormat="1" ht="15" customHeight="1" x14ac:dyDescent="0.2">
      <c r="A12" s="536"/>
      <c r="B12" s="410"/>
      <c r="C12" s="411"/>
      <c r="D12" s="406" t="s">
        <v>530</v>
      </c>
      <c r="E12" s="539" t="s">
        <v>142</v>
      </c>
      <c r="F12" s="612" t="b">
        <f>IF(総括表!B$4=総括表!$Q$5,基礎データ貼付用シート!E151)</f>
        <v>0</v>
      </c>
      <c r="G12" s="423" t="s">
        <v>117</v>
      </c>
      <c r="H12" s="610">
        <v>0.20300000000000001</v>
      </c>
      <c r="I12" s="423" t="s">
        <v>119</v>
      </c>
      <c r="J12" s="611">
        <f t="shared" si="0"/>
        <v>0</v>
      </c>
      <c r="K12" s="409" t="s">
        <v>537</v>
      </c>
      <c r="L12" s="540"/>
      <c r="M12" s="537"/>
      <c r="N12" s="165"/>
    </row>
    <row r="13" spans="1:15" s="163" customFormat="1" ht="15" customHeight="1" x14ac:dyDescent="0.2">
      <c r="A13" s="536"/>
      <c r="B13" s="404">
        <v>6</v>
      </c>
      <c r="C13" s="405" t="s">
        <v>122</v>
      </c>
      <c r="D13" s="406" t="s">
        <v>534</v>
      </c>
      <c r="E13" s="539" t="s">
        <v>143</v>
      </c>
      <c r="F13" s="612" t="b">
        <f>IF(総括表!B$4=総括表!$Q$4,基礎データ貼付用シート!E152)</f>
        <v>0</v>
      </c>
      <c r="G13" s="423" t="s">
        <v>117</v>
      </c>
      <c r="H13" s="610">
        <v>0.27900000000000003</v>
      </c>
      <c r="I13" s="423" t="s">
        <v>119</v>
      </c>
      <c r="J13" s="611">
        <f t="shared" si="0"/>
        <v>0</v>
      </c>
      <c r="K13" s="409" t="s">
        <v>536</v>
      </c>
      <c r="L13" s="384"/>
      <c r="M13" s="537"/>
      <c r="N13" s="165"/>
    </row>
    <row r="14" spans="1:15" s="163" customFormat="1" ht="15" customHeight="1" x14ac:dyDescent="0.2">
      <c r="A14" s="536"/>
      <c r="B14" s="410"/>
      <c r="C14" s="411"/>
      <c r="D14" s="406" t="s">
        <v>530</v>
      </c>
      <c r="E14" s="539" t="s">
        <v>142</v>
      </c>
      <c r="F14" s="612" t="b">
        <f>IF(総括表!B$4=総括表!$Q$5,基礎データ貼付用シート!E152)</f>
        <v>0</v>
      </c>
      <c r="G14" s="423" t="s">
        <v>117</v>
      </c>
      <c r="H14" s="610">
        <v>0.20499999999999999</v>
      </c>
      <c r="I14" s="423" t="s">
        <v>119</v>
      </c>
      <c r="J14" s="613">
        <f t="shared" si="0"/>
        <v>0</v>
      </c>
      <c r="K14" s="409" t="s">
        <v>535</v>
      </c>
      <c r="L14" s="388"/>
      <c r="M14" s="537"/>
      <c r="N14" s="165"/>
    </row>
    <row r="15" spans="1:15" s="163" customFormat="1" ht="15" customHeight="1" x14ac:dyDescent="0.2">
      <c r="A15" s="536"/>
      <c r="B15" s="404">
        <v>7</v>
      </c>
      <c r="C15" s="405" t="s">
        <v>121</v>
      </c>
      <c r="D15" s="406" t="s">
        <v>534</v>
      </c>
      <c r="E15" s="539" t="s">
        <v>143</v>
      </c>
      <c r="F15" s="612" t="b">
        <f>IF(総括表!B$4=総括表!$Q$4,基礎データ貼付用シート!E153)</f>
        <v>0</v>
      </c>
      <c r="G15" s="423" t="s">
        <v>117</v>
      </c>
      <c r="H15" s="610">
        <v>0.29499999999999998</v>
      </c>
      <c r="I15" s="423" t="s">
        <v>119</v>
      </c>
      <c r="J15" s="611">
        <f t="shared" si="0"/>
        <v>0</v>
      </c>
      <c r="K15" s="409" t="s">
        <v>531</v>
      </c>
      <c r="L15" s="388"/>
      <c r="M15" s="537"/>
      <c r="N15" s="165"/>
    </row>
    <row r="16" spans="1:15" s="163" customFormat="1" ht="15" customHeight="1" x14ac:dyDescent="0.2">
      <c r="A16" s="536"/>
      <c r="B16" s="410"/>
      <c r="C16" s="411"/>
      <c r="D16" s="406" t="s">
        <v>530</v>
      </c>
      <c r="E16" s="539" t="s">
        <v>142</v>
      </c>
      <c r="F16" s="612" t="b">
        <f>IF(総括表!B$4=総括表!$Q$5,基礎データ貼付用シート!E153)</f>
        <v>0</v>
      </c>
      <c r="G16" s="423" t="s">
        <v>117</v>
      </c>
      <c r="H16" s="610">
        <v>0.22</v>
      </c>
      <c r="I16" s="423" t="s">
        <v>119</v>
      </c>
      <c r="J16" s="613">
        <f t="shared" si="0"/>
        <v>0</v>
      </c>
      <c r="K16" s="409" t="s">
        <v>529</v>
      </c>
      <c r="L16" s="388"/>
      <c r="M16" s="537"/>
      <c r="N16" s="165"/>
    </row>
    <row r="17" spans="1:14" s="163" customFormat="1" ht="15" customHeight="1" x14ac:dyDescent="0.2">
      <c r="A17" s="536"/>
      <c r="B17" s="404">
        <v>8</v>
      </c>
      <c r="C17" s="405" t="s">
        <v>120</v>
      </c>
      <c r="D17" s="406" t="s">
        <v>534</v>
      </c>
      <c r="E17" s="539" t="s">
        <v>143</v>
      </c>
      <c r="F17" s="612" t="b">
        <f>IF(総括表!B$4=総括表!$Q$4,基礎データ貼付用シート!E154)</f>
        <v>0</v>
      </c>
      <c r="G17" s="423" t="s">
        <v>117</v>
      </c>
      <c r="H17" s="610">
        <v>0.30399999999999999</v>
      </c>
      <c r="I17" s="423" t="s">
        <v>119</v>
      </c>
      <c r="J17" s="611">
        <f t="shared" si="0"/>
        <v>0</v>
      </c>
      <c r="K17" s="409" t="s">
        <v>555</v>
      </c>
      <c r="L17" s="388"/>
      <c r="M17" s="537"/>
      <c r="N17" s="165"/>
    </row>
    <row r="18" spans="1:14" s="163" customFormat="1" ht="15" customHeight="1" x14ac:dyDescent="0.2">
      <c r="A18" s="536"/>
      <c r="B18" s="410"/>
      <c r="C18" s="411"/>
      <c r="D18" s="406" t="s">
        <v>530</v>
      </c>
      <c r="E18" s="539" t="s">
        <v>142</v>
      </c>
      <c r="F18" s="612" t="b">
        <f>IF(総括表!B$4=総括表!$Q$5,基礎データ貼付用シート!E154)</f>
        <v>0</v>
      </c>
      <c r="G18" s="423" t="s">
        <v>117</v>
      </c>
      <c r="H18" s="610">
        <v>0.27900000000000003</v>
      </c>
      <c r="I18" s="423" t="s">
        <v>119</v>
      </c>
      <c r="J18" s="613">
        <f t="shared" si="0"/>
        <v>0</v>
      </c>
      <c r="K18" s="409" t="s">
        <v>554</v>
      </c>
      <c r="L18" s="388"/>
      <c r="M18" s="540"/>
      <c r="N18" s="165"/>
    </row>
    <row r="19" spans="1:14" s="163" customFormat="1" ht="15" customHeight="1" x14ac:dyDescent="0.2">
      <c r="A19" s="536"/>
      <c r="B19" s="404">
        <v>9</v>
      </c>
      <c r="C19" s="405" t="s">
        <v>476</v>
      </c>
      <c r="D19" s="406" t="s">
        <v>534</v>
      </c>
      <c r="E19" s="539" t="s">
        <v>143</v>
      </c>
      <c r="F19" s="612" t="b">
        <f>IF(総括表!B$4=総括表!$Q$4,基礎データ貼付用シート!E155)</f>
        <v>0</v>
      </c>
      <c r="G19" s="423" t="s">
        <v>117</v>
      </c>
      <c r="H19" s="610">
        <v>0.32700000000000001</v>
      </c>
      <c r="I19" s="423" t="s">
        <v>119</v>
      </c>
      <c r="J19" s="611">
        <f t="shared" si="0"/>
        <v>0</v>
      </c>
      <c r="K19" s="409" t="s">
        <v>553</v>
      </c>
      <c r="L19" s="388"/>
      <c r="M19" s="388"/>
      <c r="N19" s="165"/>
    </row>
    <row r="20" spans="1:14" s="163" customFormat="1" ht="15" customHeight="1" x14ac:dyDescent="0.2">
      <c r="A20" s="536"/>
      <c r="B20" s="410"/>
      <c r="C20" s="411"/>
      <c r="D20" s="406" t="s">
        <v>530</v>
      </c>
      <c r="E20" s="539" t="s">
        <v>142</v>
      </c>
      <c r="F20" s="612" t="b">
        <f>IF(総括表!B$4=総括表!$Q$5,基礎データ貼付用シート!E155)</f>
        <v>0</v>
      </c>
      <c r="G20" s="423" t="s">
        <v>117</v>
      </c>
      <c r="H20" s="610">
        <v>0.30599999999999999</v>
      </c>
      <c r="I20" s="423" t="s">
        <v>119</v>
      </c>
      <c r="J20" s="613">
        <f t="shared" si="0"/>
        <v>0</v>
      </c>
      <c r="K20" s="409" t="s">
        <v>570</v>
      </c>
      <c r="L20" s="388"/>
      <c r="M20" s="388"/>
      <c r="N20" s="165"/>
    </row>
    <row r="21" spans="1:14" s="163" customFormat="1" ht="15" customHeight="1" x14ac:dyDescent="0.2">
      <c r="A21" s="536"/>
      <c r="B21" s="404">
        <v>10</v>
      </c>
      <c r="C21" s="405" t="s">
        <v>513</v>
      </c>
      <c r="D21" s="406" t="s">
        <v>534</v>
      </c>
      <c r="E21" s="539" t="s">
        <v>143</v>
      </c>
      <c r="F21" s="612" t="b">
        <f>IF(総括表!B$4=総括表!$Q$4,基礎データ貼付用シート!E156)</f>
        <v>0</v>
      </c>
      <c r="G21" s="423" t="s">
        <v>117</v>
      </c>
      <c r="H21" s="610">
        <v>0.34200000000000003</v>
      </c>
      <c r="I21" s="423" t="s">
        <v>119</v>
      </c>
      <c r="J21" s="611">
        <f t="shared" si="0"/>
        <v>0</v>
      </c>
      <c r="K21" s="409" t="s">
        <v>569</v>
      </c>
      <c r="L21" s="388"/>
      <c r="M21" s="388"/>
      <c r="N21" s="165"/>
    </row>
    <row r="22" spans="1:14" s="163" customFormat="1" ht="15" customHeight="1" x14ac:dyDescent="0.2">
      <c r="A22" s="536"/>
      <c r="B22" s="410"/>
      <c r="C22" s="411"/>
      <c r="D22" s="406" t="s">
        <v>530</v>
      </c>
      <c r="E22" s="539" t="s">
        <v>142</v>
      </c>
      <c r="F22" s="612" t="b">
        <f>IF(総括表!B$4=総括表!$Q$5,基礎データ貼付用シート!E156)</f>
        <v>0</v>
      </c>
      <c r="G22" s="423" t="s">
        <v>117</v>
      </c>
      <c r="H22" s="610">
        <v>0.32400000000000001</v>
      </c>
      <c r="I22" s="423" t="s">
        <v>119</v>
      </c>
      <c r="J22" s="613">
        <f t="shared" si="0"/>
        <v>0</v>
      </c>
      <c r="K22" s="409" t="s">
        <v>568</v>
      </c>
      <c r="L22" s="388"/>
      <c r="M22" s="388"/>
      <c r="N22" s="165"/>
    </row>
    <row r="23" spans="1:14" s="163" customFormat="1" ht="15" customHeight="1" x14ac:dyDescent="0.2">
      <c r="A23" s="536"/>
      <c r="B23" s="404">
        <v>11</v>
      </c>
      <c r="C23" s="405" t="s">
        <v>620</v>
      </c>
      <c r="D23" s="406" t="s">
        <v>534</v>
      </c>
      <c r="E23" s="539" t="s">
        <v>143</v>
      </c>
      <c r="F23" s="612" t="b">
        <f>IF(総括表!B$4=総括表!$Q$4,基礎データ貼付用シート!E157)</f>
        <v>0</v>
      </c>
      <c r="G23" s="423" t="s">
        <v>117</v>
      </c>
      <c r="H23" s="610">
        <v>0.35699999999999998</v>
      </c>
      <c r="I23" s="423" t="s">
        <v>119</v>
      </c>
      <c r="J23" s="611">
        <f t="shared" si="0"/>
        <v>0</v>
      </c>
      <c r="K23" s="409" t="s">
        <v>567</v>
      </c>
      <c r="L23" s="388"/>
      <c r="M23" s="388"/>
      <c r="N23" s="165"/>
    </row>
    <row r="24" spans="1:14" s="163" customFormat="1" ht="15" customHeight="1" x14ac:dyDescent="0.2">
      <c r="A24" s="536"/>
      <c r="B24" s="410"/>
      <c r="C24" s="411"/>
      <c r="D24" s="406" t="s">
        <v>530</v>
      </c>
      <c r="E24" s="539" t="s">
        <v>142</v>
      </c>
      <c r="F24" s="612" t="b">
        <f>IF(総括表!B$4=総括表!$Q$5,基礎データ貼付用シート!E157)</f>
        <v>0</v>
      </c>
      <c r="G24" s="423" t="s">
        <v>117</v>
      </c>
      <c r="H24" s="610">
        <v>0.34100000000000003</v>
      </c>
      <c r="I24" s="423" t="s">
        <v>119</v>
      </c>
      <c r="J24" s="613">
        <f t="shared" si="0"/>
        <v>0</v>
      </c>
      <c r="K24" s="409" t="s">
        <v>566</v>
      </c>
      <c r="L24" s="388"/>
      <c r="M24" s="388"/>
      <c r="N24" s="165"/>
    </row>
    <row r="25" spans="1:14" s="163" customFormat="1" ht="15" customHeight="1" x14ac:dyDescent="0.2">
      <c r="A25" s="536"/>
      <c r="B25" s="404">
        <v>12</v>
      </c>
      <c r="C25" s="405" t="s">
        <v>716</v>
      </c>
      <c r="D25" s="406" t="s">
        <v>534</v>
      </c>
      <c r="E25" s="539" t="s">
        <v>143</v>
      </c>
      <c r="F25" s="612" t="b">
        <f>IF(総括表!B$4=総括表!$Q$4,基礎データ貼付用シート!E158)</f>
        <v>0</v>
      </c>
      <c r="G25" s="423" t="s">
        <v>117</v>
      </c>
      <c r="H25" s="610">
        <v>0.372</v>
      </c>
      <c r="I25" s="423" t="s">
        <v>119</v>
      </c>
      <c r="J25" s="611">
        <f t="shared" si="0"/>
        <v>0</v>
      </c>
      <c r="K25" s="409" t="s">
        <v>565</v>
      </c>
      <c r="L25" s="388"/>
      <c r="M25" s="388"/>
      <c r="N25" s="165"/>
    </row>
    <row r="26" spans="1:14" s="163" customFormat="1" ht="15" customHeight="1" x14ac:dyDescent="0.2">
      <c r="A26" s="536"/>
      <c r="B26" s="410"/>
      <c r="C26" s="411"/>
      <c r="D26" s="406" t="s">
        <v>530</v>
      </c>
      <c r="E26" s="539" t="s">
        <v>142</v>
      </c>
      <c r="F26" s="612" t="b">
        <f>IF(総括表!B$4=総括表!$Q$5,基礎データ貼付用シート!E158)</f>
        <v>0</v>
      </c>
      <c r="G26" s="423" t="s">
        <v>117</v>
      </c>
      <c r="H26" s="610">
        <v>0.35599999999999998</v>
      </c>
      <c r="I26" s="423" t="s">
        <v>119</v>
      </c>
      <c r="J26" s="613">
        <f t="shared" si="0"/>
        <v>0</v>
      </c>
      <c r="K26" s="409" t="s">
        <v>564</v>
      </c>
      <c r="L26" s="388"/>
      <c r="M26" s="388"/>
      <c r="N26" s="165"/>
    </row>
    <row r="27" spans="1:14" s="163" customFormat="1" ht="15" customHeight="1" x14ac:dyDescent="0.2">
      <c r="A27" s="536"/>
      <c r="B27" s="404">
        <v>13</v>
      </c>
      <c r="C27" s="405" t="s">
        <v>747</v>
      </c>
      <c r="D27" s="406" t="s">
        <v>534</v>
      </c>
      <c r="E27" s="539" t="s">
        <v>143</v>
      </c>
      <c r="F27" s="612" t="b">
        <f>IF(総括表!B$4=総括表!$Q$4,基礎データ貼付用シート!E159)</f>
        <v>0</v>
      </c>
      <c r="G27" s="423" t="s">
        <v>117</v>
      </c>
      <c r="H27" s="610">
        <v>0.38900000000000001</v>
      </c>
      <c r="I27" s="423" t="s">
        <v>119</v>
      </c>
      <c r="J27" s="613">
        <f t="shared" si="0"/>
        <v>0</v>
      </c>
      <c r="K27" s="409" t="s">
        <v>563</v>
      </c>
      <c r="L27" s="388"/>
      <c r="M27" s="388"/>
      <c r="N27" s="165"/>
    </row>
    <row r="28" spans="1:14" s="163" customFormat="1" ht="15" customHeight="1" x14ac:dyDescent="0.2">
      <c r="A28" s="536"/>
      <c r="B28" s="410"/>
      <c r="C28" s="411"/>
      <c r="D28" s="406" t="s">
        <v>530</v>
      </c>
      <c r="E28" s="539" t="s">
        <v>142</v>
      </c>
      <c r="F28" s="612" t="b">
        <f>IF(総括表!B$4=総括表!$Q$5,基礎データ貼付用シート!E159)</f>
        <v>0</v>
      </c>
      <c r="G28" s="423" t="s">
        <v>117</v>
      </c>
      <c r="H28" s="610">
        <v>0.377</v>
      </c>
      <c r="I28" s="423" t="s">
        <v>119</v>
      </c>
      <c r="J28" s="613">
        <f t="shared" si="0"/>
        <v>0</v>
      </c>
      <c r="K28" s="409" t="s">
        <v>562</v>
      </c>
      <c r="L28" s="388"/>
      <c r="M28" s="388"/>
      <c r="N28" s="165"/>
    </row>
    <row r="29" spans="1:14" s="163" customFormat="1" ht="15" customHeight="1" x14ac:dyDescent="0.2">
      <c r="A29" s="536"/>
      <c r="B29" s="404">
        <v>14</v>
      </c>
      <c r="C29" s="405" t="s">
        <v>818</v>
      </c>
      <c r="D29" s="406" t="s">
        <v>534</v>
      </c>
      <c r="E29" s="539" t="s">
        <v>143</v>
      </c>
      <c r="F29" s="612" t="b">
        <f>IF(総括表!B$4=総括表!$Q$4,基礎データ貼付用シート!E160)</f>
        <v>0</v>
      </c>
      <c r="G29" s="423" t="s">
        <v>117</v>
      </c>
      <c r="H29" s="610">
        <v>0.40500000000000003</v>
      </c>
      <c r="I29" s="423" t="s">
        <v>119</v>
      </c>
      <c r="J29" s="613">
        <f t="shared" si="0"/>
        <v>0</v>
      </c>
      <c r="K29" s="409" t="s">
        <v>561</v>
      </c>
      <c r="L29" s="388"/>
      <c r="M29" s="388"/>
      <c r="N29" s="165"/>
    </row>
    <row r="30" spans="1:14" s="163" customFormat="1" ht="15" customHeight="1" x14ac:dyDescent="0.2">
      <c r="A30" s="536"/>
      <c r="B30" s="410"/>
      <c r="C30" s="411"/>
      <c r="D30" s="406" t="s">
        <v>530</v>
      </c>
      <c r="E30" s="539" t="s">
        <v>142</v>
      </c>
      <c r="F30" s="612" t="b">
        <f>IF(総括表!B$4=総括表!$Q$5,基礎データ貼付用シート!E160)</f>
        <v>0</v>
      </c>
      <c r="G30" s="423" t="s">
        <v>117</v>
      </c>
      <c r="H30" s="610">
        <v>0.39400000000000002</v>
      </c>
      <c r="I30" s="423" t="s">
        <v>119</v>
      </c>
      <c r="J30" s="613">
        <f t="shared" si="0"/>
        <v>0</v>
      </c>
      <c r="K30" s="409" t="s">
        <v>560</v>
      </c>
      <c r="L30" s="388"/>
      <c r="M30" s="388"/>
      <c r="N30" s="165"/>
    </row>
    <row r="31" spans="1:14" s="163" customFormat="1" ht="15" customHeight="1" x14ac:dyDescent="0.2">
      <c r="A31" s="536"/>
      <c r="B31" s="404">
        <v>15</v>
      </c>
      <c r="C31" s="405" t="s">
        <v>894</v>
      </c>
      <c r="D31" s="406" t="s">
        <v>534</v>
      </c>
      <c r="E31" s="539" t="s">
        <v>143</v>
      </c>
      <c r="F31" s="612" t="b">
        <f>IF(総括表!B$4=総括表!$Q$4,基礎データ貼付用シート!E161)</f>
        <v>0</v>
      </c>
      <c r="G31" s="423" t="s">
        <v>117</v>
      </c>
      <c r="H31" s="610">
        <v>0.42</v>
      </c>
      <c r="I31" s="423" t="s">
        <v>119</v>
      </c>
      <c r="J31" s="613">
        <f t="shared" si="0"/>
        <v>0</v>
      </c>
      <c r="K31" s="409" t="s">
        <v>581</v>
      </c>
      <c r="L31" s="388"/>
      <c r="M31" s="388"/>
      <c r="N31" s="165"/>
    </row>
    <row r="32" spans="1:14" s="163" customFormat="1" ht="15" customHeight="1" x14ac:dyDescent="0.2">
      <c r="A32" s="536"/>
      <c r="B32" s="410"/>
      <c r="C32" s="411"/>
      <c r="D32" s="406" t="s">
        <v>530</v>
      </c>
      <c r="E32" s="539" t="s">
        <v>142</v>
      </c>
      <c r="F32" s="612" t="b">
        <f>IF(総括表!B$4=総括表!$Q$5,基礎データ貼付用シート!E161)</f>
        <v>0</v>
      </c>
      <c r="G32" s="423" t="s">
        <v>117</v>
      </c>
      <c r="H32" s="610">
        <v>0.41299999999999998</v>
      </c>
      <c r="I32" s="423" t="s">
        <v>119</v>
      </c>
      <c r="J32" s="613">
        <f t="shared" si="0"/>
        <v>0</v>
      </c>
      <c r="K32" s="409" t="s">
        <v>580</v>
      </c>
      <c r="L32" s="388"/>
      <c r="M32" s="388"/>
      <c r="N32" s="165"/>
    </row>
    <row r="33" spans="1:15" s="163" customFormat="1" ht="15" customHeight="1" x14ac:dyDescent="0.2">
      <c r="A33" s="536"/>
      <c r="B33" s="404">
        <v>16</v>
      </c>
      <c r="C33" s="405" t="s">
        <v>926</v>
      </c>
      <c r="D33" s="406" t="s">
        <v>534</v>
      </c>
      <c r="E33" s="539" t="s">
        <v>143</v>
      </c>
      <c r="F33" s="612" t="b">
        <f>IF(総括表!B$4=総括表!$Q$4,基礎データ貼付用シート!E162)</f>
        <v>0</v>
      </c>
      <c r="G33" s="423" t="s">
        <v>117</v>
      </c>
      <c r="H33" s="610">
        <v>0.437</v>
      </c>
      <c r="I33" s="423" t="s">
        <v>119</v>
      </c>
      <c r="J33" s="613">
        <f t="shared" si="0"/>
        <v>0</v>
      </c>
      <c r="K33" s="409" t="s">
        <v>579</v>
      </c>
      <c r="L33" s="388"/>
      <c r="M33" s="388"/>
      <c r="N33" s="165"/>
    </row>
    <row r="34" spans="1:15" s="163" customFormat="1" ht="15" customHeight="1" x14ac:dyDescent="0.2">
      <c r="A34" s="536"/>
      <c r="B34" s="410"/>
      <c r="C34" s="411"/>
      <c r="D34" s="406" t="s">
        <v>530</v>
      </c>
      <c r="E34" s="539" t="s">
        <v>142</v>
      </c>
      <c r="F34" s="612" t="b">
        <f>IF(総括表!B$4=総括表!$Q$5,基礎データ貼付用シート!E162)</f>
        <v>0</v>
      </c>
      <c r="G34" s="423" t="s">
        <v>117</v>
      </c>
      <c r="H34" s="610">
        <v>0.432</v>
      </c>
      <c r="I34" s="423" t="s">
        <v>119</v>
      </c>
      <c r="J34" s="613">
        <f t="shared" si="0"/>
        <v>0</v>
      </c>
      <c r="K34" s="409" t="s">
        <v>578</v>
      </c>
      <c r="L34" s="388"/>
      <c r="M34" s="388"/>
      <c r="N34" s="165"/>
    </row>
    <row r="35" spans="1:15" s="163" customFormat="1" ht="15" customHeight="1" x14ac:dyDescent="0.2">
      <c r="A35" s="536"/>
      <c r="B35" s="404">
        <v>17</v>
      </c>
      <c r="C35" s="405" t="s">
        <v>1082</v>
      </c>
      <c r="D35" s="406" t="s">
        <v>534</v>
      </c>
      <c r="E35" s="539" t="s">
        <v>143</v>
      </c>
      <c r="F35" s="612" t="b">
        <f>IF(総括表!B$4=総括表!$Q$4,基礎データ貼付用シート!E163)</f>
        <v>0</v>
      </c>
      <c r="G35" s="423" t="s">
        <v>117</v>
      </c>
      <c r="H35" s="610">
        <v>0.443</v>
      </c>
      <c r="I35" s="423" t="s">
        <v>119</v>
      </c>
      <c r="J35" s="613">
        <f t="shared" si="0"/>
        <v>0</v>
      </c>
      <c r="K35" s="409" t="s">
        <v>577</v>
      </c>
      <c r="L35" s="388"/>
      <c r="M35" s="388"/>
      <c r="N35" s="165"/>
    </row>
    <row r="36" spans="1:15" s="163" customFormat="1" ht="15" customHeight="1" x14ac:dyDescent="0.2">
      <c r="A36" s="536"/>
      <c r="B36" s="410"/>
      <c r="C36" s="411"/>
      <c r="D36" s="406" t="s">
        <v>530</v>
      </c>
      <c r="E36" s="539" t="s">
        <v>142</v>
      </c>
      <c r="F36" s="612" t="b">
        <f>IF(総括表!B$4=総括表!$Q$5,基礎データ貼付用シート!E163)</f>
        <v>0</v>
      </c>
      <c r="G36" s="423" t="s">
        <v>117</v>
      </c>
      <c r="H36" s="614">
        <v>0.44</v>
      </c>
      <c r="I36" s="423" t="s">
        <v>119</v>
      </c>
      <c r="J36" s="613">
        <f t="shared" si="0"/>
        <v>0</v>
      </c>
      <c r="K36" s="409" t="s">
        <v>576</v>
      </c>
      <c r="L36" s="388"/>
      <c r="M36" s="388"/>
      <c r="N36" s="165"/>
    </row>
    <row r="37" spans="1:15" s="163" customFormat="1" ht="15" customHeight="1" x14ac:dyDescent="0.2">
      <c r="A37" s="536"/>
      <c r="B37" s="404">
        <v>18</v>
      </c>
      <c r="C37" s="405" t="s">
        <v>1284</v>
      </c>
      <c r="D37" s="406" t="s">
        <v>534</v>
      </c>
      <c r="E37" s="539" t="s">
        <v>143</v>
      </c>
      <c r="F37" s="612" t="b">
        <f>IF(総括表!B$4=総括表!$Q$4,基礎データ貼付用シート!E164)</f>
        <v>0</v>
      </c>
      <c r="G37" s="423" t="s">
        <v>117</v>
      </c>
      <c r="H37" s="610">
        <v>0.45</v>
      </c>
      <c r="I37" s="423" t="s">
        <v>119</v>
      </c>
      <c r="J37" s="613">
        <f t="shared" si="0"/>
        <v>0</v>
      </c>
      <c r="K37" s="409" t="s">
        <v>575</v>
      </c>
      <c r="L37" s="388"/>
      <c r="M37" s="388"/>
      <c r="N37" s="165"/>
    </row>
    <row r="38" spans="1:15" s="163" customFormat="1" ht="15" customHeight="1" x14ac:dyDescent="0.2">
      <c r="A38" s="536"/>
      <c r="B38" s="410"/>
      <c r="C38" s="411"/>
      <c r="D38" s="406" t="s">
        <v>530</v>
      </c>
      <c r="E38" s="539" t="s">
        <v>142</v>
      </c>
      <c r="F38" s="612" t="b">
        <f>IF(総括表!B$4=総括表!$Q$5,基礎データ貼付用シート!E164)</f>
        <v>0</v>
      </c>
      <c r="G38" s="423" t="s">
        <v>117</v>
      </c>
      <c r="H38" s="614">
        <v>0.45</v>
      </c>
      <c r="I38" s="423" t="s">
        <v>119</v>
      </c>
      <c r="J38" s="613">
        <f t="shared" si="0"/>
        <v>0</v>
      </c>
      <c r="K38" s="409" t="s">
        <v>574</v>
      </c>
      <c r="L38" s="388"/>
      <c r="M38" s="388"/>
      <c r="N38" s="165"/>
    </row>
    <row r="39" spans="1:15" s="163" customFormat="1" ht="15" customHeight="1" x14ac:dyDescent="0.2">
      <c r="A39" s="536"/>
      <c r="B39" s="404">
        <v>19</v>
      </c>
      <c r="C39" s="405" t="s">
        <v>5389</v>
      </c>
      <c r="D39" s="406" t="s">
        <v>534</v>
      </c>
      <c r="E39" s="539" t="s">
        <v>143</v>
      </c>
      <c r="F39" s="612" t="b">
        <f>IF(総括表!B$4=総括表!$Q$4,基礎データ貼付用シート!E165)</f>
        <v>0</v>
      </c>
      <c r="G39" s="423" t="s">
        <v>117</v>
      </c>
      <c r="H39" s="610">
        <v>0.45</v>
      </c>
      <c r="I39" s="423" t="s">
        <v>119</v>
      </c>
      <c r="J39" s="613">
        <f t="shared" si="0"/>
        <v>0</v>
      </c>
      <c r="K39" s="409" t="s">
        <v>589</v>
      </c>
      <c r="L39" s="388"/>
      <c r="M39" s="388"/>
      <c r="N39" s="165"/>
    </row>
    <row r="40" spans="1:15" s="163" customFormat="1" ht="15" customHeight="1" x14ac:dyDescent="0.2">
      <c r="A40" s="536"/>
      <c r="B40" s="410"/>
      <c r="C40" s="411"/>
      <c r="D40" s="406" t="s">
        <v>530</v>
      </c>
      <c r="E40" s="539" t="s">
        <v>142</v>
      </c>
      <c r="F40" s="612" t="b">
        <f>IF(総括表!B$4=総括表!$Q$5,基礎データ貼付用シート!E165)</f>
        <v>0</v>
      </c>
      <c r="G40" s="423" t="s">
        <v>117</v>
      </c>
      <c r="H40" s="614">
        <v>0.45</v>
      </c>
      <c r="I40" s="423" t="s">
        <v>119</v>
      </c>
      <c r="J40" s="613">
        <f t="shared" si="0"/>
        <v>0</v>
      </c>
      <c r="K40" s="409" t="s">
        <v>588</v>
      </c>
      <c r="L40" s="388"/>
      <c r="M40" s="388"/>
      <c r="N40" s="165"/>
    </row>
    <row r="41" spans="1:15" s="163" customFormat="1" ht="15" customHeight="1" x14ac:dyDescent="0.2">
      <c r="A41" s="536"/>
      <c r="B41" s="404">
        <v>20</v>
      </c>
      <c r="C41" s="405" t="s">
        <v>5796</v>
      </c>
      <c r="D41" s="406" t="s">
        <v>534</v>
      </c>
      <c r="E41" s="539" t="s">
        <v>143</v>
      </c>
      <c r="F41" s="612" t="b">
        <f>IF(総括表!B$4=総括表!$Q$4,基礎データ貼付用シート!E166)</f>
        <v>0</v>
      </c>
      <c r="G41" s="423" t="s">
        <v>117</v>
      </c>
      <c r="H41" s="610">
        <v>0.45</v>
      </c>
      <c r="I41" s="423" t="s">
        <v>119</v>
      </c>
      <c r="J41" s="613">
        <f t="shared" ref="J41:J42" si="1">ROUND(F41*H41,0)</f>
        <v>0</v>
      </c>
      <c r="K41" s="409" t="s">
        <v>614</v>
      </c>
      <c r="L41" s="388"/>
      <c r="M41" s="388"/>
      <c r="N41" s="165"/>
    </row>
    <row r="42" spans="1:15" s="163" customFormat="1" ht="15" customHeight="1" x14ac:dyDescent="0.2">
      <c r="A42" s="536"/>
      <c r="B42" s="410"/>
      <c r="C42" s="411"/>
      <c r="D42" s="406" t="s">
        <v>530</v>
      </c>
      <c r="E42" s="539" t="s">
        <v>142</v>
      </c>
      <c r="F42" s="612" t="b">
        <f>IF(総括表!B$4=総括表!$Q$5,基礎データ貼付用シート!E166)</f>
        <v>0</v>
      </c>
      <c r="G42" s="423" t="s">
        <v>117</v>
      </c>
      <c r="H42" s="614">
        <v>0.45</v>
      </c>
      <c r="I42" s="423" t="s">
        <v>119</v>
      </c>
      <c r="J42" s="613">
        <f t="shared" si="1"/>
        <v>0</v>
      </c>
      <c r="K42" s="409" t="s">
        <v>613</v>
      </c>
      <c r="L42" s="388"/>
      <c r="M42" s="388"/>
      <c r="N42" s="165"/>
    </row>
    <row r="43" spans="1:15" s="163" customFormat="1" ht="15" customHeight="1" x14ac:dyDescent="0.2">
      <c r="A43" s="536"/>
      <c r="B43" s="404">
        <v>21</v>
      </c>
      <c r="C43" s="405" t="s">
        <v>6351</v>
      </c>
      <c r="D43" s="406" t="s">
        <v>908</v>
      </c>
      <c r="E43" s="539" t="s">
        <v>143</v>
      </c>
      <c r="F43" s="612" t="b">
        <f>IF(総括表!B$4=総括表!$Q$4,基礎データ貼付用シート!E167)</f>
        <v>0</v>
      </c>
      <c r="G43" s="423" t="s">
        <v>117</v>
      </c>
      <c r="H43" s="610">
        <v>0.45</v>
      </c>
      <c r="I43" s="423" t="s">
        <v>119</v>
      </c>
      <c r="J43" s="613">
        <f t="shared" si="0"/>
        <v>0</v>
      </c>
      <c r="K43" s="409" t="s">
        <v>6763</v>
      </c>
      <c r="L43" s="388"/>
      <c r="M43" s="388"/>
      <c r="N43" s="165"/>
    </row>
    <row r="44" spans="1:15" s="163" customFormat="1" ht="15" customHeight="1" thickBot="1" x14ac:dyDescent="0.25">
      <c r="A44" s="536"/>
      <c r="B44" s="410"/>
      <c r="C44" s="411"/>
      <c r="D44" s="406" t="s">
        <v>909</v>
      </c>
      <c r="E44" s="539" t="s">
        <v>142</v>
      </c>
      <c r="F44" s="612" t="b">
        <f>IF(総括表!B$4=総括表!$Q$5,基礎データ貼付用シート!E167)</f>
        <v>0</v>
      </c>
      <c r="G44" s="423" t="s">
        <v>117</v>
      </c>
      <c r="H44" s="614">
        <v>0.45</v>
      </c>
      <c r="I44" s="423" t="s">
        <v>119</v>
      </c>
      <c r="J44" s="613">
        <f t="shared" si="0"/>
        <v>0</v>
      </c>
      <c r="K44" s="409" t="s">
        <v>920</v>
      </c>
      <c r="L44" s="388"/>
      <c r="M44" s="388"/>
      <c r="N44" s="165"/>
    </row>
    <row r="45" spans="1:15" s="163" customFormat="1" ht="15" customHeight="1" thickBot="1" x14ac:dyDescent="0.25">
      <c r="A45" s="536"/>
      <c r="B45" s="1530" t="s">
        <v>118</v>
      </c>
      <c r="C45" s="1531"/>
      <c r="D45" s="1532"/>
      <c r="E45" s="1533"/>
      <c r="F45" s="1350"/>
      <c r="G45" s="1111"/>
      <c r="H45" s="1351"/>
      <c r="I45" s="1352"/>
      <c r="J45" s="615">
        <f>SUM(J7:J44)</f>
        <v>0</v>
      </c>
      <c r="K45" s="409" t="s">
        <v>528</v>
      </c>
      <c r="L45" s="446" t="s">
        <v>117</v>
      </c>
      <c r="M45" s="388"/>
      <c r="N45" s="165"/>
    </row>
    <row r="46" spans="1:15" s="163" customFormat="1" ht="5.25" customHeight="1" x14ac:dyDescent="0.2">
      <c r="A46" s="536"/>
      <c r="B46" s="536"/>
      <c r="C46" s="536"/>
      <c r="D46" s="536"/>
      <c r="E46" s="536"/>
      <c r="F46" s="1353"/>
      <c r="G46" s="1158"/>
      <c r="H46" s="1354"/>
      <c r="I46" s="1158"/>
      <c r="J46" s="1355"/>
      <c r="K46" s="536"/>
      <c r="L46" s="388"/>
      <c r="M46" s="388"/>
      <c r="N46" s="165"/>
    </row>
    <row r="47" spans="1:15" ht="11.25" customHeight="1" thickBot="1" x14ac:dyDescent="0.25">
      <c r="A47" s="548"/>
      <c r="B47" s="1524" t="s">
        <v>6977</v>
      </c>
      <c r="C47" s="1524"/>
      <c r="D47" s="1524"/>
      <c r="E47" s="1524"/>
      <c r="F47" s="549"/>
      <c r="G47" s="550"/>
      <c r="H47" s="546" t="s">
        <v>160</v>
      </c>
      <c r="I47" s="550"/>
      <c r="J47" s="549"/>
      <c r="K47" s="550"/>
      <c r="L47" s="384"/>
      <c r="M47" s="388"/>
      <c r="N47" s="165"/>
      <c r="O47" s="163"/>
    </row>
    <row r="48" spans="1:15" s="163" customFormat="1" ht="18.75" customHeight="1" thickTop="1" thickBot="1" x14ac:dyDescent="0.25">
      <c r="A48" s="551"/>
      <c r="B48" s="1524"/>
      <c r="C48" s="1524"/>
      <c r="D48" s="1524"/>
      <c r="E48" s="1524"/>
      <c r="F48" s="284"/>
      <c r="G48" s="1356" t="s">
        <v>117</v>
      </c>
      <c r="H48" s="616">
        <v>0.45</v>
      </c>
      <c r="I48" s="1356" t="s">
        <v>119</v>
      </c>
      <c r="J48" s="615">
        <f>ROUND(F48*H48,0)</f>
        <v>0</v>
      </c>
      <c r="K48" s="409" t="s">
        <v>583</v>
      </c>
      <c r="L48" s="446" t="s">
        <v>117</v>
      </c>
      <c r="M48" s="388"/>
      <c r="N48" s="165"/>
    </row>
    <row r="49" spans="1:14" ht="11.25" customHeight="1" thickTop="1" x14ac:dyDescent="0.2">
      <c r="A49" s="553"/>
      <c r="B49" s="550"/>
      <c r="C49" s="550"/>
      <c r="D49" s="550"/>
      <c r="E49" s="550"/>
      <c r="F49" s="549"/>
      <c r="G49" s="550"/>
      <c r="H49" s="554"/>
      <c r="I49" s="550"/>
      <c r="J49" s="547" t="s">
        <v>178</v>
      </c>
      <c r="K49" s="550"/>
      <c r="L49" s="384"/>
      <c r="M49" s="384"/>
    </row>
    <row r="50" spans="1:14" ht="11.25" customHeight="1" thickBot="1" x14ac:dyDescent="0.25">
      <c r="A50" s="548"/>
      <c r="B50" s="1524" t="s">
        <v>6978</v>
      </c>
      <c r="C50" s="1524"/>
      <c r="D50" s="1524"/>
      <c r="E50" s="1524"/>
      <c r="F50" s="549"/>
      <c r="G50" s="550"/>
      <c r="H50" s="546" t="s">
        <v>160</v>
      </c>
      <c r="I50" s="550"/>
      <c r="J50" s="549"/>
      <c r="K50" s="550"/>
      <c r="L50" s="384"/>
      <c r="M50" s="384"/>
    </row>
    <row r="51" spans="1:14" s="163" customFormat="1" ht="30" customHeight="1" thickTop="1" thickBot="1" x14ac:dyDescent="0.25">
      <c r="A51" s="551"/>
      <c r="B51" s="1524"/>
      <c r="C51" s="1524"/>
      <c r="D51" s="1524"/>
      <c r="E51" s="1524"/>
      <c r="F51" s="284"/>
      <c r="G51" s="1356" t="s">
        <v>117</v>
      </c>
      <c r="H51" s="616">
        <v>0.45</v>
      </c>
      <c r="I51" s="1356" t="s">
        <v>119</v>
      </c>
      <c r="J51" s="615">
        <f>ROUND(F51*H51,0)</f>
        <v>0</v>
      </c>
      <c r="K51" s="409" t="s">
        <v>582</v>
      </c>
      <c r="L51" s="446" t="s">
        <v>117</v>
      </c>
      <c r="M51" s="388"/>
    </row>
    <row r="52" spans="1:14" ht="11.25" customHeight="1" thickTop="1" x14ac:dyDescent="0.2">
      <c r="A52" s="553"/>
      <c r="B52" s="550"/>
      <c r="C52" s="550"/>
      <c r="D52" s="550"/>
      <c r="E52" s="550"/>
      <c r="F52" s="549"/>
      <c r="G52" s="550"/>
      <c r="H52" s="554"/>
      <c r="I52" s="550"/>
      <c r="J52" s="547" t="s">
        <v>178</v>
      </c>
      <c r="K52" s="550"/>
      <c r="L52" s="384"/>
      <c r="M52" s="384"/>
    </row>
    <row r="53" spans="1:14" ht="7.5" customHeight="1" x14ac:dyDescent="0.2">
      <c r="A53" s="550"/>
      <c r="B53" s="550"/>
      <c r="C53" s="550"/>
      <c r="D53" s="550"/>
      <c r="E53" s="550"/>
      <c r="F53" s="549"/>
      <c r="G53" s="550"/>
      <c r="H53" s="554"/>
      <c r="I53" s="550"/>
      <c r="J53" s="555"/>
      <c r="K53" s="550"/>
      <c r="L53" s="384"/>
      <c r="M53" s="384"/>
    </row>
    <row r="54" spans="1:14" s="185" customFormat="1" ht="14.4" x14ac:dyDescent="0.2">
      <c r="A54" s="556"/>
      <c r="B54" s="557" t="s">
        <v>5690</v>
      </c>
      <c r="C54" s="558"/>
      <c r="D54" s="558"/>
      <c r="E54" s="558"/>
      <c r="F54" s="559"/>
      <c r="G54" s="558"/>
      <c r="H54" s="560"/>
      <c r="I54" s="558"/>
      <c r="J54" s="559"/>
      <c r="K54" s="558"/>
      <c r="L54" s="561"/>
      <c r="M54" s="561"/>
    </row>
    <row r="55" spans="1:14" ht="7.5" customHeight="1" x14ac:dyDescent="0.2">
      <c r="A55" s="553"/>
      <c r="B55" s="550"/>
      <c r="C55" s="550"/>
      <c r="D55" s="550"/>
      <c r="E55" s="550"/>
      <c r="F55" s="549"/>
      <c r="G55" s="550"/>
      <c r="H55" s="554"/>
      <c r="I55" s="550"/>
      <c r="J55" s="549"/>
      <c r="K55" s="550"/>
      <c r="L55" s="384"/>
      <c r="M55" s="384"/>
    </row>
    <row r="56" spans="1:14" ht="14.4" x14ac:dyDescent="0.2">
      <c r="A56" s="553"/>
      <c r="B56" s="1534" t="s">
        <v>176</v>
      </c>
      <c r="C56" s="1535"/>
      <c r="D56" s="1534" t="s">
        <v>139</v>
      </c>
      <c r="E56" s="1535"/>
      <c r="F56" s="562" t="s">
        <v>138</v>
      </c>
      <c r="G56" s="412"/>
      <c r="H56" s="563" t="s">
        <v>137</v>
      </c>
      <c r="I56" s="412"/>
      <c r="J56" s="562" t="s">
        <v>89</v>
      </c>
      <c r="K56" s="409"/>
      <c r="L56" s="384"/>
      <c r="M56" s="384"/>
    </row>
    <row r="57" spans="1:14" ht="14.4" x14ac:dyDescent="0.2">
      <c r="A57" s="553"/>
      <c r="B57" s="564"/>
      <c r="C57" s="565"/>
      <c r="D57" s="566"/>
      <c r="E57" s="411"/>
      <c r="F57" s="567" t="s">
        <v>798</v>
      </c>
      <c r="G57" s="568"/>
      <c r="H57" s="569"/>
      <c r="I57" s="568"/>
      <c r="J57" s="567" t="s">
        <v>136</v>
      </c>
      <c r="K57" s="409"/>
      <c r="L57" s="384"/>
      <c r="M57" s="384"/>
    </row>
    <row r="58" spans="1:14" s="163" customFormat="1" ht="15" customHeight="1" x14ac:dyDescent="0.2">
      <c r="A58" s="536"/>
      <c r="B58" s="404">
        <v>1</v>
      </c>
      <c r="C58" s="405" t="s">
        <v>894</v>
      </c>
      <c r="D58" s="406" t="s">
        <v>534</v>
      </c>
      <c r="E58" s="539" t="s">
        <v>143</v>
      </c>
      <c r="F58" s="612" t="b">
        <f>IF(総括表!$B$4=総括表!$Q$4,基礎データ貼付用シート!E168)</f>
        <v>0</v>
      </c>
      <c r="G58" s="423" t="s">
        <v>117</v>
      </c>
      <c r="H58" s="614">
        <v>0.45</v>
      </c>
      <c r="I58" s="423" t="s">
        <v>119</v>
      </c>
      <c r="J58" s="613">
        <f t="shared" ref="J58:J71" si="2">ROUND(F58*H58,0)</f>
        <v>0</v>
      </c>
      <c r="K58" s="409" t="s">
        <v>134</v>
      </c>
      <c r="L58" s="388"/>
      <c r="M58" s="388"/>
      <c r="N58" s="165"/>
    </row>
    <row r="59" spans="1:14" s="163" customFormat="1" ht="15" customHeight="1" x14ac:dyDescent="0.2">
      <c r="A59" s="536"/>
      <c r="B59" s="410"/>
      <c r="C59" s="411"/>
      <c r="D59" s="406" t="s">
        <v>530</v>
      </c>
      <c r="E59" s="539" t="s">
        <v>142</v>
      </c>
      <c r="F59" s="612" t="b">
        <f>IF(総括表!$B$4=総括表!$Q$5,基礎データ貼付用シート!E168)</f>
        <v>0</v>
      </c>
      <c r="G59" s="423" t="s">
        <v>117</v>
      </c>
      <c r="H59" s="614">
        <v>0.45</v>
      </c>
      <c r="I59" s="423" t="s">
        <v>119</v>
      </c>
      <c r="J59" s="613">
        <f t="shared" si="2"/>
        <v>0</v>
      </c>
      <c r="K59" s="409" t="s">
        <v>132</v>
      </c>
      <c r="L59" s="388"/>
      <c r="M59" s="388"/>
      <c r="N59" s="165"/>
    </row>
    <row r="60" spans="1:14" s="163" customFormat="1" ht="15" customHeight="1" x14ac:dyDescent="0.2">
      <c r="A60" s="536"/>
      <c r="B60" s="404">
        <v>2</v>
      </c>
      <c r="C60" s="405" t="s">
        <v>926</v>
      </c>
      <c r="D60" s="406" t="s">
        <v>534</v>
      </c>
      <c r="E60" s="539" t="s">
        <v>143</v>
      </c>
      <c r="F60" s="612" t="b">
        <f>IF(総括表!$B$4=総括表!$Q$4,基礎データ貼付用シート!E169)</f>
        <v>0</v>
      </c>
      <c r="G60" s="423" t="s">
        <v>117</v>
      </c>
      <c r="H60" s="614">
        <v>0.45</v>
      </c>
      <c r="I60" s="423" t="s">
        <v>119</v>
      </c>
      <c r="J60" s="613">
        <f t="shared" si="2"/>
        <v>0</v>
      </c>
      <c r="K60" s="409" t="s">
        <v>130</v>
      </c>
      <c r="L60" s="388"/>
      <c r="M60" s="388"/>
      <c r="N60" s="165"/>
    </row>
    <row r="61" spans="1:14" s="163" customFormat="1" ht="15" customHeight="1" x14ac:dyDescent="0.2">
      <c r="A61" s="536"/>
      <c r="B61" s="410"/>
      <c r="C61" s="411"/>
      <c r="D61" s="406" t="s">
        <v>530</v>
      </c>
      <c r="E61" s="539" t="s">
        <v>142</v>
      </c>
      <c r="F61" s="612" t="b">
        <f>IF(総括表!$B$4=総括表!$Q$5,基礎データ貼付用シート!E169)</f>
        <v>0</v>
      </c>
      <c r="G61" s="423" t="s">
        <v>117</v>
      </c>
      <c r="H61" s="614">
        <v>0.45</v>
      </c>
      <c r="I61" s="423" t="s">
        <v>119</v>
      </c>
      <c r="J61" s="613">
        <f t="shared" si="2"/>
        <v>0</v>
      </c>
      <c r="K61" s="409" t="s">
        <v>539</v>
      </c>
      <c r="L61" s="388"/>
      <c r="M61" s="388"/>
      <c r="N61" s="165"/>
    </row>
    <row r="62" spans="1:14" s="163" customFormat="1" ht="15" customHeight="1" x14ac:dyDescent="0.2">
      <c r="A62" s="536"/>
      <c r="B62" s="404">
        <v>3</v>
      </c>
      <c r="C62" s="405" t="s">
        <v>1082</v>
      </c>
      <c r="D62" s="406" t="s">
        <v>534</v>
      </c>
      <c r="E62" s="539" t="s">
        <v>143</v>
      </c>
      <c r="F62" s="612" t="b">
        <f>IF(総括表!$B$4=総括表!$Q$4,基礎データ貼付用シート!E170)</f>
        <v>0</v>
      </c>
      <c r="G62" s="423" t="s">
        <v>117</v>
      </c>
      <c r="H62" s="614">
        <v>0.45</v>
      </c>
      <c r="I62" s="423" t="s">
        <v>119</v>
      </c>
      <c r="J62" s="613">
        <f t="shared" si="2"/>
        <v>0</v>
      </c>
      <c r="K62" s="409" t="s">
        <v>538</v>
      </c>
      <c r="L62" s="388"/>
      <c r="M62" s="388"/>
      <c r="N62" s="165"/>
    </row>
    <row r="63" spans="1:14" s="163" customFormat="1" ht="15" customHeight="1" x14ac:dyDescent="0.2">
      <c r="A63" s="536"/>
      <c r="B63" s="410"/>
      <c r="C63" s="411"/>
      <c r="D63" s="406" t="s">
        <v>530</v>
      </c>
      <c r="E63" s="539" t="s">
        <v>142</v>
      </c>
      <c r="F63" s="612" t="b">
        <f>IF(総括表!$B$4=総括表!$Q$5,基礎データ貼付用シート!E170)</f>
        <v>0</v>
      </c>
      <c r="G63" s="423" t="s">
        <v>117</v>
      </c>
      <c r="H63" s="614">
        <v>0.45</v>
      </c>
      <c r="I63" s="423" t="s">
        <v>119</v>
      </c>
      <c r="J63" s="613">
        <f t="shared" si="2"/>
        <v>0</v>
      </c>
      <c r="K63" s="409" t="s">
        <v>537</v>
      </c>
      <c r="L63" s="388"/>
      <c r="M63" s="388"/>
      <c r="N63" s="165"/>
    </row>
    <row r="64" spans="1:14" s="163" customFormat="1" ht="15" customHeight="1" x14ac:dyDescent="0.2">
      <c r="A64" s="536"/>
      <c r="B64" s="404">
        <v>4</v>
      </c>
      <c r="C64" s="405" t="s">
        <v>1284</v>
      </c>
      <c r="D64" s="406" t="s">
        <v>534</v>
      </c>
      <c r="E64" s="539" t="s">
        <v>143</v>
      </c>
      <c r="F64" s="612" t="b">
        <f>IF(総括表!$B$4=総括表!$Q$4,基礎データ貼付用シート!E171)</f>
        <v>0</v>
      </c>
      <c r="G64" s="423" t="s">
        <v>117</v>
      </c>
      <c r="H64" s="614">
        <v>0.45</v>
      </c>
      <c r="I64" s="423" t="s">
        <v>119</v>
      </c>
      <c r="J64" s="613">
        <f t="shared" si="2"/>
        <v>0</v>
      </c>
      <c r="K64" s="409" t="s">
        <v>536</v>
      </c>
      <c r="L64" s="388"/>
      <c r="M64" s="388"/>
      <c r="N64" s="165"/>
    </row>
    <row r="65" spans="1:14" s="163" customFormat="1" ht="15" customHeight="1" x14ac:dyDescent="0.2">
      <c r="A65" s="536"/>
      <c r="B65" s="410"/>
      <c r="C65" s="411"/>
      <c r="D65" s="406" t="s">
        <v>530</v>
      </c>
      <c r="E65" s="539" t="s">
        <v>142</v>
      </c>
      <c r="F65" s="612" t="b">
        <f>IF(総括表!$B$4=総括表!$Q$5,基礎データ貼付用シート!E171)</f>
        <v>0</v>
      </c>
      <c r="G65" s="423" t="s">
        <v>117</v>
      </c>
      <c r="H65" s="614">
        <v>0.45</v>
      </c>
      <c r="I65" s="423" t="s">
        <v>119</v>
      </c>
      <c r="J65" s="613">
        <f t="shared" si="2"/>
        <v>0</v>
      </c>
      <c r="K65" s="409" t="s">
        <v>535</v>
      </c>
      <c r="L65" s="388"/>
      <c r="M65" s="388"/>
      <c r="N65" s="165"/>
    </row>
    <row r="66" spans="1:14" s="163" customFormat="1" ht="15" customHeight="1" x14ac:dyDescent="0.2">
      <c r="A66" s="536"/>
      <c r="B66" s="404">
        <v>5</v>
      </c>
      <c r="C66" s="405" t="s">
        <v>5389</v>
      </c>
      <c r="D66" s="406" t="s">
        <v>534</v>
      </c>
      <c r="E66" s="539" t="s">
        <v>143</v>
      </c>
      <c r="F66" s="612" t="b">
        <f>IF(総括表!$B$4=総括表!$Q$4,基礎データ貼付用シート!E172)</f>
        <v>0</v>
      </c>
      <c r="G66" s="423" t="s">
        <v>117</v>
      </c>
      <c r="H66" s="614">
        <v>0.45</v>
      </c>
      <c r="I66" s="423" t="s">
        <v>119</v>
      </c>
      <c r="J66" s="613">
        <f t="shared" si="2"/>
        <v>0</v>
      </c>
      <c r="K66" s="409" t="s">
        <v>531</v>
      </c>
      <c r="L66" s="388"/>
      <c r="M66" s="388"/>
      <c r="N66" s="165"/>
    </row>
    <row r="67" spans="1:14" s="163" customFormat="1" ht="15" customHeight="1" x14ac:dyDescent="0.2">
      <c r="A67" s="536"/>
      <c r="B67" s="570"/>
      <c r="C67" s="411"/>
      <c r="D67" s="406" t="s">
        <v>530</v>
      </c>
      <c r="E67" s="539" t="s">
        <v>142</v>
      </c>
      <c r="F67" s="612" t="b">
        <f>IF(総括表!$B$4=総括表!$Q$5,基礎データ貼付用シート!E172)</f>
        <v>0</v>
      </c>
      <c r="G67" s="423" t="s">
        <v>117</v>
      </c>
      <c r="H67" s="614">
        <v>0.45</v>
      </c>
      <c r="I67" s="423" t="s">
        <v>119</v>
      </c>
      <c r="J67" s="613">
        <f t="shared" si="2"/>
        <v>0</v>
      </c>
      <c r="K67" s="409" t="s">
        <v>529</v>
      </c>
      <c r="L67" s="388"/>
      <c r="M67" s="388"/>
      <c r="N67" s="165"/>
    </row>
    <row r="68" spans="1:14" s="163" customFormat="1" ht="15" customHeight="1" x14ac:dyDescent="0.2">
      <c r="A68" s="536"/>
      <c r="B68" s="404">
        <v>6</v>
      </c>
      <c r="C68" s="405" t="s">
        <v>5796</v>
      </c>
      <c r="D68" s="406" t="s">
        <v>534</v>
      </c>
      <c r="E68" s="539" t="s">
        <v>143</v>
      </c>
      <c r="F68" s="612" t="b">
        <f>IF(総括表!$B$4=総括表!$Q$4,基礎データ貼付用シート!E173)</f>
        <v>0</v>
      </c>
      <c r="G68" s="423" t="s">
        <v>117</v>
      </c>
      <c r="H68" s="614">
        <v>0.45</v>
      </c>
      <c r="I68" s="423" t="s">
        <v>119</v>
      </c>
      <c r="J68" s="613">
        <f t="shared" ref="J68:J69" si="3">ROUND(F68*H68,0)</f>
        <v>0</v>
      </c>
      <c r="K68" s="409" t="s">
        <v>555</v>
      </c>
      <c r="L68" s="388"/>
      <c r="M68" s="388"/>
      <c r="N68" s="165"/>
    </row>
    <row r="69" spans="1:14" s="163" customFormat="1" ht="15" customHeight="1" x14ac:dyDescent="0.2">
      <c r="A69" s="536"/>
      <c r="B69" s="410"/>
      <c r="C69" s="411"/>
      <c r="D69" s="406" t="s">
        <v>530</v>
      </c>
      <c r="E69" s="539" t="s">
        <v>142</v>
      </c>
      <c r="F69" s="612" t="b">
        <f>IF(総括表!$B$4=総括表!$Q$5,基礎データ貼付用シート!E173)</f>
        <v>0</v>
      </c>
      <c r="G69" s="423" t="s">
        <v>117</v>
      </c>
      <c r="H69" s="614">
        <v>0.45</v>
      </c>
      <c r="I69" s="423" t="s">
        <v>119</v>
      </c>
      <c r="J69" s="613">
        <f t="shared" si="3"/>
        <v>0</v>
      </c>
      <c r="K69" s="409" t="s">
        <v>554</v>
      </c>
      <c r="L69" s="388"/>
      <c r="M69" s="388"/>
      <c r="N69" s="165"/>
    </row>
    <row r="70" spans="1:14" s="163" customFormat="1" ht="15" customHeight="1" x14ac:dyDescent="0.2">
      <c r="A70" s="536"/>
      <c r="B70" s="404">
        <v>7</v>
      </c>
      <c r="C70" s="405" t="s">
        <v>6351</v>
      </c>
      <c r="D70" s="406" t="s">
        <v>534</v>
      </c>
      <c r="E70" s="539" t="s">
        <v>143</v>
      </c>
      <c r="F70" s="612" t="b">
        <f>IF(総括表!$B$4=総括表!$Q$4,基礎データ貼付用シート!E174)</f>
        <v>0</v>
      </c>
      <c r="G70" s="423" t="s">
        <v>117</v>
      </c>
      <c r="H70" s="614">
        <v>0.45</v>
      </c>
      <c r="I70" s="423" t="s">
        <v>119</v>
      </c>
      <c r="J70" s="613">
        <f t="shared" si="2"/>
        <v>0</v>
      </c>
      <c r="K70" s="409" t="s">
        <v>262</v>
      </c>
      <c r="L70" s="388"/>
      <c r="M70" s="388"/>
      <c r="N70" s="165"/>
    </row>
    <row r="71" spans="1:14" s="163" customFormat="1" ht="15" customHeight="1" thickBot="1" x14ac:dyDescent="0.25">
      <c r="A71" s="536"/>
      <c r="B71" s="410"/>
      <c r="C71" s="411"/>
      <c r="D71" s="406" t="s">
        <v>530</v>
      </c>
      <c r="E71" s="539" t="s">
        <v>142</v>
      </c>
      <c r="F71" s="612" t="b">
        <f>IF(総括表!$B$4=総括表!$Q$5,基礎データ貼付用シート!E174)</f>
        <v>0</v>
      </c>
      <c r="G71" s="423" t="s">
        <v>117</v>
      </c>
      <c r="H71" s="614">
        <v>0.45</v>
      </c>
      <c r="I71" s="423" t="s">
        <v>119</v>
      </c>
      <c r="J71" s="613">
        <f t="shared" si="2"/>
        <v>0</v>
      </c>
      <c r="K71" s="409" t="s">
        <v>261</v>
      </c>
      <c r="L71" s="388"/>
      <c r="M71" s="388"/>
      <c r="N71" s="165"/>
    </row>
    <row r="72" spans="1:14" s="163" customFormat="1" ht="15" customHeight="1" thickBot="1" x14ac:dyDescent="0.25">
      <c r="A72" s="536"/>
      <c r="B72" s="1530" t="s">
        <v>118</v>
      </c>
      <c r="C72" s="1531"/>
      <c r="D72" s="1532"/>
      <c r="E72" s="1533"/>
      <c r="F72" s="1350"/>
      <c r="G72" s="1111"/>
      <c r="H72" s="1351"/>
      <c r="I72" s="1352"/>
      <c r="J72" s="615">
        <f>SUM(J58:J71)</f>
        <v>0</v>
      </c>
      <c r="K72" s="409" t="s">
        <v>573</v>
      </c>
      <c r="L72" s="446" t="s">
        <v>117</v>
      </c>
      <c r="M72" s="388"/>
    </row>
    <row r="73" spans="1:14" s="163" customFormat="1" ht="5.25" customHeight="1" x14ac:dyDescent="0.2">
      <c r="A73" s="536"/>
      <c r="B73" s="536"/>
      <c r="C73" s="536"/>
      <c r="D73" s="536"/>
      <c r="E73" s="536"/>
      <c r="F73" s="545"/>
      <c r="G73" s="536"/>
      <c r="H73" s="546"/>
      <c r="I73" s="536"/>
      <c r="J73" s="547"/>
      <c r="K73" s="536"/>
      <c r="L73" s="388"/>
      <c r="M73" s="388"/>
    </row>
    <row r="74" spans="1:14" ht="4.5" customHeight="1" x14ac:dyDescent="0.2">
      <c r="A74" s="553"/>
      <c r="B74" s="550"/>
      <c r="C74" s="550"/>
      <c r="D74" s="550"/>
      <c r="E74" s="550"/>
      <c r="F74" s="549"/>
      <c r="G74" s="550"/>
      <c r="H74" s="554"/>
      <c r="I74" s="550"/>
      <c r="J74" s="549"/>
      <c r="K74" s="550"/>
      <c r="L74" s="384"/>
      <c r="M74" s="384"/>
    </row>
    <row r="75" spans="1:14" ht="11.25" customHeight="1" x14ac:dyDescent="0.2">
      <c r="A75" s="548"/>
      <c r="B75" s="1524" t="s">
        <v>6979</v>
      </c>
      <c r="C75" s="1524"/>
      <c r="D75" s="1524"/>
      <c r="E75" s="1524"/>
      <c r="F75" s="549"/>
      <c r="G75" s="550"/>
      <c r="H75" s="546"/>
      <c r="I75" s="550"/>
      <c r="J75" s="549"/>
      <c r="K75" s="550"/>
      <c r="L75" s="384"/>
      <c r="M75" s="384"/>
    </row>
    <row r="76" spans="1:14" ht="11.25" customHeight="1" thickBot="1" x14ac:dyDescent="0.25">
      <c r="A76" s="548"/>
      <c r="B76" s="1524"/>
      <c r="C76" s="1524"/>
      <c r="D76" s="1524"/>
      <c r="E76" s="1524"/>
      <c r="F76" s="549"/>
      <c r="G76" s="550"/>
      <c r="H76" s="546" t="s">
        <v>160</v>
      </c>
      <c r="I76" s="550"/>
      <c r="J76" s="549"/>
      <c r="K76" s="550"/>
      <c r="L76" s="384"/>
      <c r="M76" s="384"/>
    </row>
    <row r="77" spans="1:14" s="163" customFormat="1" ht="18.75" customHeight="1" thickTop="1" thickBot="1" x14ac:dyDescent="0.25">
      <c r="A77" s="551"/>
      <c r="B77" s="1524"/>
      <c r="C77" s="1524"/>
      <c r="D77" s="1524"/>
      <c r="E77" s="1524"/>
      <c r="F77" s="284"/>
      <c r="G77" s="1356" t="s">
        <v>117</v>
      </c>
      <c r="H77" s="616">
        <v>0.6</v>
      </c>
      <c r="I77" s="1356" t="s">
        <v>119</v>
      </c>
      <c r="J77" s="615">
        <f>ROUND(F77*H77,0)</f>
        <v>0</v>
      </c>
      <c r="K77" s="409" t="s">
        <v>572</v>
      </c>
      <c r="L77" s="446" t="s">
        <v>117</v>
      </c>
      <c r="M77" s="388"/>
    </row>
    <row r="78" spans="1:14" ht="11.25" customHeight="1" thickTop="1" x14ac:dyDescent="0.2">
      <c r="A78" s="553"/>
      <c r="B78" s="550"/>
      <c r="C78" s="550"/>
      <c r="D78" s="550"/>
      <c r="E78" s="550"/>
      <c r="F78" s="549"/>
      <c r="G78" s="550"/>
      <c r="H78" s="554"/>
      <c r="I78" s="550"/>
      <c r="J78" s="547" t="s">
        <v>178</v>
      </c>
      <c r="K78" s="550"/>
      <c r="L78" s="384"/>
      <c r="M78" s="384"/>
    </row>
    <row r="79" spans="1:14" ht="3.75" customHeight="1" x14ac:dyDescent="0.2">
      <c r="A79" s="553"/>
      <c r="B79" s="550"/>
      <c r="C79" s="550"/>
      <c r="D79" s="550"/>
      <c r="E79" s="550"/>
      <c r="F79" s="549"/>
      <c r="G79" s="550"/>
      <c r="H79" s="554"/>
      <c r="I79" s="550"/>
      <c r="J79" s="549"/>
      <c r="K79" s="550"/>
      <c r="L79" s="384"/>
      <c r="M79" s="384"/>
    </row>
    <row r="80" spans="1:14" ht="14.4" x14ac:dyDescent="0.2">
      <c r="A80" s="551"/>
      <c r="B80" s="536" t="s">
        <v>188</v>
      </c>
      <c r="C80" s="550"/>
      <c r="D80" s="550"/>
      <c r="E80" s="550"/>
      <c r="F80" s="549"/>
      <c r="G80" s="550"/>
      <c r="H80" s="554"/>
      <c r="I80" s="550"/>
      <c r="J80" s="549"/>
      <c r="K80" s="550"/>
      <c r="L80" s="384"/>
      <c r="M80" s="384"/>
    </row>
    <row r="81" spans="1:14" ht="4.5" customHeight="1" x14ac:dyDescent="0.2">
      <c r="A81" s="553"/>
      <c r="B81" s="550"/>
      <c r="C81" s="550"/>
      <c r="D81" s="550"/>
      <c r="E81" s="550"/>
      <c r="F81" s="549"/>
      <c r="G81" s="550"/>
      <c r="H81" s="554"/>
      <c r="I81" s="550"/>
      <c r="J81" s="549"/>
      <c r="K81" s="550"/>
      <c r="L81" s="384"/>
      <c r="M81" s="384"/>
    </row>
    <row r="82" spans="1:14" ht="14.4" x14ac:dyDescent="0.2">
      <c r="A82" s="553"/>
      <c r="B82" s="1534" t="s">
        <v>176</v>
      </c>
      <c r="C82" s="1535"/>
      <c r="D82" s="1534" t="s">
        <v>139</v>
      </c>
      <c r="E82" s="1535"/>
      <c r="F82" s="562" t="s">
        <v>138</v>
      </c>
      <c r="G82" s="412"/>
      <c r="H82" s="563" t="s">
        <v>137</v>
      </c>
      <c r="I82" s="412"/>
      <c r="J82" s="562" t="s">
        <v>89</v>
      </c>
      <c r="K82" s="409"/>
      <c r="L82" s="384"/>
      <c r="M82" s="384"/>
    </row>
    <row r="83" spans="1:14" ht="14.4" x14ac:dyDescent="0.2">
      <c r="A83" s="553"/>
      <c r="B83" s="564"/>
      <c r="C83" s="565"/>
      <c r="D83" s="566"/>
      <c r="E83" s="411"/>
      <c r="F83" s="571"/>
      <c r="G83" s="568"/>
      <c r="H83" s="569"/>
      <c r="I83" s="568"/>
      <c r="J83" s="567" t="s">
        <v>136</v>
      </c>
      <c r="K83" s="409"/>
      <c r="L83" s="384"/>
      <c r="M83" s="384"/>
    </row>
    <row r="84" spans="1:14" s="163" customFormat="1" ht="15" customHeight="1" x14ac:dyDescent="0.2">
      <c r="A84" s="536"/>
      <c r="B84" s="404">
        <v>1</v>
      </c>
      <c r="C84" s="405" t="s">
        <v>128</v>
      </c>
      <c r="D84" s="1532"/>
      <c r="E84" s="1533"/>
      <c r="F84" s="609">
        <f>+基礎データ貼付用シート!E175</f>
        <v>0</v>
      </c>
      <c r="G84" s="423" t="s">
        <v>117</v>
      </c>
      <c r="H84" s="614">
        <v>0.255</v>
      </c>
      <c r="I84" s="423" t="s">
        <v>119</v>
      </c>
      <c r="J84" s="611">
        <f t="shared" ref="J84:J122" si="4">ROUND(F84*H84,0)</f>
        <v>0</v>
      </c>
      <c r="K84" s="409" t="s">
        <v>134</v>
      </c>
      <c r="L84" s="388"/>
      <c r="M84" s="388"/>
      <c r="N84" s="165"/>
    </row>
    <row r="85" spans="1:14" s="163" customFormat="1" ht="15" customHeight="1" x14ac:dyDescent="0.2">
      <c r="A85" s="536"/>
      <c r="B85" s="404">
        <v>2</v>
      </c>
      <c r="C85" s="405" t="s">
        <v>127</v>
      </c>
      <c r="D85" s="1532"/>
      <c r="E85" s="1533"/>
      <c r="F85" s="609">
        <f>+基礎データ貼付用シート!E176</f>
        <v>0</v>
      </c>
      <c r="G85" s="423" t="s">
        <v>117</v>
      </c>
      <c r="H85" s="610">
        <v>0.25900000000000001</v>
      </c>
      <c r="I85" s="423" t="s">
        <v>119</v>
      </c>
      <c r="J85" s="611">
        <f t="shared" si="4"/>
        <v>0</v>
      </c>
      <c r="K85" s="409" t="s">
        <v>132</v>
      </c>
      <c r="L85" s="388"/>
      <c r="M85" s="388"/>
      <c r="N85" s="165"/>
    </row>
    <row r="86" spans="1:14" s="163" customFormat="1" ht="15" customHeight="1" x14ac:dyDescent="0.2">
      <c r="A86" s="536"/>
      <c r="B86" s="404">
        <v>3</v>
      </c>
      <c r="C86" s="405" t="s">
        <v>126</v>
      </c>
      <c r="D86" s="1532"/>
      <c r="E86" s="1533"/>
      <c r="F86" s="609">
        <f>+基礎データ貼付用シート!E177</f>
        <v>0</v>
      </c>
      <c r="G86" s="423" t="s">
        <v>117</v>
      </c>
      <c r="H86" s="610">
        <v>0.20100000000000001</v>
      </c>
      <c r="I86" s="423" t="s">
        <v>119</v>
      </c>
      <c r="J86" s="611">
        <f t="shared" si="4"/>
        <v>0</v>
      </c>
      <c r="K86" s="409" t="s">
        <v>130</v>
      </c>
      <c r="L86" s="388"/>
      <c r="M86" s="388"/>
      <c r="N86" s="165"/>
    </row>
    <row r="87" spans="1:14" s="163" customFormat="1" ht="15" customHeight="1" x14ac:dyDescent="0.2">
      <c r="A87" s="536"/>
      <c r="B87" s="404">
        <v>4</v>
      </c>
      <c r="C87" s="405" t="s">
        <v>125</v>
      </c>
      <c r="D87" s="1532"/>
      <c r="E87" s="1533"/>
      <c r="F87" s="609">
        <f>+基礎データ貼付用シート!E178</f>
        <v>0</v>
      </c>
      <c r="G87" s="423" t="s">
        <v>117</v>
      </c>
      <c r="H87" s="610">
        <v>0.23499999999999999</v>
      </c>
      <c r="I87" s="423" t="s">
        <v>119</v>
      </c>
      <c r="J87" s="611">
        <f t="shared" si="4"/>
        <v>0</v>
      </c>
      <c r="K87" s="409" t="s">
        <v>539</v>
      </c>
      <c r="L87" s="388"/>
      <c r="M87" s="388"/>
      <c r="N87" s="165"/>
    </row>
    <row r="88" spans="1:14" s="163" customFormat="1" ht="15" customHeight="1" x14ac:dyDescent="0.2">
      <c r="A88" s="536"/>
      <c r="B88" s="538">
        <v>5</v>
      </c>
      <c r="C88" s="407" t="s">
        <v>124</v>
      </c>
      <c r="D88" s="1532"/>
      <c r="E88" s="1533"/>
      <c r="F88" s="609">
        <f>+基礎データ貼付用シート!E179</f>
        <v>0</v>
      </c>
      <c r="G88" s="423" t="s">
        <v>117</v>
      </c>
      <c r="H88" s="610">
        <v>0.20799999999999999</v>
      </c>
      <c r="I88" s="423" t="s">
        <v>119</v>
      </c>
      <c r="J88" s="611">
        <f t="shared" si="4"/>
        <v>0</v>
      </c>
      <c r="K88" s="409" t="s">
        <v>538</v>
      </c>
      <c r="L88" s="388"/>
      <c r="M88" s="388"/>
      <c r="N88" s="165"/>
    </row>
    <row r="89" spans="1:14" s="163" customFormat="1" ht="15" customHeight="1" x14ac:dyDescent="0.2">
      <c r="A89" s="536"/>
      <c r="B89" s="404">
        <v>6</v>
      </c>
      <c r="C89" s="405" t="s">
        <v>123</v>
      </c>
      <c r="D89" s="406" t="s">
        <v>534</v>
      </c>
      <c r="E89" s="539" t="s">
        <v>143</v>
      </c>
      <c r="F89" s="612" t="b">
        <f>IF(総括表!$B$4=総括表!$Q$4,基礎データ貼付用シート!E180)</f>
        <v>0</v>
      </c>
      <c r="G89" s="423" t="s">
        <v>117</v>
      </c>
      <c r="H89" s="610">
        <v>0.26400000000000001</v>
      </c>
      <c r="I89" s="423" t="s">
        <v>119</v>
      </c>
      <c r="J89" s="611">
        <f t="shared" si="4"/>
        <v>0</v>
      </c>
      <c r="K89" s="409" t="s">
        <v>537</v>
      </c>
      <c r="L89" s="388"/>
      <c r="M89" s="388"/>
      <c r="N89" s="165"/>
    </row>
    <row r="90" spans="1:14" s="163" customFormat="1" ht="15" customHeight="1" x14ac:dyDescent="0.2">
      <c r="A90" s="536"/>
      <c r="B90" s="410"/>
      <c r="C90" s="411"/>
      <c r="D90" s="406" t="s">
        <v>530</v>
      </c>
      <c r="E90" s="539" t="s">
        <v>142</v>
      </c>
      <c r="F90" s="612" t="b">
        <f>IF(総括表!$B$4=総括表!$Q$5,基礎データ貼付用シート!E180)</f>
        <v>0</v>
      </c>
      <c r="G90" s="423" t="s">
        <v>117</v>
      </c>
      <c r="H90" s="610">
        <v>0.20300000000000001</v>
      </c>
      <c r="I90" s="423" t="s">
        <v>119</v>
      </c>
      <c r="J90" s="611">
        <f t="shared" si="4"/>
        <v>0</v>
      </c>
      <c r="K90" s="409" t="s">
        <v>536</v>
      </c>
      <c r="L90" s="388"/>
      <c r="M90" s="388"/>
      <c r="N90" s="165"/>
    </row>
    <row r="91" spans="1:14" s="163" customFormat="1" ht="15" customHeight="1" x14ac:dyDescent="0.2">
      <c r="A91" s="536"/>
      <c r="B91" s="404">
        <v>7</v>
      </c>
      <c r="C91" s="405" t="s">
        <v>122</v>
      </c>
      <c r="D91" s="406" t="s">
        <v>534</v>
      </c>
      <c r="E91" s="539" t="s">
        <v>143</v>
      </c>
      <c r="F91" s="612" t="b">
        <f>IF(総括表!$B$4=総括表!$Q$4,基礎データ貼付用シート!E181)</f>
        <v>0</v>
      </c>
      <c r="G91" s="423" t="s">
        <v>117</v>
      </c>
      <c r="H91" s="610">
        <v>0.27900000000000003</v>
      </c>
      <c r="I91" s="423" t="s">
        <v>119</v>
      </c>
      <c r="J91" s="611">
        <f t="shared" si="4"/>
        <v>0</v>
      </c>
      <c r="K91" s="409" t="s">
        <v>535</v>
      </c>
      <c r="L91" s="388"/>
      <c r="M91" s="388"/>
      <c r="N91" s="165"/>
    </row>
    <row r="92" spans="1:14" s="163" customFormat="1" ht="15" customHeight="1" x14ac:dyDescent="0.2">
      <c r="A92" s="536"/>
      <c r="B92" s="410"/>
      <c r="C92" s="411"/>
      <c r="D92" s="406" t="s">
        <v>530</v>
      </c>
      <c r="E92" s="539" t="s">
        <v>142</v>
      </c>
      <c r="F92" s="612" t="b">
        <f>IF(総括表!$B$4=総括表!$Q$5,基礎データ貼付用シート!E181)</f>
        <v>0</v>
      </c>
      <c r="G92" s="423" t="s">
        <v>117</v>
      </c>
      <c r="H92" s="610">
        <v>0.20499999999999999</v>
      </c>
      <c r="I92" s="423" t="s">
        <v>119</v>
      </c>
      <c r="J92" s="613">
        <f t="shared" si="4"/>
        <v>0</v>
      </c>
      <c r="K92" s="409" t="s">
        <v>531</v>
      </c>
      <c r="L92" s="388"/>
      <c r="M92" s="388"/>
      <c r="N92" s="165"/>
    </row>
    <row r="93" spans="1:14" s="163" customFormat="1" ht="15" customHeight="1" x14ac:dyDescent="0.2">
      <c r="A93" s="536"/>
      <c r="B93" s="404">
        <v>8</v>
      </c>
      <c r="C93" s="405" t="s">
        <v>121</v>
      </c>
      <c r="D93" s="406" t="s">
        <v>534</v>
      </c>
      <c r="E93" s="539" t="s">
        <v>143</v>
      </c>
      <c r="F93" s="612" t="b">
        <f>IF(総括表!$B$4=総括表!$Q$4,基礎データ貼付用シート!E182)</f>
        <v>0</v>
      </c>
      <c r="G93" s="423" t="s">
        <v>117</v>
      </c>
      <c r="H93" s="610">
        <v>0.29499999999999998</v>
      </c>
      <c r="I93" s="423" t="s">
        <v>119</v>
      </c>
      <c r="J93" s="611">
        <f t="shared" si="4"/>
        <v>0</v>
      </c>
      <c r="K93" s="409" t="s">
        <v>529</v>
      </c>
      <c r="L93" s="388"/>
      <c r="M93" s="388"/>
      <c r="N93" s="165"/>
    </row>
    <row r="94" spans="1:14" s="163" customFormat="1" ht="15" customHeight="1" x14ac:dyDescent="0.2">
      <c r="A94" s="536"/>
      <c r="B94" s="410"/>
      <c r="C94" s="411"/>
      <c r="D94" s="406" t="s">
        <v>530</v>
      </c>
      <c r="E94" s="539" t="s">
        <v>142</v>
      </c>
      <c r="F94" s="612" t="b">
        <f>IF(総括表!$B$4=総括表!$Q$5,基礎データ貼付用シート!E182)</f>
        <v>0</v>
      </c>
      <c r="G94" s="423" t="s">
        <v>117</v>
      </c>
      <c r="H94" s="610">
        <v>0.22</v>
      </c>
      <c r="I94" s="423" t="s">
        <v>119</v>
      </c>
      <c r="J94" s="613">
        <f t="shared" si="4"/>
        <v>0</v>
      </c>
      <c r="K94" s="409" t="s">
        <v>555</v>
      </c>
      <c r="L94" s="388"/>
      <c r="M94" s="388"/>
      <c r="N94" s="165"/>
    </row>
    <row r="95" spans="1:14" s="163" customFormat="1" ht="15" customHeight="1" x14ac:dyDescent="0.2">
      <c r="A95" s="536"/>
      <c r="B95" s="404">
        <v>9</v>
      </c>
      <c r="C95" s="405" t="s">
        <v>120</v>
      </c>
      <c r="D95" s="406" t="s">
        <v>534</v>
      </c>
      <c r="E95" s="539" t="s">
        <v>143</v>
      </c>
      <c r="F95" s="612" t="b">
        <f>IF(総括表!$B$4=総括表!$Q$4,基礎データ貼付用シート!E183)</f>
        <v>0</v>
      </c>
      <c r="G95" s="423" t="s">
        <v>117</v>
      </c>
      <c r="H95" s="610">
        <v>0.30399999999999999</v>
      </c>
      <c r="I95" s="423" t="s">
        <v>119</v>
      </c>
      <c r="J95" s="611">
        <f t="shared" si="4"/>
        <v>0</v>
      </c>
      <c r="K95" s="409" t="s">
        <v>554</v>
      </c>
      <c r="L95" s="388"/>
      <c r="M95" s="388"/>
      <c r="N95" s="165"/>
    </row>
    <row r="96" spans="1:14" s="163" customFormat="1" ht="15" customHeight="1" x14ac:dyDescent="0.2">
      <c r="A96" s="536"/>
      <c r="B96" s="410"/>
      <c r="C96" s="411"/>
      <c r="D96" s="406" t="s">
        <v>530</v>
      </c>
      <c r="E96" s="539" t="s">
        <v>142</v>
      </c>
      <c r="F96" s="612" t="b">
        <f>IF(総括表!$B$4=総括表!$Q$5,基礎データ貼付用シート!E183)</f>
        <v>0</v>
      </c>
      <c r="G96" s="423" t="s">
        <v>117</v>
      </c>
      <c r="H96" s="610">
        <v>0.27900000000000003</v>
      </c>
      <c r="I96" s="423" t="s">
        <v>119</v>
      </c>
      <c r="J96" s="613">
        <f t="shared" si="4"/>
        <v>0</v>
      </c>
      <c r="K96" s="409" t="s">
        <v>553</v>
      </c>
      <c r="L96" s="388"/>
      <c r="M96" s="388"/>
      <c r="N96" s="165"/>
    </row>
    <row r="97" spans="1:14" s="163" customFormat="1" ht="15" customHeight="1" x14ac:dyDescent="0.2">
      <c r="A97" s="536"/>
      <c r="B97" s="404">
        <v>10</v>
      </c>
      <c r="C97" s="405" t="s">
        <v>476</v>
      </c>
      <c r="D97" s="406" t="s">
        <v>534</v>
      </c>
      <c r="E97" s="539" t="s">
        <v>143</v>
      </c>
      <c r="F97" s="612" t="b">
        <f>IF(総括表!$B$4=総括表!$Q$4,基礎データ貼付用シート!E184)</f>
        <v>0</v>
      </c>
      <c r="G97" s="423" t="s">
        <v>117</v>
      </c>
      <c r="H97" s="610">
        <v>0.32700000000000001</v>
      </c>
      <c r="I97" s="423" t="s">
        <v>119</v>
      </c>
      <c r="J97" s="611">
        <f t="shared" si="4"/>
        <v>0</v>
      </c>
      <c r="K97" s="409" t="s">
        <v>570</v>
      </c>
      <c r="L97" s="388"/>
      <c r="M97" s="388"/>
      <c r="N97" s="165"/>
    </row>
    <row r="98" spans="1:14" s="163" customFormat="1" ht="15" customHeight="1" x14ac:dyDescent="0.2">
      <c r="A98" s="536"/>
      <c r="B98" s="410"/>
      <c r="C98" s="411"/>
      <c r="D98" s="406" t="s">
        <v>530</v>
      </c>
      <c r="E98" s="539" t="s">
        <v>142</v>
      </c>
      <c r="F98" s="612" t="b">
        <f>IF(総括表!$B$4=総括表!$Q$5,基礎データ貼付用シート!E184)</f>
        <v>0</v>
      </c>
      <c r="G98" s="423" t="s">
        <v>117</v>
      </c>
      <c r="H98" s="610">
        <v>0.30599999999999999</v>
      </c>
      <c r="I98" s="423" t="s">
        <v>119</v>
      </c>
      <c r="J98" s="613">
        <f t="shared" si="4"/>
        <v>0</v>
      </c>
      <c r="K98" s="409" t="s">
        <v>569</v>
      </c>
      <c r="L98" s="388"/>
      <c r="M98" s="388"/>
      <c r="N98" s="165"/>
    </row>
    <row r="99" spans="1:14" s="163" customFormat="1" ht="15" customHeight="1" x14ac:dyDescent="0.2">
      <c r="A99" s="536"/>
      <c r="B99" s="404">
        <v>11</v>
      </c>
      <c r="C99" s="405" t="s">
        <v>513</v>
      </c>
      <c r="D99" s="406" t="s">
        <v>534</v>
      </c>
      <c r="E99" s="539" t="s">
        <v>143</v>
      </c>
      <c r="F99" s="612" t="b">
        <f>IF(総括表!$B$4=総括表!$Q$4,基礎データ貼付用シート!E185)</f>
        <v>0</v>
      </c>
      <c r="G99" s="423" t="s">
        <v>117</v>
      </c>
      <c r="H99" s="610">
        <v>0.34200000000000003</v>
      </c>
      <c r="I99" s="423" t="s">
        <v>119</v>
      </c>
      <c r="J99" s="611">
        <f t="shared" si="4"/>
        <v>0</v>
      </c>
      <c r="K99" s="409" t="s">
        <v>568</v>
      </c>
      <c r="L99" s="388"/>
      <c r="M99" s="388"/>
      <c r="N99" s="165"/>
    </row>
    <row r="100" spans="1:14" s="163" customFormat="1" ht="15" customHeight="1" x14ac:dyDescent="0.2">
      <c r="A100" s="536"/>
      <c r="B100" s="410"/>
      <c r="C100" s="411"/>
      <c r="D100" s="406" t="s">
        <v>530</v>
      </c>
      <c r="E100" s="539" t="s">
        <v>142</v>
      </c>
      <c r="F100" s="612" t="b">
        <f>IF(総括表!$B$4=総括表!$Q$5,基礎データ貼付用シート!E185)</f>
        <v>0</v>
      </c>
      <c r="G100" s="423" t="s">
        <v>117</v>
      </c>
      <c r="H100" s="610">
        <v>0.32400000000000001</v>
      </c>
      <c r="I100" s="423" t="s">
        <v>119</v>
      </c>
      <c r="J100" s="613">
        <f t="shared" si="4"/>
        <v>0</v>
      </c>
      <c r="K100" s="409" t="s">
        <v>567</v>
      </c>
      <c r="L100" s="388"/>
      <c r="M100" s="388"/>
      <c r="N100" s="165"/>
    </row>
    <row r="101" spans="1:14" s="163" customFormat="1" ht="15" customHeight="1" x14ac:dyDescent="0.2">
      <c r="A101" s="536"/>
      <c r="B101" s="404">
        <v>12</v>
      </c>
      <c r="C101" s="405" t="s">
        <v>620</v>
      </c>
      <c r="D101" s="406" t="s">
        <v>534</v>
      </c>
      <c r="E101" s="539" t="s">
        <v>143</v>
      </c>
      <c r="F101" s="612" t="b">
        <f>IF(総括表!$B$4=総括表!$Q$4,基礎データ貼付用シート!E186)</f>
        <v>0</v>
      </c>
      <c r="G101" s="423" t="s">
        <v>117</v>
      </c>
      <c r="H101" s="610">
        <v>0.35699999999999998</v>
      </c>
      <c r="I101" s="423" t="s">
        <v>119</v>
      </c>
      <c r="J101" s="611">
        <f t="shared" si="4"/>
        <v>0</v>
      </c>
      <c r="K101" s="409" t="s">
        <v>566</v>
      </c>
      <c r="L101" s="388"/>
      <c r="M101" s="388"/>
      <c r="N101" s="165"/>
    </row>
    <row r="102" spans="1:14" s="163" customFormat="1" ht="15" customHeight="1" x14ac:dyDescent="0.2">
      <c r="A102" s="536"/>
      <c r="B102" s="410"/>
      <c r="C102" s="411"/>
      <c r="D102" s="406" t="s">
        <v>530</v>
      </c>
      <c r="E102" s="539" t="s">
        <v>142</v>
      </c>
      <c r="F102" s="612" t="b">
        <f>IF(総括表!$B$4=総括表!$Q$5,基礎データ貼付用シート!E186)</f>
        <v>0</v>
      </c>
      <c r="G102" s="423" t="s">
        <v>117</v>
      </c>
      <c r="H102" s="610">
        <v>0.34100000000000003</v>
      </c>
      <c r="I102" s="423" t="s">
        <v>119</v>
      </c>
      <c r="J102" s="613">
        <f t="shared" si="4"/>
        <v>0</v>
      </c>
      <c r="K102" s="409" t="s">
        <v>565</v>
      </c>
      <c r="L102" s="388"/>
      <c r="M102" s="388"/>
      <c r="N102" s="165"/>
    </row>
    <row r="103" spans="1:14" s="163" customFormat="1" ht="15" customHeight="1" x14ac:dyDescent="0.2">
      <c r="A103" s="536"/>
      <c r="B103" s="404">
        <v>13</v>
      </c>
      <c r="C103" s="405" t="s">
        <v>716</v>
      </c>
      <c r="D103" s="406" t="s">
        <v>534</v>
      </c>
      <c r="E103" s="539" t="s">
        <v>143</v>
      </c>
      <c r="F103" s="612" t="b">
        <f>IF(総括表!$B$4=総括表!$Q$4,基礎データ貼付用シート!E187)</f>
        <v>0</v>
      </c>
      <c r="G103" s="423" t="s">
        <v>117</v>
      </c>
      <c r="H103" s="610">
        <v>0.372</v>
      </c>
      <c r="I103" s="423" t="s">
        <v>119</v>
      </c>
      <c r="J103" s="611">
        <f t="shared" si="4"/>
        <v>0</v>
      </c>
      <c r="K103" s="409" t="s">
        <v>564</v>
      </c>
      <c r="L103" s="388"/>
      <c r="M103" s="388"/>
      <c r="N103" s="165"/>
    </row>
    <row r="104" spans="1:14" s="163" customFormat="1" ht="15" customHeight="1" x14ac:dyDescent="0.2">
      <c r="A104" s="536"/>
      <c r="B104" s="410"/>
      <c r="C104" s="411"/>
      <c r="D104" s="406" t="s">
        <v>530</v>
      </c>
      <c r="E104" s="539" t="s">
        <v>142</v>
      </c>
      <c r="F104" s="612" t="b">
        <f>IF(総括表!$B$4=総括表!$Q$5,基礎データ貼付用シート!E187)</f>
        <v>0</v>
      </c>
      <c r="G104" s="423" t="s">
        <v>117</v>
      </c>
      <c r="H104" s="610">
        <v>0.35599999999999998</v>
      </c>
      <c r="I104" s="423" t="s">
        <v>119</v>
      </c>
      <c r="J104" s="613">
        <f t="shared" si="4"/>
        <v>0</v>
      </c>
      <c r="K104" s="409" t="s">
        <v>563</v>
      </c>
      <c r="L104" s="388"/>
      <c r="M104" s="388"/>
      <c r="N104" s="165"/>
    </row>
    <row r="105" spans="1:14" s="163" customFormat="1" ht="15" customHeight="1" x14ac:dyDescent="0.2">
      <c r="A105" s="536"/>
      <c r="B105" s="404">
        <v>14</v>
      </c>
      <c r="C105" s="405" t="s">
        <v>747</v>
      </c>
      <c r="D105" s="406" t="s">
        <v>534</v>
      </c>
      <c r="E105" s="539" t="s">
        <v>143</v>
      </c>
      <c r="F105" s="612" t="b">
        <f>IF(総括表!$B$4=総括表!$Q$4,基礎データ貼付用シート!E188)</f>
        <v>0</v>
      </c>
      <c r="G105" s="423" t="s">
        <v>117</v>
      </c>
      <c r="H105" s="610">
        <v>0.38900000000000001</v>
      </c>
      <c r="I105" s="423" t="s">
        <v>119</v>
      </c>
      <c r="J105" s="611">
        <f t="shared" si="4"/>
        <v>0</v>
      </c>
      <c r="K105" s="409" t="s">
        <v>562</v>
      </c>
      <c r="L105" s="388"/>
      <c r="M105" s="388"/>
      <c r="N105" s="165"/>
    </row>
    <row r="106" spans="1:14" s="163" customFormat="1" ht="15" customHeight="1" x14ac:dyDescent="0.2">
      <c r="A106" s="536"/>
      <c r="B106" s="410"/>
      <c r="C106" s="411"/>
      <c r="D106" s="406" t="s">
        <v>530</v>
      </c>
      <c r="E106" s="539" t="s">
        <v>142</v>
      </c>
      <c r="F106" s="612" t="b">
        <f>IF(総括表!$B$4=総括表!$Q$5,基礎データ貼付用シート!E188)</f>
        <v>0</v>
      </c>
      <c r="G106" s="423" t="s">
        <v>117</v>
      </c>
      <c r="H106" s="610">
        <v>0.377</v>
      </c>
      <c r="I106" s="423" t="s">
        <v>119</v>
      </c>
      <c r="J106" s="613">
        <f t="shared" si="4"/>
        <v>0</v>
      </c>
      <c r="K106" s="409" t="s">
        <v>561</v>
      </c>
      <c r="L106" s="388"/>
      <c r="M106" s="388"/>
      <c r="N106" s="165"/>
    </row>
    <row r="107" spans="1:14" s="163" customFormat="1" ht="15" customHeight="1" x14ac:dyDescent="0.2">
      <c r="A107" s="536"/>
      <c r="B107" s="404">
        <v>15</v>
      </c>
      <c r="C107" s="405" t="s">
        <v>818</v>
      </c>
      <c r="D107" s="406" t="s">
        <v>534</v>
      </c>
      <c r="E107" s="539" t="s">
        <v>143</v>
      </c>
      <c r="F107" s="612" t="b">
        <f>IF(総括表!$B$4=総括表!$Q$4,基礎データ貼付用シート!E189)</f>
        <v>0</v>
      </c>
      <c r="G107" s="423" t="s">
        <v>117</v>
      </c>
      <c r="H107" s="610">
        <v>0.40500000000000003</v>
      </c>
      <c r="I107" s="423" t="s">
        <v>119</v>
      </c>
      <c r="J107" s="611">
        <f t="shared" si="4"/>
        <v>0</v>
      </c>
      <c r="K107" s="409" t="s">
        <v>560</v>
      </c>
      <c r="L107" s="388"/>
      <c r="M107" s="388"/>
      <c r="N107" s="165"/>
    </row>
    <row r="108" spans="1:14" s="163" customFormat="1" ht="15" customHeight="1" x14ac:dyDescent="0.2">
      <c r="A108" s="536"/>
      <c r="B108" s="410"/>
      <c r="C108" s="411"/>
      <c r="D108" s="406" t="s">
        <v>530</v>
      </c>
      <c r="E108" s="539" t="s">
        <v>142</v>
      </c>
      <c r="F108" s="612" t="b">
        <f>IF(総括表!$B$4=総括表!$Q$5,基礎データ貼付用シート!E189)</f>
        <v>0</v>
      </c>
      <c r="G108" s="423" t="s">
        <v>117</v>
      </c>
      <c r="H108" s="610">
        <v>0.39400000000000002</v>
      </c>
      <c r="I108" s="423" t="s">
        <v>119</v>
      </c>
      <c r="J108" s="613">
        <f t="shared" si="4"/>
        <v>0</v>
      </c>
      <c r="K108" s="409" t="s">
        <v>581</v>
      </c>
      <c r="L108" s="388"/>
      <c r="M108" s="388"/>
      <c r="N108" s="165"/>
    </row>
    <row r="109" spans="1:14" s="163" customFormat="1" ht="15" customHeight="1" x14ac:dyDescent="0.2">
      <c r="A109" s="536"/>
      <c r="B109" s="404">
        <v>16</v>
      </c>
      <c r="C109" s="405" t="s">
        <v>894</v>
      </c>
      <c r="D109" s="406" t="s">
        <v>534</v>
      </c>
      <c r="E109" s="539" t="s">
        <v>143</v>
      </c>
      <c r="F109" s="612" t="b">
        <f>IF(総括表!$B$4=総括表!$Q$4,基礎データ貼付用シート!E190)</f>
        <v>0</v>
      </c>
      <c r="G109" s="423" t="s">
        <v>117</v>
      </c>
      <c r="H109" s="610">
        <v>0.42</v>
      </c>
      <c r="I109" s="423" t="s">
        <v>119</v>
      </c>
      <c r="J109" s="611">
        <f t="shared" si="4"/>
        <v>0</v>
      </c>
      <c r="K109" s="409" t="s">
        <v>580</v>
      </c>
      <c r="L109" s="388"/>
      <c r="M109" s="388"/>
      <c r="N109" s="165"/>
    </row>
    <row r="110" spans="1:14" s="163" customFormat="1" ht="15" customHeight="1" x14ac:dyDescent="0.2">
      <c r="A110" s="536"/>
      <c r="B110" s="410"/>
      <c r="C110" s="411"/>
      <c r="D110" s="406" t="s">
        <v>530</v>
      </c>
      <c r="E110" s="539" t="s">
        <v>142</v>
      </c>
      <c r="F110" s="612" t="b">
        <f>IF(総括表!$B$4=総括表!$Q$5,基礎データ貼付用シート!E190)</f>
        <v>0</v>
      </c>
      <c r="G110" s="423" t="s">
        <v>117</v>
      </c>
      <c r="H110" s="610">
        <v>0.41299999999999998</v>
      </c>
      <c r="I110" s="423" t="s">
        <v>119</v>
      </c>
      <c r="J110" s="613">
        <f t="shared" si="4"/>
        <v>0</v>
      </c>
      <c r="K110" s="409" t="s">
        <v>579</v>
      </c>
      <c r="L110" s="388"/>
      <c r="M110" s="388"/>
      <c r="N110" s="165"/>
    </row>
    <row r="111" spans="1:14" s="163" customFormat="1" ht="15" customHeight="1" x14ac:dyDescent="0.2">
      <c r="A111" s="536"/>
      <c r="B111" s="404">
        <v>17</v>
      </c>
      <c r="C111" s="405" t="s">
        <v>926</v>
      </c>
      <c r="D111" s="406" t="s">
        <v>534</v>
      </c>
      <c r="E111" s="539" t="s">
        <v>143</v>
      </c>
      <c r="F111" s="612" t="b">
        <f>IF(総括表!$B$4=総括表!$Q$4,基礎データ貼付用シート!E191)</f>
        <v>0</v>
      </c>
      <c r="G111" s="423" t="s">
        <v>117</v>
      </c>
      <c r="H111" s="610">
        <v>0.437</v>
      </c>
      <c r="I111" s="423" t="s">
        <v>119</v>
      </c>
      <c r="J111" s="611">
        <f t="shared" si="4"/>
        <v>0</v>
      </c>
      <c r="K111" s="409" t="s">
        <v>578</v>
      </c>
      <c r="L111" s="388"/>
      <c r="M111" s="388"/>
      <c r="N111" s="165"/>
    </row>
    <row r="112" spans="1:14" s="163" customFormat="1" ht="15" customHeight="1" x14ac:dyDescent="0.2">
      <c r="A112" s="536"/>
      <c r="B112" s="410"/>
      <c r="C112" s="411"/>
      <c r="D112" s="406" t="s">
        <v>530</v>
      </c>
      <c r="E112" s="539" t="s">
        <v>142</v>
      </c>
      <c r="F112" s="612" t="b">
        <f>IF(総括表!$B$4=総括表!$Q$5,基礎データ貼付用シート!E191)</f>
        <v>0</v>
      </c>
      <c r="G112" s="423" t="s">
        <v>117</v>
      </c>
      <c r="H112" s="610">
        <v>0.432</v>
      </c>
      <c r="I112" s="423" t="s">
        <v>119</v>
      </c>
      <c r="J112" s="613">
        <f t="shared" si="4"/>
        <v>0</v>
      </c>
      <c r="K112" s="409" t="s">
        <v>577</v>
      </c>
      <c r="L112" s="388"/>
      <c r="M112" s="388"/>
      <c r="N112" s="165"/>
    </row>
    <row r="113" spans="1:14" s="163" customFormat="1" ht="15" customHeight="1" x14ac:dyDescent="0.2">
      <c r="A113" s="536"/>
      <c r="B113" s="404">
        <v>18</v>
      </c>
      <c r="C113" s="405" t="s">
        <v>1082</v>
      </c>
      <c r="D113" s="406" t="s">
        <v>534</v>
      </c>
      <c r="E113" s="539" t="s">
        <v>143</v>
      </c>
      <c r="F113" s="612" t="b">
        <f>IF(総括表!$B$4=総括表!$Q$4,基礎データ貼付用シート!E192)</f>
        <v>0</v>
      </c>
      <c r="G113" s="423" t="s">
        <v>117</v>
      </c>
      <c r="H113" s="610">
        <v>0.443</v>
      </c>
      <c r="I113" s="423" t="s">
        <v>119</v>
      </c>
      <c r="J113" s="611">
        <f t="shared" si="4"/>
        <v>0</v>
      </c>
      <c r="K113" s="409" t="s">
        <v>576</v>
      </c>
      <c r="L113" s="388"/>
      <c r="M113" s="388"/>
      <c r="N113" s="165"/>
    </row>
    <row r="114" spans="1:14" s="163" customFormat="1" ht="15" customHeight="1" x14ac:dyDescent="0.2">
      <c r="A114" s="536"/>
      <c r="B114" s="410"/>
      <c r="C114" s="411"/>
      <c r="D114" s="406" t="s">
        <v>530</v>
      </c>
      <c r="E114" s="539" t="s">
        <v>142</v>
      </c>
      <c r="F114" s="612" t="b">
        <f>IF(総括表!$B$4=総括表!$Q$5,基礎データ貼付用シート!E192)</f>
        <v>0</v>
      </c>
      <c r="G114" s="423" t="s">
        <v>117</v>
      </c>
      <c r="H114" s="614">
        <v>0.44</v>
      </c>
      <c r="I114" s="423" t="s">
        <v>119</v>
      </c>
      <c r="J114" s="613">
        <f t="shared" si="4"/>
        <v>0</v>
      </c>
      <c r="K114" s="409" t="s">
        <v>575</v>
      </c>
      <c r="L114" s="388"/>
      <c r="M114" s="388"/>
      <c r="N114" s="165"/>
    </row>
    <row r="115" spans="1:14" s="163" customFormat="1" ht="15" customHeight="1" x14ac:dyDescent="0.2">
      <c r="A115" s="536"/>
      <c r="B115" s="404">
        <v>19</v>
      </c>
      <c r="C115" s="405" t="s">
        <v>1284</v>
      </c>
      <c r="D115" s="406" t="s">
        <v>534</v>
      </c>
      <c r="E115" s="539" t="s">
        <v>143</v>
      </c>
      <c r="F115" s="612" t="b">
        <f>IF(総括表!$B$4=総括表!$Q$4,基礎データ貼付用シート!E193)</f>
        <v>0</v>
      </c>
      <c r="G115" s="423" t="s">
        <v>117</v>
      </c>
      <c r="H115" s="610">
        <v>0.45</v>
      </c>
      <c r="I115" s="423" t="s">
        <v>119</v>
      </c>
      <c r="J115" s="611">
        <f t="shared" si="4"/>
        <v>0</v>
      </c>
      <c r="K115" s="409" t="s">
        <v>574</v>
      </c>
      <c r="L115" s="388"/>
      <c r="M115" s="388"/>
      <c r="N115" s="165"/>
    </row>
    <row r="116" spans="1:14" s="163" customFormat="1" ht="15" customHeight="1" x14ac:dyDescent="0.2">
      <c r="A116" s="536"/>
      <c r="B116" s="410"/>
      <c r="C116" s="411"/>
      <c r="D116" s="406" t="s">
        <v>530</v>
      </c>
      <c r="E116" s="539" t="s">
        <v>142</v>
      </c>
      <c r="F116" s="612" t="b">
        <f>IF(総括表!$B$4=総括表!$Q$5,基礎データ貼付用シート!E193)</f>
        <v>0</v>
      </c>
      <c r="G116" s="423" t="s">
        <v>117</v>
      </c>
      <c r="H116" s="614">
        <v>0.45</v>
      </c>
      <c r="I116" s="423" t="s">
        <v>119</v>
      </c>
      <c r="J116" s="613">
        <f t="shared" si="4"/>
        <v>0</v>
      </c>
      <c r="K116" s="409" t="s">
        <v>589</v>
      </c>
      <c r="L116" s="388"/>
      <c r="M116" s="388"/>
      <c r="N116" s="165"/>
    </row>
    <row r="117" spans="1:14" s="163" customFormat="1" ht="15" customHeight="1" x14ac:dyDescent="0.2">
      <c r="A117" s="536"/>
      <c r="B117" s="404">
        <v>20</v>
      </c>
      <c r="C117" s="405" t="s">
        <v>5389</v>
      </c>
      <c r="D117" s="406" t="s">
        <v>534</v>
      </c>
      <c r="E117" s="539" t="s">
        <v>143</v>
      </c>
      <c r="F117" s="612" t="b">
        <f>IF(総括表!$B$4=総括表!$Q$4,基礎データ貼付用シート!E194)</f>
        <v>0</v>
      </c>
      <c r="G117" s="423" t="s">
        <v>117</v>
      </c>
      <c r="H117" s="610">
        <v>0.45</v>
      </c>
      <c r="I117" s="423" t="s">
        <v>119</v>
      </c>
      <c r="J117" s="611">
        <f t="shared" si="4"/>
        <v>0</v>
      </c>
      <c r="K117" s="409" t="s">
        <v>588</v>
      </c>
      <c r="L117" s="388"/>
      <c r="M117" s="388"/>
      <c r="N117" s="165"/>
    </row>
    <row r="118" spans="1:14" s="163" customFormat="1" ht="15" customHeight="1" x14ac:dyDescent="0.2">
      <c r="A118" s="536"/>
      <c r="B118" s="410"/>
      <c r="C118" s="411"/>
      <c r="D118" s="406" t="s">
        <v>530</v>
      </c>
      <c r="E118" s="539" t="s">
        <v>142</v>
      </c>
      <c r="F118" s="612" t="b">
        <f>IF(総括表!$B$4=総括表!$Q$5,基礎データ貼付用シート!E194)</f>
        <v>0</v>
      </c>
      <c r="G118" s="423" t="s">
        <v>117</v>
      </c>
      <c r="H118" s="614">
        <v>0.45</v>
      </c>
      <c r="I118" s="423" t="s">
        <v>119</v>
      </c>
      <c r="J118" s="613">
        <f t="shared" si="4"/>
        <v>0</v>
      </c>
      <c r="K118" s="409" t="s">
        <v>614</v>
      </c>
      <c r="L118" s="388"/>
      <c r="M118" s="388"/>
      <c r="N118" s="165"/>
    </row>
    <row r="119" spans="1:14" s="163" customFormat="1" ht="15" customHeight="1" x14ac:dyDescent="0.2">
      <c r="A119" s="536"/>
      <c r="B119" s="404">
        <v>21</v>
      </c>
      <c r="C119" s="405" t="s">
        <v>5796</v>
      </c>
      <c r="D119" s="406" t="s">
        <v>534</v>
      </c>
      <c r="E119" s="539" t="s">
        <v>143</v>
      </c>
      <c r="F119" s="612" t="b">
        <f>IF(総括表!$B$4=総括表!$Q$4,基礎データ貼付用シート!E195)</f>
        <v>0</v>
      </c>
      <c r="G119" s="423" t="s">
        <v>117</v>
      </c>
      <c r="H119" s="610">
        <v>0.45</v>
      </c>
      <c r="I119" s="423" t="s">
        <v>119</v>
      </c>
      <c r="J119" s="611">
        <f t="shared" ref="J119:J120" si="5">ROUND(F119*H119,0)</f>
        <v>0</v>
      </c>
      <c r="K119" s="409" t="s">
        <v>309</v>
      </c>
      <c r="L119" s="388"/>
      <c r="M119" s="388"/>
      <c r="N119" s="165"/>
    </row>
    <row r="120" spans="1:14" s="163" customFormat="1" ht="15" customHeight="1" x14ac:dyDescent="0.2">
      <c r="A120" s="536"/>
      <c r="B120" s="410"/>
      <c r="C120" s="411"/>
      <c r="D120" s="406" t="s">
        <v>530</v>
      </c>
      <c r="E120" s="539" t="s">
        <v>142</v>
      </c>
      <c r="F120" s="612" t="b">
        <f>IF(総括表!$B$4=総括表!$Q$5,基礎データ貼付用シート!E195)</f>
        <v>0</v>
      </c>
      <c r="G120" s="423" t="s">
        <v>117</v>
      </c>
      <c r="H120" s="614">
        <v>0.45</v>
      </c>
      <c r="I120" s="423" t="s">
        <v>119</v>
      </c>
      <c r="J120" s="613">
        <f t="shared" si="5"/>
        <v>0</v>
      </c>
      <c r="K120" s="409" t="s">
        <v>273</v>
      </c>
      <c r="L120" s="388"/>
      <c r="M120" s="388"/>
      <c r="N120" s="165"/>
    </row>
    <row r="121" spans="1:14" s="163" customFormat="1" ht="15" customHeight="1" x14ac:dyDescent="0.2">
      <c r="A121" s="536"/>
      <c r="B121" s="404">
        <v>22</v>
      </c>
      <c r="C121" s="405" t="s">
        <v>6351</v>
      </c>
      <c r="D121" s="406" t="s">
        <v>534</v>
      </c>
      <c r="E121" s="539" t="s">
        <v>143</v>
      </c>
      <c r="F121" s="612" t="b">
        <f>IF(総括表!$B$4=総括表!$Q$4,基礎データ貼付用シート!E196)</f>
        <v>0</v>
      </c>
      <c r="G121" s="423" t="s">
        <v>117</v>
      </c>
      <c r="H121" s="610">
        <v>0.45</v>
      </c>
      <c r="I121" s="423" t="s">
        <v>119</v>
      </c>
      <c r="J121" s="611">
        <f t="shared" si="4"/>
        <v>0</v>
      </c>
      <c r="K121" s="409" t="s">
        <v>308</v>
      </c>
      <c r="L121" s="388"/>
      <c r="M121" s="388"/>
      <c r="N121" s="165"/>
    </row>
    <row r="122" spans="1:14" s="163" customFormat="1" ht="15" customHeight="1" thickBot="1" x14ac:dyDescent="0.25">
      <c r="A122" s="536"/>
      <c r="B122" s="410"/>
      <c r="C122" s="411"/>
      <c r="D122" s="406" t="s">
        <v>530</v>
      </c>
      <c r="E122" s="539" t="s">
        <v>142</v>
      </c>
      <c r="F122" s="612" t="b">
        <f>IF(総括表!$B$4=総括表!$Q$5,基礎データ貼付用シート!E196)</f>
        <v>0</v>
      </c>
      <c r="G122" s="423" t="s">
        <v>117</v>
      </c>
      <c r="H122" s="614">
        <v>0.45</v>
      </c>
      <c r="I122" s="423" t="s">
        <v>119</v>
      </c>
      <c r="J122" s="613">
        <f t="shared" si="4"/>
        <v>0</v>
      </c>
      <c r="K122" s="409" t="s">
        <v>271</v>
      </c>
      <c r="L122" s="388"/>
      <c r="M122" s="388"/>
      <c r="N122" s="165"/>
    </row>
    <row r="123" spans="1:14" s="163" customFormat="1" ht="15" customHeight="1" thickBot="1" x14ac:dyDescent="0.25">
      <c r="A123" s="536"/>
      <c r="B123" s="1530" t="s">
        <v>118</v>
      </c>
      <c r="C123" s="1531"/>
      <c r="D123" s="1532"/>
      <c r="E123" s="1533"/>
      <c r="F123" s="1350"/>
      <c r="G123" s="1111"/>
      <c r="H123" s="1351"/>
      <c r="I123" s="1352"/>
      <c r="J123" s="615">
        <f>SUM(J84:J122)</f>
        <v>0</v>
      </c>
      <c r="K123" s="409" t="s">
        <v>1218</v>
      </c>
      <c r="L123" s="446" t="s">
        <v>117</v>
      </c>
      <c r="M123" s="388"/>
    </row>
    <row r="124" spans="1:14" s="163" customFormat="1" ht="6.75" customHeight="1" x14ac:dyDescent="0.2">
      <c r="A124" s="536"/>
      <c r="B124" s="536"/>
      <c r="C124" s="536"/>
      <c r="D124" s="536"/>
      <c r="E124" s="536"/>
      <c r="F124" s="545"/>
      <c r="G124" s="536"/>
      <c r="H124" s="546"/>
      <c r="I124" s="536"/>
      <c r="J124" s="547"/>
      <c r="K124" s="536"/>
      <c r="L124" s="388"/>
      <c r="M124" s="388"/>
    </row>
    <row r="125" spans="1:14" ht="15" customHeight="1" x14ac:dyDescent="0.2">
      <c r="A125" s="548"/>
      <c r="B125" s="1524" t="s">
        <v>6980</v>
      </c>
      <c r="C125" s="1524"/>
      <c r="D125" s="1524"/>
      <c r="E125" s="1524"/>
      <c r="F125" s="549"/>
      <c r="G125" s="550"/>
      <c r="H125" s="546"/>
      <c r="I125" s="550"/>
      <c r="J125" s="549"/>
      <c r="K125" s="550"/>
      <c r="L125" s="384"/>
      <c r="M125" s="384"/>
    </row>
    <row r="126" spans="1:14" ht="15" customHeight="1" x14ac:dyDescent="0.2">
      <c r="A126" s="548"/>
      <c r="B126" s="1524"/>
      <c r="C126" s="1524"/>
      <c r="D126" s="1524"/>
      <c r="E126" s="1524"/>
      <c r="F126" s="549"/>
      <c r="G126" s="550"/>
      <c r="H126" s="546"/>
      <c r="I126" s="550"/>
      <c r="J126" s="549"/>
      <c r="K126" s="550"/>
      <c r="L126" s="384"/>
      <c r="M126" s="384"/>
    </row>
    <row r="127" spans="1:14" ht="15" customHeight="1" thickBot="1" x14ac:dyDescent="0.25">
      <c r="A127" s="548"/>
      <c r="B127" s="1524"/>
      <c r="C127" s="1524"/>
      <c r="D127" s="1524"/>
      <c r="E127" s="1524"/>
      <c r="F127" s="549"/>
      <c r="G127" s="550"/>
      <c r="H127" s="546" t="s">
        <v>160</v>
      </c>
      <c r="I127" s="550"/>
      <c r="J127" s="549"/>
      <c r="K127" s="550"/>
      <c r="L127" s="384"/>
      <c r="M127" s="384"/>
    </row>
    <row r="128" spans="1:14" s="163" customFormat="1" ht="18.75" customHeight="1" thickTop="1" thickBot="1" x14ac:dyDescent="0.25">
      <c r="A128" s="551"/>
      <c r="B128" s="1524"/>
      <c r="C128" s="1524"/>
      <c r="D128" s="1524"/>
      <c r="E128" s="1524"/>
      <c r="F128" s="284"/>
      <c r="G128" s="1356" t="s">
        <v>117</v>
      </c>
      <c r="H128" s="616">
        <v>0.75</v>
      </c>
      <c r="I128" s="1356" t="s">
        <v>119</v>
      </c>
      <c r="J128" s="615">
        <f>ROUND(F128*H128,0)</f>
        <v>0</v>
      </c>
      <c r="K128" s="409" t="s">
        <v>552</v>
      </c>
      <c r="L128" s="446" t="s">
        <v>117</v>
      </c>
      <c r="M128" s="388"/>
    </row>
    <row r="129" spans="1:14" ht="15" customHeight="1" thickTop="1" x14ac:dyDescent="0.2">
      <c r="A129" s="553"/>
      <c r="B129" s="550"/>
      <c r="C129" s="550"/>
      <c r="D129" s="550"/>
      <c r="E129" s="550"/>
      <c r="F129" s="549"/>
      <c r="G129" s="550"/>
      <c r="H129" s="554"/>
      <c r="I129" s="550"/>
      <c r="J129" s="547" t="s">
        <v>178</v>
      </c>
      <c r="K129" s="550"/>
      <c r="L129" s="384"/>
      <c r="M129" s="384"/>
    </row>
    <row r="130" spans="1:14" ht="11.25" customHeight="1" x14ac:dyDescent="0.2">
      <c r="A130" s="553"/>
      <c r="B130" s="550"/>
      <c r="C130" s="550"/>
      <c r="D130" s="550"/>
      <c r="E130" s="550"/>
      <c r="F130" s="549"/>
      <c r="G130" s="550"/>
      <c r="H130" s="554"/>
      <c r="I130" s="550"/>
      <c r="J130" s="549"/>
      <c r="K130" s="550"/>
      <c r="L130" s="384"/>
      <c r="M130" s="384"/>
    </row>
    <row r="131" spans="1:14" ht="18.75" customHeight="1" x14ac:dyDescent="0.2">
      <c r="A131" s="551"/>
      <c r="B131" s="536" t="s">
        <v>187</v>
      </c>
      <c r="C131" s="550"/>
      <c r="D131" s="550"/>
      <c r="E131" s="550"/>
      <c r="F131" s="549"/>
      <c r="G131" s="550"/>
      <c r="H131" s="554"/>
      <c r="I131" s="550"/>
      <c r="J131" s="549"/>
      <c r="K131" s="550"/>
      <c r="L131" s="384"/>
      <c r="M131" s="384"/>
    </row>
    <row r="132" spans="1:14" ht="7.5" customHeight="1" x14ac:dyDescent="0.2">
      <c r="A132" s="553"/>
      <c r="B132" s="550"/>
      <c r="C132" s="550"/>
      <c r="D132" s="550"/>
      <c r="E132" s="550"/>
      <c r="F132" s="549"/>
      <c r="G132" s="550"/>
      <c r="H132" s="554"/>
      <c r="I132" s="550"/>
      <c r="J132" s="549"/>
      <c r="K132" s="550"/>
      <c r="L132" s="384"/>
      <c r="M132" s="384"/>
    </row>
    <row r="133" spans="1:14" ht="18.75" customHeight="1" x14ac:dyDescent="0.2">
      <c r="A133" s="553"/>
      <c r="B133" s="1534" t="s">
        <v>176</v>
      </c>
      <c r="C133" s="1535"/>
      <c r="D133" s="1534" t="s">
        <v>139</v>
      </c>
      <c r="E133" s="1535"/>
      <c r="F133" s="562" t="s">
        <v>138</v>
      </c>
      <c r="G133" s="412"/>
      <c r="H133" s="563" t="s">
        <v>137</v>
      </c>
      <c r="I133" s="412"/>
      <c r="J133" s="562" t="s">
        <v>89</v>
      </c>
      <c r="K133" s="409"/>
      <c r="L133" s="384"/>
      <c r="M133" s="384"/>
    </row>
    <row r="134" spans="1:14" ht="15" customHeight="1" x14ac:dyDescent="0.2">
      <c r="A134" s="553"/>
      <c r="B134" s="564"/>
      <c r="C134" s="565"/>
      <c r="D134" s="566"/>
      <c r="E134" s="411"/>
      <c r="F134" s="571"/>
      <c r="G134" s="568"/>
      <c r="H134" s="569"/>
      <c r="I134" s="568"/>
      <c r="J134" s="567" t="s">
        <v>136</v>
      </c>
      <c r="K134" s="409"/>
      <c r="L134" s="384"/>
      <c r="M134" s="384"/>
    </row>
    <row r="135" spans="1:14" s="163" customFormat="1" ht="15" customHeight="1" x14ac:dyDescent="0.2">
      <c r="A135" s="536"/>
      <c r="B135" s="404">
        <v>1</v>
      </c>
      <c r="C135" s="405" t="s">
        <v>128</v>
      </c>
      <c r="D135" s="1532"/>
      <c r="E135" s="1533"/>
      <c r="F135" s="609">
        <f>+基礎データ貼付用シート!E197</f>
        <v>0</v>
      </c>
      <c r="G135" s="423" t="s">
        <v>117</v>
      </c>
      <c r="H135" s="610">
        <v>0.28100000000000003</v>
      </c>
      <c r="I135" s="423" t="s">
        <v>119</v>
      </c>
      <c r="J135" s="611">
        <f t="shared" ref="J135:J151" si="6">ROUND(F135*H135,0)</f>
        <v>0</v>
      </c>
      <c r="K135" s="409" t="s">
        <v>134</v>
      </c>
      <c r="L135" s="388"/>
      <c r="M135" s="388"/>
      <c r="N135" s="165"/>
    </row>
    <row r="136" spans="1:14" s="163" customFormat="1" ht="15" customHeight="1" x14ac:dyDescent="0.2">
      <c r="A136" s="536"/>
      <c r="B136" s="404">
        <v>2</v>
      </c>
      <c r="C136" s="405" t="s">
        <v>127</v>
      </c>
      <c r="D136" s="1532"/>
      <c r="E136" s="1533"/>
      <c r="F136" s="609">
        <f>+基礎データ貼付用シート!E198</f>
        <v>0</v>
      </c>
      <c r="G136" s="423" t="s">
        <v>117</v>
      </c>
      <c r="H136" s="610">
        <v>0.32400000000000001</v>
      </c>
      <c r="I136" s="423" t="s">
        <v>119</v>
      </c>
      <c r="J136" s="611">
        <f t="shared" si="6"/>
        <v>0</v>
      </c>
      <c r="K136" s="409" t="s">
        <v>132</v>
      </c>
      <c r="L136" s="388"/>
      <c r="M136" s="388"/>
      <c r="N136" s="165"/>
    </row>
    <row r="137" spans="1:14" s="163" customFormat="1" ht="15" customHeight="1" x14ac:dyDescent="0.2">
      <c r="A137" s="536"/>
      <c r="B137" s="404">
        <v>3</v>
      </c>
      <c r="C137" s="405" t="s">
        <v>126</v>
      </c>
      <c r="D137" s="1532"/>
      <c r="E137" s="1533"/>
      <c r="F137" s="609">
        <f>+基礎データ貼付用シート!E199</f>
        <v>0</v>
      </c>
      <c r="G137" s="423" t="s">
        <v>117</v>
      </c>
      <c r="H137" s="610">
        <v>0.32300000000000001</v>
      </c>
      <c r="I137" s="423" t="s">
        <v>119</v>
      </c>
      <c r="J137" s="611">
        <f t="shared" si="6"/>
        <v>0</v>
      </c>
      <c r="K137" s="409" t="s">
        <v>130</v>
      </c>
      <c r="L137" s="388"/>
      <c r="M137" s="388"/>
      <c r="N137" s="165"/>
    </row>
    <row r="138" spans="1:14" s="163" customFormat="1" ht="15" customHeight="1" x14ac:dyDescent="0.2">
      <c r="A138" s="536"/>
      <c r="B138" s="404">
        <v>4</v>
      </c>
      <c r="C138" s="405" t="s">
        <v>125</v>
      </c>
      <c r="D138" s="1532"/>
      <c r="E138" s="1533"/>
      <c r="F138" s="609">
        <f>+基礎データ貼付用シート!E200</f>
        <v>0</v>
      </c>
      <c r="G138" s="423" t="s">
        <v>117</v>
      </c>
      <c r="H138" s="610">
        <v>0.39200000000000002</v>
      </c>
      <c r="I138" s="423" t="s">
        <v>119</v>
      </c>
      <c r="J138" s="611">
        <f t="shared" si="6"/>
        <v>0</v>
      </c>
      <c r="K138" s="409" t="s">
        <v>539</v>
      </c>
      <c r="L138" s="388"/>
      <c r="M138" s="388"/>
      <c r="N138" s="165"/>
    </row>
    <row r="139" spans="1:14" s="163" customFormat="1" ht="15" customHeight="1" x14ac:dyDescent="0.2">
      <c r="A139" s="536"/>
      <c r="B139" s="538">
        <v>5</v>
      </c>
      <c r="C139" s="407" t="s">
        <v>124</v>
      </c>
      <c r="D139" s="1532"/>
      <c r="E139" s="1533"/>
      <c r="F139" s="609">
        <f>+基礎データ貼付用シート!E201</f>
        <v>0</v>
      </c>
      <c r="G139" s="423" t="s">
        <v>117</v>
      </c>
      <c r="H139" s="610">
        <v>0.34699999999999998</v>
      </c>
      <c r="I139" s="423" t="s">
        <v>119</v>
      </c>
      <c r="J139" s="611">
        <f t="shared" si="6"/>
        <v>0</v>
      </c>
      <c r="K139" s="409" t="s">
        <v>538</v>
      </c>
      <c r="L139" s="388"/>
      <c r="M139" s="388"/>
      <c r="N139" s="165"/>
    </row>
    <row r="140" spans="1:14" s="163" customFormat="1" ht="15" customHeight="1" x14ac:dyDescent="0.2">
      <c r="A140" s="536"/>
      <c r="B140" s="404">
        <v>6</v>
      </c>
      <c r="C140" s="405" t="s">
        <v>123</v>
      </c>
      <c r="D140" s="406" t="s">
        <v>534</v>
      </c>
      <c r="E140" s="539" t="s">
        <v>143</v>
      </c>
      <c r="F140" s="612" t="b">
        <f>IF(総括表!$B$4=総括表!$Q$4,基礎データ貼付用シート!E202)</f>
        <v>0</v>
      </c>
      <c r="G140" s="423" t="s">
        <v>117</v>
      </c>
      <c r="H140" s="610">
        <v>0.44</v>
      </c>
      <c r="I140" s="423" t="s">
        <v>119</v>
      </c>
      <c r="J140" s="611">
        <f t="shared" si="6"/>
        <v>0</v>
      </c>
      <c r="K140" s="409" t="s">
        <v>537</v>
      </c>
      <c r="L140" s="388"/>
      <c r="M140" s="388"/>
      <c r="N140" s="165"/>
    </row>
    <row r="141" spans="1:14" s="163" customFormat="1" ht="15" customHeight="1" x14ac:dyDescent="0.2">
      <c r="A141" s="536"/>
      <c r="B141" s="410"/>
      <c r="C141" s="411"/>
      <c r="D141" s="406" t="s">
        <v>530</v>
      </c>
      <c r="E141" s="539" t="s">
        <v>142</v>
      </c>
      <c r="F141" s="612" t="b">
        <f>IF(総括表!$B$4=総括表!$Q$5,基礎データ貼付用シート!E202)</f>
        <v>0</v>
      </c>
      <c r="G141" s="423" t="s">
        <v>117</v>
      </c>
      <c r="H141" s="610">
        <v>0.33800000000000002</v>
      </c>
      <c r="I141" s="423" t="s">
        <v>119</v>
      </c>
      <c r="J141" s="611">
        <f t="shared" si="6"/>
        <v>0</v>
      </c>
      <c r="K141" s="409" t="s">
        <v>536</v>
      </c>
      <c r="L141" s="388"/>
      <c r="M141" s="388"/>
      <c r="N141" s="165"/>
    </row>
    <row r="142" spans="1:14" s="163" customFormat="1" ht="15" customHeight="1" x14ac:dyDescent="0.2">
      <c r="A142" s="536"/>
      <c r="B142" s="404">
        <v>7</v>
      </c>
      <c r="C142" s="405" t="s">
        <v>122</v>
      </c>
      <c r="D142" s="406" t="s">
        <v>534</v>
      </c>
      <c r="E142" s="539" t="s">
        <v>143</v>
      </c>
      <c r="F142" s="612" t="b">
        <f>IF(総括表!$B$4=総括表!$Q$4,基礎データ貼付用シート!E203)</f>
        <v>0</v>
      </c>
      <c r="G142" s="423" t="s">
        <v>117</v>
      </c>
      <c r="H142" s="610">
        <v>0.46400000000000002</v>
      </c>
      <c r="I142" s="423" t="s">
        <v>119</v>
      </c>
      <c r="J142" s="611">
        <f t="shared" si="6"/>
        <v>0</v>
      </c>
      <c r="K142" s="409" t="s">
        <v>535</v>
      </c>
      <c r="L142" s="388"/>
      <c r="M142" s="388"/>
      <c r="N142" s="165"/>
    </row>
    <row r="143" spans="1:14" s="163" customFormat="1" ht="15" customHeight="1" x14ac:dyDescent="0.2">
      <c r="A143" s="536"/>
      <c r="B143" s="410"/>
      <c r="C143" s="411"/>
      <c r="D143" s="406" t="s">
        <v>530</v>
      </c>
      <c r="E143" s="539" t="s">
        <v>142</v>
      </c>
      <c r="F143" s="612" t="b">
        <f>IF(総括表!$B$4=総括表!$Q$5,基礎データ貼付用シート!E203)</f>
        <v>0</v>
      </c>
      <c r="G143" s="423" t="s">
        <v>117</v>
      </c>
      <c r="H143" s="610">
        <v>0.34200000000000003</v>
      </c>
      <c r="I143" s="423" t="s">
        <v>119</v>
      </c>
      <c r="J143" s="613">
        <f t="shared" si="6"/>
        <v>0</v>
      </c>
      <c r="K143" s="409" t="s">
        <v>531</v>
      </c>
      <c r="L143" s="388"/>
      <c r="M143" s="388"/>
      <c r="N143" s="165"/>
    </row>
    <row r="144" spans="1:14" s="163" customFormat="1" ht="15" customHeight="1" x14ac:dyDescent="0.2">
      <c r="A144" s="536"/>
      <c r="B144" s="404">
        <v>8</v>
      </c>
      <c r="C144" s="405" t="s">
        <v>121</v>
      </c>
      <c r="D144" s="406" t="s">
        <v>534</v>
      </c>
      <c r="E144" s="539" t="s">
        <v>143</v>
      </c>
      <c r="F144" s="612" t="b">
        <f>IF(総括表!$B$4=総括表!$Q$4,基礎データ貼付用シート!E204)</f>
        <v>0</v>
      </c>
      <c r="G144" s="423" t="s">
        <v>117</v>
      </c>
      <c r="H144" s="610">
        <v>0.49099999999999999</v>
      </c>
      <c r="I144" s="423" t="s">
        <v>119</v>
      </c>
      <c r="J144" s="611">
        <f t="shared" si="6"/>
        <v>0</v>
      </c>
      <c r="K144" s="409" t="s">
        <v>529</v>
      </c>
      <c r="L144" s="388"/>
      <c r="M144" s="388"/>
      <c r="N144" s="165"/>
    </row>
    <row r="145" spans="1:14" s="163" customFormat="1" ht="15" customHeight="1" x14ac:dyDescent="0.2">
      <c r="A145" s="536"/>
      <c r="B145" s="410"/>
      <c r="C145" s="411"/>
      <c r="D145" s="406" t="s">
        <v>530</v>
      </c>
      <c r="E145" s="539" t="s">
        <v>142</v>
      </c>
      <c r="F145" s="612" t="b">
        <f>IF(総括表!$B$4=総括表!$Q$5,基礎データ貼付用シート!E204)</f>
        <v>0</v>
      </c>
      <c r="G145" s="423" t="s">
        <v>117</v>
      </c>
      <c r="H145" s="610">
        <v>0.36599999999999999</v>
      </c>
      <c r="I145" s="423" t="s">
        <v>119</v>
      </c>
      <c r="J145" s="613">
        <f t="shared" si="6"/>
        <v>0</v>
      </c>
      <c r="K145" s="409" t="s">
        <v>555</v>
      </c>
      <c r="L145" s="388"/>
      <c r="M145" s="388"/>
      <c r="N145" s="165"/>
    </row>
    <row r="146" spans="1:14" s="163" customFormat="1" ht="15" customHeight="1" x14ac:dyDescent="0.2">
      <c r="A146" s="536"/>
      <c r="B146" s="404">
        <v>9</v>
      </c>
      <c r="C146" s="405" t="s">
        <v>120</v>
      </c>
      <c r="D146" s="406" t="s">
        <v>534</v>
      </c>
      <c r="E146" s="539" t="s">
        <v>143</v>
      </c>
      <c r="F146" s="612" t="b">
        <f>IF(総括表!$B$4=総括表!$Q$4,基礎データ貼付用シート!E205)</f>
        <v>0</v>
      </c>
      <c r="G146" s="423" t="s">
        <v>117</v>
      </c>
      <c r="H146" s="610">
        <v>0.50700000000000001</v>
      </c>
      <c r="I146" s="423" t="s">
        <v>119</v>
      </c>
      <c r="J146" s="611">
        <f t="shared" si="6"/>
        <v>0</v>
      </c>
      <c r="K146" s="409" t="s">
        <v>554</v>
      </c>
      <c r="L146" s="388"/>
      <c r="M146" s="388"/>
      <c r="N146" s="165"/>
    </row>
    <row r="147" spans="1:14" s="163" customFormat="1" ht="15" customHeight="1" x14ac:dyDescent="0.2">
      <c r="A147" s="536"/>
      <c r="B147" s="410"/>
      <c r="C147" s="411"/>
      <c r="D147" s="406" t="s">
        <v>530</v>
      </c>
      <c r="E147" s="539" t="s">
        <v>142</v>
      </c>
      <c r="F147" s="612" t="b">
        <f>IF(総括表!$B$4=総括表!$Q$5,基礎データ貼付用シート!E205)</f>
        <v>0</v>
      </c>
      <c r="G147" s="423" t="s">
        <v>117</v>
      </c>
      <c r="H147" s="610">
        <v>0.46400000000000002</v>
      </c>
      <c r="I147" s="423" t="s">
        <v>119</v>
      </c>
      <c r="J147" s="613">
        <f t="shared" si="6"/>
        <v>0</v>
      </c>
      <c r="K147" s="409" t="s">
        <v>553</v>
      </c>
      <c r="L147" s="388"/>
      <c r="M147" s="388"/>
      <c r="N147" s="165"/>
    </row>
    <row r="148" spans="1:14" s="163" customFormat="1" ht="15" customHeight="1" x14ac:dyDescent="0.2">
      <c r="A148" s="536"/>
      <c r="B148" s="404">
        <v>10</v>
      </c>
      <c r="C148" s="405" t="s">
        <v>476</v>
      </c>
      <c r="D148" s="406" t="s">
        <v>534</v>
      </c>
      <c r="E148" s="539" t="s">
        <v>143</v>
      </c>
      <c r="F148" s="612" t="b">
        <f>IF(総括表!$B$4=総括表!$Q$4,基礎データ貼付用シート!E206)</f>
        <v>0</v>
      </c>
      <c r="G148" s="423" t="s">
        <v>117</v>
      </c>
      <c r="H148" s="610">
        <v>0.54500000000000004</v>
      </c>
      <c r="I148" s="423" t="s">
        <v>119</v>
      </c>
      <c r="J148" s="611">
        <f t="shared" si="6"/>
        <v>0</v>
      </c>
      <c r="K148" s="409" t="s">
        <v>570</v>
      </c>
      <c r="L148" s="388"/>
      <c r="M148" s="388"/>
      <c r="N148" s="165"/>
    </row>
    <row r="149" spans="1:14" s="163" customFormat="1" ht="15" customHeight="1" x14ac:dyDescent="0.2">
      <c r="A149" s="536"/>
      <c r="B149" s="410"/>
      <c r="C149" s="411"/>
      <c r="D149" s="406" t="s">
        <v>530</v>
      </c>
      <c r="E149" s="539" t="s">
        <v>142</v>
      </c>
      <c r="F149" s="612" t="b">
        <f>IF(総括表!$B$4=総括表!$Q$5,基礎データ貼付用シート!E206)</f>
        <v>0</v>
      </c>
      <c r="G149" s="423" t="s">
        <v>117</v>
      </c>
      <c r="H149" s="610">
        <v>0.50900000000000001</v>
      </c>
      <c r="I149" s="423" t="s">
        <v>119</v>
      </c>
      <c r="J149" s="613">
        <f t="shared" si="6"/>
        <v>0</v>
      </c>
      <c r="K149" s="409" t="s">
        <v>569</v>
      </c>
      <c r="L149" s="388"/>
      <c r="M149" s="388"/>
      <c r="N149" s="165"/>
    </row>
    <row r="150" spans="1:14" s="163" customFormat="1" ht="15" customHeight="1" x14ac:dyDescent="0.2">
      <c r="A150" s="536"/>
      <c r="B150" s="404">
        <v>11</v>
      </c>
      <c r="C150" s="405" t="s">
        <v>513</v>
      </c>
      <c r="D150" s="406" t="s">
        <v>534</v>
      </c>
      <c r="E150" s="539" t="s">
        <v>143</v>
      </c>
      <c r="F150" s="612" t="b">
        <f>IF(総括表!$B$4=総括表!$Q$4,基礎データ貼付用シート!E207)</f>
        <v>0</v>
      </c>
      <c r="G150" s="423" t="s">
        <v>117</v>
      </c>
      <c r="H150" s="610">
        <v>0.56999999999999995</v>
      </c>
      <c r="I150" s="423" t="s">
        <v>119</v>
      </c>
      <c r="J150" s="611">
        <f t="shared" si="6"/>
        <v>0</v>
      </c>
      <c r="K150" s="409" t="s">
        <v>568</v>
      </c>
      <c r="L150" s="388"/>
      <c r="M150" s="388"/>
      <c r="N150" s="165"/>
    </row>
    <row r="151" spans="1:14" s="163" customFormat="1" ht="15" customHeight="1" thickBot="1" x14ac:dyDescent="0.25">
      <c r="A151" s="536"/>
      <c r="B151" s="410"/>
      <c r="C151" s="411"/>
      <c r="D151" s="406" t="s">
        <v>530</v>
      </c>
      <c r="E151" s="539" t="s">
        <v>142</v>
      </c>
      <c r="F151" s="612" t="b">
        <f>IF(総括表!$B$4=総括表!$Q$5,基礎データ貼付用シート!E207)</f>
        <v>0</v>
      </c>
      <c r="G151" s="423" t="s">
        <v>117</v>
      </c>
      <c r="H151" s="610">
        <v>0.53900000000000003</v>
      </c>
      <c r="I151" s="423" t="s">
        <v>119</v>
      </c>
      <c r="J151" s="613">
        <f t="shared" si="6"/>
        <v>0</v>
      </c>
      <c r="K151" s="409" t="s">
        <v>567</v>
      </c>
      <c r="L151" s="388"/>
      <c r="M151" s="388"/>
      <c r="N151" s="165"/>
    </row>
    <row r="152" spans="1:14" s="163" customFormat="1" ht="15" customHeight="1" thickBot="1" x14ac:dyDescent="0.25">
      <c r="A152" s="536"/>
      <c r="B152" s="1530" t="s">
        <v>118</v>
      </c>
      <c r="C152" s="1531"/>
      <c r="D152" s="1532"/>
      <c r="E152" s="1533"/>
      <c r="F152" s="1350"/>
      <c r="G152" s="1111"/>
      <c r="H152" s="1089"/>
      <c r="I152" s="1352"/>
      <c r="J152" s="615">
        <f>SUM(J135:J151)</f>
        <v>0</v>
      </c>
      <c r="K152" s="409" t="s">
        <v>977</v>
      </c>
      <c r="L152" s="446" t="s">
        <v>117</v>
      </c>
      <c r="M152" s="388"/>
    </row>
    <row r="153" spans="1:14" s="163" customFormat="1" ht="18.75" customHeight="1" x14ac:dyDescent="0.2">
      <c r="A153" s="536"/>
      <c r="B153" s="536"/>
      <c r="C153" s="536"/>
      <c r="D153" s="536"/>
      <c r="E153" s="536"/>
      <c r="F153" s="545"/>
      <c r="G153" s="536"/>
      <c r="H153" s="546"/>
      <c r="I153" s="536"/>
      <c r="J153" s="547"/>
      <c r="K153" s="536"/>
      <c r="L153" s="388"/>
      <c r="M153" s="388"/>
    </row>
    <row r="154" spans="1:14" ht="15" customHeight="1" x14ac:dyDescent="0.2">
      <c r="A154" s="548"/>
      <c r="B154" s="572" t="s">
        <v>534</v>
      </c>
      <c r="C154" s="1537" t="s">
        <v>6981</v>
      </c>
      <c r="D154" s="1537"/>
      <c r="E154" s="1537"/>
      <c r="F154" s="573"/>
      <c r="G154" s="574"/>
      <c r="H154" s="575"/>
      <c r="I154" s="574"/>
      <c r="J154" s="573"/>
      <c r="K154" s="550"/>
      <c r="L154" s="384"/>
      <c r="M154" s="384"/>
    </row>
    <row r="155" spans="1:14" ht="15" customHeight="1" x14ac:dyDescent="0.2">
      <c r="A155" s="548"/>
      <c r="B155" s="572"/>
      <c r="C155" s="1537"/>
      <c r="D155" s="1537"/>
      <c r="E155" s="1537"/>
      <c r="F155" s="573"/>
      <c r="G155" s="574"/>
      <c r="H155" s="575"/>
      <c r="I155" s="574"/>
      <c r="J155" s="573"/>
      <c r="K155" s="550"/>
      <c r="L155" s="384"/>
      <c r="M155" s="384"/>
    </row>
    <row r="156" spans="1:14" ht="15" customHeight="1" thickBot="1" x14ac:dyDescent="0.25">
      <c r="A156" s="548"/>
      <c r="B156" s="572"/>
      <c r="C156" s="1537"/>
      <c r="D156" s="1537"/>
      <c r="E156" s="1537"/>
      <c r="F156" s="549"/>
      <c r="G156" s="550"/>
      <c r="H156" s="546" t="s">
        <v>160</v>
      </c>
      <c r="I156" s="550"/>
      <c r="J156" s="549"/>
      <c r="K156" s="550"/>
      <c r="L156" s="384"/>
      <c r="M156" s="384"/>
    </row>
    <row r="157" spans="1:14" s="163" customFormat="1" ht="18.75" customHeight="1" thickTop="1" thickBot="1" x14ac:dyDescent="0.25">
      <c r="A157" s="551"/>
      <c r="B157" s="572"/>
      <c r="C157" s="1537"/>
      <c r="D157" s="1537"/>
      <c r="E157" s="1537"/>
      <c r="F157" s="284"/>
      <c r="G157" s="1356" t="s">
        <v>117</v>
      </c>
      <c r="H157" s="616">
        <v>0.6</v>
      </c>
      <c r="I157" s="1356" t="s">
        <v>119</v>
      </c>
      <c r="J157" s="615">
        <f>ROUND(F157*H157,0)</f>
        <v>0</v>
      </c>
      <c r="K157" s="409" t="s">
        <v>549</v>
      </c>
      <c r="L157" s="446" t="s">
        <v>117</v>
      </c>
      <c r="M157" s="388"/>
    </row>
    <row r="158" spans="1:14" ht="15" customHeight="1" thickTop="1" x14ac:dyDescent="0.2">
      <c r="A158" s="553"/>
      <c r="B158" s="550"/>
      <c r="C158" s="576"/>
      <c r="D158" s="576"/>
      <c r="E158" s="576"/>
      <c r="F158" s="549"/>
      <c r="G158" s="550"/>
      <c r="H158" s="554"/>
      <c r="I158" s="550"/>
      <c r="J158" s="547" t="s">
        <v>178</v>
      </c>
      <c r="K158" s="550"/>
      <c r="L158" s="384"/>
      <c r="M158" s="384"/>
    </row>
    <row r="159" spans="1:14" ht="8.25" customHeight="1" x14ac:dyDescent="0.2">
      <c r="A159" s="553"/>
      <c r="B159" s="550"/>
      <c r="C159" s="550"/>
      <c r="D159" s="550"/>
      <c r="E159" s="550"/>
      <c r="F159" s="549"/>
      <c r="G159" s="550"/>
      <c r="H159" s="554"/>
      <c r="I159" s="550"/>
      <c r="J159" s="547"/>
      <c r="K159" s="550"/>
      <c r="L159" s="384"/>
      <c r="M159" s="384"/>
    </row>
    <row r="160" spans="1:14" ht="16.5" customHeight="1" x14ac:dyDescent="0.2">
      <c r="A160" s="548"/>
      <c r="B160" s="572" t="s">
        <v>530</v>
      </c>
      <c r="C160" s="1538" t="s">
        <v>6982</v>
      </c>
      <c r="D160" s="1538"/>
      <c r="E160" s="1538"/>
      <c r="F160" s="549"/>
      <c r="G160" s="550"/>
      <c r="H160" s="546"/>
      <c r="I160" s="550"/>
      <c r="J160" s="549"/>
      <c r="K160" s="550"/>
      <c r="L160" s="384"/>
      <c r="M160" s="384"/>
    </row>
    <row r="161" spans="1:14" ht="16.5" customHeight="1" x14ac:dyDescent="0.2">
      <c r="A161" s="548"/>
      <c r="B161" s="572"/>
      <c r="C161" s="1538"/>
      <c r="D161" s="1538"/>
      <c r="E161" s="1538"/>
      <c r="F161" s="549"/>
      <c r="G161" s="550"/>
      <c r="H161" s="546"/>
      <c r="I161" s="550"/>
      <c r="J161" s="549"/>
      <c r="K161" s="550"/>
      <c r="L161" s="384"/>
      <c r="M161" s="384"/>
    </row>
    <row r="162" spans="1:14" ht="16.5" customHeight="1" x14ac:dyDescent="0.2">
      <c r="A162" s="548"/>
      <c r="B162" s="572"/>
      <c r="C162" s="1538"/>
      <c r="D162" s="1538"/>
      <c r="E162" s="1538"/>
      <c r="F162" s="549"/>
      <c r="G162" s="550"/>
      <c r="H162" s="546"/>
      <c r="I162" s="550"/>
      <c r="J162" s="549"/>
      <c r="K162" s="550"/>
      <c r="L162" s="384"/>
      <c r="M162" s="384"/>
    </row>
    <row r="163" spans="1:14" ht="16.5" customHeight="1" x14ac:dyDescent="0.2">
      <c r="A163" s="548"/>
      <c r="B163" s="572"/>
      <c r="C163" s="1538"/>
      <c r="D163" s="1538"/>
      <c r="E163" s="1538"/>
      <c r="F163" s="549"/>
      <c r="G163" s="550"/>
      <c r="H163" s="546"/>
      <c r="I163" s="550"/>
      <c r="J163" s="549"/>
      <c r="K163" s="550"/>
      <c r="L163" s="384"/>
      <c r="M163" s="384"/>
    </row>
    <row r="164" spans="1:14" ht="16.5" customHeight="1" x14ac:dyDescent="0.2">
      <c r="A164" s="548"/>
      <c r="B164" s="572"/>
      <c r="C164" s="1538"/>
      <c r="D164" s="1538"/>
      <c r="E164" s="1538"/>
      <c r="F164" s="549"/>
      <c r="G164" s="550"/>
      <c r="H164" s="546"/>
      <c r="I164" s="550"/>
      <c r="J164" s="549"/>
      <c r="K164" s="550"/>
      <c r="L164" s="384"/>
      <c r="M164" s="384"/>
    </row>
    <row r="165" spans="1:14" ht="15" customHeight="1" thickBot="1" x14ac:dyDescent="0.25">
      <c r="A165" s="548"/>
      <c r="B165" s="572"/>
      <c r="C165" s="1538"/>
      <c r="D165" s="1538"/>
      <c r="E165" s="1538"/>
      <c r="F165" s="549"/>
      <c r="G165" s="550"/>
      <c r="H165" s="546" t="s">
        <v>160</v>
      </c>
      <c r="I165" s="550"/>
      <c r="J165" s="549"/>
      <c r="K165" s="550"/>
      <c r="L165" s="384"/>
      <c r="M165" s="384"/>
    </row>
    <row r="166" spans="1:14" s="163" customFormat="1" ht="18" customHeight="1" thickTop="1" thickBot="1" x14ac:dyDescent="0.25">
      <c r="A166" s="551"/>
      <c r="B166" s="572"/>
      <c r="C166" s="1538"/>
      <c r="D166" s="1538"/>
      <c r="E166" s="1538"/>
      <c r="F166" s="284"/>
      <c r="G166" s="1356" t="s">
        <v>117</v>
      </c>
      <c r="H166" s="616">
        <v>0.3</v>
      </c>
      <c r="I166" s="1356" t="s">
        <v>119</v>
      </c>
      <c r="J166" s="615">
        <f>ROUND(F166*H166,0)</f>
        <v>0</v>
      </c>
      <c r="K166" s="409" t="s">
        <v>548</v>
      </c>
      <c r="L166" s="446" t="s">
        <v>117</v>
      </c>
      <c r="M166" s="388"/>
    </row>
    <row r="167" spans="1:14" ht="15" customHeight="1" thickTop="1" x14ac:dyDescent="0.2">
      <c r="A167" s="553"/>
      <c r="B167" s="550"/>
      <c r="C167" s="550"/>
      <c r="D167" s="550"/>
      <c r="E167" s="550"/>
      <c r="F167" s="549"/>
      <c r="G167" s="550"/>
      <c r="H167" s="554"/>
      <c r="I167" s="550"/>
      <c r="J167" s="547" t="s">
        <v>178</v>
      </c>
      <c r="K167" s="550"/>
      <c r="L167" s="384"/>
      <c r="M167" s="384"/>
    </row>
    <row r="168" spans="1:14" ht="5.25" customHeight="1" x14ac:dyDescent="0.2">
      <c r="A168" s="553"/>
      <c r="B168" s="550"/>
      <c r="C168" s="550"/>
      <c r="D168" s="550"/>
      <c r="E168" s="550"/>
      <c r="F168" s="549"/>
      <c r="G168" s="550"/>
      <c r="H168" s="554"/>
      <c r="I168" s="550"/>
      <c r="J168" s="549"/>
      <c r="K168" s="550"/>
      <c r="L168" s="384"/>
      <c r="M168" s="384"/>
    </row>
    <row r="169" spans="1:14" ht="18.75" customHeight="1" x14ac:dyDescent="0.2">
      <c r="A169" s="551"/>
      <c r="B169" s="536" t="s">
        <v>186</v>
      </c>
      <c r="C169" s="550"/>
      <c r="D169" s="550"/>
      <c r="E169" s="550"/>
      <c r="F169" s="549"/>
      <c r="G169" s="550"/>
      <c r="H169" s="554"/>
      <c r="I169" s="550"/>
      <c r="J169" s="549"/>
      <c r="K169" s="550"/>
      <c r="L169" s="384"/>
      <c r="M169" s="384"/>
    </row>
    <row r="170" spans="1:14" ht="7.5" customHeight="1" x14ac:dyDescent="0.2">
      <c r="A170" s="553"/>
      <c r="B170" s="550"/>
      <c r="C170" s="550"/>
      <c r="D170" s="550"/>
      <c r="E170" s="550"/>
      <c r="F170" s="549"/>
      <c r="G170" s="550"/>
      <c r="H170" s="554"/>
      <c r="I170" s="550"/>
      <c r="J170" s="549"/>
      <c r="K170" s="550"/>
      <c r="L170" s="384"/>
      <c r="M170" s="384"/>
    </row>
    <row r="171" spans="1:14" ht="18.75" customHeight="1" x14ac:dyDescent="0.2">
      <c r="A171" s="553"/>
      <c r="B171" s="1534" t="s">
        <v>176</v>
      </c>
      <c r="C171" s="1535"/>
      <c r="D171" s="1534" t="s">
        <v>139</v>
      </c>
      <c r="E171" s="1535"/>
      <c r="F171" s="562" t="s">
        <v>138</v>
      </c>
      <c r="G171" s="412"/>
      <c r="H171" s="563" t="s">
        <v>137</v>
      </c>
      <c r="I171" s="412"/>
      <c r="J171" s="562" t="s">
        <v>89</v>
      </c>
      <c r="K171" s="409"/>
      <c r="L171" s="384"/>
      <c r="M171" s="384"/>
    </row>
    <row r="172" spans="1:14" ht="15" customHeight="1" x14ac:dyDescent="0.2">
      <c r="A172" s="553"/>
      <c r="B172" s="564"/>
      <c r="C172" s="565"/>
      <c r="D172" s="566"/>
      <c r="E172" s="411"/>
      <c r="F172" s="571"/>
      <c r="G172" s="568"/>
      <c r="H172" s="569"/>
      <c r="I172" s="568"/>
      <c r="J172" s="567" t="s">
        <v>136</v>
      </c>
      <c r="K172" s="409"/>
      <c r="L172" s="384"/>
      <c r="M172" s="384"/>
    </row>
    <row r="173" spans="1:14" s="163" customFormat="1" ht="15" customHeight="1" x14ac:dyDescent="0.2">
      <c r="A173" s="536"/>
      <c r="B173" s="404">
        <v>1</v>
      </c>
      <c r="C173" s="405" t="s">
        <v>128</v>
      </c>
      <c r="D173" s="1532"/>
      <c r="E173" s="1533"/>
      <c r="F173" s="609">
        <f>+基礎データ貼付用シート!E208</f>
        <v>0</v>
      </c>
      <c r="G173" s="423" t="s">
        <v>117</v>
      </c>
      <c r="H173" s="614">
        <v>0.22500000000000001</v>
      </c>
      <c r="I173" s="423" t="s">
        <v>119</v>
      </c>
      <c r="J173" s="611">
        <f t="shared" ref="J173:J189" si="7">ROUND(F173*H173,0)</f>
        <v>0</v>
      </c>
      <c r="K173" s="409" t="s">
        <v>134</v>
      </c>
      <c r="L173" s="388"/>
      <c r="M173" s="388"/>
      <c r="N173" s="165"/>
    </row>
    <row r="174" spans="1:14" s="163" customFormat="1" ht="15" customHeight="1" x14ac:dyDescent="0.2">
      <c r="A174" s="536"/>
      <c r="B174" s="404">
        <v>2</v>
      </c>
      <c r="C174" s="405" t="s">
        <v>127</v>
      </c>
      <c r="D174" s="1532"/>
      <c r="E174" s="1533"/>
      <c r="F174" s="609">
        <f>+基礎データ貼付用シート!E209</f>
        <v>0</v>
      </c>
      <c r="G174" s="423" t="s">
        <v>117</v>
      </c>
      <c r="H174" s="610">
        <v>0.25900000000000001</v>
      </c>
      <c r="I174" s="423" t="s">
        <v>119</v>
      </c>
      <c r="J174" s="611">
        <f t="shared" si="7"/>
        <v>0</v>
      </c>
      <c r="K174" s="409" t="s">
        <v>132</v>
      </c>
      <c r="L174" s="388"/>
      <c r="M174" s="388"/>
      <c r="N174" s="165"/>
    </row>
    <row r="175" spans="1:14" s="163" customFormat="1" ht="15" customHeight="1" x14ac:dyDescent="0.2">
      <c r="A175" s="536"/>
      <c r="B175" s="404">
        <v>3</v>
      </c>
      <c r="C175" s="405" t="s">
        <v>126</v>
      </c>
      <c r="D175" s="1532"/>
      <c r="E175" s="1533"/>
      <c r="F175" s="609">
        <f>+基礎データ貼付用シート!E210</f>
        <v>0</v>
      </c>
      <c r="G175" s="423" t="s">
        <v>117</v>
      </c>
      <c r="H175" s="610">
        <v>0.20100000000000001</v>
      </c>
      <c r="I175" s="423" t="s">
        <v>119</v>
      </c>
      <c r="J175" s="611">
        <f t="shared" si="7"/>
        <v>0</v>
      </c>
      <c r="K175" s="409" t="s">
        <v>130</v>
      </c>
      <c r="L175" s="388"/>
      <c r="M175" s="388"/>
      <c r="N175" s="165"/>
    </row>
    <row r="176" spans="1:14" s="163" customFormat="1" ht="15" customHeight="1" x14ac:dyDescent="0.2">
      <c r="A176" s="536"/>
      <c r="B176" s="404">
        <v>4</v>
      </c>
      <c r="C176" s="405" t="s">
        <v>125</v>
      </c>
      <c r="D176" s="1532"/>
      <c r="E176" s="1533"/>
      <c r="F176" s="609">
        <f>+基礎データ貼付用シート!E211</f>
        <v>0</v>
      </c>
      <c r="G176" s="423" t="s">
        <v>117</v>
      </c>
      <c r="H176" s="610">
        <v>0.23499999999999999</v>
      </c>
      <c r="I176" s="423" t="s">
        <v>119</v>
      </c>
      <c r="J176" s="611">
        <f t="shared" si="7"/>
        <v>0</v>
      </c>
      <c r="K176" s="409" t="s">
        <v>539</v>
      </c>
      <c r="L176" s="388"/>
      <c r="M176" s="388"/>
      <c r="N176" s="165"/>
    </row>
    <row r="177" spans="1:14" s="163" customFormat="1" ht="15" customHeight="1" x14ac:dyDescent="0.2">
      <c r="A177" s="536"/>
      <c r="B177" s="538">
        <v>5</v>
      </c>
      <c r="C177" s="407" t="s">
        <v>124</v>
      </c>
      <c r="D177" s="1532"/>
      <c r="E177" s="1533"/>
      <c r="F177" s="609">
        <f>+基礎データ貼付用シート!E212</f>
        <v>0</v>
      </c>
      <c r="G177" s="423" t="s">
        <v>117</v>
      </c>
      <c r="H177" s="610">
        <v>0.20799999999999999</v>
      </c>
      <c r="I177" s="423" t="s">
        <v>119</v>
      </c>
      <c r="J177" s="611">
        <f t="shared" si="7"/>
        <v>0</v>
      </c>
      <c r="K177" s="409" t="s">
        <v>538</v>
      </c>
      <c r="L177" s="388"/>
      <c r="M177" s="388"/>
      <c r="N177" s="165"/>
    </row>
    <row r="178" spans="1:14" s="163" customFormat="1" ht="15" customHeight="1" x14ac:dyDescent="0.2">
      <c r="A178" s="536"/>
      <c r="B178" s="404">
        <v>6</v>
      </c>
      <c r="C178" s="405" t="s">
        <v>123</v>
      </c>
      <c r="D178" s="406" t="s">
        <v>534</v>
      </c>
      <c r="E178" s="539" t="s">
        <v>143</v>
      </c>
      <c r="F178" s="612" t="b">
        <f>IF(総括表!$B$4=総括表!$Q$4,基礎データ貼付用シート!E213)</f>
        <v>0</v>
      </c>
      <c r="G178" s="423" t="s">
        <v>117</v>
      </c>
      <c r="H178" s="610">
        <v>0.26400000000000001</v>
      </c>
      <c r="I178" s="423" t="s">
        <v>119</v>
      </c>
      <c r="J178" s="611">
        <f t="shared" si="7"/>
        <v>0</v>
      </c>
      <c r="K178" s="409" t="s">
        <v>537</v>
      </c>
      <c r="L178" s="388"/>
      <c r="M178" s="388"/>
      <c r="N178" s="165"/>
    </row>
    <row r="179" spans="1:14" s="163" customFormat="1" ht="15" customHeight="1" x14ac:dyDescent="0.2">
      <c r="A179" s="536"/>
      <c r="B179" s="410"/>
      <c r="C179" s="411"/>
      <c r="D179" s="406" t="s">
        <v>530</v>
      </c>
      <c r="E179" s="539" t="s">
        <v>142</v>
      </c>
      <c r="F179" s="612" t="b">
        <f>IF(総括表!$B$4=総括表!$Q$5,基礎データ貼付用シート!E213)</f>
        <v>0</v>
      </c>
      <c r="G179" s="423" t="s">
        <v>117</v>
      </c>
      <c r="H179" s="610">
        <v>0.20300000000000001</v>
      </c>
      <c r="I179" s="423" t="s">
        <v>119</v>
      </c>
      <c r="J179" s="611">
        <f t="shared" si="7"/>
        <v>0</v>
      </c>
      <c r="K179" s="409" t="s">
        <v>536</v>
      </c>
      <c r="L179" s="388"/>
      <c r="M179" s="388"/>
      <c r="N179" s="165"/>
    </row>
    <row r="180" spans="1:14" s="163" customFormat="1" ht="15" customHeight="1" x14ac:dyDescent="0.2">
      <c r="A180" s="536"/>
      <c r="B180" s="404">
        <v>7</v>
      </c>
      <c r="C180" s="405" t="s">
        <v>122</v>
      </c>
      <c r="D180" s="406" t="s">
        <v>534</v>
      </c>
      <c r="E180" s="539" t="s">
        <v>143</v>
      </c>
      <c r="F180" s="612" t="b">
        <f>IF(総括表!$B$4=総括表!$Q$4,基礎データ貼付用シート!E214)</f>
        <v>0</v>
      </c>
      <c r="G180" s="423" t="s">
        <v>117</v>
      </c>
      <c r="H180" s="610">
        <v>0.27900000000000003</v>
      </c>
      <c r="I180" s="423" t="s">
        <v>119</v>
      </c>
      <c r="J180" s="611">
        <f t="shared" si="7"/>
        <v>0</v>
      </c>
      <c r="K180" s="409" t="s">
        <v>535</v>
      </c>
      <c r="L180" s="388"/>
      <c r="M180" s="388"/>
      <c r="N180" s="165"/>
    </row>
    <row r="181" spans="1:14" s="163" customFormat="1" ht="15" customHeight="1" x14ac:dyDescent="0.2">
      <c r="A181" s="536"/>
      <c r="B181" s="410"/>
      <c r="C181" s="411"/>
      <c r="D181" s="406" t="s">
        <v>530</v>
      </c>
      <c r="E181" s="539" t="s">
        <v>142</v>
      </c>
      <c r="F181" s="612" t="b">
        <f>IF(総括表!$B$4=総括表!$Q$5,基礎データ貼付用シート!E214)</f>
        <v>0</v>
      </c>
      <c r="G181" s="423" t="s">
        <v>117</v>
      </c>
      <c r="H181" s="610">
        <v>0.20499999999999999</v>
      </c>
      <c r="I181" s="423" t="s">
        <v>119</v>
      </c>
      <c r="J181" s="613">
        <f t="shared" si="7"/>
        <v>0</v>
      </c>
      <c r="K181" s="409" t="s">
        <v>531</v>
      </c>
      <c r="L181" s="388"/>
      <c r="M181" s="388"/>
      <c r="N181" s="165"/>
    </row>
    <row r="182" spans="1:14" s="163" customFormat="1" ht="15" customHeight="1" x14ac:dyDescent="0.2">
      <c r="A182" s="536"/>
      <c r="B182" s="404">
        <v>8</v>
      </c>
      <c r="C182" s="405" t="s">
        <v>121</v>
      </c>
      <c r="D182" s="406" t="s">
        <v>534</v>
      </c>
      <c r="E182" s="539" t="s">
        <v>143</v>
      </c>
      <c r="F182" s="612" t="b">
        <f>IF(総括表!$B$4=総括表!$Q$4,基礎データ貼付用シート!E215)</f>
        <v>0</v>
      </c>
      <c r="G182" s="423" t="s">
        <v>117</v>
      </c>
      <c r="H182" s="610">
        <v>0.29499999999999998</v>
      </c>
      <c r="I182" s="423" t="s">
        <v>119</v>
      </c>
      <c r="J182" s="611">
        <f t="shared" si="7"/>
        <v>0</v>
      </c>
      <c r="K182" s="409" t="s">
        <v>529</v>
      </c>
      <c r="L182" s="388"/>
      <c r="M182" s="388"/>
      <c r="N182" s="165"/>
    </row>
    <row r="183" spans="1:14" s="163" customFormat="1" ht="15" customHeight="1" x14ac:dyDescent="0.2">
      <c r="A183" s="536"/>
      <c r="B183" s="410"/>
      <c r="C183" s="411"/>
      <c r="D183" s="406" t="s">
        <v>530</v>
      </c>
      <c r="E183" s="539" t="s">
        <v>142</v>
      </c>
      <c r="F183" s="612" t="b">
        <f>IF(総括表!$B$4=総括表!$Q$5,基礎データ貼付用シート!E215)</f>
        <v>0</v>
      </c>
      <c r="G183" s="423" t="s">
        <v>117</v>
      </c>
      <c r="H183" s="610">
        <v>0.22</v>
      </c>
      <c r="I183" s="423" t="s">
        <v>119</v>
      </c>
      <c r="J183" s="613">
        <f t="shared" si="7"/>
        <v>0</v>
      </c>
      <c r="K183" s="409" t="s">
        <v>555</v>
      </c>
      <c r="L183" s="388"/>
      <c r="M183" s="388"/>
      <c r="N183" s="165"/>
    </row>
    <row r="184" spans="1:14" s="163" customFormat="1" ht="15" customHeight="1" x14ac:dyDescent="0.2">
      <c r="A184" s="536"/>
      <c r="B184" s="404">
        <v>9</v>
      </c>
      <c r="C184" s="405" t="s">
        <v>120</v>
      </c>
      <c r="D184" s="406" t="s">
        <v>534</v>
      </c>
      <c r="E184" s="539" t="s">
        <v>143</v>
      </c>
      <c r="F184" s="612" t="b">
        <f>IF(総括表!$B$4=総括表!$Q$4,基礎データ貼付用シート!E216)</f>
        <v>0</v>
      </c>
      <c r="G184" s="423" t="s">
        <v>117</v>
      </c>
      <c r="H184" s="610">
        <v>0.30399999999999999</v>
      </c>
      <c r="I184" s="423" t="s">
        <v>119</v>
      </c>
      <c r="J184" s="611">
        <f t="shared" si="7"/>
        <v>0</v>
      </c>
      <c r="K184" s="409" t="s">
        <v>554</v>
      </c>
      <c r="L184" s="388"/>
      <c r="M184" s="388"/>
      <c r="N184" s="165"/>
    </row>
    <row r="185" spans="1:14" s="163" customFormat="1" ht="15" customHeight="1" x14ac:dyDescent="0.2">
      <c r="A185" s="536"/>
      <c r="B185" s="410"/>
      <c r="C185" s="411"/>
      <c r="D185" s="406" t="s">
        <v>530</v>
      </c>
      <c r="E185" s="539" t="s">
        <v>142</v>
      </c>
      <c r="F185" s="612" t="b">
        <f>IF(総括表!$B$4=総括表!$Q$5,基礎データ貼付用シート!E216)</f>
        <v>0</v>
      </c>
      <c r="G185" s="423" t="s">
        <v>117</v>
      </c>
      <c r="H185" s="610">
        <v>0.27900000000000003</v>
      </c>
      <c r="I185" s="423" t="s">
        <v>119</v>
      </c>
      <c r="J185" s="613">
        <f t="shared" si="7"/>
        <v>0</v>
      </c>
      <c r="K185" s="409" t="s">
        <v>553</v>
      </c>
      <c r="L185" s="388"/>
      <c r="M185" s="388"/>
      <c r="N185" s="165"/>
    </row>
    <row r="186" spans="1:14" s="163" customFormat="1" ht="15" customHeight="1" x14ac:dyDescent="0.2">
      <c r="A186" s="536"/>
      <c r="B186" s="404">
        <v>10</v>
      </c>
      <c r="C186" s="405" t="s">
        <v>476</v>
      </c>
      <c r="D186" s="406" t="s">
        <v>534</v>
      </c>
      <c r="E186" s="539" t="s">
        <v>143</v>
      </c>
      <c r="F186" s="612" t="b">
        <f>IF(総括表!$B$4=総括表!$Q$4,基礎データ貼付用シート!E217)</f>
        <v>0</v>
      </c>
      <c r="G186" s="423" t="s">
        <v>117</v>
      </c>
      <c r="H186" s="610">
        <v>0.32700000000000001</v>
      </c>
      <c r="I186" s="423" t="s">
        <v>119</v>
      </c>
      <c r="J186" s="611">
        <f t="shared" si="7"/>
        <v>0</v>
      </c>
      <c r="K186" s="409" t="s">
        <v>570</v>
      </c>
      <c r="L186" s="388"/>
      <c r="M186" s="388"/>
      <c r="N186" s="165"/>
    </row>
    <row r="187" spans="1:14" s="163" customFormat="1" ht="15" customHeight="1" x14ac:dyDescent="0.2">
      <c r="A187" s="536"/>
      <c r="B187" s="410"/>
      <c r="C187" s="411"/>
      <c r="D187" s="406" t="s">
        <v>530</v>
      </c>
      <c r="E187" s="539" t="s">
        <v>142</v>
      </c>
      <c r="F187" s="612" t="b">
        <f>IF(総括表!$B$4=総括表!$Q$5,基礎データ貼付用シート!E217)</f>
        <v>0</v>
      </c>
      <c r="G187" s="423" t="s">
        <v>117</v>
      </c>
      <c r="H187" s="610">
        <v>0.30599999999999999</v>
      </c>
      <c r="I187" s="423" t="s">
        <v>119</v>
      </c>
      <c r="J187" s="613">
        <f t="shared" si="7"/>
        <v>0</v>
      </c>
      <c r="K187" s="409" t="s">
        <v>569</v>
      </c>
      <c r="L187" s="388"/>
      <c r="M187" s="388"/>
      <c r="N187" s="165"/>
    </row>
    <row r="188" spans="1:14" s="163" customFormat="1" ht="15" customHeight="1" x14ac:dyDescent="0.2">
      <c r="A188" s="536"/>
      <c r="B188" s="404">
        <v>11</v>
      </c>
      <c r="C188" s="405" t="s">
        <v>513</v>
      </c>
      <c r="D188" s="406" t="s">
        <v>534</v>
      </c>
      <c r="E188" s="539" t="s">
        <v>143</v>
      </c>
      <c r="F188" s="612" t="b">
        <f>IF(総括表!$B$4=総括表!$Q$4,基礎データ貼付用シート!E218)</f>
        <v>0</v>
      </c>
      <c r="G188" s="423" t="s">
        <v>117</v>
      </c>
      <c r="H188" s="610">
        <v>0.34200000000000003</v>
      </c>
      <c r="I188" s="423" t="s">
        <v>119</v>
      </c>
      <c r="J188" s="611">
        <f t="shared" si="7"/>
        <v>0</v>
      </c>
      <c r="K188" s="409" t="s">
        <v>568</v>
      </c>
      <c r="L188" s="388"/>
      <c r="M188" s="388"/>
      <c r="N188" s="165"/>
    </row>
    <row r="189" spans="1:14" s="163" customFormat="1" ht="15" customHeight="1" thickBot="1" x14ac:dyDescent="0.25">
      <c r="A189" s="536"/>
      <c r="B189" s="410"/>
      <c r="C189" s="411"/>
      <c r="D189" s="406" t="s">
        <v>530</v>
      </c>
      <c r="E189" s="539" t="s">
        <v>142</v>
      </c>
      <c r="F189" s="612" t="b">
        <f>IF(総括表!$B$4=総括表!$Q$5,基礎データ貼付用シート!E218)</f>
        <v>0</v>
      </c>
      <c r="G189" s="423" t="s">
        <v>117</v>
      </c>
      <c r="H189" s="610">
        <v>0.32400000000000001</v>
      </c>
      <c r="I189" s="423" t="s">
        <v>119</v>
      </c>
      <c r="J189" s="613">
        <f t="shared" si="7"/>
        <v>0</v>
      </c>
      <c r="K189" s="409" t="s">
        <v>567</v>
      </c>
      <c r="L189" s="388"/>
      <c r="M189" s="388"/>
      <c r="N189" s="165"/>
    </row>
    <row r="190" spans="1:14" s="163" customFormat="1" ht="15" customHeight="1" thickBot="1" x14ac:dyDescent="0.25">
      <c r="A190" s="536"/>
      <c r="B190" s="1530" t="s">
        <v>118</v>
      </c>
      <c r="C190" s="1531"/>
      <c r="D190" s="1532"/>
      <c r="E190" s="1533"/>
      <c r="F190" s="1350"/>
      <c r="G190" s="1111"/>
      <c r="H190" s="1351"/>
      <c r="I190" s="1352"/>
      <c r="J190" s="615">
        <f>SUM(J173:J189)</f>
        <v>0</v>
      </c>
      <c r="K190" s="409" t="s">
        <v>816</v>
      </c>
      <c r="L190" s="446" t="s">
        <v>117</v>
      </c>
      <c r="M190" s="388"/>
    </row>
    <row r="191" spans="1:14" s="163" customFormat="1" ht="15" customHeight="1" x14ac:dyDescent="0.2">
      <c r="A191" s="536"/>
      <c r="B191" s="536"/>
      <c r="C191" s="536"/>
      <c r="D191" s="536"/>
      <c r="E191" s="536"/>
      <c r="F191" s="545"/>
      <c r="G191" s="536"/>
      <c r="H191" s="546"/>
      <c r="I191" s="536"/>
      <c r="J191" s="547"/>
      <c r="K191" s="536"/>
      <c r="L191" s="388"/>
      <c r="M191" s="388"/>
    </row>
    <row r="192" spans="1:14" ht="15" customHeight="1" x14ac:dyDescent="0.2">
      <c r="A192" s="548"/>
      <c r="B192" s="1524" t="s">
        <v>6983</v>
      </c>
      <c r="C192" s="1524"/>
      <c r="D192" s="1524"/>
      <c r="E192" s="1524"/>
      <c r="F192" s="549"/>
      <c r="G192" s="550"/>
      <c r="H192" s="546"/>
      <c r="I192" s="550"/>
      <c r="J192" s="549"/>
      <c r="K192" s="550"/>
      <c r="L192" s="384"/>
      <c r="M192" s="384"/>
    </row>
    <row r="193" spans="1:14" ht="15" customHeight="1" thickBot="1" x14ac:dyDescent="0.25">
      <c r="A193" s="548"/>
      <c r="B193" s="1524"/>
      <c r="C193" s="1524"/>
      <c r="D193" s="1524"/>
      <c r="E193" s="1524"/>
      <c r="F193" s="549"/>
      <c r="G193" s="550"/>
      <c r="H193" s="546" t="s">
        <v>160</v>
      </c>
      <c r="I193" s="550"/>
      <c r="J193" s="549"/>
      <c r="K193" s="550"/>
      <c r="L193" s="384"/>
      <c r="M193" s="384"/>
    </row>
    <row r="194" spans="1:14" s="163" customFormat="1" ht="18.75" customHeight="1" thickTop="1" thickBot="1" x14ac:dyDescent="0.25">
      <c r="A194" s="551"/>
      <c r="B194" s="1524"/>
      <c r="C194" s="1524"/>
      <c r="D194" s="1524"/>
      <c r="E194" s="1524"/>
      <c r="F194" s="284"/>
      <c r="G194" s="1356" t="s">
        <v>117</v>
      </c>
      <c r="H194" s="616">
        <v>0.6</v>
      </c>
      <c r="I194" s="1356" t="s">
        <v>119</v>
      </c>
      <c r="J194" s="615">
        <f>ROUND(F194*H194,0)</f>
        <v>0</v>
      </c>
      <c r="K194" s="409" t="s">
        <v>817</v>
      </c>
      <c r="L194" s="446" t="s">
        <v>117</v>
      </c>
      <c r="M194" s="388"/>
    </row>
    <row r="195" spans="1:14" ht="15" customHeight="1" thickTop="1" x14ac:dyDescent="0.2">
      <c r="A195" s="553"/>
      <c r="B195" s="550"/>
      <c r="C195" s="550"/>
      <c r="D195" s="550"/>
      <c r="E195" s="550"/>
      <c r="F195" s="549"/>
      <c r="G195" s="550"/>
      <c r="H195" s="554"/>
      <c r="I195" s="550"/>
      <c r="J195" s="547" t="s">
        <v>178</v>
      </c>
      <c r="K195" s="550"/>
      <c r="L195" s="384"/>
      <c r="M195" s="384"/>
    </row>
    <row r="196" spans="1:14" ht="18.75" customHeight="1" x14ac:dyDescent="0.2">
      <c r="A196" s="553"/>
      <c r="B196" s="550"/>
      <c r="C196" s="550"/>
      <c r="D196" s="550"/>
      <c r="E196" s="550"/>
      <c r="F196" s="549"/>
      <c r="G196" s="550"/>
      <c r="H196" s="554"/>
      <c r="I196" s="550"/>
      <c r="J196" s="549"/>
      <c r="K196" s="550"/>
      <c r="L196" s="384"/>
      <c r="M196" s="384"/>
    </row>
    <row r="197" spans="1:14" ht="18.75" customHeight="1" x14ac:dyDescent="0.2">
      <c r="A197" s="551"/>
      <c r="B197" s="536" t="s">
        <v>185</v>
      </c>
      <c r="C197" s="550"/>
      <c r="D197" s="550"/>
      <c r="E197" s="550"/>
      <c r="F197" s="549"/>
      <c r="G197" s="550"/>
      <c r="H197" s="554"/>
      <c r="I197" s="550"/>
      <c r="J197" s="549"/>
      <c r="K197" s="550"/>
      <c r="L197" s="384"/>
      <c r="M197" s="384"/>
    </row>
    <row r="198" spans="1:14" ht="7.5" customHeight="1" x14ac:dyDescent="0.2">
      <c r="A198" s="553"/>
      <c r="B198" s="550"/>
      <c r="C198" s="550"/>
      <c r="D198" s="550"/>
      <c r="E198" s="550"/>
      <c r="F198" s="549"/>
      <c r="G198" s="550"/>
      <c r="H198" s="554"/>
      <c r="I198" s="550"/>
      <c r="J198" s="549"/>
      <c r="K198" s="550"/>
      <c r="L198" s="384"/>
      <c r="M198" s="384"/>
    </row>
    <row r="199" spans="1:14" ht="18.75" customHeight="1" x14ac:dyDescent="0.2">
      <c r="A199" s="553"/>
      <c r="B199" s="1534" t="s">
        <v>182</v>
      </c>
      <c r="C199" s="1535"/>
      <c r="D199" s="1534" t="s">
        <v>139</v>
      </c>
      <c r="E199" s="1535"/>
      <c r="F199" s="562" t="s">
        <v>181</v>
      </c>
      <c r="G199" s="412"/>
      <c r="H199" s="563" t="s">
        <v>137</v>
      </c>
      <c r="I199" s="412"/>
      <c r="J199" s="562" t="s">
        <v>89</v>
      </c>
      <c r="K199" s="409"/>
      <c r="L199" s="384"/>
      <c r="M199" s="384"/>
    </row>
    <row r="200" spans="1:14" ht="15" customHeight="1" x14ac:dyDescent="0.2">
      <c r="A200" s="553"/>
      <c r="B200" s="564"/>
      <c r="C200" s="565"/>
      <c r="D200" s="566"/>
      <c r="E200" s="411"/>
      <c r="F200" s="571"/>
      <c r="G200" s="568"/>
      <c r="H200" s="569"/>
      <c r="I200" s="568"/>
      <c r="J200" s="567" t="s">
        <v>136</v>
      </c>
      <c r="K200" s="409"/>
      <c r="L200" s="384"/>
      <c r="M200" s="384"/>
    </row>
    <row r="201" spans="1:14" s="163" customFormat="1" ht="15" customHeight="1" x14ac:dyDescent="0.2">
      <c r="A201" s="536"/>
      <c r="B201" s="404">
        <v>1</v>
      </c>
      <c r="C201" s="405" t="s">
        <v>128</v>
      </c>
      <c r="D201" s="1532"/>
      <c r="E201" s="1533"/>
      <c r="F201" s="609">
        <f>+基礎データ貼付用シート!E219</f>
        <v>0</v>
      </c>
      <c r="G201" s="423" t="s">
        <v>117</v>
      </c>
      <c r="H201" s="614">
        <v>0.22500000000000001</v>
      </c>
      <c r="I201" s="423" t="s">
        <v>119</v>
      </c>
      <c r="J201" s="611">
        <f>ROUND(F201*H201,0)</f>
        <v>0</v>
      </c>
      <c r="K201" s="409" t="s">
        <v>134</v>
      </c>
      <c r="L201" s="388"/>
      <c r="M201" s="388"/>
      <c r="N201" s="165"/>
    </row>
    <row r="202" spans="1:14" s="163" customFormat="1" ht="15" customHeight="1" thickBot="1" x14ac:dyDescent="0.25">
      <c r="A202" s="536"/>
      <c r="B202" s="404">
        <v>2</v>
      </c>
      <c r="C202" s="405" t="s">
        <v>127</v>
      </c>
      <c r="D202" s="1532"/>
      <c r="E202" s="1533"/>
      <c r="F202" s="609">
        <f>+基礎データ貼付用シート!E220</f>
        <v>0</v>
      </c>
      <c r="G202" s="423" t="s">
        <v>117</v>
      </c>
      <c r="H202" s="610">
        <v>0.25900000000000001</v>
      </c>
      <c r="I202" s="423" t="s">
        <v>119</v>
      </c>
      <c r="J202" s="613">
        <f>ROUND(F202*H202,0)</f>
        <v>0</v>
      </c>
      <c r="K202" s="409" t="s">
        <v>132</v>
      </c>
      <c r="L202" s="388"/>
      <c r="M202" s="388"/>
      <c r="N202" s="165"/>
    </row>
    <row r="203" spans="1:14" s="163" customFormat="1" ht="15" customHeight="1" thickBot="1" x14ac:dyDescent="0.25">
      <c r="A203" s="536"/>
      <c r="B203" s="1530" t="s">
        <v>118</v>
      </c>
      <c r="C203" s="1531"/>
      <c r="D203" s="1532"/>
      <c r="E203" s="1533"/>
      <c r="F203" s="541"/>
      <c r="G203" s="542"/>
      <c r="H203" s="543"/>
      <c r="I203" s="544"/>
      <c r="J203" s="615">
        <f>SUM(J201:J202)</f>
        <v>0</v>
      </c>
      <c r="K203" s="409" t="s">
        <v>978</v>
      </c>
      <c r="L203" s="446" t="s">
        <v>117</v>
      </c>
      <c r="M203" s="388"/>
    </row>
    <row r="204" spans="1:14" s="163" customFormat="1" ht="18.75" customHeight="1" x14ac:dyDescent="0.2">
      <c r="A204" s="536"/>
      <c r="B204" s="536"/>
      <c r="C204" s="536"/>
      <c r="D204" s="536"/>
      <c r="E204" s="536"/>
      <c r="F204" s="545"/>
      <c r="G204" s="536"/>
      <c r="H204" s="546"/>
      <c r="I204" s="536"/>
      <c r="J204" s="547"/>
      <c r="K204" s="536"/>
      <c r="L204" s="388"/>
      <c r="M204" s="388"/>
    </row>
    <row r="205" spans="1:14" ht="18.75" customHeight="1" x14ac:dyDescent="0.2">
      <c r="A205" s="551"/>
      <c r="B205" s="536" t="s">
        <v>184</v>
      </c>
      <c r="C205" s="550"/>
      <c r="D205" s="550"/>
      <c r="E205" s="550"/>
      <c r="F205" s="549"/>
      <c r="G205" s="550"/>
      <c r="H205" s="554"/>
      <c r="I205" s="550"/>
      <c r="J205" s="549"/>
      <c r="K205" s="550"/>
      <c r="L205" s="384"/>
      <c r="M205" s="384"/>
    </row>
    <row r="206" spans="1:14" ht="7.5" customHeight="1" x14ac:dyDescent="0.2">
      <c r="A206" s="553"/>
      <c r="B206" s="550"/>
      <c r="C206" s="550"/>
      <c r="D206" s="550"/>
      <c r="E206" s="550"/>
      <c r="F206" s="549"/>
      <c r="G206" s="550"/>
      <c r="H206" s="554"/>
      <c r="I206" s="550"/>
      <c r="J206" s="549"/>
      <c r="K206" s="550"/>
      <c r="L206" s="384"/>
      <c r="M206" s="384"/>
    </row>
    <row r="207" spans="1:14" ht="18.75" customHeight="1" x14ac:dyDescent="0.2">
      <c r="A207" s="553"/>
      <c r="B207" s="1534" t="s">
        <v>176</v>
      </c>
      <c r="C207" s="1535"/>
      <c r="D207" s="1534" t="s">
        <v>139</v>
      </c>
      <c r="E207" s="1535"/>
      <c r="F207" s="562" t="s">
        <v>138</v>
      </c>
      <c r="G207" s="412"/>
      <c r="H207" s="563" t="s">
        <v>137</v>
      </c>
      <c r="I207" s="412"/>
      <c r="J207" s="562" t="s">
        <v>89</v>
      </c>
      <c r="K207" s="409"/>
      <c r="L207" s="384"/>
      <c r="M207" s="384"/>
    </row>
    <row r="208" spans="1:14" ht="15" customHeight="1" x14ac:dyDescent="0.2">
      <c r="A208" s="553"/>
      <c r="B208" s="564"/>
      <c r="C208" s="565"/>
      <c r="D208" s="566"/>
      <c r="E208" s="411"/>
      <c r="F208" s="571"/>
      <c r="G208" s="568"/>
      <c r="H208" s="569"/>
      <c r="I208" s="568"/>
      <c r="J208" s="567" t="s">
        <v>136</v>
      </c>
      <c r="K208" s="409"/>
      <c r="L208" s="384"/>
      <c r="M208" s="384"/>
    </row>
    <row r="209" spans="1:14" s="163" customFormat="1" ht="15" customHeight="1" x14ac:dyDescent="0.2">
      <c r="A209" s="536"/>
      <c r="B209" s="404">
        <v>1</v>
      </c>
      <c r="C209" s="405" t="s">
        <v>127</v>
      </c>
      <c r="D209" s="1532"/>
      <c r="E209" s="1533"/>
      <c r="F209" s="609">
        <f>+基礎データ貼付用シート!E221</f>
        <v>0</v>
      </c>
      <c r="G209" s="423" t="s">
        <v>117</v>
      </c>
      <c r="H209" s="610">
        <v>0.25900000000000001</v>
      </c>
      <c r="I209" s="423" t="s">
        <v>119</v>
      </c>
      <c r="J209" s="611">
        <f t="shared" ref="J209:J214" si="8">ROUND(F209*H209,0)</f>
        <v>0</v>
      </c>
      <c r="K209" s="409" t="s">
        <v>134</v>
      </c>
      <c r="L209" s="388"/>
      <c r="M209" s="388"/>
      <c r="N209" s="165"/>
    </row>
    <row r="210" spans="1:14" s="163" customFormat="1" ht="15" customHeight="1" x14ac:dyDescent="0.2">
      <c r="A210" s="536"/>
      <c r="B210" s="404">
        <v>2</v>
      </c>
      <c r="C210" s="405" t="s">
        <v>126</v>
      </c>
      <c r="D210" s="1532"/>
      <c r="E210" s="1533"/>
      <c r="F210" s="609">
        <f>+基礎データ貼付用シート!E222</f>
        <v>0</v>
      </c>
      <c r="G210" s="423" t="s">
        <v>117</v>
      </c>
      <c r="H210" s="610">
        <v>0.20100000000000001</v>
      </c>
      <c r="I210" s="423" t="s">
        <v>119</v>
      </c>
      <c r="J210" s="611">
        <f t="shared" si="8"/>
        <v>0</v>
      </c>
      <c r="K210" s="409" t="s">
        <v>132</v>
      </c>
      <c r="L210" s="388"/>
      <c r="M210" s="388"/>
      <c r="N210" s="165"/>
    </row>
    <row r="211" spans="1:14" s="163" customFormat="1" ht="15" customHeight="1" x14ac:dyDescent="0.2">
      <c r="A211" s="536"/>
      <c r="B211" s="404">
        <v>3</v>
      </c>
      <c r="C211" s="405" t="s">
        <v>125</v>
      </c>
      <c r="D211" s="1532"/>
      <c r="E211" s="1533"/>
      <c r="F211" s="609">
        <f>+基礎データ貼付用シート!E223</f>
        <v>0</v>
      </c>
      <c r="G211" s="423" t="s">
        <v>117</v>
      </c>
      <c r="H211" s="610">
        <v>0.23499999999999999</v>
      </c>
      <c r="I211" s="423" t="s">
        <v>119</v>
      </c>
      <c r="J211" s="611">
        <f t="shared" si="8"/>
        <v>0</v>
      </c>
      <c r="K211" s="409" t="s">
        <v>130</v>
      </c>
      <c r="L211" s="388"/>
      <c r="M211" s="388"/>
      <c r="N211" s="165"/>
    </row>
    <row r="212" spans="1:14" s="163" customFormat="1" ht="15" customHeight="1" x14ac:dyDescent="0.2">
      <c r="A212" s="536"/>
      <c r="B212" s="538">
        <v>4</v>
      </c>
      <c r="C212" s="407" t="s">
        <v>124</v>
      </c>
      <c r="D212" s="1532"/>
      <c r="E212" s="1533"/>
      <c r="F212" s="609">
        <f>+基礎データ貼付用シート!E224</f>
        <v>0</v>
      </c>
      <c r="G212" s="423" t="s">
        <v>117</v>
      </c>
      <c r="H212" s="610">
        <v>0.20799999999999999</v>
      </c>
      <c r="I212" s="423" t="s">
        <v>119</v>
      </c>
      <c r="J212" s="611">
        <f t="shared" si="8"/>
        <v>0</v>
      </c>
      <c r="K212" s="409" t="s">
        <v>539</v>
      </c>
      <c r="L212" s="388"/>
      <c r="M212" s="388"/>
      <c r="N212" s="165"/>
    </row>
    <row r="213" spans="1:14" s="163" customFormat="1" ht="15" customHeight="1" x14ac:dyDescent="0.2">
      <c r="A213" s="536"/>
      <c r="B213" s="404">
        <v>5</v>
      </c>
      <c r="C213" s="405" t="s">
        <v>123</v>
      </c>
      <c r="D213" s="406" t="s">
        <v>534</v>
      </c>
      <c r="E213" s="539" t="s">
        <v>143</v>
      </c>
      <c r="F213" s="612" t="b">
        <f>IF(総括表!$B$4=総括表!$Q$4,基礎データ貼付用シート!E225)</f>
        <v>0</v>
      </c>
      <c r="G213" s="423" t="s">
        <v>117</v>
      </c>
      <c r="H213" s="610">
        <v>0.26400000000000001</v>
      </c>
      <c r="I213" s="423" t="s">
        <v>119</v>
      </c>
      <c r="J213" s="611">
        <f t="shared" si="8"/>
        <v>0</v>
      </c>
      <c r="K213" s="409" t="s">
        <v>538</v>
      </c>
      <c r="L213" s="388"/>
      <c r="M213" s="388"/>
      <c r="N213" s="165"/>
    </row>
    <row r="214" spans="1:14" s="163" customFormat="1" ht="15" customHeight="1" thickBot="1" x14ac:dyDescent="0.25">
      <c r="A214" s="536"/>
      <c r="B214" s="410"/>
      <c r="C214" s="411"/>
      <c r="D214" s="406" t="s">
        <v>530</v>
      </c>
      <c r="E214" s="539" t="s">
        <v>142</v>
      </c>
      <c r="F214" s="612" t="b">
        <f>IF(総括表!$B$4=総括表!$Q$5,基礎データ貼付用シート!E225)</f>
        <v>0</v>
      </c>
      <c r="G214" s="423" t="s">
        <v>117</v>
      </c>
      <c r="H214" s="610">
        <v>0.20300000000000001</v>
      </c>
      <c r="I214" s="423" t="s">
        <v>119</v>
      </c>
      <c r="J214" s="611">
        <f t="shared" si="8"/>
        <v>0</v>
      </c>
      <c r="K214" s="409" t="s">
        <v>537</v>
      </c>
      <c r="L214" s="388"/>
      <c r="M214" s="388"/>
      <c r="N214" s="165"/>
    </row>
    <row r="215" spans="1:14" s="163" customFormat="1" ht="15" customHeight="1" thickBot="1" x14ac:dyDescent="0.25">
      <c r="A215" s="536"/>
      <c r="B215" s="1530" t="s">
        <v>118</v>
      </c>
      <c r="C215" s="1531"/>
      <c r="D215" s="1532"/>
      <c r="E215" s="1533"/>
      <c r="F215" s="541"/>
      <c r="G215" s="542"/>
      <c r="H215" s="543"/>
      <c r="I215" s="544"/>
      <c r="J215" s="615">
        <f>SUM(J209:J214)</f>
        <v>0</v>
      </c>
      <c r="K215" s="409" t="s">
        <v>979</v>
      </c>
      <c r="L215" s="446" t="s">
        <v>117</v>
      </c>
      <c r="M215" s="388"/>
    </row>
    <row r="216" spans="1:14" s="163" customFormat="1" ht="18.75" customHeight="1" x14ac:dyDescent="0.2">
      <c r="A216" s="536"/>
      <c r="B216" s="536"/>
      <c r="C216" s="536"/>
      <c r="D216" s="536"/>
      <c r="E216" s="536"/>
      <c r="F216" s="545"/>
      <c r="G216" s="536"/>
      <c r="H216" s="546"/>
      <c r="I216" s="536"/>
      <c r="J216" s="547"/>
      <c r="K216" s="536"/>
      <c r="L216" s="388"/>
      <c r="M216" s="388"/>
    </row>
    <row r="217" spans="1:14" ht="18.75" customHeight="1" x14ac:dyDescent="0.2">
      <c r="A217" s="551"/>
      <c r="B217" s="536" t="s">
        <v>183</v>
      </c>
      <c r="C217" s="550"/>
      <c r="D217" s="550"/>
      <c r="E217" s="550"/>
      <c r="F217" s="549"/>
      <c r="G217" s="550"/>
      <c r="H217" s="554"/>
      <c r="I217" s="550"/>
      <c r="J217" s="549"/>
      <c r="K217" s="550"/>
      <c r="L217" s="384"/>
      <c r="M217" s="384"/>
    </row>
    <row r="218" spans="1:14" ht="7.5" customHeight="1" x14ac:dyDescent="0.2">
      <c r="A218" s="553"/>
      <c r="B218" s="550"/>
      <c r="C218" s="550"/>
      <c r="D218" s="550"/>
      <c r="E218" s="550"/>
      <c r="F218" s="549"/>
      <c r="G218" s="550"/>
      <c r="H218" s="554"/>
      <c r="I218" s="550"/>
      <c r="J218" s="549"/>
      <c r="K218" s="550"/>
      <c r="L218" s="384"/>
      <c r="M218" s="384"/>
    </row>
    <row r="219" spans="1:14" ht="18.75" customHeight="1" x14ac:dyDescent="0.2">
      <c r="A219" s="553"/>
      <c r="B219" s="1534" t="s">
        <v>182</v>
      </c>
      <c r="C219" s="1535"/>
      <c r="D219" s="1534" t="s">
        <v>139</v>
      </c>
      <c r="E219" s="1535"/>
      <c r="F219" s="562" t="s">
        <v>181</v>
      </c>
      <c r="G219" s="412"/>
      <c r="H219" s="563" t="s">
        <v>137</v>
      </c>
      <c r="I219" s="412"/>
      <c r="J219" s="562" t="s">
        <v>89</v>
      </c>
      <c r="K219" s="409"/>
      <c r="L219" s="384"/>
      <c r="M219" s="384"/>
    </row>
    <row r="220" spans="1:14" ht="15" customHeight="1" x14ac:dyDescent="0.2">
      <c r="A220" s="553"/>
      <c r="B220" s="564"/>
      <c r="C220" s="565"/>
      <c r="D220" s="566"/>
      <c r="E220" s="411"/>
      <c r="F220" s="571"/>
      <c r="G220" s="568"/>
      <c r="H220" s="569"/>
      <c r="I220" s="568"/>
      <c r="J220" s="567" t="s">
        <v>136</v>
      </c>
      <c r="K220" s="409"/>
      <c r="L220" s="384"/>
      <c r="M220" s="384"/>
    </row>
    <row r="221" spans="1:14" s="163" customFormat="1" ht="15" customHeight="1" x14ac:dyDescent="0.2">
      <c r="A221" s="536"/>
      <c r="B221" s="538">
        <v>1</v>
      </c>
      <c r="C221" s="407" t="s">
        <v>124</v>
      </c>
      <c r="D221" s="1532"/>
      <c r="E221" s="1533"/>
      <c r="F221" s="609">
        <f>+基礎データ貼付用シート!E226</f>
        <v>0</v>
      </c>
      <c r="G221" s="423" t="s">
        <v>117</v>
      </c>
      <c r="H221" s="610">
        <v>0.20799999999999999</v>
      </c>
      <c r="I221" s="423" t="s">
        <v>119</v>
      </c>
      <c r="J221" s="611">
        <f>ROUND(F221*H221,0)</f>
        <v>0</v>
      </c>
      <c r="K221" s="409" t="s">
        <v>134</v>
      </c>
      <c r="L221" s="388"/>
      <c r="M221" s="388"/>
      <c r="N221" s="165"/>
    </row>
    <row r="222" spans="1:14" s="163" customFormat="1" ht="15" customHeight="1" x14ac:dyDescent="0.2">
      <c r="A222" s="536"/>
      <c r="B222" s="404">
        <v>2</v>
      </c>
      <c r="C222" s="405" t="s">
        <v>123</v>
      </c>
      <c r="D222" s="406" t="s">
        <v>534</v>
      </c>
      <c r="E222" s="539" t="s">
        <v>143</v>
      </c>
      <c r="F222" s="612" t="b">
        <f>IF(総括表!$B$4=総括表!$Q$4,基礎データ貼付用シート!E227)</f>
        <v>0</v>
      </c>
      <c r="G222" s="423" t="s">
        <v>117</v>
      </c>
      <c r="H222" s="610">
        <v>0.26400000000000001</v>
      </c>
      <c r="I222" s="423" t="s">
        <v>119</v>
      </c>
      <c r="J222" s="611">
        <f>ROUND(F222*H222,0)</f>
        <v>0</v>
      </c>
      <c r="K222" s="409" t="s">
        <v>132</v>
      </c>
      <c r="L222" s="388"/>
      <c r="M222" s="388"/>
      <c r="N222" s="165"/>
    </row>
    <row r="223" spans="1:14" s="163" customFormat="1" ht="15" customHeight="1" thickBot="1" x14ac:dyDescent="0.25">
      <c r="A223" s="536"/>
      <c r="B223" s="410"/>
      <c r="C223" s="411"/>
      <c r="D223" s="406" t="s">
        <v>530</v>
      </c>
      <c r="E223" s="539" t="s">
        <v>142</v>
      </c>
      <c r="F223" s="612" t="b">
        <f>IF(総括表!$B$4=総括表!$Q$5,基礎データ貼付用シート!E227)</f>
        <v>0</v>
      </c>
      <c r="G223" s="423" t="s">
        <v>117</v>
      </c>
      <c r="H223" s="610">
        <v>0.20300000000000001</v>
      </c>
      <c r="I223" s="423" t="s">
        <v>119</v>
      </c>
      <c r="J223" s="613">
        <f>ROUND(F223*H223,0)</f>
        <v>0</v>
      </c>
      <c r="K223" s="409" t="s">
        <v>130</v>
      </c>
      <c r="L223" s="388"/>
      <c r="M223" s="388"/>
      <c r="N223" s="165"/>
    </row>
    <row r="224" spans="1:14" s="163" customFormat="1" ht="15" customHeight="1" thickBot="1" x14ac:dyDescent="0.25">
      <c r="A224" s="536"/>
      <c r="B224" s="1530" t="s">
        <v>118</v>
      </c>
      <c r="C224" s="1531"/>
      <c r="D224" s="1532"/>
      <c r="E224" s="1533"/>
      <c r="F224" s="541"/>
      <c r="G224" s="542"/>
      <c r="H224" s="543"/>
      <c r="I224" s="544"/>
      <c r="J224" s="615">
        <f>SUM(J221:J223)</f>
        <v>0</v>
      </c>
      <c r="K224" s="409" t="s">
        <v>980</v>
      </c>
      <c r="L224" s="446" t="s">
        <v>117</v>
      </c>
      <c r="M224" s="388"/>
    </row>
    <row r="225" spans="1:14" s="163" customFormat="1" ht="18.75" customHeight="1" x14ac:dyDescent="0.2">
      <c r="A225" s="536"/>
      <c r="B225" s="536"/>
      <c r="C225" s="536"/>
      <c r="D225" s="536"/>
      <c r="E225" s="536"/>
      <c r="F225" s="545"/>
      <c r="G225" s="536"/>
      <c r="H225" s="546"/>
      <c r="I225" s="536"/>
      <c r="J225" s="547"/>
      <c r="K225" s="536"/>
      <c r="L225" s="388"/>
      <c r="M225" s="388"/>
    </row>
    <row r="226" spans="1:14" ht="18.75" customHeight="1" x14ac:dyDescent="0.2">
      <c r="A226" s="551"/>
      <c r="B226" s="536" t="s">
        <v>180</v>
      </c>
      <c r="C226" s="550"/>
      <c r="D226" s="550"/>
      <c r="E226" s="550"/>
      <c r="F226" s="549"/>
      <c r="G226" s="550"/>
      <c r="H226" s="554"/>
      <c r="I226" s="550"/>
      <c r="J226" s="549"/>
      <c r="K226" s="550"/>
      <c r="L226" s="384"/>
      <c r="M226" s="384"/>
    </row>
    <row r="227" spans="1:14" ht="7.5" customHeight="1" x14ac:dyDescent="0.2">
      <c r="A227" s="553"/>
      <c r="B227" s="550"/>
      <c r="C227" s="550"/>
      <c r="D227" s="550"/>
      <c r="E227" s="550"/>
      <c r="F227" s="549"/>
      <c r="G227" s="550"/>
      <c r="H227" s="554"/>
      <c r="I227" s="550"/>
      <c r="J227" s="549"/>
      <c r="K227" s="550"/>
      <c r="L227" s="384"/>
      <c r="M227" s="384"/>
    </row>
    <row r="228" spans="1:14" ht="18.75" customHeight="1" x14ac:dyDescent="0.2">
      <c r="A228" s="553"/>
      <c r="B228" s="1534" t="s">
        <v>164</v>
      </c>
      <c r="C228" s="1535"/>
      <c r="D228" s="1534" t="s">
        <v>139</v>
      </c>
      <c r="E228" s="1535"/>
      <c r="F228" s="562" t="s">
        <v>179</v>
      </c>
      <c r="G228" s="412"/>
      <c r="H228" s="563" t="s">
        <v>137</v>
      </c>
      <c r="I228" s="412"/>
      <c r="J228" s="562" t="s">
        <v>89</v>
      </c>
      <c r="K228" s="409"/>
      <c r="L228" s="384"/>
      <c r="M228" s="384"/>
    </row>
    <row r="229" spans="1:14" ht="15" customHeight="1" x14ac:dyDescent="0.2">
      <c r="A229" s="553"/>
      <c r="B229" s="564"/>
      <c r="C229" s="565"/>
      <c r="D229" s="566"/>
      <c r="E229" s="411"/>
      <c r="F229" s="571"/>
      <c r="G229" s="568"/>
      <c r="H229" s="569"/>
      <c r="I229" s="568"/>
      <c r="J229" s="567" t="s">
        <v>136</v>
      </c>
      <c r="K229" s="409"/>
      <c r="L229" s="384"/>
      <c r="M229" s="384"/>
    </row>
    <row r="230" spans="1:14" s="163" customFormat="1" ht="15" customHeight="1" x14ac:dyDescent="0.2">
      <c r="A230" s="536"/>
      <c r="B230" s="404">
        <v>1</v>
      </c>
      <c r="C230" s="405" t="s">
        <v>122</v>
      </c>
      <c r="D230" s="406" t="s">
        <v>534</v>
      </c>
      <c r="E230" s="539" t="s">
        <v>143</v>
      </c>
      <c r="F230" s="612" t="b">
        <f>IF(総括表!$B$4=総括表!$Q$4,基礎データ貼付用シート!E228)</f>
        <v>0</v>
      </c>
      <c r="G230" s="423" t="s">
        <v>117</v>
      </c>
      <c r="H230" s="610">
        <v>0.27900000000000003</v>
      </c>
      <c r="I230" s="423" t="s">
        <v>119</v>
      </c>
      <c r="J230" s="611">
        <f t="shared" ref="J230:J261" si="9">ROUND(F230*H230,0)</f>
        <v>0</v>
      </c>
      <c r="K230" s="409" t="s">
        <v>134</v>
      </c>
      <c r="L230" s="388"/>
      <c r="M230" s="388"/>
      <c r="N230" s="165"/>
    </row>
    <row r="231" spans="1:14" s="163" customFormat="1" ht="15" customHeight="1" x14ac:dyDescent="0.2">
      <c r="A231" s="536"/>
      <c r="B231" s="410"/>
      <c r="C231" s="411"/>
      <c r="D231" s="406" t="s">
        <v>530</v>
      </c>
      <c r="E231" s="539" t="s">
        <v>142</v>
      </c>
      <c r="F231" s="612" t="b">
        <f>IF(総括表!$B$4=総括表!$Q$5,基礎データ貼付用シート!E228)</f>
        <v>0</v>
      </c>
      <c r="G231" s="423" t="s">
        <v>117</v>
      </c>
      <c r="H231" s="610">
        <v>0.20499999999999999</v>
      </c>
      <c r="I231" s="423" t="s">
        <v>119</v>
      </c>
      <c r="J231" s="613">
        <f t="shared" si="9"/>
        <v>0</v>
      </c>
      <c r="K231" s="409" t="s">
        <v>132</v>
      </c>
      <c r="L231" s="388"/>
      <c r="M231" s="388"/>
      <c r="N231" s="165"/>
    </row>
    <row r="232" spans="1:14" s="163" customFormat="1" ht="15" customHeight="1" x14ac:dyDescent="0.2">
      <c r="A232" s="536"/>
      <c r="B232" s="404">
        <v>2</v>
      </c>
      <c r="C232" s="405" t="s">
        <v>121</v>
      </c>
      <c r="D232" s="406" t="s">
        <v>534</v>
      </c>
      <c r="E232" s="539" t="s">
        <v>143</v>
      </c>
      <c r="F232" s="612" t="b">
        <f>IF(総括表!$B$4=総括表!$Q$4,基礎データ貼付用シート!E229)</f>
        <v>0</v>
      </c>
      <c r="G232" s="423" t="s">
        <v>117</v>
      </c>
      <c r="H232" s="610">
        <v>0.29499999999999998</v>
      </c>
      <c r="I232" s="423" t="s">
        <v>119</v>
      </c>
      <c r="J232" s="611">
        <f t="shared" si="9"/>
        <v>0</v>
      </c>
      <c r="K232" s="409" t="s">
        <v>130</v>
      </c>
      <c r="L232" s="388"/>
      <c r="M232" s="388"/>
      <c r="N232" s="165"/>
    </row>
    <row r="233" spans="1:14" s="163" customFormat="1" ht="15" customHeight="1" x14ac:dyDescent="0.2">
      <c r="A233" s="536"/>
      <c r="B233" s="410"/>
      <c r="C233" s="411"/>
      <c r="D233" s="406" t="s">
        <v>530</v>
      </c>
      <c r="E233" s="539" t="s">
        <v>142</v>
      </c>
      <c r="F233" s="612" t="b">
        <f>IF(総括表!$B$4=総括表!$Q$5,基礎データ貼付用シート!E229)</f>
        <v>0</v>
      </c>
      <c r="G233" s="423" t="s">
        <v>117</v>
      </c>
      <c r="H233" s="610">
        <v>0.22</v>
      </c>
      <c r="I233" s="423" t="s">
        <v>119</v>
      </c>
      <c r="J233" s="613">
        <f t="shared" si="9"/>
        <v>0</v>
      </c>
      <c r="K233" s="409" t="s">
        <v>539</v>
      </c>
      <c r="L233" s="388"/>
      <c r="M233" s="388"/>
      <c r="N233" s="165"/>
    </row>
    <row r="234" spans="1:14" s="163" customFormat="1" ht="15" customHeight="1" x14ac:dyDescent="0.2">
      <c r="A234" s="536"/>
      <c r="B234" s="404">
        <v>3</v>
      </c>
      <c r="C234" s="405" t="s">
        <v>120</v>
      </c>
      <c r="D234" s="406" t="s">
        <v>534</v>
      </c>
      <c r="E234" s="539" t="s">
        <v>143</v>
      </c>
      <c r="F234" s="612" t="b">
        <f>IF(総括表!$B$4=総括表!$Q$4,基礎データ貼付用シート!E230)</f>
        <v>0</v>
      </c>
      <c r="G234" s="423" t="s">
        <v>117</v>
      </c>
      <c r="H234" s="610">
        <v>0.30399999999999999</v>
      </c>
      <c r="I234" s="423" t="s">
        <v>119</v>
      </c>
      <c r="J234" s="611">
        <f t="shared" si="9"/>
        <v>0</v>
      </c>
      <c r="K234" s="409" t="s">
        <v>538</v>
      </c>
      <c r="L234" s="388"/>
      <c r="M234" s="388"/>
      <c r="N234" s="165"/>
    </row>
    <row r="235" spans="1:14" s="163" customFormat="1" ht="15" customHeight="1" x14ac:dyDescent="0.2">
      <c r="A235" s="536"/>
      <c r="B235" s="410"/>
      <c r="C235" s="411"/>
      <c r="D235" s="406" t="s">
        <v>530</v>
      </c>
      <c r="E235" s="539" t="s">
        <v>142</v>
      </c>
      <c r="F235" s="612" t="b">
        <f>IF(総括表!$B$4=総括表!$Q$5,基礎データ貼付用シート!E230)</f>
        <v>0</v>
      </c>
      <c r="G235" s="423" t="s">
        <v>117</v>
      </c>
      <c r="H235" s="610">
        <v>0.27900000000000003</v>
      </c>
      <c r="I235" s="423" t="s">
        <v>119</v>
      </c>
      <c r="J235" s="613">
        <f t="shared" si="9"/>
        <v>0</v>
      </c>
      <c r="K235" s="409" t="s">
        <v>537</v>
      </c>
      <c r="L235" s="388"/>
      <c r="M235" s="388"/>
      <c r="N235" s="165"/>
    </row>
    <row r="236" spans="1:14" s="163" customFormat="1" ht="15" customHeight="1" x14ac:dyDescent="0.2">
      <c r="A236" s="536"/>
      <c r="B236" s="404">
        <v>4</v>
      </c>
      <c r="C236" s="405" t="s">
        <v>476</v>
      </c>
      <c r="D236" s="406" t="s">
        <v>534</v>
      </c>
      <c r="E236" s="539" t="s">
        <v>143</v>
      </c>
      <c r="F236" s="612" t="b">
        <f>IF(総括表!$B$4=総括表!$Q$4,基礎データ貼付用シート!E231)</f>
        <v>0</v>
      </c>
      <c r="G236" s="423" t="s">
        <v>117</v>
      </c>
      <c r="H236" s="610">
        <v>0.32700000000000001</v>
      </c>
      <c r="I236" s="423" t="s">
        <v>119</v>
      </c>
      <c r="J236" s="611">
        <f t="shared" si="9"/>
        <v>0</v>
      </c>
      <c r="K236" s="409" t="s">
        <v>536</v>
      </c>
      <c r="L236" s="388"/>
      <c r="M236" s="388"/>
      <c r="N236" s="165"/>
    </row>
    <row r="237" spans="1:14" s="163" customFormat="1" ht="15" customHeight="1" x14ac:dyDescent="0.2">
      <c r="A237" s="536"/>
      <c r="B237" s="410"/>
      <c r="C237" s="411"/>
      <c r="D237" s="406" t="s">
        <v>530</v>
      </c>
      <c r="E237" s="539" t="s">
        <v>142</v>
      </c>
      <c r="F237" s="612" t="b">
        <f>IF(総括表!$B$4=総括表!$Q$5,基礎データ貼付用シート!E231)</f>
        <v>0</v>
      </c>
      <c r="G237" s="423" t="s">
        <v>117</v>
      </c>
      <c r="H237" s="610">
        <v>0.30599999999999999</v>
      </c>
      <c r="I237" s="423" t="s">
        <v>119</v>
      </c>
      <c r="J237" s="613">
        <f t="shared" si="9"/>
        <v>0</v>
      </c>
      <c r="K237" s="409" t="s">
        <v>535</v>
      </c>
      <c r="L237" s="388"/>
      <c r="M237" s="388"/>
      <c r="N237" s="165"/>
    </row>
    <row r="238" spans="1:14" s="163" customFormat="1" ht="15" customHeight="1" x14ac:dyDescent="0.2">
      <c r="A238" s="536"/>
      <c r="B238" s="404">
        <v>5</v>
      </c>
      <c r="C238" s="405" t="s">
        <v>513</v>
      </c>
      <c r="D238" s="406" t="s">
        <v>534</v>
      </c>
      <c r="E238" s="539" t="s">
        <v>143</v>
      </c>
      <c r="F238" s="612" t="b">
        <f>IF(総括表!$B$4=総括表!$Q$4,基礎データ貼付用シート!E232)</f>
        <v>0</v>
      </c>
      <c r="G238" s="423" t="s">
        <v>117</v>
      </c>
      <c r="H238" s="610">
        <v>0.34200000000000003</v>
      </c>
      <c r="I238" s="423" t="s">
        <v>119</v>
      </c>
      <c r="J238" s="611">
        <f t="shared" si="9"/>
        <v>0</v>
      </c>
      <c r="K238" s="409" t="s">
        <v>531</v>
      </c>
      <c r="L238" s="388"/>
      <c r="M238" s="388"/>
      <c r="N238" s="165"/>
    </row>
    <row r="239" spans="1:14" s="163" customFormat="1" ht="15" customHeight="1" x14ac:dyDescent="0.2">
      <c r="A239" s="536"/>
      <c r="B239" s="410"/>
      <c r="C239" s="411"/>
      <c r="D239" s="406" t="s">
        <v>530</v>
      </c>
      <c r="E239" s="539" t="s">
        <v>142</v>
      </c>
      <c r="F239" s="612" t="b">
        <f>IF(総括表!$B$4=総括表!$Q$5,基礎データ貼付用シート!E232)</f>
        <v>0</v>
      </c>
      <c r="G239" s="423" t="s">
        <v>117</v>
      </c>
      <c r="H239" s="610">
        <v>0.32400000000000001</v>
      </c>
      <c r="I239" s="423" t="s">
        <v>119</v>
      </c>
      <c r="J239" s="613">
        <f t="shared" si="9"/>
        <v>0</v>
      </c>
      <c r="K239" s="409" t="s">
        <v>529</v>
      </c>
      <c r="L239" s="388"/>
      <c r="M239" s="388"/>
      <c r="N239" s="165"/>
    </row>
    <row r="240" spans="1:14" s="163" customFormat="1" ht="15" customHeight="1" x14ac:dyDescent="0.2">
      <c r="A240" s="536"/>
      <c r="B240" s="404">
        <v>6</v>
      </c>
      <c r="C240" s="405" t="s">
        <v>620</v>
      </c>
      <c r="D240" s="406" t="s">
        <v>534</v>
      </c>
      <c r="E240" s="539" t="s">
        <v>143</v>
      </c>
      <c r="F240" s="612" t="b">
        <f>IF(総括表!$B$4=総括表!$Q$4,基礎データ貼付用シート!E233)</f>
        <v>0</v>
      </c>
      <c r="G240" s="423" t="s">
        <v>117</v>
      </c>
      <c r="H240" s="610">
        <v>0.35699999999999998</v>
      </c>
      <c r="I240" s="423" t="s">
        <v>119</v>
      </c>
      <c r="J240" s="611">
        <f t="shared" si="9"/>
        <v>0</v>
      </c>
      <c r="K240" s="409" t="s">
        <v>555</v>
      </c>
      <c r="L240" s="388"/>
      <c r="M240" s="388"/>
      <c r="N240" s="165"/>
    </row>
    <row r="241" spans="1:14" s="163" customFormat="1" ht="15" customHeight="1" x14ac:dyDescent="0.2">
      <c r="A241" s="536"/>
      <c r="B241" s="410"/>
      <c r="C241" s="411"/>
      <c r="D241" s="406" t="s">
        <v>530</v>
      </c>
      <c r="E241" s="539" t="s">
        <v>142</v>
      </c>
      <c r="F241" s="612" t="b">
        <f>IF(総括表!$B$4=総括表!$Q$5,基礎データ貼付用シート!E233)</f>
        <v>0</v>
      </c>
      <c r="G241" s="423" t="s">
        <v>117</v>
      </c>
      <c r="H241" s="610">
        <v>0.34100000000000003</v>
      </c>
      <c r="I241" s="423" t="s">
        <v>119</v>
      </c>
      <c r="J241" s="613">
        <f t="shared" si="9"/>
        <v>0</v>
      </c>
      <c r="K241" s="409" t="s">
        <v>554</v>
      </c>
      <c r="L241" s="388"/>
      <c r="M241" s="388"/>
      <c r="N241" s="165"/>
    </row>
    <row r="242" spans="1:14" s="163" customFormat="1" ht="15" customHeight="1" x14ac:dyDescent="0.2">
      <c r="A242" s="536"/>
      <c r="B242" s="404">
        <v>7</v>
      </c>
      <c r="C242" s="405" t="s">
        <v>716</v>
      </c>
      <c r="D242" s="406" t="s">
        <v>534</v>
      </c>
      <c r="E242" s="539" t="s">
        <v>143</v>
      </c>
      <c r="F242" s="612" t="b">
        <f>IF(総括表!$B$4=総括表!$Q$4,基礎データ貼付用シート!E234)</f>
        <v>0</v>
      </c>
      <c r="G242" s="423" t="s">
        <v>117</v>
      </c>
      <c r="H242" s="610">
        <v>0.372</v>
      </c>
      <c r="I242" s="423" t="s">
        <v>119</v>
      </c>
      <c r="J242" s="611">
        <f t="shared" si="9"/>
        <v>0</v>
      </c>
      <c r="K242" s="409" t="s">
        <v>553</v>
      </c>
      <c r="L242" s="388"/>
      <c r="M242" s="388"/>
      <c r="N242" s="165"/>
    </row>
    <row r="243" spans="1:14" s="163" customFormat="1" ht="15" customHeight="1" x14ac:dyDescent="0.2">
      <c r="A243" s="536"/>
      <c r="B243" s="410"/>
      <c r="C243" s="411"/>
      <c r="D243" s="406" t="s">
        <v>530</v>
      </c>
      <c r="E243" s="539" t="s">
        <v>142</v>
      </c>
      <c r="F243" s="612" t="b">
        <f>IF(総括表!$B$4=総括表!$Q$5,基礎データ貼付用シート!E234)</f>
        <v>0</v>
      </c>
      <c r="G243" s="423" t="s">
        <v>117</v>
      </c>
      <c r="H243" s="610">
        <v>0.35599999999999998</v>
      </c>
      <c r="I243" s="423" t="s">
        <v>119</v>
      </c>
      <c r="J243" s="613">
        <f t="shared" si="9"/>
        <v>0</v>
      </c>
      <c r="K243" s="409" t="s">
        <v>570</v>
      </c>
      <c r="L243" s="388"/>
      <c r="M243" s="388"/>
      <c r="N243" s="165"/>
    </row>
    <row r="244" spans="1:14" s="163" customFormat="1" ht="15" customHeight="1" x14ac:dyDescent="0.2">
      <c r="A244" s="536"/>
      <c r="B244" s="404">
        <v>8</v>
      </c>
      <c r="C244" s="405" t="s">
        <v>747</v>
      </c>
      <c r="D244" s="406" t="s">
        <v>534</v>
      </c>
      <c r="E244" s="539" t="s">
        <v>143</v>
      </c>
      <c r="F244" s="612" t="b">
        <f>IF(総括表!$B$4=総括表!$Q$4,基礎データ貼付用シート!E235)</f>
        <v>0</v>
      </c>
      <c r="G244" s="423" t="s">
        <v>117</v>
      </c>
      <c r="H244" s="610">
        <v>0.38900000000000001</v>
      </c>
      <c r="I244" s="423" t="s">
        <v>119</v>
      </c>
      <c r="J244" s="613">
        <f t="shared" si="9"/>
        <v>0</v>
      </c>
      <c r="K244" s="409" t="s">
        <v>569</v>
      </c>
      <c r="L244" s="388"/>
      <c r="M244" s="388"/>
      <c r="N244" s="165"/>
    </row>
    <row r="245" spans="1:14" s="163" customFormat="1" ht="15" customHeight="1" x14ac:dyDescent="0.2">
      <c r="A245" s="536"/>
      <c r="B245" s="410"/>
      <c r="C245" s="411"/>
      <c r="D245" s="406" t="s">
        <v>530</v>
      </c>
      <c r="E245" s="539" t="s">
        <v>142</v>
      </c>
      <c r="F245" s="612" t="b">
        <f>IF(総括表!$B$4=総括表!$Q$5,基礎データ貼付用シート!E235)</f>
        <v>0</v>
      </c>
      <c r="G245" s="423" t="s">
        <v>117</v>
      </c>
      <c r="H245" s="610">
        <v>0.377</v>
      </c>
      <c r="I245" s="423" t="s">
        <v>119</v>
      </c>
      <c r="J245" s="613">
        <f t="shared" si="9"/>
        <v>0</v>
      </c>
      <c r="K245" s="409" t="s">
        <v>568</v>
      </c>
      <c r="L245" s="388"/>
      <c r="M245" s="388"/>
      <c r="N245" s="165"/>
    </row>
    <row r="246" spans="1:14" s="163" customFormat="1" ht="15" customHeight="1" x14ac:dyDescent="0.2">
      <c r="A246" s="536"/>
      <c r="B246" s="404">
        <v>9</v>
      </c>
      <c r="C246" s="405" t="s">
        <v>818</v>
      </c>
      <c r="D246" s="406" t="s">
        <v>534</v>
      </c>
      <c r="E246" s="539" t="s">
        <v>143</v>
      </c>
      <c r="F246" s="612" t="b">
        <f>IF(総括表!$B$4=総括表!$Q$4,基礎データ貼付用シート!E236)</f>
        <v>0</v>
      </c>
      <c r="G246" s="423" t="s">
        <v>117</v>
      </c>
      <c r="H246" s="610">
        <v>0.40500000000000003</v>
      </c>
      <c r="I246" s="423" t="s">
        <v>119</v>
      </c>
      <c r="J246" s="613">
        <f t="shared" si="9"/>
        <v>0</v>
      </c>
      <c r="K246" s="409" t="s">
        <v>567</v>
      </c>
      <c r="L246" s="388"/>
      <c r="M246" s="388"/>
      <c r="N246" s="165"/>
    </row>
    <row r="247" spans="1:14" s="163" customFormat="1" ht="15" customHeight="1" x14ac:dyDescent="0.2">
      <c r="A247" s="536"/>
      <c r="B247" s="410"/>
      <c r="C247" s="411"/>
      <c r="D247" s="406" t="s">
        <v>530</v>
      </c>
      <c r="E247" s="539" t="s">
        <v>142</v>
      </c>
      <c r="F247" s="612" t="b">
        <f>IF(総括表!$B$4=総括表!$Q$5,基礎データ貼付用シート!E236)</f>
        <v>0</v>
      </c>
      <c r="G247" s="423" t="s">
        <v>117</v>
      </c>
      <c r="H247" s="610">
        <v>0.39400000000000002</v>
      </c>
      <c r="I247" s="423" t="s">
        <v>119</v>
      </c>
      <c r="J247" s="613">
        <f t="shared" si="9"/>
        <v>0</v>
      </c>
      <c r="K247" s="409" t="s">
        <v>566</v>
      </c>
      <c r="L247" s="388"/>
      <c r="M247" s="388"/>
      <c r="N247" s="165"/>
    </row>
    <row r="248" spans="1:14" s="163" customFormat="1" ht="15" customHeight="1" x14ac:dyDescent="0.2">
      <c r="A248" s="536"/>
      <c r="B248" s="404">
        <v>10</v>
      </c>
      <c r="C248" s="405" t="s">
        <v>894</v>
      </c>
      <c r="D248" s="406" t="s">
        <v>534</v>
      </c>
      <c r="E248" s="539" t="s">
        <v>143</v>
      </c>
      <c r="F248" s="612" t="b">
        <f>IF(総括表!$B$4=総括表!$Q$4,基礎データ貼付用シート!E237)</f>
        <v>0</v>
      </c>
      <c r="G248" s="423" t="s">
        <v>117</v>
      </c>
      <c r="H248" s="610">
        <v>0.42</v>
      </c>
      <c r="I248" s="423" t="s">
        <v>119</v>
      </c>
      <c r="J248" s="613">
        <f t="shared" si="9"/>
        <v>0</v>
      </c>
      <c r="K248" s="409" t="s">
        <v>565</v>
      </c>
      <c r="L248" s="388"/>
      <c r="M248" s="388"/>
      <c r="N248" s="165"/>
    </row>
    <row r="249" spans="1:14" s="163" customFormat="1" ht="15" customHeight="1" x14ac:dyDescent="0.2">
      <c r="A249" s="536"/>
      <c r="B249" s="410"/>
      <c r="C249" s="411"/>
      <c r="D249" s="406" t="s">
        <v>530</v>
      </c>
      <c r="E249" s="539" t="s">
        <v>142</v>
      </c>
      <c r="F249" s="612" t="b">
        <f>IF(総括表!$B$4=総括表!$Q$5,基礎データ貼付用シート!E237)</f>
        <v>0</v>
      </c>
      <c r="G249" s="423" t="s">
        <v>117</v>
      </c>
      <c r="H249" s="610">
        <v>0.41299999999999998</v>
      </c>
      <c r="I249" s="423" t="s">
        <v>119</v>
      </c>
      <c r="J249" s="613">
        <f t="shared" si="9"/>
        <v>0</v>
      </c>
      <c r="K249" s="409" t="s">
        <v>564</v>
      </c>
      <c r="L249" s="388"/>
      <c r="M249" s="388"/>
      <c r="N249" s="165"/>
    </row>
    <row r="250" spans="1:14" s="163" customFormat="1" ht="15" customHeight="1" x14ac:dyDescent="0.2">
      <c r="A250" s="536"/>
      <c r="B250" s="404">
        <v>11</v>
      </c>
      <c r="C250" s="405" t="s">
        <v>926</v>
      </c>
      <c r="D250" s="406" t="s">
        <v>534</v>
      </c>
      <c r="E250" s="539" t="s">
        <v>143</v>
      </c>
      <c r="F250" s="612" t="b">
        <f>IF(総括表!$B$4=総括表!$Q$4,基礎データ貼付用シート!E238)</f>
        <v>0</v>
      </c>
      <c r="G250" s="423" t="s">
        <v>117</v>
      </c>
      <c r="H250" s="610">
        <v>0.437</v>
      </c>
      <c r="I250" s="423" t="s">
        <v>119</v>
      </c>
      <c r="J250" s="613">
        <f t="shared" si="9"/>
        <v>0</v>
      </c>
      <c r="K250" s="409" t="s">
        <v>563</v>
      </c>
      <c r="L250" s="388"/>
      <c r="M250" s="388"/>
      <c r="N250" s="165"/>
    </row>
    <row r="251" spans="1:14" s="163" customFormat="1" ht="15" customHeight="1" x14ac:dyDescent="0.2">
      <c r="A251" s="536"/>
      <c r="B251" s="410"/>
      <c r="C251" s="411"/>
      <c r="D251" s="406" t="s">
        <v>530</v>
      </c>
      <c r="E251" s="539" t="s">
        <v>142</v>
      </c>
      <c r="F251" s="612" t="b">
        <f>IF(総括表!$B$4=総括表!$Q$5,基礎データ貼付用シート!E238)</f>
        <v>0</v>
      </c>
      <c r="G251" s="423" t="s">
        <v>117</v>
      </c>
      <c r="H251" s="610">
        <v>0.432</v>
      </c>
      <c r="I251" s="423" t="s">
        <v>119</v>
      </c>
      <c r="J251" s="613">
        <f t="shared" si="9"/>
        <v>0</v>
      </c>
      <c r="K251" s="409" t="s">
        <v>562</v>
      </c>
      <c r="L251" s="388"/>
      <c r="M251" s="388"/>
      <c r="N251" s="165"/>
    </row>
    <row r="252" spans="1:14" s="163" customFormat="1" ht="15" customHeight="1" x14ac:dyDescent="0.2">
      <c r="A252" s="536"/>
      <c r="B252" s="404">
        <v>12</v>
      </c>
      <c r="C252" s="405" t="s">
        <v>1082</v>
      </c>
      <c r="D252" s="406" t="s">
        <v>534</v>
      </c>
      <c r="E252" s="539" t="s">
        <v>143</v>
      </c>
      <c r="F252" s="612" t="b">
        <f>IF(総括表!$B$4=総括表!$Q$4,基礎データ貼付用シート!E239)</f>
        <v>0</v>
      </c>
      <c r="G252" s="423" t="s">
        <v>117</v>
      </c>
      <c r="H252" s="610">
        <v>0.443</v>
      </c>
      <c r="I252" s="423" t="s">
        <v>119</v>
      </c>
      <c r="J252" s="613">
        <f t="shared" si="9"/>
        <v>0</v>
      </c>
      <c r="K252" s="409" t="s">
        <v>561</v>
      </c>
      <c r="L252" s="388"/>
      <c r="M252" s="388"/>
      <c r="N252" s="165"/>
    </row>
    <row r="253" spans="1:14" s="163" customFormat="1" ht="15" customHeight="1" x14ac:dyDescent="0.2">
      <c r="A253" s="536"/>
      <c r="B253" s="410"/>
      <c r="C253" s="411"/>
      <c r="D253" s="406" t="s">
        <v>530</v>
      </c>
      <c r="E253" s="539" t="s">
        <v>142</v>
      </c>
      <c r="F253" s="612" t="b">
        <f>IF(総括表!$B$4=総括表!$Q$5,基礎データ貼付用シート!E239)</f>
        <v>0</v>
      </c>
      <c r="G253" s="423" t="s">
        <v>117</v>
      </c>
      <c r="H253" s="614">
        <v>0.44</v>
      </c>
      <c r="I253" s="423" t="s">
        <v>119</v>
      </c>
      <c r="J253" s="613">
        <f t="shared" si="9"/>
        <v>0</v>
      </c>
      <c r="K253" s="409" t="s">
        <v>560</v>
      </c>
      <c r="L253" s="388"/>
      <c r="M253" s="388"/>
      <c r="N253" s="165"/>
    </row>
    <row r="254" spans="1:14" s="163" customFormat="1" ht="15" customHeight="1" x14ac:dyDescent="0.2">
      <c r="A254" s="536"/>
      <c r="B254" s="404">
        <v>13</v>
      </c>
      <c r="C254" s="405" t="s">
        <v>1284</v>
      </c>
      <c r="D254" s="406" t="s">
        <v>534</v>
      </c>
      <c r="E254" s="539" t="s">
        <v>143</v>
      </c>
      <c r="F254" s="612" t="b">
        <f>IF(総括表!$B$4=総括表!$Q$4,基礎データ貼付用シート!E240)</f>
        <v>0</v>
      </c>
      <c r="G254" s="423" t="s">
        <v>117</v>
      </c>
      <c r="H254" s="610">
        <v>0.45</v>
      </c>
      <c r="I254" s="423" t="s">
        <v>119</v>
      </c>
      <c r="J254" s="613">
        <f t="shared" si="9"/>
        <v>0</v>
      </c>
      <c r="K254" s="409" t="s">
        <v>581</v>
      </c>
      <c r="L254" s="388"/>
      <c r="M254" s="388"/>
      <c r="N254" s="165"/>
    </row>
    <row r="255" spans="1:14" s="163" customFormat="1" ht="15" customHeight="1" x14ac:dyDescent="0.2">
      <c r="A255" s="536"/>
      <c r="B255" s="410"/>
      <c r="C255" s="411"/>
      <c r="D255" s="406" t="s">
        <v>530</v>
      </c>
      <c r="E255" s="539" t="s">
        <v>142</v>
      </c>
      <c r="F255" s="612" t="b">
        <f>IF(総括表!$B$4=総括表!$Q$5,基礎データ貼付用シート!E240)</f>
        <v>0</v>
      </c>
      <c r="G255" s="423" t="s">
        <v>117</v>
      </c>
      <c r="H255" s="614">
        <v>0.45</v>
      </c>
      <c r="I255" s="423" t="s">
        <v>119</v>
      </c>
      <c r="J255" s="613">
        <f t="shared" si="9"/>
        <v>0</v>
      </c>
      <c r="K255" s="409" t="s">
        <v>580</v>
      </c>
      <c r="L255" s="388"/>
      <c r="M255" s="388"/>
      <c r="N255" s="165"/>
    </row>
    <row r="256" spans="1:14" s="163" customFormat="1" ht="15" customHeight="1" x14ac:dyDescent="0.2">
      <c r="A256" s="536"/>
      <c r="B256" s="404">
        <v>14</v>
      </c>
      <c r="C256" s="405" t="s">
        <v>5389</v>
      </c>
      <c r="D256" s="406" t="s">
        <v>534</v>
      </c>
      <c r="E256" s="539" t="s">
        <v>143</v>
      </c>
      <c r="F256" s="612" t="b">
        <f>IF(総括表!$B$4=総括表!$Q$4,基礎データ貼付用シート!E241)</f>
        <v>0</v>
      </c>
      <c r="G256" s="423" t="s">
        <v>117</v>
      </c>
      <c r="H256" s="610">
        <v>0.45</v>
      </c>
      <c r="I256" s="423" t="s">
        <v>119</v>
      </c>
      <c r="J256" s="613">
        <f t="shared" si="9"/>
        <v>0</v>
      </c>
      <c r="K256" s="409" t="s">
        <v>579</v>
      </c>
      <c r="L256" s="388"/>
      <c r="M256" s="388"/>
      <c r="N256" s="165"/>
    </row>
    <row r="257" spans="1:14" s="163" customFormat="1" ht="15" customHeight="1" x14ac:dyDescent="0.2">
      <c r="A257" s="536"/>
      <c r="B257" s="410"/>
      <c r="C257" s="411"/>
      <c r="D257" s="406" t="s">
        <v>530</v>
      </c>
      <c r="E257" s="539" t="s">
        <v>142</v>
      </c>
      <c r="F257" s="612" t="b">
        <f>IF(総括表!$B$4=総括表!$Q$5,基礎データ貼付用シート!E241)</f>
        <v>0</v>
      </c>
      <c r="G257" s="423" t="s">
        <v>117</v>
      </c>
      <c r="H257" s="614">
        <v>0.45</v>
      </c>
      <c r="I257" s="423" t="s">
        <v>119</v>
      </c>
      <c r="J257" s="613">
        <f t="shared" si="9"/>
        <v>0</v>
      </c>
      <c r="K257" s="409" t="s">
        <v>578</v>
      </c>
      <c r="L257" s="388"/>
      <c r="M257" s="388"/>
      <c r="N257" s="165"/>
    </row>
    <row r="258" spans="1:14" s="163" customFormat="1" ht="15" customHeight="1" x14ac:dyDescent="0.2">
      <c r="A258" s="536"/>
      <c r="B258" s="404">
        <v>15</v>
      </c>
      <c r="C258" s="405" t="s">
        <v>5796</v>
      </c>
      <c r="D258" s="406" t="s">
        <v>534</v>
      </c>
      <c r="E258" s="539" t="s">
        <v>143</v>
      </c>
      <c r="F258" s="612" t="b">
        <f>IF(総括表!$B$4=総括表!$Q$4,基礎データ貼付用シート!E242)</f>
        <v>0</v>
      </c>
      <c r="G258" s="423" t="s">
        <v>117</v>
      </c>
      <c r="H258" s="610">
        <v>0.45</v>
      </c>
      <c r="I258" s="423" t="s">
        <v>119</v>
      </c>
      <c r="J258" s="613">
        <f t="shared" ref="J258:J259" si="10">ROUND(F258*H258,0)</f>
        <v>0</v>
      </c>
      <c r="K258" s="409" t="s">
        <v>577</v>
      </c>
      <c r="L258" s="388"/>
      <c r="M258" s="388"/>
      <c r="N258" s="165"/>
    </row>
    <row r="259" spans="1:14" s="163" customFormat="1" ht="15" customHeight="1" x14ac:dyDescent="0.2">
      <c r="A259" s="536"/>
      <c r="B259" s="410"/>
      <c r="C259" s="411"/>
      <c r="D259" s="406" t="s">
        <v>530</v>
      </c>
      <c r="E259" s="539" t="s">
        <v>142</v>
      </c>
      <c r="F259" s="612" t="b">
        <f>IF(総括表!$B$4=総括表!$Q$5,基礎データ貼付用シート!E242)</f>
        <v>0</v>
      </c>
      <c r="G259" s="423" t="s">
        <v>117</v>
      </c>
      <c r="H259" s="614">
        <v>0.45</v>
      </c>
      <c r="I259" s="423" t="s">
        <v>119</v>
      </c>
      <c r="J259" s="613">
        <f t="shared" si="10"/>
        <v>0</v>
      </c>
      <c r="K259" s="409" t="s">
        <v>576</v>
      </c>
      <c r="L259" s="388"/>
      <c r="M259" s="388"/>
      <c r="N259" s="165"/>
    </row>
    <row r="260" spans="1:14" s="163" customFormat="1" ht="15" customHeight="1" x14ac:dyDescent="0.2">
      <c r="A260" s="536"/>
      <c r="B260" s="404">
        <v>16</v>
      </c>
      <c r="C260" s="405" t="s">
        <v>6351</v>
      </c>
      <c r="D260" s="406" t="s">
        <v>534</v>
      </c>
      <c r="E260" s="539" t="s">
        <v>143</v>
      </c>
      <c r="F260" s="612" t="b">
        <f>IF(総括表!$B$4=総括表!$Q$4,基礎データ貼付用シート!E243)</f>
        <v>0</v>
      </c>
      <c r="G260" s="423" t="s">
        <v>117</v>
      </c>
      <c r="H260" s="610">
        <v>0.45</v>
      </c>
      <c r="I260" s="423" t="s">
        <v>119</v>
      </c>
      <c r="J260" s="613">
        <f t="shared" si="9"/>
        <v>0</v>
      </c>
      <c r="K260" s="409" t="s">
        <v>314</v>
      </c>
      <c r="L260" s="388"/>
      <c r="M260" s="388"/>
      <c r="N260" s="165"/>
    </row>
    <row r="261" spans="1:14" s="163" customFormat="1" ht="15" customHeight="1" thickBot="1" x14ac:dyDescent="0.25">
      <c r="A261" s="536"/>
      <c r="B261" s="410"/>
      <c r="C261" s="411"/>
      <c r="D261" s="406" t="s">
        <v>530</v>
      </c>
      <c r="E261" s="539" t="s">
        <v>142</v>
      </c>
      <c r="F261" s="612" t="b">
        <f>IF(総括表!$B$4=総括表!$Q$5,基礎データ貼付用シート!E243)</f>
        <v>0</v>
      </c>
      <c r="G261" s="423" t="s">
        <v>117</v>
      </c>
      <c r="H261" s="614">
        <v>0.45</v>
      </c>
      <c r="I261" s="423" t="s">
        <v>119</v>
      </c>
      <c r="J261" s="613">
        <f t="shared" si="9"/>
        <v>0</v>
      </c>
      <c r="K261" s="409" t="s">
        <v>313</v>
      </c>
      <c r="L261" s="388"/>
      <c r="M261" s="388"/>
      <c r="N261" s="165"/>
    </row>
    <row r="262" spans="1:14" s="163" customFormat="1" ht="15" customHeight="1" thickBot="1" x14ac:dyDescent="0.25">
      <c r="A262" s="536"/>
      <c r="B262" s="1530" t="s">
        <v>118</v>
      </c>
      <c r="C262" s="1531"/>
      <c r="D262" s="1532"/>
      <c r="E262" s="1533"/>
      <c r="F262" s="1350"/>
      <c r="G262" s="1111"/>
      <c r="H262" s="1351"/>
      <c r="I262" s="1352"/>
      <c r="J262" s="615">
        <f>SUM(J230:J261)</f>
        <v>0</v>
      </c>
      <c r="K262" s="409" t="s">
        <v>1384</v>
      </c>
      <c r="L262" s="446" t="s">
        <v>117</v>
      </c>
      <c r="M262" s="388"/>
    </row>
    <row r="263" spans="1:14" s="163" customFormat="1" ht="18.75" customHeight="1" x14ac:dyDescent="0.2">
      <c r="A263" s="536"/>
      <c r="B263" s="536"/>
      <c r="C263" s="536"/>
      <c r="D263" s="536"/>
      <c r="E263" s="536"/>
      <c r="F263" s="545"/>
      <c r="G263" s="536"/>
      <c r="H263" s="546"/>
      <c r="I263" s="536"/>
      <c r="J263" s="547"/>
      <c r="K263" s="536"/>
      <c r="L263" s="388"/>
      <c r="M263" s="388"/>
    </row>
    <row r="264" spans="1:14" ht="15" customHeight="1" x14ac:dyDescent="0.2">
      <c r="A264" s="548"/>
      <c r="B264" s="1524" t="s">
        <v>6984</v>
      </c>
      <c r="C264" s="1524"/>
      <c r="D264" s="1524"/>
      <c r="E264" s="1524"/>
      <c r="F264" s="549"/>
      <c r="G264" s="550"/>
      <c r="H264" s="546"/>
      <c r="I264" s="550"/>
      <c r="J264" s="549"/>
      <c r="K264" s="550"/>
      <c r="L264" s="384"/>
      <c r="M264" s="384"/>
    </row>
    <row r="265" spans="1:14" ht="15" customHeight="1" thickBot="1" x14ac:dyDescent="0.25">
      <c r="A265" s="548"/>
      <c r="B265" s="1524"/>
      <c r="C265" s="1524"/>
      <c r="D265" s="1524"/>
      <c r="E265" s="1524"/>
      <c r="F265" s="549"/>
      <c r="G265" s="550"/>
      <c r="H265" s="546" t="s">
        <v>160</v>
      </c>
      <c r="I265" s="550"/>
      <c r="J265" s="549"/>
      <c r="K265" s="550"/>
      <c r="L265" s="384"/>
      <c r="M265" s="384"/>
    </row>
    <row r="266" spans="1:14" s="163" customFormat="1" ht="18.75" customHeight="1" thickTop="1" thickBot="1" x14ac:dyDescent="0.25">
      <c r="A266" s="551"/>
      <c r="B266" s="1524"/>
      <c r="C266" s="1524"/>
      <c r="D266" s="1524"/>
      <c r="E266" s="1524"/>
      <c r="F266" s="284"/>
      <c r="G266" s="1356" t="s">
        <v>117</v>
      </c>
      <c r="H266" s="616">
        <v>0.3</v>
      </c>
      <c r="I266" s="1356" t="s">
        <v>119</v>
      </c>
      <c r="J266" s="615">
        <f>ROUND(F266*H266,0)</f>
        <v>0</v>
      </c>
      <c r="K266" s="409" t="s">
        <v>1247</v>
      </c>
      <c r="L266" s="446" t="s">
        <v>117</v>
      </c>
      <c r="M266" s="388"/>
    </row>
    <row r="267" spans="1:14" ht="15" customHeight="1" thickTop="1" x14ac:dyDescent="0.2">
      <c r="A267" s="553"/>
      <c r="B267" s="550"/>
      <c r="C267" s="550"/>
      <c r="D267" s="550"/>
      <c r="E267" s="550"/>
      <c r="F267" s="549"/>
      <c r="G267" s="550"/>
      <c r="H267" s="554"/>
      <c r="I267" s="550"/>
      <c r="J267" s="547" t="s">
        <v>178</v>
      </c>
      <c r="K267" s="550"/>
      <c r="L267" s="384"/>
      <c r="M267" s="384"/>
    </row>
    <row r="268" spans="1:14" ht="11.25" customHeight="1" x14ac:dyDescent="0.2">
      <c r="A268" s="553"/>
      <c r="B268" s="550"/>
      <c r="C268" s="550"/>
      <c r="D268" s="550"/>
      <c r="E268" s="550"/>
      <c r="F268" s="549"/>
      <c r="G268" s="550"/>
      <c r="H268" s="554"/>
      <c r="I268" s="550"/>
      <c r="J268" s="549"/>
      <c r="K268" s="550"/>
      <c r="L268" s="384"/>
      <c r="M268" s="384"/>
    </row>
    <row r="269" spans="1:14" ht="15" customHeight="1" x14ac:dyDescent="0.2">
      <c r="A269" s="548"/>
      <c r="B269" s="1524" t="s">
        <v>6985</v>
      </c>
      <c r="C269" s="1524"/>
      <c r="D269" s="1524"/>
      <c r="E269" s="1524"/>
      <c r="F269" s="549"/>
      <c r="G269" s="550"/>
      <c r="H269" s="546"/>
      <c r="I269" s="550"/>
      <c r="J269" s="549"/>
      <c r="K269" s="550"/>
      <c r="L269" s="384"/>
      <c r="M269" s="384"/>
    </row>
    <row r="270" spans="1:14" ht="15" customHeight="1" thickBot="1" x14ac:dyDescent="0.25">
      <c r="A270" s="548"/>
      <c r="B270" s="1524"/>
      <c r="C270" s="1524"/>
      <c r="D270" s="1524"/>
      <c r="E270" s="1524"/>
      <c r="F270" s="549"/>
      <c r="G270" s="550"/>
      <c r="H270" s="546" t="s">
        <v>160</v>
      </c>
      <c r="I270" s="550"/>
      <c r="J270" s="549"/>
      <c r="K270" s="550"/>
      <c r="L270" s="384"/>
      <c r="M270" s="384"/>
    </row>
    <row r="271" spans="1:14" s="163" customFormat="1" ht="18.75" customHeight="1" thickTop="1" thickBot="1" x14ac:dyDescent="0.25">
      <c r="A271" s="551"/>
      <c r="B271" s="1524"/>
      <c r="C271" s="1524"/>
      <c r="D271" s="1524"/>
      <c r="E271" s="1524"/>
      <c r="F271" s="284"/>
      <c r="G271" s="1356" t="s">
        <v>117</v>
      </c>
      <c r="H271" s="616">
        <v>0.6</v>
      </c>
      <c r="I271" s="1356" t="s">
        <v>119</v>
      </c>
      <c r="J271" s="615">
        <f>ROUND(F271*H271,0)</f>
        <v>0</v>
      </c>
      <c r="K271" s="409" t="s">
        <v>1387</v>
      </c>
      <c r="L271" s="446" t="s">
        <v>117</v>
      </c>
      <c r="M271" s="388"/>
    </row>
    <row r="272" spans="1:14" ht="15" customHeight="1" thickTop="1" x14ac:dyDescent="0.2">
      <c r="A272" s="553"/>
      <c r="B272" s="550"/>
      <c r="C272" s="550"/>
      <c r="D272" s="550"/>
      <c r="E272" s="550"/>
      <c r="F272" s="549"/>
      <c r="G272" s="550"/>
      <c r="H272" s="554"/>
      <c r="I272" s="550"/>
      <c r="J272" s="547" t="s">
        <v>178</v>
      </c>
      <c r="K272" s="550"/>
      <c r="L272" s="384"/>
      <c r="M272" s="384"/>
    </row>
    <row r="273" spans="1:14" ht="11.25" customHeight="1" x14ac:dyDescent="0.2">
      <c r="A273" s="553"/>
      <c r="B273" s="550"/>
      <c r="C273" s="550"/>
      <c r="D273" s="550"/>
      <c r="E273" s="550"/>
      <c r="F273" s="549"/>
      <c r="G273" s="550"/>
      <c r="H273" s="554"/>
      <c r="I273" s="550"/>
      <c r="J273" s="549"/>
      <c r="K273" s="550"/>
      <c r="L273" s="384"/>
      <c r="M273" s="384"/>
    </row>
    <row r="274" spans="1:14" ht="18.75" customHeight="1" x14ac:dyDescent="0.2">
      <c r="A274" s="551"/>
      <c r="B274" s="536" t="s">
        <v>177</v>
      </c>
      <c r="C274" s="550"/>
      <c r="D274" s="550"/>
      <c r="E274" s="550"/>
      <c r="F274" s="549"/>
      <c r="G274" s="550"/>
      <c r="H274" s="554"/>
      <c r="I274" s="550"/>
      <c r="J274" s="549"/>
      <c r="K274" s="550"/>
      <c r="L274" s="384"/>
      <c r="M274" s="384"/>
    </row>
    <row r="275" spans="1:14" ht="7.5" customHeight="1" x14ac:dyDescent="0.2">
      <c r="A275" s="553"/>
      <c r="B275" s="550"/>
      <c r="C275" s="550"/>
      <c r="D275" s="550"/>
      <c r="E275" s="550"/>
      <c r="F275" s="549"/>
      <c r="G275" s="550"/>
      <c r="H275" s="554"/>
      <c r="I275" s="550"/>
      <c r="J275" s="549"/>
      <c r="K275" s="550"/>
      <c r="L275" s="384"/>
      <c r="M275" s="384"/>
    </row>
    <row r="276" spans="1:14" ht="18.75" customHeight="1" x14ac:dyDescent="0.2">
      <c r="A276" s="553"/>
      <c r="B276" s="1534" t="s">
        <v>176</v>
      </c>
      <c r="C276" s="1535"/>
      <c r="D276" s="1534" t="s">
        <v>139</v>
      </c>
      <c r="E276" s="1535"/>
      <c r="F276" s="562" t="s">
        <v>138</v>
      </c>
      <c r="G276" s="412"/>
      <c r="H276" s="563" t="s">
        <v>137</v>
      </c>
      <c r="I276" s="412"/>
      <c r="J276" s="562" t="s">
        <v>89</v>
      </c>
      <c r="K276" s="409"/>
      <c r="L276" s="384"/>
      <c r="M276" s="384"/>
    </row>
    <row r="277" spans="1:14" ht="15" customHeight="1" x14ac:dyDescent="0.2">
      <c r="A277" s="553"/>
      <c r="B277" s="564"/>
      <c r="C277" s="565"/>
      <c r="D277" s="566"/>
      <c r="E277" s="411"/>
      <c r="F277" s="571"/>
      <c r="G277" s="568"/>
      <c r="H277" s="569"/>
      <c r="I277" s="568"/>
      <c r="J277" s="567" t="s">
        <v>136</v>
      </c>
      <c r="K277" s="409"/>
      <c r="L277" s="384"/>
      <c r="M277" s="384"/>
    </row>
    <row r="278" spans="1:14" s="163" customFormat="1" ht="15" customHeight="1" x14ac:dyDescent="0.2">
      <c r="A278" s="536"/>
      <c r="B278" s="404">
        <v>1</v>
      </c>
      <c r="C278" s="405" t="s">
        <v>128</v>
      </c>
      <c r="D278" s="1532"/>
      <c r="E278" s="1533"/>
      <c r="F278" s="609">
        <f>+基礎データ貼付用シート!E244</f>
        <v>0</v>
      </c>
      <c r="G278" s="423" t="s">
        <v>117</v>
      </c>
      <c r="H278" s="614">
        <v>0.22500000000000001</v>
      </c>
      <c r="I278" s="423" t="s">
        <v>119</v>
      </c>
      <c r="J278" s="611">
        <f t="shared" ref="J278:J294" si="11">ROUND(F278*H278,0)</f>
        <v>0</v>
      </c>
      <c r="K278" s="409" t="s">
        <v>134</v>
      </c>
      <c r="L278" s="388"/>
      <c r="M278" s="388"/>
      <c r="N278" s="165"/>
    </row>
    <row r="279" spans="1:14" s="163" customFormat="1" ht="15" customHeight="1" x14ac:dyDescent="0.2">
      <c r="A279" s="536"/>
      <c r="B279" s="404">
        <v>2</v>
      </c>
      <c r="C279" s="405" t="s">
        <v>127</v>
      </c>
      <c r="D279" s="1532"/>
      <c r="E279" s="1533"/>
      <c r="F279" s="609">
        <f>+基礎データ貼付用シート!E245</f>
        <v>0</v>
      </c>
      <c r="G279" s="423" t="s">
        <v>117</v>
      </c>
      <c r="H279" s="610">
        <v>0.25900000000000001</v>
      </c>
      <c r="I279" s="423" t="s">
        <v>119</v>
      </c>
      <c r="J279" s="611">
        <f t="shared" si="11"/>
        <v>0</v>
      </c>
      <c r="K279" s="409" t="s">
        <v>132</v>
      </c>
      <c r="L279" s="388"/>
      <c r="M279" s="388"/>
      <c r="N279" s="165"/>
    </row>
    <row r="280" spans="1:14" s="163" customFormat="1" ht="15" customHeight="1" x14ac:dyDescent="0.2">
      <c r="A280" s="536"/>
      <c r="B280" s="404">
        <v>3</v>
      </c>
      <c r="C280" s="405" t="s">
        <v>126</v>
      </c>
      <c r="D280" s="1532"/>
      <c r="E280" s="1533"/>
      <c r="F280" s="609">
        <f>+基礎データ貼付用シート!E246</f>
        <v>0</v>
      </c>
      <c r="G280" s="423" t="s">
        <v>117</v>
      </c>
      <c r="H280" s="610">
        <v>0.20100000000000001</v>
      </c>
      <c r="I280" s="423" t="s">
        <v>119</v>
      </c>
      <c r="J280" s="611">
        <f t="shared" si="11"/>
        <v>0</v>
      </c>
      <c r="K280" s="409" t="s">
        <v>130</v>
      </c>
      <c r="L280" s="388"/>
      <c r="M280" s="388"/>
      <c r="N280" s="165"/>
    </row>
    <row r="281" spans="1:14" s="163" customFormat="1" ht="15" customHeight="1" x14ac:dyDescent="0.2">
      <c r="A281" s="536"/>
      <c r="B281" s="404">
        <v>4</v>
      </c>
      <c r="C281" s="405" t="s">
        <v>125</v>
      </c>
      <c r="D281" s="1532"/>
      <c r="E281" s="1533"/>
      <c r="F281" s="609">
        <f>+基礎データ貼付用シート!E247</f>
        <v>0</v>
      </c>
      <c r="G281" s="423" t="s">
        <v>117</v>
      </c>
      <c r="H281" s="610">
        <v>0.23499999999999999</v>
      </c>
      <c r="I281" s="423" t="s">
        <v>119</v>
      </c>
      <c r="J281" s="611">
        <f t="shared" si="11"/>
        <v>0</v>
      </c>
      <c r="K281" s="409" t="s">
        <v>539</v>
      </c>
      <c r="L281" s="388"/>
      <c r="M281" s="388"/>
      <c r="N281" s="165"/>
    </row>
    <row r="282" spans="1:14" s="163" customFormat="1" ht="15" customHeight="1" x14ac:dyDescent="0.2">
      <c r="A282" s="536"/>
      <c r="B282" s="538">
        <v>5</v>
      </c>
      <c r="C282" s="407" t="s">
        <v>124</v>
      </c>
      <c r="D282" s="1532"/>
      <c r="E282" s="1533"/>
      <c r="F282" s="609">
        <f>+基礎データ貼付用シート!E248</f>
        <v>0</v>
      </c>
      <c r="G282" s="423" t="s">
        <v>117</v>
      </c>
      <c r="H282" s="610">
        <v>0.20799999999999999</v>
      </c>
      <c r="I282" s="423" t="s">
        <v>119</v>
      </c>
      <c r="J282" s="611">
        <f t="shared" si="11"/>
        <v>0</v>
      </c>
      <c r="K282" s="409" t="s">
        <v>538</v>
      </c>
      <c r="L282" s="388"/>
      <c r="M282" s="388"/>
      <c r="N282" s="165"/>
    </row>
    <row r="283" spans="1:14" s="163" customFormat="1" ht="15" customHeight="1" x14ac:dyDescent="0.2">
      <c r="A283" s="536"/>
      <c r="B283" s="404">
        <v>6</v>
      </c>
      <c r="C283" s="405" t="s">
        <v>123</v>
      </c>
      <c r="D283" s="406" t="s">
        <v>534</v>
      </c>
      <c r="E283" s="539" t="s">
        <v>143</v>
      </c>
      <c r="F283" s="612" t="b">
        <f>IF(総括表!$B$4=総括表!$Q$4,基礎データ貼付用シート!E249)</f>
        <v>0</v>
      </c>
      <c r="G283" s="423" t="s">
        <v>117</v>
      </c>
      <c r="H283" s="610">
        <v>0.26400000000000001</v>
      </c>
      <c r="I283" s="423" t="s">
        <v>119</v>
      </c>
      <c r="J283" s="611">
        <f t="shared" si="11"/>
        <v>0</v>
      </c>
      <c r="K283" s="409" t="s">
        <v>537</v>
      </c>
      <c r="L283" s="388"/>
      <c r="M283" s="388"/>
      <c r="N283" s="165"/>
    </row>
    <row r="284" spans="1:14" s="163" customFormat="1" ht="15" customHeight="1" x14ac:dyDescent="0.2">
      <c r="A284" s="536"/>
      <c r="B284" s="410"/>
      <c r="C284" s="411"/>
      <c r="D284" s="406" t="s">
        <v>530</v>
      </c>
      <c r="E284" s="539" t="s">
        <v>142</v>
      </c>
      <c r="F284" s="612" t="b">
        <f>IF(総括表!$B$4=総括表!$Q$5,基礎データ貼付用シート!E249)</f>
        <v>0</v>
      </c>
      <c r="G284" s="423" t="s">
        <v>117</v>
      </c>
      <c r="H284" s="610">
        <v>0.20300000000000001</v>
      </c>
      <c r="I284" s="423" t="s">
        <v>119</v>
      </c>
      <c r="J284" s="611">
        <f t="shared" si="11"/>
        <v>0</v>
      </c>
      <c r="K284" s="409" t="s">
        <v>536</v>
      </c>
      <c r="L284" s="388"/>
      <c r="M284" s="388"/>
      <c r="N284" s="165"/>
    </row>
    <row r="285" spans="1:14" s="163" customFormat="1" ht="15" customHeight="1" x14ac:dyDescent="0.2">
      <c r="A285" s="536"/>
      <c r="B285" s="404">
        <v>7</v>
      </c>
      <c r="C285" s="405" t="s">
        <v>122</v>
      </c>
      <c r="D285" s="406" t="s">
        <v>534</v>
      </c>
      <c r="E285" s="539" t="s">
        <v>143</v>
      </c>
      <c r="F285" s="612" t="b">
        <f>IF(総括表!$B$4=総括表!$Q$4,基礎データ貼付用シート!E250)</f>
        <v>0</v>
      </c>
      <c r="G285" s="423" t="s">
        <v>117</v>
      </c>
      <c r="H285" s="610">
        <v>0.27900000000000003</v>
      </c>
      <c r="I285" s="423" t="s">
        <v>119</v>
      </c>
      <c r="J285" s="611">
        <f t="shared" si="11"/>
        <v>0</v>
      </c>
      <c r="K285" s="409" t="s">
        <v>535</v>
      </c>
      <c r="L285" s="388"/>
      <c r="M285" s="388"/>
      <c r="N285" s="165"/>
    </row>
    <row r="286" spans="1:14" s="163" customFormat="1" ht="15" customHeight="1" x14ac:dyDescent="0.2">
      <c r="A286" s="536"/>
      <c r="B286" s="410"/>
      <c r="C286" s="411"/>
      <c r="D286" s="406" t="s">
        <v>530</v>
      </c>
      <c r="E286" s="539" t="s">
        <v>142</v>
      </c>
      <c r="F286" s="612" t="b">
        <f>IF(総括表!$B$4=総括表!$Q$5,基礎データ貼付用シート!E250)</f>
        <v>0</v>
      </c>
      <c r="G286" s="423" t="s">
        <v>117</v>
      </c>
      <c r="H286" s="610">
        <v>0.20499999999999999</v>
      </c>
      <c r="I286" s="423" t="s">
        <v>119</v>
      </c>
      <c r="J286" s="613">
        <f t="shared" si="11"/>
        <v>0</v>
      </c>
      <c r="K286" s="409" t="s">
        <v>531</v>
      </c>
      <c r="L286" s="388"/>
      <c r="M286" s="388"/>
      <c r="N286" s="165"/>
    </row>
    <row r="287" spans="1:14" s="163" customFormat="1" ht="15" customHeight="1" x14ac:dyDescent="0.2">
      <c r="A287" s="536"/>
      <c r="B287" s="404">
        <v>8</v>
      </c>
      <c r="C287" s="405" t="s">
        <v>121</v>
      </c>
      <c r="D287" s="406" t="s">
        <v>534</v>
      </c>
      <c r="E287" s="539" t="s">
        <v>143</v>
      </c>
      <c r="F287" s="612" t="b">
        <f>IF(総括表!$B$4=総括表!$Q$4,基礎データ貼付用シート!E251)</f>
        <v>0</v>
      </c>
      <c r="G287" s="423" t="s">
        <v>117</v>
      </c>
      <c r="H287" s="610">
        <v>0.29499999999999998</v>
      </c>
      <c r="I287" s="423" t="s">
        <v>119</v>
      </c>
      <c r="J287" s="611">
        <f t="shared" si="11"/>
        <v>0</v>
      </c>
      <c r="K287" s="409" t="s">
        <v>529</v>
      </c>
      <c r="L287" s="388"/>
      <c r="M287" s="388"/>
      <c r="N287" s="165"/>
    </row>
    <row r="288" spans="1:14" s="163" customFormat="1" ht="15" customHeight="1" x14ac:dyDescent="0.2">
      <c r="A288" s="536"/>
      <c r="B288" s="410"/>
      <c r="C288" s="411"/>
      <c r="D288" s="406" t="s">
        <v>530</v>
      </c>
      <c r="E288" s="539" t="s">
        <v>142</v>
      </c>
      <c r="F288" s="612" t="b">
        <f>IF(総括表!$B$4=総括表!$Q$5,基礎データ貼付用シート!E251)</f>
        <v>0</v>
      </c>
      <c r="G288" s="423" t="s">
        <v>117</v>
      </c>
      <c r="H288" s="610">
        <v>0.22</v>
      </c>
      <c r="I288" s="423" t="s">
        <v>119</v>
      </c>
      <c r="J288" s="613">
        <f t="shared" si="11"/>
        <v>0</v>
      </c>
      <c r="K288" s="409" t="s">
        <v>555</v>
      </c>
      <c r="L288" s="388"/>
      <c r="M288" s="388"/>
      <c r="N288" s="165"/>
    </row>
    <row r="289" spans="1:14" s="163" customFormat="1" ht="15" customHeight="1" x14ac:dyDescent="0.2">
      <c r="A289" s="536"/>
      <c r="B289" s="404">
        <v>9</v>
      </c>
      <c r="C289" s="405" t="s">
        <v>120</v>
      </c>
      <c r="D289" s="406" t="s">
        <v>534</v>
      </c>
      <c r="E289" s="539" t="s">
        <v>143</v>
      </c>
      <c r="F289" s="612" t="b">
        <f>IF(総括表!$B$4=総括表!$Q$4,基礎データ貼付用シート!E252)</f>
        <v>0</v>
      </c>
      <c r="G289" s="423" t="s">
        <v>117</v>
      </c>
      <c r="H289" s="610">
        <v>0.30399999999999999</v>
      </c>
      <c r="I289" s="423" t="s">
        <v>119</v>
      </c>
      <c r="J289" s="611">
        <f t="shared" si="11"/>
        <v>0</v>
      </c>
      <c r="K289" s="409" t="s">
        <v>554</v>
      </c>
      <c r="L289" s="388"/>
      <c r="M289" s="388"/>
      <c r="N289" s="165"/>
    </row>
    <row r="290" spans="1:14" s="163" customFormat="1" ht="15" customHeight="1" x14ac:dyDescent="0.2">
      <c r="A290" s="536"/>
      <c r="B290" s="410"/>
      <c r="C290" s="411"/>
      <c r="D290" s="406" t="s">
        <v>530</v>
      </c>
      <c r="E290" s="539" t="s">
        <v>142</v>
      </c>
      <c r="F290" s="612" t="b">
        <f>IF(総括表!$B$4=総括表!$Q$5,基礎データ貼付用シート!E252)</f>
        <v>0</v>
      </c>
      <c r="G290" s="423" t="s">
        <v>117</v>
      </c>
      <c r="H290" s="610">
        <v>0.27900000000000003</v>
      </c>
      <c r="I290" s="423" t="s">
        <v>119</v>
      </c>
      <c r="J290" s="613">
        <f t="shared" si="11"/>
        <v>0</v>
      </c>
      <c r="K290" s="409" t="s">
        <v>553</v>
      </c>
      <c r="L290" s="388"/>
      <c r="M290" s="388"/>
      <c r="N290" s="165"/>
    </row>
    <row r="291" spans="1:14" s="163" customFormat="1" ht="15" customHeight="1" x14ac:dyDescent="0.2">
      <c r="A291" s="536"/>
      <c r="B291" s="404">
        <v>10</v>
      </c>
      <c r="C291" s="405" t="s">
        <v>476</v>
      </c>
      <c r="D291" s="406" t="s">
        <v>534</v>
      </c>
      <c r="E291" s="539" t="s">
        <v>143</v>
      </c>
      <c r="F291" s="612" t="b">
        <f>IF(総括表!$B$4=総括表!$Q$4,基礎データ貼付用シート!E253)</f>
        <v>0</v>
      </c>
      <c r="G291" s="423" t="s">
        <v>117</v>
      </c>
      <c r="H291" s="610">
        <v>0.32700000000000001</v>
      </c>
      <c r="I291" s="423" t="s">
        <v>119</v>
      </c>
      <c r="J291" s="611">
        <f t="shared" si="11"/>
        <v>0</v>
      </c>
      <c r="K291" s="409" t="s">
        <v>570</v>
      </c>
      <c r="L291" s="388"/>
      <c r="M291" s="388"/>
      <c r="N291" s="165"/>
    </row>
    <row r="292" spans="1:14" s="163" customFormat="1" ht="15" customHeight="1" x14ac:dyDescent="0.2">
      <c r="A292" s="536"/>
      <c r="B292" s="410"/>
      <c r="C292" s="411"/>
      <c r="D292" s="406" t="s">
        <v>530</v>
      </c>
      <c r="E292" s="539" t="s">
        <v>142</v>
      </c>
      <c r="F292" s="612" t="b">
        <f>IF(総括表!$B$4=総括表!$Q$5,基礎データ貼付用シート!E253)</f>
        <v>0</v>
      </c>
      <c r="G292" s="423" t="s">
        <v>117</v>
      </c>
      <c r="H292" s="610">
        <v>0.30599999999999999</v>
      </c>
      <c r="I292" s="423" t="s">
        <v>119</v>
      </c>
      <c r="J292" s="613">
        <f t="shared" si="11"/>
        <v>0</v>
      </c>
      <c r="K292" s="409" t="s">
        <v>569</v>
      </c>
      <c r="L292" s="388"/>
      <c r="M292" s="388"/>
      <c r="N292" s="165"/>
    </row>
    <row r="293" spans="1:14" s="163" customFormat="1" ht="15" customHeight="1" x14ac:dyDescent="0.2">
      <c r="A293" s="536"/>
      <c r="B293" s="404">
        <v>11</v>
      </c>
      <c r="C293" s="405" t="s">
        <v>513</v>
      </c>
      <c r="D293" s="406" t="s">
        <v>534</v>
      </c>
      <c r="E293" s="539" t="s">
        <v>143</v>
      </c>
      <c r="F293" s="612" t="b">
        <f>IF(総括表!$B$4=総括表!$Q$4,基礎データ貼付用シート!E254)</f>
        <v>0</v>
      </c>
      <c r="G293" s="423" t="s">
        <v>117</v>
      </c>
      <c r="H293" s="610">
        <v>0.34200000000000003</v>
      </c>
      <c r="I293" s="423" t="s">
        <v>119</v>
      </c>
      <c r="J293" s="611">
        <f t="shared" si="11"/>
        <v>0</v>
      </c>
      <c r="K293" s="409" t="s">
        <v>568</v>
      </c>
      <c r="L293" s="388"/>
      <c r="M293" s="388"/>
      <c r="N293" s="165"/>
    </row>
    <row r="294" spans="1:14" s="163" customFormat="1" ht="15" customHeight="1" thickBot="1" x14ac:dyDescent="0.25">
      <c r="A294" s="536"/>
      <c r="B294" s="410"/>
      <c r="C294" s="411"/>
      <c r="D294" s="406" t="s">
        <v>530</v>
      </c>
      <c r="E294" s="539" t="s">
        <v>142</v>
      </c>
      <c r="F294" s="612" t="b">
        <f>IF(総括表!$B$4=総括表!$Q$5,基礎データ貼付用シート!E254)</f>
        <v>0</v>
      </c>
      <c r="G294" s="423" t="s">
        <v>117</v>
      </c>
      <c r="H294" s="610">
        <v>0.32400000000000001</v>
      </c>
      <c r="I294" s="423" t="s">
        <v>119</v>
      </c>
      <c r="J294" s="613">
        <f t="shared" si="11"/>
        <v>0</v>
      </c>
      <c r="K294" s="409" t="s">
        <v>567</v>
      </c>
      <c r="L294" s="388"/>
      <c r="M294" s="388"/>
      <c r="N294" s="165"/>
    </row>
    <row r="295" spans="1:14" s="163" customFormat="1" ht="15" customHeight="1" thickBot="1" x14ac:dyDescent="0.25">
      <c r="A295" s="536"/>
      <c r="B295" s="1530" t="s">
        <v>118</v>
      </c>
      <c r="C295" s="1531"/>
      <c r="D295" s="1532"/>
      <c r="E295" s="1533"/>
      <c r="F295" s="1350"/>
      <c r="G295" s="1111"/>
      <c r="H295" s="1351"/>
      <c r="I295" s="1352"/>
      <c r="J295" s="615">
        <f>SUM(J278:J294)</f>
        <v>0</v>
      </c>
      <c r="K295" s="409" t="s">
        <v>981</v>
      </c>
      <c r="L295" s="446" t="s">
        <v>117</v>
      </c>
      <c r="M295" s="388"/>
    </row>
    <row r="296" spans="1:14" s="163" customFormat="1" ht="18.75" customHeight="1" x14ac:dyDescent="0.2">
      <c r="A296" s="536"/>
      <c r="B296" s="536"/>
      <c r="C296" s="536"/>
      <c r="D296" s="536"/>
      <c r="E296" s="536"/>
      <c r="F296" s="545"/>
      <c r="G296" s="536"/>
      <c r="H296" s="546"/>
      <c r="I296" s="536"/>
      <c r="J296" s="547"/>
      <c r="K296" s="536"/>
      <c r="L296" s="388"/>
      <c r="M296" s="388"/>
    </row>
    <row r="297" spans="1:14" ht="18.75" customHeight="1" x14ac:dyDescent="0.2">
      <c r="A297" s="551"/>
      <c r="B297" s="536" t="s">
        <v>175</v>
      </c>
      <c r="C297" s="550"/>
      <c r="D297" s="550"/>
      <c r="E297" s="550"/>
      <c r="F297" s="549"/>
      <c r="G297" s="550"/>
      <c r="H297" s="554"/>
      <c r="I297" s="550"/>
      <c r="J297" s="549"/>
      <c r="K297" s="550"/>
      <c r="L297" s="384"/>
      <c r="M297" s="384"/>
    </row>
    <row r="298" spans="1:14" ht="7.5" customHeight="1" x14ac:dyDescent="0.2">
      <c r="A298" s="553"/>
      <c r="B298" s="550"/>
      <c r="C298" s="550"/>
      <c r="D298" s="550"/>
      <c r="E298" s="550"/>
      <c r="F298" s="549"/>
      <c r="G298" s="550"/>
      <c r="H298" s="554"/>
      <c r="I298" s="550"/>
      <c r="J298" s="549"/>
      <c r="K298" s="550"/>
      <c r="L298" s="384"/>
      <c r="M298" s="384"/>
    </row>
    <row r="299" spans="1:14" ht="18.75" customHeight="1" x14ac:dyDescent="0.2">
      <c r="A299" s="553"/>
      <c r="B299" s="1534" t="s">
        <v>174</v>
      </c>
      <c r="C299" s="1535"/>
      <c r="D299" s="1534" t="s">
        <v>139</v>
      </c>
      <c r="E299" s="1535"/>
      <c r="F299" s="562" t="s">
        <v>138</v>
      </c>
      <c r="G299" s="412"/>
      <c r="H299" s="563" t="s">
        <v>137</v>
      </c>
      <c r="I299" s="412"/>
      <c r="J299" s="562" t="s">
        <v>89</v>
      </c>
      <c r="K299" s="409"/>
      <c r="L299" s="384"/>
      <c r="M299" s="384"/>
    </row>
    <row r="300" spans="1:14" ht="15" customHeight="1" x14ac:dyDescent="0.2">
      <c r="A300" s="553"/>
      <c r="B300" s="564"/>
      <c r="C300" s="565"/>
      <c r="D300" s="566"/>
      <c r="E300" s="411"/>
      <c r="F300" s="567" t="s">
        <v>798</v>
      </c>
      <c r="G300" s="568"/>
      <c r="H300" s="569"/>
      <c r="I300" s="568"/>
      <c r="J300" s="567" t="s">
        <v>136</v>
      </c>
      <c r="K300" s="409"/>
      <c r="L300" s="384"/>
      <c r="M300" s="384"/>
    </row>
    <row r="301" spans="1:14" s="163" customFormat="1" ht="15" customHeight="1" x14ac:dyDescent="0.2">
      <c r="A301" s="536"/>
      <c r="B301" s="404">
        <v>1</v>
      </c>
      <c r="C301" s="405" t="s">
        <v>126</v>
      </c>
      <c r="D301" s="1532"/>
      <c r="E301" s="1533"/>
      <c r="F301" s="609">
        <f>+基礎データ貼付用シート!E255</f>
        <v>0</v>
      </c>
      <c r="G301" s="423" t="s">
        <v>117</v>
      </c>
      <c r="H301" s="610">
        <v>0.20100000000000001</v>
      </c>
      <c r="I301" s="423" t="s">
        <v>119</v>
      </c>
      <c r="J301" s="611">
        <f t="shared" ref="J301:J315" si="12">ROUND(F301*H301,0)</f>
        <v>0</v>
      </c>
      <c r="K301" s="409" t="s">
        <v>274</v>
      </c>
      <c r="L301" s="388"/>
      <c r="M301" s="388"/>
      <c r="N301" s="165"/>
    </row>
    <row r="302" spans="1:14" s="163" customFormat="1" ht="15" customHeight="1" x14ac:dyDescent="0.2">
      <c r="A302" s="536"/>
      <c r="B302" s="404">
        <f>B301+1</f>
        <v>2</v>
      </c>
      <c r="C302" s="405" t="s">
        <v>125</v>
      </c>
      <c r="D302" s="1532"/>
      <c r="E302" s="1533"/>
      <c r="F302" s="609">
        <f>+基礎データ貼付用シート!E256</f>
        <v>0</v>
      </c>
      <c r="G302" s="423" t="s">
        <v>117</v>
      </c>
      <c r="H302" s="610">
        <v>0.23499999999999999</v>
      </c>
      <c r="I302" s="423" t="s">
        <v>119</v>
      </c>
      <c r="J302" s="611">
        <f t="shared" si="12"/>
        <v>0</v>
      </c>
      <c r="K302" s="409" t="s">
        <v>273</v>
      </c>
      <c r="L302" s="388"/>
      <c r="M302" s="388"/>
      <c r="N302" s="165"/>
    </row>
    <row r="303" spans="1:14" s="163" customFormat="1" ht="15" customHeight="1" x14ac:dyDescent="0.2">
      <c r="A303" s="536"/>
      <c r="B303" s="404">
        <f>B302+1</f>
        <v>3</v>
      </c>
      <c r="C303" s="407" t="s">
        <v>124</v>
      </c>
      <c r="D303" s="1532"/>
      <c r="E303" s="1533"/>
      <c r="F303" s="609">
        <f>+基礎データ貼付用シート!E257</f>
        <v>0</v>
      </c>
      <c r="G303" s="423" t="s">
        <v>117</v>
      </c>
      <c r="H303" s="610">
        <v>0.20799999999999999</v>
      </c>
      <c r="I303" s="423" t="s">
        <v>119</v>
      </c>
      <c r="J303" s="611">
        <f t="shared" si="12"/>
        <v>0</v>
      </c>
      <c r="K303" s="409" t="s">
        <v>272</v>
      </c>
      <c r="L303" s="388"/>
      <c r="M303" s="388"/>
      <c r="N303" s="165"/>
    </row>
    <row r="304" spans="1:14" s="163" customFormat="1" ht="15" customHeight="1" x14ac:dyDescent="0.2">
      <c r="A304" s="536"/>
      <c r="B304" s="404">
        <f>B303+1</f>
        <v>4</v>
      </c>
      <c r="C304" s="405" t="s">
        <v>123</v>
      </c>
      <c r="D304" s="406" t="s">
        <v>534</v>
      </c>
      <c r="E304" s="539" t="s">
        <v>143</v>
      </c>
      <c r="F304" s="612" t="b">
        <f>IF(総括表!$B$4=総括表!$Q$4,基礎データ貼付用シート!E258)</f>
        <v>0</v>
      </c>
      <c r="G304" s="423" t="s">
        <v>117</v>
      </c>
      <c r="H304" s="610">
        <v>0.26400000000000001</v>
      </c>
      <c r="I304" s="423" t="s">
        <v>119</v>
      </c>
      <c r="J304" s="611">
        <f t="shared" si="12"/>
        <v>0</v>
      </c>
      <c r="K304" s="409" t="s">
        <v>271</v>
      </c>
      <c r="L304" s="388"/>
      <c r="M304" s="388"/>
      <c r="N304" s="165"/>
    </row>
    <row r="305" spans="1:14" s="163" customFormat="1" ht="15" customHeight="1" x14ac:dyDescent="0.2">
      <c r="A305" s="536"/>
      <c r="B305" s="410"/>
      <c r="C305" s="411"/>
      <c r="D305" s="406" t="s">
        <v>530</v>
      </c>
      <c r="E305" s="539" t="s">
        <v>142</v>
      </c>
      <c r="F305" s="612" t="b">
        <f>IF(総括表!$B$4=総括表!$Q$5,基礎データ貼付用シート!E258)</f>
        <v>0</v>
      </c>
      <c r="G305" s="423" t="s">
        <v>117</v>
      </c>
      <c r="H305" s="610">
        <v>0.20300000000000001</v>
      </c>
      <c r="I305" s="423" t="s">
        <v>119</v>
      </c>
      <c r="J305" s="611">
        <f t="shared" si="12"/>
        <v>0</v>
      </c>
      <c r="K305" s="409" t="s">
        <v>269</v>
      </c>
      <c r="L305" s="388"/>
      <c r="M305" s="388"/>
      <c r="N305" s="165"/>
    </row>
    <row r="306" spans="1:14" s="163" customFormat="1" ht="15" customHeight="1" x14ac:dyDescent="0.2">
      <c r="A306" s="536"/>
      <c r="B306" s="404">
        <f>B304+1</f>
        <v>5</v>
      </c>
      <c r="C306" s="405" t="s">
        <v>122</v>
      </c>
      <c r="D306" s="406" t="s">
        <v>534</v>
      </c>
      <c r="E306" s="539" t="s">
        <v>143</v>
      </c>
      <c r="F306" s="612" t="b">
        <f>IF(総括表!$B$4=総括表!$Q$4,基礎データ貼付用シート!E259)</f>
        <v>0</v>
      </c>
      <c r="G306" s="423" t="s">
        <v>117</v>
      </c>
      <c r="H306" s="610">
        <v>0.27900000000000003</v>
      </c>
      <c r="I306" s="423" t="s">
        <v>119</v>
      </c>
      <c r="J306" s="611">
        <f t="shared" si="12"/>
        <v>0</v>
      </c>
      <c r="K306" s="409" t="s">
        <v>268</v>
      </c>
      <c r="L306" s="388"/>
      <c r="M306" s="388"/>
      <c r="N306" s="165"/>
    </row>
    <row r="307" spans="1:14" s="163" customFormat="1" ht="15" customHeight="1" x14ac:dyDescent="0.2">
      <c r="A307" s="536"/>
      <c r="B307" s="410"/>
      <c r="C307" s="411"/>
      <c r="D307" s="406" t="s">
        <v>530</v>
      </c>
      <c r="E307" s="539" t="s">
        <v>142</v>
      </c>
      <c r="F307" s="612" t="b">
        <f>IF(総括表!$B$4=総括表!$Q$5,基礎データ貼付用シート!E259)</f>
        <v>0</v>
      </c>
      <c r="G307" s="423" t="s">
        <v>117</v>
      </c>
      <c r="H307" s="610">
        <v>0.20499999999999999</v>
      </c>
      <c r="I307" s="423" t="s">
        <v>119</v>
      </c>
      <c r="J307" s="613">
        <f t="shared" si="12"/>
        <v>0</v>
      </c>
      <c r="K307" s="409" t="s">
        <v>270</v>
      </c>
      <c r="L307" s="388"/>
      <c r="M307" s="388"/>
      <c r="N307" s="165"/>
    </row>
    <row r="308" spans="1:14" s="163" customFormat="1" ht="15" customHeight="1" x14ac:dyDescent="0.2">
      <c r="A308" s="536"/>
      <c r="B308" s="404">
        <f>B306+1</f>
        <v>6</v>
      </c>
      <c r="C308" s="405" t="s">
        <v>121</v>
      </c>
      <c r="D308" s="406" t="s">
        <v>534</v>
      </c>
      <c r="E308" s="539" t="s">
        <v>143</v>
      </c>
      <c r="F308" s="612" t="b">
        <f>IF(総括表!$B$4=総括表!$Q$4,基礎データ貼付用シート!E260)</f>
        <v>0</v>
      </c>
      <c r="G308" s="423" t="s">
        <v>117</v>
      </c>
      <c r="H308" s="610">
        <v>0.29499999999999998</v>
      </c>
      <c r="I308" s="423" t="s">
        <v>119</v>
      </c>
      <c r="J308" s="611">
        <f t="shared" si="12"/>
        <v>0</v>
      </c>
      <c r="K308" s="409" t="s">
        <v>267</v>
      </c>
      <c r="L308" s="388"/>
      <c r="M308" s="388"/>
      <c r="N308" s="165"/>
    </row>
    <row r="309" spans="1:14" s="163" customFormat="1" ht="15" customHeight="1" x14ac:dyDescent="0.2">
      <c r="A309" s="536"/>
      <c r="B309" s="410"/>
      <c r="C309" s="411"/>
      <c r="D309" s="406" t="s">
        <v>530</v>
      </c>
      <c r="E309" s="539" t="s">
        <v>142</v>
      </c>
      <c r="F309" s="612" t="b">
        <f>IF(総括表!$B$4=総括表!$Q$5,基礎データ貼付用シート!E260)</f>
        <v>0</v>
      </c>
      <c r="G309" s="423" t="s">
        <v>117</v>
      </c>
      <c r="H309" s="610">
        <v>0.22</v>
      </c>
      <c r="I309" s="423" t="s">
        <v>119</v>
      </c>
      <c r="J309" s="613">
        <f t="shared" si="12"/>
        <v>0</v>
      </c>
      <c r="K309" s="409" t="s">
        <v>266</v>
      </c>
      <c r="L309" s="388"/>
      <c r="M309" s="388"/>
      <c r="N309" s="165"/>
    </row>
    <row r="310" spans="1:14" s="163" customFormat="1" ht="15" customHeight="1" x14ac:dyDescent="0.2">
      <c r="A310" s="536"/>
      <c r="B310" s="404">
        <f>B308+1</f>
        <v>7</v>
      </c>
      <c r="C310" s="405" t="s">
        <v>120</v>
      </c>
      <c r="D310" s="406" t="s">
        <v>534</v>
      </c>
      <c r="E310" s="539" t="s">
        <v>143</v>
      </c>
      <c r="F310" s="612" t="b">
        <f>IF(総括表!$B$4=総括表!$Q$4,基礎データ貼付用シート!E261)</f>
        <v>0</v>
      </c>
      <c r="G310" s="423" t="s">
        <v>117</v>
      </c>
      <c r="H310" s="610">
        <v>0.30399999999999999</v>
      </c>
      <c r="I310" s="423" t="s">
        <v>119</v>
      </c>
      <c r="J310" s="611">
        <f t="shared" si="12"/>
        <v>0</v>
      </c>
      <c r="K310" s="409" t="s">
        <v>265</v>
      </c>
      <c r="L310" s="388"/>
      <c r="M310" s="388"/>
      <c r="N310" s="165"/>
    </row>
    <row r="311" spans="1:14" s="163" customFormat="1" ht="15" customHeight="1" x14ac:dyDescent="0.2">
      <c r="A311" s="536"/>
      <c r="B311" s="410"/>
      <c r="C311" s="411"/>
      <c r="D311" s="406" t="s">
        <v>530</v>
      </c>
      <c r="E311" s="539" t="s">
        <v>142</v>
      </c>
      <c r="F311" s="612" t="b">
        <f>IF(総括表!$B$4=総括表!$Q$5,基礎データ貼付用シート!E261)</f>
        <v>0</v>
      </c>
      <c r="G311" s="423" t="s">
        <v>117</v>
      </c>
      <c r="H311" s="610">
        <v>0.27900000000000003</v>
      </c>
      <c r="I311" s="423" t="s">
        <v>119</v>
      </c>
      <c r="J311" s="613">
        <f t="shared" si="12"/>
        <v>0</v>
      </c>
      <c r="K311" s="409" t="s">
        <v>264</v>
      </c>
      <c r="L311" s="388"/>
      <c r="M311" s="388"/>
      <c r="N311" s="165"/>
    </row>
    <row r="312" spans="1:14" s="163" customFormat="1" ht="15" customHeight="1" x14ac:dyDescent="0.2">
      <c r="A312" s="536"/>
      <c r="B312" s="404">
        <f>B310+1</f>
        <v>8</v>
      </c>
      <c r="C312" s="405" t="s">
        <v>476</v>
      </c>
      <c r="D312" s="406" t="s">
        <v>534</v>
      </c>
      <c r="E312" s="539" t="s">
        <v>143</v>
      </c>
      <c r="F312" s="612" t="b">
        <f>IF(総括表!$B$4=総括表!$Q$4,基礎データ貼付用シート!E262)</f>
        <v>0</v>
      </c>
      <c r="G312" s="423" t="s">
        <v>117</v>
      </c>
      <c r="H312" s="610">
        <v>0.32700000000000001</v>
      </c>
      <c r="I312" s="423" t="s">
        <v>119</v>
      </c>
      <c r="J312" s="611">
        <f t="shared" si="12"/>
        <v>0</v>
      </c>
      <c r="K312" s="409" t="s">
        <v>263</v>
      </c>
      <c r="L312" s="388"/>
      <c r="M312" s="388"/>
      <c r="N312" s="165"/>
    </row>
    <row r="313" spans="1:14" s="163" customFormat="1" ht="15" customHeight="1" x14ac:dyDescent="0.2">
      <c r="A313" s="536"/>
      <c r="B313" s="410"/>
      <c r="C313" s="411"/>
      <c r="D313" s="406" t="s">
        <v>530</v>
      </c>
      <c r="E313" s="539" t="s">
        <v>142</v>
      </c>
      <c r="F313" s="612" t="b">
        <f>IF(総括表!$B$4=総括表!$Q$5,基礎データ貼付用シート!E262)</f>
        <v>0</v>
      </c>
      <c r="G313" s="423" t="s">
        <v>117</v>
      </c>
      <c r="H313" s="610">
        <v>0.30599999999999999</v>
      </c>
      <c r="I313" s="423" t="s">
        <v>119</v>
      </c>
      <c r="J313" s="613">
        <f t="shared" si="12"/>
        <v>0</v>
      </c>
      <c r="K313" s="409" t="s">
        <v>262</v>
      </c>
      <c r="L313" s="388"/>
      <c r="M313" s="388"/>
      <c r="N313" s="165"/>
    </row>
    <row r="314" spans="1:14" s="163" customFormat="1" ht="15" customHeight="1" x14ac:dyDescent="0.2">
      <c r="A314" s="536"/>
      <c r="B314" s="404">
        <f>B312+1</f>
        <v>9</v>
      </c>
      <c r="C314" s="405" t="s">
        <v>513</v>
      </c>
      <c r="D314" s="406" t="s">
        <v>534</v>
      </c>
      <c r="E314" s="539" t="s">
        <v>143</v>
      </c>
      <c r="F314" s="612" t="b">
        <f>IF(総括表!$B$4=総括表!$Q$4,基礎データ貼付用シート!E263)</f>
        <v>0</v>
      </c>
      <c r="G314" s="423" t="s">
        <v>117</v>
      </c>
      <c r="H314" s="610">
        <v>0.34200000000000003</v>
      </c>
      <c r="I314" s="423" t="s">
        <v>119</v>
      </c>
      <c r="J314" s="611">
        <f t="shared" si="12"/>
        <v>0</v>
      </c>
      <c r="K314" s="409" t="s">
        <v>261</v>
      </c>
      <c r="L314" s="388"/>
      <c r="M314" s="388"/>
      <c r="N314" s="165"/>
    </row>
    <row r="315" spans="1:14" s="163" customFormat="1" ht="15" customHeight="1" thickBot="1" x14ac:dyDescent="0.25">
      <c r="A315" s="536"/>
      <c r="B315" s="410"/>
      <c r="C315" s="411"/>
      <c r="D315" s="406" t="s">
        <v>530</v>
      </c>
      <c r="E315" s="539" t="s">
        <v>142</v>
      </c>
      <c r="F315" s="612" t="b">
        <f>IF(総括表!$B$4=総括表!$Q$5,基礎データ貼付用シート!E263)</f>
        <v>0</v>
      </c>
      <c r="G315" s="423" t="s">
        <v>117</v>
      </c>
      <c r="H315" s="610">
        <v>0.32400000000000001</v>
      </c>
      <c r="I315" s="423" t="s">
        <v>119</v>
      </c>
      <c r="J315" s="613">
        <f t="shared" si="12"/>
        <v>0</v>
      </c>
      <c r="K315" s="409" t="s">
        <v>260</v>
      </c>
      <c r="L315" s="388"/>
      <c r="M315" s="388"/>
      <c r="N315" s="165"/>
    </row>
    <row r="316" spans="1:14" s="163" customFormat="1" ht="15" customHeight="1" thickBot="1" x14ac:dyDescent="0.25">
      <c r="A316" s="536"/>
      <c r="B316" s="1530" t="s">
        <v>118</v>
      </c>
      <c r="C316" s="1531"/>
      <c r="D316" s="1532"/>
      <c r="E316" s="1533"/>
      <c r="F316" s="1350"/>
      <c r="G316" s="1111"/>
      <c r="H316" s="1351"/>
      <c r="I316" s="1352"/>
      <c r="J316" s="615">
        <f>SUM(J301:J315)</f>
        <v>0</v>
      </c>
      <c r="K316" s="409" t="s">
        <v>1248</v>
      </c>
      <c r="L316" s="446" t="s">
        <v>117</v>
      </c>
      <c r="M316" s="388"/>
    </row>
    <row r="317" spans="1:14" s="163" customFormat="1" ht="18.75" customHeight="1" x14ac:dyDescent="0.2">
      <c r="A317" s="536"/>
      <c r="B317" s="536"/>
      <c r="C317" s="536"/>
      <c r="D317" s="536"/>
      <c r="E317" s="536"/>
      <c r="F317" s="545"/>
      <c r="G317" s="536"/>
      <c r="H317" s="546"/>
      <c r="I317" s="536"/>
      <c r="J317" s="547"/>
      <c r="K317" s="536"/>
      <c r="L317" s="388"/>
      <c r="M317" s="388"/>
    </row>
    <row r="318" spans="1:14" ht="11.25" customHeight="1" x14ac:dyDescent="0.2">
      <c r="A318" s="553"/>
      <c r="B318" s="550"/>
      <c r="C318" s="550"/>
      <c r="D318" s="550"/>
      <c r="E318" s="550"/>
      <c r="F318" s="549"/>
      <c r="G318" s="550"/>
      <c r="H318" s="554"/>
      <c r="I318" s="550"/>
      <c r="J318" s="549"/>
      <c r="K318" s="550"/>
      <c r="L318" s="384"/>
      <c r="M318" s="384"/>
    </row>
    <row r="319" spans="1:14" ht="12.75" customHeight="1" x14ac:dyDescent="0.2">
      <c r="A319" s="551"/>
      <c r="B319" s="536" t="s">
        <v>173</v>
      </c>
      <c r="C319" s="550"/>
      <c r="D319" s="550"/>
      <c r="E319" s="550"/>
      <c r="F319" s="549"/>
      <c r="G319" s="550"/>
      <c r="H319" s="554"/>
      <c r="I319" s="550"/>
      <c r="J319" s="549"/>
      <c r="K319" s="550"/>
      <c r="L319" s="384"/>
      <c r="M319" s="384"/>
    </row>
    <row r="320" spans="1:14" ht="3.75" customHeight="1" x14ac:dyDescent="0.2">
      <c r="A320" s="553"/>
      <c r="B320" s="550"/>
      <c r="C320" s="550"/>
      <c r="D320" s="550"/>
      <c r="E320" s="550"/>
      <c r="F320" s="549"/>
      <c r="G320" s="550"/>
      <c r="H320" s="554"/>
      <c r="I320" s="550"/>
      <c r="J320" s="549"/>
      <c r="K320" s="550"/>
      <c r="L320" s="384"/>
      <c r="M320" s="384"/>
    </row>
    <row r="321" spans="1:59" ht="18.75" customHeight="1" x14ac:dyDescent="0.2">
      <c r="A321" s="553"/>
      <c r="B321" s="1534" t="s">
        <v>165</v>
      </c>
      <c r="C321" s="1535"/>
      <c r="D321" s="1534" t="s">
        <v>139</v>
      </c>
      <c r="E321" s="1535"/>
      <c r="F321" s="562" t="s">
        <v>138</v>
      </c>
      <c r="G321" s="412"/>
      <c r="H321" s="563" t="s">
        <v>137</v>
      </c>
      <c r="I321" s="412"/>
      <c r="J321" s="562" t="s">
        <v>89</v>
      </c>
      <c r="K321" s="409"/>
      <c r="L321" s="384"/>
      <c r="M321" s="384"/>
    </row>
    <row r="322" spans="1:59" ht="15" customHeight="1" thickBot="1" x14ac:dyDescent="0.25">
      <c r="A322" s="553"/>
      <c r="B322" s="564"/>
      <c r="C322" s="565"/>
      <c r="D322" s="566"/>
      <c r="E322" s="411"/>
      <c r="F322" s="577" t="s">
        <v>798</v>
      </c>
      <c r="G322" s="568"/>
      <c r="H322" s="569"/>
      <c r="I322" s="568"/>
      <c r="J322" s="567" t="s">
        <v>136</v>
      </c>
      <c r="K322" s="409"/>
      <c r="L322" s="384"/>
      <c r="M322" s="384"/>
      <c r="AX322" s="155">
        <v>0.39240000000000003</v>
      </c>
      <c r="AY322" s="155">
        <v>0.38069999999999998</v>
      </c>
      <c r="AZ322" s="155">
        <v>0.2616</v>
      </c>
      <c r="BA322" s="155">
        <v>0.25380000000000003</v>
      </c>
      <c r="BB322" s="155">
        <v>0.4073</v>
      </c>
      <c r="BC322" s="155">
        <v>0.39779999999999999</v>
      </c>
      <c r="BD322" s="155">
        <v>0.27150000000000002</v>
      </c>
      <c r="BE322" s="155">
        <v>0.26519999999999999</v>
      </c>
    </row>
    <row r="323" spans="1:59" s="163" customFormat="1" ht="15" customHeight="1" thickTop="1" x14ac:dyDescent="0.2">
      <c r="A323" s="536"/>
      <c r="B323" s="404">
        <v>1</v>
      </c>
      <c r="C323" s="405" t="s">
        <v>148</v>
      </c>
      <c r="D323" s="1532"/>
      <c r="E323" s="1536"/>
      <c r="F323" s="286"/>
      <c r="G323" s="1357" t="s">
        <v>117</v>
      </c>
      <c r="H323" s="610">
        <v>5.2999999999999999E-2</v>
      </c>
      <c r="I323" s="423" t="s">
        <v>119</v>
      </c>
      <c r="J323" s="611">
        <f t="shared" ref="J323:J361" si="13">ROUND(F323*H323,0)</f>
        <v>0</v>
      </c>
      <c r="K323" s="409" t="s">
        <v>274</v>
      </c>
      <c r="L323" s="388"/>
      <c r="M323" s="388"/>
      <c r="N323" s="165"/>
      <c r="P323" s="155"/>
      <c r="AX323" s="163">
        <v>0.2382</v>
      </c>
      <c r="AY323" s="163">
        <v>0.39240000000000003</v>
      </c>
      <c r="AZ323" s="163">
        <v>0.38069999999999998</v>
      </c>
      <c r="BA323" s="163">
        <v>0.2616</v>
      </c>
      <c r="BB323" s="163">
        <v>0.25380000000000003</v>
      </c>
      <c r="BC323" s="163">
        <v>0.4073</v>
      </c>
      <c r="BD323" s="163">
        <v>0.39779999999999999</v>
      </c>
      <c r="BE323" s="163">
        <v>0.27150000000000002</v>
      </c>
      <c r="BF323" s="163">
        <v>0.26519999999999999</v>
      </c>
      <c r="BG323" s="163">
        <v>0.26519999999999999</v>
      </c>
    </row>
    <row r="324" spans="1:59" s="163" customFormat="1" ht="15" customHeight="1" x14ac:dyDescent="0.2">
      <c r="A324" s="536"/>
      <c r="B324" s="404">
        <v>2</v>
      </c>
      <c r="C324" s="405" t="s">
        <v>135</v>
      </c>
      <c r="D324" s="1532"/>
      <c r="E324" s="1536"/>
      <c r="F324" s="287"/>
      <c r="G324" s="1357" t="s">
        <v>117</v>
      </c>
      <c r="H324" s="610">
        <v>6.5000000000000002E-2</v>
      </c>
      <c r="I324" s="423" t="s">
        <v>119</v>
      </c>
      <c r="J324" s="611">
        <f t="shared" si="13"/>
        <v>0</v>
      </c>
      <c r="K324" s="409" t="s">
        <v>273</v>
      </c>
      <c r="L324" s="388"/>
      <c r="M324" s="388"/>
      <c r="N324" s="165"/>
      <c r="P324" s="155"/>
    </row>
    <row r="325" spans="1:59" s="163" customFormat="1" ht="15" customHeight="1" x14ac:dyDescent="0.2">
      <c r="A325" s="536"/>
      <c r="B325" s="404">
        <v>3</v>
      </c>
      <c r="C325" s="405" t="s">
        <v>144</v>
      </c>
      <c r="D325" s="1532"/>
      <c r="E325" s="1536"/>
      <c r="F325" s="287"/>
      <c r="G325" s="1357" t="s">
        <v>117</v>
      </c>
      <c r="H325" s="610">
        <v>7.6999999999999999E-2</v>
      </c>
      <c r="I325" s="423" t="s">
        <v>119</v>
      </c>
      <c r="J325" s="611">
        <f t="shared" si="13"/>
        <v>0</v>
      </c>
      <c r="K325" s="409" t="s">
        <v>272</v>
      </c>
      <c r="L325" s="388"/>
      <c r="M325" s="388"/>
      <c r="N325" s="165"/>
      <c r="P325" s="155"/>
    </row>
    <row r="326" spans="1:59" s="163" customFormat="1" ht="15" customHeight="1" x14ac:dyDescent="0.2">
      <c r="A326" s="536"/>
      <c r="B326" s="404">
        <v>4</v>
      </c>
      <c r="C326" s="405" t="s">
        <v>133</v>
      </c>
      <c r="D326" s="1532"/>
      <c r="E326" s="1536"/>
      <c r="F326" s="287"/>
      <c r="G326" s="1357" t="s">
        <v>117</v>
      </c>
      <c r="H326" s="610">
        <v>8.8999999999999996E-2</v>
      </c>
      <c r="I326" s="423" t="s">
        <v>119</v>
      </c>
      <c r="J326" s="611">
        <f t="shared" si="13"/>
        <v>0</v>
      </c>
      <c r="K326" s="409" t="s">
        <v>271</v>
      </c>
      <c r="L326" s="388"/>
      <c r="M326" s="388"/>
      <c r="N326" s="165"/>
      <c r="P326" s="155"/>
    </row>
    <row r="327" spans="1:59" s="163" customFormat="1" ht="15" customHeight="1" x14ac:dyDescent="0.2">
      <c r="A327" s="536"/>
      <c r="B327" s="404">
        <v>5</v>
      </c>
      <c r="C327" s="405" t="s">
        <v>131</v>
      </c>
      <c r="D327" s="1532"/>
      <c r="E327" s="1536"/>
      <c r="F327" s="287"/>
      <c r="G327" s="1357" t="s">
        <v>117</v>
      </c>
      <c r="H327" s="610">
        <v>0.10100000000000001</v>
      </c>
      <c r="I327" s="423" t="s">
        <v>119</v>
      </c>
      <c r="J327" s="611">
        <f t="shared" si="13"/>
        <v>0</v>
      </c>
      <c r="K327" s="409" t="s">
        <v>269</v>
      </c>
      <c r="L327" s="388"/>
      <c r="M327" s="388"/>
      <c r="N327" s="165"/>
      <c r="P327" s="155"/>
    </row>
    <row r="328" spans="1:59" s="163" customFormat="1" ht="15" customHeight="1" x14ac:dyDescent="0.2">
      <c r="A328" s="536"/>
      <c r="B328" s="404">
        <v>6</v>
      </c>
      <c r="C328" s="405" t="s">
        <v>129</v>
      </c>
      <c r="D328" s="1532"/>
      <c r="E328" s="1536"/>
      <c r="F328" s="287"/>
      <c r="G328" s="1357" t="s">
        <v>117</v>
      </c>
      <c r="H328" s="610">
        <v>0.113</v>
      </c>
      <c r="I328" s="423" t="s">
        <v>119</v>
      </c>
      <c r="J328" s="611">
        <f t="shared" si="13"/>
        <v>0</v>
      </c>
      <c r="K328" s="409" t="s">
        <v>268</v>
      </c>
      <c r="L328" s="388"/>
      <c r="M328" s="388"/>
      <c r="N328" s="165"/>
      <c r="P328" s="155"/>
    </row>
    <row r="329" spans="1:59" s="163" customFormat="1" ht="15" customHeight="1" x14ac:dyDescent="0.2">
      <c r="A329" s="536"/>
      <c r="B329" s="404">
        <v>7</v>
      </c>
      <c r="C329" s="405" t="s">
        <v>128</v>
      </c>
      <c r="D329" s="1532"/>
      <c r="E329" s="1536"/>
      <c r="F329" s="287"/>
      <c r="G329" s="1357" t="s">
        <v>117</v>
      </c>
      <c r="H329" s="610">
        <v>0.12</v>
      </c>
      <c r="I329" s="423" t="s">
        <v>119</v>
      </c>
      <c r="J329" s="611">
        <f t="shared" si="13"/>
        <v>0</v>
      </c>
      <c r="K329" s="409" t="s">
        <v>270</v>
      </c>
      <c r="L329" s="388"/>
      <c r="M329" s="388"/>
      <c r="N329" s="165"/>
      <c r="P329" s="155"/>
    </row>
    <row r="330" spans="1:59" s="163" customFormat="1" ht="15" customHeight="1" x14ac:dyDescent="0.2">
      <c r="A330" s="536"/>
      <c r="B330" s="404">
        <v>8</v>
      </c>
      <c r="C330" s="405" t="s">
        <v>127</v>
      </c>
      <c r="D330" s="406" t="s">
        <v>528</v>
      </c>
      <c r="E330" s="578" t="s">
        <v>172</v>
      </c>
      <c r="F330" s="287"/>
      <c r="G330" s="1357" t="s">
        <v>117</v>
      </c>
      <c r="H330" s="610">
        <v>0.22</v>
      </c>
      <c r="I330" s="423" t="s">
        <v>119</v>
      </c>
      <c r="J330" s="611">
        <f t="shared" si="13"/>
        <v>0</v>
      </c>
      <c r="K330" s="409" t="s">
        <v>267</v>
      </c>
      <c r="L330" s="388"/>
      <c r="M330" s="388"/>
      <c r="N330" s="165"/>
      <c r="P330" s="155"/>
    </row>
    <row r="331" spans="1:59" s="163" customFormat="1" ht="15" customHeight="1" x14ac:dyDescent="0.2">
      <c r="A331" s="536"/>
      <c r="B331" s="410"/>
      <c r="C331" s="411"/>
      <c r="D331" s="406" t="s">
        <v>583</v>
      </c>
      <c r="E331" s="578" t="s">
        <v>171</v>
      </c>
      <c r="F331" s="287"/>
      <c r="G331" s="1357" t="s">
        <v>117</v>
      </c>
      <c r="H331" s="610">
        <v>0.13200000000000001</v>
      </c>
      <c r="I331" s="423" t="s">
        <v>119</v>
      </c>
      <c r="J331" s="611">
        <f t="shared" si="13"/>
        <v>0</v>
      </c>
      <c r="K331" s="409" t="s">
        <v>266</v>
      </c>
      <c r="L331" s="388"/>
      <c r="M331" s="388"/>
      <c r="N331" s="165"/>
      <c r="P331" s="155"/>
    </row>
    <row r="332" spans="1:59" s="163" customFormat="1" ht="15" customHeight="1" x14ac:dyDescent="0.2">
      <c r="A332" s="536"/>
      <c r="B332" s="404">
        <v>9</v>
      </c>
      <c r="C332" s="405" t="s">
        <v>126</v>
      </c>
      <c r="D332" s="406" t="s">
        <v>528</v>
      </c>
      <c r="E332" s="578" t="s">
        <v>172</v>
      </c>
      <c r="F332" s="287"/>
      <c r="G332" s="1357" t="s">
        <v>117</v>
      </c>
      <c r="H332" s="610">
        <v>0.216</v>
      </c>
      <c r="I332" s="423" t="s">
        <v>119</v>
      </c>
      <c r="J332" s="611">
        <f t="shared" si="13"/>
        <v>0</v>
      </c>
      <c r="K332" s="409" t="s">
        <v>265</v>
      </c>
      <c r="L332" s="388"/>
      <c r="M332" s="388"/>
      <c r="N332" s="165"/>
      <c r="P332" s="155"/>
    </row>
    <row r="333" spans="1:59" s="163" customFormat="1" ht="15" customHeight="1" x14ac:dyDescent="0.2">
      <c r="A333" s="536"/>
      <c r="B333" s="410"/>
      <c r="C333" s="411"/>
      <c r="D333" s="406" t="s">
        <v>583</v>
      </c>
      <c r="E333" s="578" t="s">
        <v>171</v>
      </c>
      <c r="F333" s="287"/>
      <c r="G333" s="1357" t="s">
        <v>117</v>
      </c>
      <c r="H333" s="610">
        <v>0.14399999999999999</v>
      </c>
      <c r="I333" s="423" t="s">
        <v>119</v>
      </c>
      <c r="J333" s="611">
        <f t="shared" si="13"/>
        <v>0</v>
      </c>
      <c r="K333" s="409" t="s">
        <v>264</v>
      </c>
      <c r="L333" s="388"/>
      <c r="M333" s="388"/>
      <c r="N333" s="165"/>
      <c r="P333" s="155"/>
    </row>
    <row r="334" spans="1:59" s="163" customFormat="1" ht="15" customHeight="1" x14ac:dyDescent="0.2">
      <c r="A334" s="536"/>
      <c r="B334" s="404">
        <v>10</v>
      </c>
      <c r="C334" s="405" t="s">
        <v>125</v>
      </c>
      <c r="D334" s="406" t="s">
        <v>528</v>
      </c>
      <c r="E334" s="578" t="s">
        <v>172</v>
      </c>
      <c r="F334" s="287"/>
      <c r="G334" s="1357" t="s">
        <v>117</v>
      </c>
      <c r="H334" s="610">
        <v>0.253</v>
      </c>
      <c r="I334" s="423" t="s">
        <v>119</v>
      </c>
      <c r="J334" s="611">
        <f t="shared" si="13"/>
        <v>0</v>
      </c>
      <c r="K334" s="409" t="s">
        <v>263</v>
      </c>
      <c r="L334" s="388"/>
      <c r="M334" s="388"/>
      <c r="N334" s="165"/>
      <c r="P334" s="155"/>
    </row>
    <row r="335" spans="1:59" s="163" customFormat="1" ht="15" customHeight="1" x14ac:dyDescent="0.2">
      <c r="A335" s="536"/>
      <c r="B335" s="410"/>
      <c r="C335" s="411"/>
      <c r="D335" s="406" t="s">
        <v>583</v>
      </c>
      <c r="E335" s="578" t="s">
        <v>171</v>
      </c>
      <c r="F335" s="287"/>
      <c r="G335" s="1357" t="s">
        <v>117</v>
      </c>
      <c r="H335" s="610">
        <v>0.16900000000000001</v>
      </c>
      <c r="I335" s="423" t="s">
        <v>119</v>
      </c>
      <c r="J335" s="611">
        <f t="shared" si="13"/>
        <v>0</v>
      </c>
      <c r="K335" s="409" t="s">
        <v>262</v>
      </c>
      <c r="L335" s="388"/>
      <c r="M335" s="388"/>
      <c r="N335" s="165"/>
      <c r="P335" s="155"/>
    </row>
    <row r="336" spans="1:59" s="163" customFormat="1" ht="15" customHeight="1" x14ac:dyDescent="0.2">
      <c r="A336" s="536"/>
      <c r="B336" s="404">
        <v>11</v>
      </c>
      <c r="C336" s="405" t="s">
        <v>124</v>
      </c>
      <c r="D336" s="406" t="s">
        <v>528</v>
      </c>
      <c r="E336" s="578" t="s">
        <v>172</v>
      </c>
      <c r="F336" s="287"/>
      <c r="G336" s="1357" t="s">
        <v>117</v>
      </c>
      <c r="H336" s="610">
        <v>0.223</v>
      </c>
      <c r="I336" s="423" t="s">
        <v>119</v>
      </c>
      <c r="J336" s="611">
        <f t="shared" si="13"/>
        <v>0</v>
      </c>
      <c r="K336" s="409" t="s">
        <v>261</v>
      </c>
      <c r="L336" s="388"/>
      <c r="M336" s="388"/>
      <c r="N336" s="165"/>
      <c r="P336" s="155"/>
    </row>
    <row r="337" spans="1:16" s="163" customFormat="1" ht="15" customHeight="1" x14ac:dyDescent="0.2">
      <c r="A337" s="536"/>
      <c r="B337" s="410"/>
      <c r="C337" s="411"/>
      <c r="D337" s="406" t="s">
        <v>583</v>
      </c>
      <c r="E337" s="578" t="s">
        <v>171</v>
      </c>
      <c r="F337" s="287"/>
      <c r="G337" s="1357" t="s">
        <v>117</v>
      </c>
      <c r="H337" s="610">
        <v>0.14899999999999999</v>
      </c>
      <c r="I337" s="423" t="s">
        <v>119</v>
      </c>
      <c r="J337" s="611">
        <f t="shared" si="13"/>
        <v>0</v>
      </c>
      <c r="K337" s="409" t="s">
        <v>260</v>
      </c>
      <c r="L337" s="388"/>
      <c r="M337" s="388"/>
      <c r="N337" s="165"/>
      <c r="P337" s="155"/>
    </row>
    <row r="338" spans="1:16" s="163" customFormat="1" ht="15" customHeight="1" x14ac:dyDescent="0.2">
      <c r="A338" s="536"/>
      <c r="B338" s="404">
        <v>12</v>
      </c>
      <c r="C338" s="405" t="s">
        <v>123</v>
      </c>
      <c r="D338" s="406" t="s">
        <v>534</v>
      </c>
      <c r="E338" s="578" t="s">
        <v>143</v>
      </c>
      <c r="F338" s="287"/>
      <c r="G338" s="1357" t="s">
        <v>117</v>
      </c>
      <c r="H338" s="610">
        <v>0.28100000000000003</v>
      </c>
      <c r="I338" s="423" t="s">
        <v>119</v>
      </c>
      <c r="J338" s="611">
        <f t="shared" si="13"/>
        <v>0</v>
      </c>
      <c r="K338" s="409" t="s">
        <v>259</v>
      </c>
      <c r="L338" s="388"/>
      <c r="M338" s="388"/>
      <c r="N338" s="165"/>
      <c r="P338" s="155"/>
    </row>
    <row r="339" spans="1:16" s="163" customFormat="1" ht="15" customHeight="1" x14ac:dyDescent="0.2">
      <c r="A339" s="536"/>
      <c r="B339" s="579" t="s">
        <v>528</v>
      </c>
      <c r="C339" s="580" t="s">
        <v>170</v>
      </c>
      <c r="D339" s="406" t="s">
        <v>530</v>
      </c>
      <c r="E339" s="578" t="s">
        <v>142</v>
      </c>
      <c r="F339" s="287"/>
      <c r="G339" s="1357" t="s">
        <v>117</v>
      </c>
      <c r="H339" s="610">
        <v>0.216</v>
      </c>
      <c r="I339" s="423" t="s">
        <v>119</v>
      </c>
      <c r="J339" s="611">
        <f t="shared" si="13"/>
        <v>0</v>
      </c>
      <c r="K339" s="409" t="s">
        <v>258</v>
      </c>
      <c r="L339" s="388"/>
      <c r="M339" s="388"/>
      <c r="N339" s="165"/>
      <c r="P339" s="155"/>
    </row>
    <row r="340" spans="1:16" s="163" customFormat="1" ht="15" customHeight="1" x14ac:dyDescent="0.2">
      <c r="A340" s="536"/>
      <c r="B340" s="404">
        <v>13</v>
      </c>
      <c r="C340" s="405" t="s">
        <v>123</v>
      </c>
      <c r="D340" s="406" t="s">
        <v>534</v>
      </c>
      <c r="E340" s="578" t="s">
        <v>143</v>
      </c>
      <c r="F340" s="287"/>
      <c r="G340" s="1357" t="s">
        <v>117</v>
      </c>
      <c r="H340" s="610">
        <v>0.188</v>
      </c>
      <c r="I340" s="423" t="s">
        <v>119</v>
      </c>
      <c r="J340" s="611">
        <f t="shared" si="13"/>
        <v>0</v>
      </c>
      <c r="K340" s="409" t="s">
        <v>257</v>
      </c>
      <c r="L340" s="388"/>
      <c r="M340" s="388"/>
      <c r="N340" s="165"/>
      <c r="P340" s="155"/>
    </row>
    <row r="341" spans="1:16" s="163" customFormat="1" ht="15" customHeight="1" x14ac:dyDescent="0.2">
      <c r="A341" s="536"/>
      <c r="B341" s="579" t="s">
        <v>583</v>
      </c>
      <c r="C341" s="580" t="s">
        <v>169</v>
      </c>
      <c r="D341" s="406" t="s">
        <v>530</v>
      </c>
      <c r="E341" s="578" t="s">
        <v>142</v>
      </c>
      <c r="F341" s="287"/>
      <c r="G341" s="1357" t="s">
        <v>117</v>
      </c>
      <c r="H341" s="610">
        <v>0.14399999999999999</v>
      </c>
      <c r="I341" s="423" t="s">
        <v>119</v>
      </c>
      <c r="J341" s="611">
        <f t="shared" si="13"/>
        <v>0</v>
      </c>
      <c r="K341" s="409" t="s">
        <v>256</v>
      </c>
      <c r="L341" s="388"/>
      <c r="M341" s="388"/>
      <c r="N341" s="165"/>
      <c r="P341" s="155"/>
    </row>
    <row r="342" spans="1:16" s="163" customFormat="1" ht="15" customHeight="1" x14ac:dyDescent="0.2">
      <c r="A342" s="536"/>
      <c r="B342" s="404">
        <v>14</v>
      </c>
      <c r="C342" s="405" t="s">
        <v>122</v>
      </c>
      <c r="D342" s="406" t="s">
        <v>534</v>
      </c>
      <c r="E342" s="578" t="s">
        <v>143</v>
      </c>
      <c r="F342" s="287"/>
      <c r="G342" s="1357" t="s">
        <v>117</v>
      </c>
      <c r="H342" s="610">
        <v>0.29599999999999999</v>
      </c>
      <c r="I342" s="423" t="s">
        <v>119</v>
      </c>
      <c r="J342" s="611">
        <f t="shared" si="13"/>
        <v>0</v>
      </c>
      <c r="K342" s="409" t="s">
        <v>255</v>
      </c>
      <c r="L342" s="388"/>
      <c r="M342" s="388"/>
      <c r="N342" s="165"/>
      <c r="P342" s="155"/>
    </row>
    <row r="343" spans="1:16" s="163" customFormat="1" ht="15" customHeight="1" x14ac:dyDescent="0.2">
      <c r="A343" s="536"/>
      <c r="B343" s="579" t="s">
        <v>528</v>
      </c>
      <c r="C343" s="580" t="s">
        <v>170</v>
      </c>
      <c r="D343" s="406" t="s">
        <v>530</v>
      </c>
      <c r="E343" s="578" t="s">
        <v>142</v>
      </c>
      <c r="F343" s="287"/>
      <c r="G343" s="1357" t="s">
        <v>117</v>
      </c>
      <c r="H343" s="610">
        <v>0.22900000000000001</v>
      </c>
      <c r="I343" s="423" t="s">
        <v>119</v>
      </c>
      <c r="J343" s="611">
        <f t="shared" si="13"/>
        <v>0</v>
      </c>
      <c r="K343" s="409" t="s">
        <v>254</v>
      </c>
      <c r="L343" s="388"/>
      <c r="M343" s="388"/>
      <c r="N343" s="165"/>
      <c r="P343" s="155"/>
    </row>
    <row r="344" spans="1:16" s="163" customFormat="1" ht="15" customHeight="1" x14ac:dyDescent="0.2">
      <c r="A344" s="536"/>
      <c r="B344" s="404">
        <v>15</v>
      </c>
      <c r="C344" s="405" t="s">
        <v>122</v>
      </c>
      <c r="D344" s="406" t="s">
        <v>534</v>
      </c>
      <c r="E344" s="578" t="s">
        <v>143</v>
      </c>
      <c r="F344" s="287"/>
      <c r="G344" s="1357" t="s">
        <v>117</v>
      </c>
      <c r="H344" s="610">
        <v>0.19700000000000001</v>
      </c>
      <c r="I344" s="423" t="s">
        <v>119</v>
      </c>
      <c r="J344" s="611">
        <f t="shared" si="13"/>
        <v>0</v>
      </c>
      <c r="K344" s="409" t="s">
        <v>253</v>
      </c>
      <c r="L344" s="388"/>
      <c r="M344" s="388"/>
      <c r="N344" s="165"/>
      <c r="P344" s="155"/>
    </row>
    <row r="345" spans="1:16" s="163" customFormat="1" ht="15" customHeight="1" x14ac:dyDescent="0.2">
      <c r="A345" s="536"/>
      <c r="B345" s="579" t="s">
        <v>583</v>
      </c>
      <c r="C345" s="580" t="s">
        <v>169</v>
      </c>
      <c r="D345" s="406" t="s">
        <v>530</v>
      </c>
      <c r="E345" s="578" t="s">
        <v>142</v>
      </c>
      <c r="F345" s="287"/>
      <c r="G345" s="1357" t="s">
        <v>117</v>
      </c>
      <c r="H345" s="610">
        <v>0.152</v>
      </c>
      <c r="I345" s="423" t="s">
        <v>119</v>
      </c>
      <c r="J345" s="613">
        <f t="shared" si="13"/>
        <v>0</v>
      </c>
      <c r="K345" s="409" t="s">
        <v>322</v>
      </c>
      <c r="L345" s="388"/>
      <c r="M345" s="388"/>
      <c r="N345" s="165"/>
      <c r="P345" s="155"/>
    </row>
    <row r="346" spans="1:16" s="163" customFormat="1" ht="15" customHeight="1" x14ac:dyDescent="0.2">
      <c r="A346" s="536"/>
      <c r="B346" s="404">
        <v>16</v>
      </c>
      <c r="C346" s="405" t="s">
        <v>121</v>
      </c>
      <c r="D346" s="406" t="s">
        <v>534</v>
      </c>
      <c r="E346" s="578" t="s">
        <v>143</v>
      </c>
      <c r="F346" s="287"/>
      <c r="G346" s="1357" t="s">
        <v>117</v>
      </c>
      <c r="H346" s="610">
        <v>0.312</v>
      </c>
      <c r="I346" s="423" t="s">
        <v>119</v>
      </c>
      <c r="J346" s="611">
        <f t="shared" si="13"/>
        <v>0</v>
      </c>
      <c r="K346" s="409" t="s">
        <v>321</v>
      </c>
      <c r="L346" s="388"/>
      <c r="M346" s="388"/>
      <c r="N346" s="165"/>
      <c r="P346" s="155"/>
    </row>
    <row r="347" spans="1:16" s="163" customFormat="1" ht="15" customHeight="1" x14ac:dyDescent="0.2">
      <c r="A347" s="536"/>
      <c r="B347" s="579" t="s">
        <v>528</v>
      </c>
      <c r="C347" s="580" t="s">
        <v>170</v>
      </c>
      <c r="D347" s="406" t="s">
        <v>530</v>
      </c>
      <c r="E347" s="578" t="s">
        <v>142</v>
      </c>
      <c r="F347" s="287"/>
      <c r="G347" s="1357" t="s">
        <v>117</v>
      </c>
      <c r="H347" s="610">
        <v>0.24399999999999999</v>
      </c>
      <c r="I347" s="423" t="s">
        <v>119</v>
      </c>
      <c r="J347" s="611">
        <f t="shared" si="13"/>
        <v>0</v>
      </c>
      <c r="K347" s="409" t="s">
        <v>320</v>
      </c>
      <c r="L347" s="388"/>
      <c r="M347" s="388"/>
      <c r="N347" s="165"/>
      <c r="P347" s="155"/>
    </row>
    <row r="348" spans="1:16" s="163" customFormat="1" ht="15" customHeight="1" x14ac:dyDescent="0.2">
      <c r="A348" s="536"/>
      <c r="B348" s="404">
        <v>17</v>
      </c>
      <c r="C348" s="405" t="s">
        <v>121</v>
      </c>
      <c r="D348" s="406" t="s">
        <v>534</v>
      </c>
      <c r="E348" s="578" t="s">
        <v>143</v>
      </c>
      <c r="F348" s="287"/>
      <c r="G348" s="1357" t="s">
        <v>117</v>
      </c>
      <c r="H348" s="610">
        <v>0.20799999999999999</v>
      </c>
      <c r="I348" s="423" t="s">
        <v>119</v>
      </c>
      <c r="J348" s="611">
        <f t="shared" si="13"/>
        <v>0</v>
      </c>
      <c r="K348" s="409" t="s">
        <v>319</v>
      </c>
      <c r="L348" s="388"/>
      <c r="M348" s="388"/>
      <c r="N348" s="165"/>
      <c r="P348" s="155"/>
    </row>
    <row r="349" spans="1:16" s="163" customFormat="1" ht="15" customHeight="1" x14ac:dyDescent="0.2">
      <c r="A349" s="536"/>
      <c r="B349" s="579" t="s">
        <v>583</v>
      </c>
      <c r="C349" s="580" t="s">
        <v>169</v>
      </c>
      <c r="D349" s="406" t="s">
        <v>530</v>
      </c>
      <c r="E349" s="578" t="s">
        <v>142</v>
      </c>
      <c r="F349" s="287"/>
      <c r="G349" s="1357" t="s">
        <v>117</v>
      </c>
      <c r="H349" s="610">
        <v>0.16300000000000001</v>
      </c>
      <c r="I349" s="423" t="s">
        <v>119</v>
      </c>
      <c r="J349" s="613">
        <f t="shared" si="13"/>
        <v>0</v>
      </c>
      <c r="K349" s="409" t="s">
        <v>318</v>
      </c>
      <c r="L349" s="388"/>
      <c r="M349" s="388"/>
      <c r="N349" s="165"/>
      <c r="P349" s="155"/>
    </row>
    <row r="350" spans="1:16" s="163" customFormat="1" ht="15" customHeight="1" x14ac:dyDescent="0.2">
      <c r="A350" s="536"/>
      <c r="B350" s="404">
        <v>18</v>
      </c>
      <c r="C350" s="405" t="s">
        <v>120</v>
      </c>
      <c r="D350" s="406" t="s">
        <v>534</v>
      </c>
      <c r="E350" s="578" t="s">
        <v>143</v>
      </c>
      <c r="F350" s="287"/>
      <c r="G350" s="1357" t="s">
        <v>117</v>
      </c>
      <c r="H350" s="610">
        <v>0.32200000000000001</v>
      </c>
      <c r="I350" s="423" t="s">
        <v>119</v>
      </c>
      <c r="J350" s="611">
        <f t="shared" si="13"/>
        <v>0</v>
      </c>
      <c r="K350" s="409" t="s">
        <v>317</v>
      </c>
      <c r="L350" s="388"/>
      <c r="M350" s="388"/>
      <c r="N350" s="165"/>
      <c r="P350" s="155"/>
    </row>
    <row r="351" spans="1:16" s="163" customFormat="1" ht="15" customHeight="1" x14ac:dyDescent="0.2">
      <c r="A351" s="536"/>
      <c r="B351" s="579" t="s">
        <v>528</v>
      </c>
      <c r="C351" s="580" t="s">
        <v>170</v>
      </c>
      <c r="D351" s="406" t="s">
        <v>530</v>
      </c>
      <c r="E351" s="578" t="s">
        <v>142</v>
      </c>
      <c r="F351" s="287"/>
      <c r="G351" s="1357" t="s">
        <v>117</v>
      </c>
      <c r="H351" s="610">
        <v>0.29899999999999999</v>
      </c>
      <c r="I351" s="423" t="s">
        <v>119</v>
      </c>
      <c r="J351" s="611">
        <f t="shared" si="13"/>
        <v>0</v>
      </c>
      <c r="K351" s="409" t="s">
        <v>316</v>
      </c>
      <c r="L351" s="388"/>
      <c r="M351" s="388"/>
      <c r="N351" s="165"/>
      <c r="P351" s="155"/>
    </row>
    <row r="352" spans="1:16" s="163" customFormat="1" ht="15" customHeight="1" x14ac:dyDescent="0.2">
      <c r="A352" s="536"/>
      <c r="B352" s="404">
        <v>19</v>
      </c>
      <c r="C352" s="405" t="s">
        <v>120</v>
      </c>
      <c r="D352" s="406" t="s">
        <v>534</v>
      </c>
      <c r="E352" s="578" t="s">
        <v>143</v>
      </c>
      <c r="F352" s="287"/>
      <c r="G352" s="1357" t="s">
        <v>117</v>
      </c>
      <c r="H352" s="610">
        <v>0.215</v>
      </c>
      <c r="I352" s="423" t="s">
        <v>119</v>
      </c>
      <c r="J352" s="611">
        <f t="shared" si="13"/>
        <v>0</v>
      </c>
      <c r="K352" s="409" t="s">
        <v>315</v>
      </c>
      <c r="L352" s="388"/>
      <c r="M352" s="388"/>
      <c r="N352" s="165"/>
      <c r="P352" s="155"/>
    </row>
    <row r="353" spans="1:16" s="163" customFormat="1" ht="15" customHeight="1" x14ac:dyDescent="0.2">
      <c r="A353" s="536"/>
      <c r="B353" s="579" t="s">
        <v>583</v>
      </c>
      <c r="C353" s="580" t="s">
        <v>169</v>
      </c>
      <c r="D353" s="406" t="s">
        <v>530</v>
      </c>
      <c r="E353" s="578" t="s">
        <v>142</v>
      </c>
      <c r="F353" s="287"/>
      <c r="G353" s="1357" t="s">
        <v>117</v>
      </c>
      <c r="H353" s="610">
        <v>0.19900000000000001</v>
      </c>
      <c r="I353" s="423" t="s">
        <v>119</v>
      </c>
      <c r="J353" s="613">
        <f t="shared" si="13"/>
        <v>0</v>
      </c>
      <c r="K353" s="409" t="s">
        <v>314</v>
      </c>
      <c r="L353" s="388"/>
      <c r="M353" s="388"/>
      <c r="N353" s="165"/>
      <c r="P353" s="155"/>
    </row>
    <row r="354" spans="1:16" s="163" customFormat="1" ht="15" customHeight="1" x14ac:dyDescent="0.2">
      <c r="A354" s="536"/>
      <c r="B354" s="404">
        <v>20</v>
      </c>
      <c r="C354" s="405" t="s">
        <v>476</v>
      </c>
      <c r="D354" s="406" t="s">
        <v>534</v>
      </c>
      <c r="E354" s="578" t="s">
        <v>143</v>
      </c>
      <c r="F354" s="287"/>
      <c r="G354" s="1357" t="s">
        <v>117</v>
      </c>
      <c r="H354" s="610">
        <v>0.34300000000000003</v>
      </c>
      <c r="I354" s="423" t="s">
        <v>119</v>
      </c>
      <c r="J354" s="611">
        <f t="shared" si="13"/>
        <v>0</v>
      </c>
      <c r="K354" s="409" t="s">
        <v>313</v>
      </c>
      <c r="L354" s="388"/>
      <c r="M354" s="388"/>
      <c r="N354" s="165"/>
      <c r="P354" s="155"/>
    </row>
    <row r="355" spans="1:16" s="163" customFormat="1" ht="15" customHeight="1" x14ac:dyDescent="0.2">
      <c r="A355" s="536"/>
      <c r="B355" s="579" t="s">
        <v>528</v>
      </c>
      <c r="C355" s="580" t="s">
        <v>170</v>
      </c>
      <c r="D355" s="406" t="s">
        <v>530</v>
      </c>
      <c r="E355" s="578" t="s">
        <v>142</v>
      </c>
      <c r="F355" s="287"/>
      <c r="G355" s="1357" t="s">
        <v>117</v>
      </c>
      <c r="H355" s="610">
        <v>0.32500000000000001</v>
      </c>
      <c r="I355" s="423" t="s">
        <v>119</v>
      </c>
      <c r="J355" s="611">
        <f t="shared" si="13"/>
        <v>0</v>
      </c>
      <c r="K355" s="409" t="s">
        <v>312</v>
      </c>
      <c r="L355" s="388"/>
      <c r="M355" s="388"/>
      <c r="N355" s="165"/>
      <c r="P355" s="155"/>
    </row>
    <row r="356" spans="1:16" s="163" customFormat="1" ht="15" customHeight="1" x14ac:dyDescent="0.2">
      <c r="A356" s="536"/>
      <c r="B356" s="404">
        <v>21</v>
      </c>
      <c r="C356" s="405" t="s">
        <v>476</v>
      </c>
      <c r="D356" s="406" t="s">
        <v>534</v>
      </c>
      <c r="E356" s="578" t="s">
        <v>143</v>
      </c>
      <c r="F356" s="287"/>
      <c r="G356" s="1357" t="s">
        <v>117</v>
      </c>
      <c r="H356" s="610">
        <v>0.22900000000000001</v>
      </c>
      <c r="I356" s="423" t="s">
        <v>119</v>
      </c>
      <c r="J356" s="611">
        <f t="shared" si="13"/>
        <v>0</v>
      </c>
      <c r="K356" s="409" t="s">
        <v>311</v>
      </c>
      <c r="L356" s="388"/>
      <c r="M356" s="388"/>
      <c r="N356" s="165"/>
      <c r="P356" s="155"/>
    </row>
    <row r="357" spans="1:16" s="163" customFormat="1" ht="15" customHeight="1" x14ac:dyDescent="0.2">
      <c r="A357" s="536"/>
      <c r="B357" s="579" t="s">
        <v>583</v>
      </c>
      <c r="C357" s="580" t="s">
        <v>169</v>
      </c>
      <c r="D357" s="406" t="s">
        <v>530</v>
      </c>
      <c r="E357" s="578" t="s">
        <v>142</v>
      </c>
      <c r="F357" s="287"/>
      <c r="G357" s="1357" t="s">
        <v>117</v>
      </c>
      <c r="H357" s="610">
        <v>0.216</v>
      </c>
      <c r="I357" s="423" t="s">
        <v>119</v>
      </c>
      <c r="J357" s="613">
        <f t="shared" si="13"/>
        <v>0</v>
      </c>
      <c r="K357" s="409" t="s">
        <v>310</v>
      </c>
      <c r="L357" s="388"/>
      <c r="M357" s="388"/>
      <c r="N357" s="165"/>
      <c r="P357" s="155"/>
    </row>
    <row r="358" spans="1:16" s="163" customFormat="1" ht="15" customHeight="1" x14ac:dyDescent="0.2">
      <c r="A358" s="536"/>
      <c r="B358" s="404">
        <v>22</v>
      </c>
      <c r="C358" s="405" t="s">
        <v>513</v>
      </c>
      <c r="D358" s="406" t="s">
        <v>534</v>
      </c>
      <c r="E358" s="578" t="s">
        <v>143</v>
      </c>
      <c r="F358" s="287"/>
      <c r="G358" s="1357" t="s">
        <v>117</v>
      </c>
      <c r="H358" s="610">
        <v>0.35899999999999999</v>
      </c>
      <c r="I358" s="423" t="s">
        <v>119</v>
      </c>
      <c r="J358" s="611">
        <f t="shared" si="13"/>
        <v>0</v>
      </c>
      <c r="K358" s="409" t="s">
        <v>309</v>
      </c>
      <c r="L358" s="388"/>
      <c r="M358" s="388"/>
      <c r="N358" s="165"/>
      <c r="P358" s="155"/>
    </row>
    <row r="359" spans="1:16" s="163" customFormat="1" ht="15" customHeight="1" x14ac:dyDescent="0.2">
      <c r="A359" s="536"/>
      <c r="B359" s="579" t="s">
        <v>528</v>
      </c>
      <c r="C359" s="580" t="s">
        <v>170</v>
      </c>
      <c r="D359" s="406" t="s">
        <v>530</v>
      </c>
      <c r="E359" s="578" t="s">
        <v>142</v>
      </c>
      <c r="F359" s="287"/>
      <c r="G359" s="1357" t="s">
        <v>117</v>
      </c>
      <c r="H359" s="610">
        <v>0.34300000000000003</v>
      </c>
      <c r="I359" s="423" t="s">
        <v>119</v>
      </c>
      <c r="J359" s="611">
        <f t="shared" si="13"/>
        <v>0</v>
      </c>
      <c r="K359" s="409" t="s">
        <v>308</v>
      </c>
      <c r="L359" s="388"/>
      <c r="M359" s="388"/>
      <c r="N359" s="165"/>
      <c r="P359" s="155"/>
    </row>
    <row r="360" spans="1:16" s="163" customFormat="1" ht="15" customHeight="1" x14ac:dyDescent="0.2">
      <c r="A360" s="536"/>
      <c r="B360" s="404">
        <v>23</v>
      </c>
      <c r="C360" s="405" t="s">
        <v>513</v>
      </c>
      <c r="D360" s="406" t="s">
        <v>534</v>
      </c>
      <c r="E360" s="578" t="s">
        <v>143</v>
      </c>
      <c r="F360" s="287"/>
      <c r="G360" s="1357" t="s">
        <v>117</v>
      </c>
      <c r="H360" s="610">
        <v>0.23899999999999999</v>
      </c>
      <c r="I360" s="423" t="s">
        <v>119</v>
      </c>
      <c r="J360" s="611">
        <f t="shared" si="13"/>
        <v>0</v>
      </c>
      <c r="K360" s="409" t="s">
        <v>307</v>
      </c>
      <c r="L360" s="388"/>
      <c r="M360" s="388"/>
      <c r="N360" s="165"/>
      <c r="P360" s="155"/>
    </row>
    <row r="361" spans="1:16" s="163" customFormat="1" ht="15" customHeight="1" thickBot="1" x14ac:dyDescent="0.25">
      <c r="A361" s="536"/>
      <c r="B361" s="579" t="s">
        <v>583</v>
      </c>
      <c r="C361" s="580" t="s">
        <v>169</v>
      </c>
      <c r="D361" s="406" t="s">
        <v>530</v>
      </c>
      <c r="E361" s="578" t="s">
        <v>142</v>
      </c>
      <c r="F361" s="288"/>
      <c r="G361" s="1357" t="s">
        <v>117</v>
      </c>
      <c r="H361" s="610">
        <v>0.22800000000000001</v>
      </c>
      <c r="I361" s="423" t="s">
        <v>119</v>
      </c>
      <c r="J361" s="613">
        <f t="shared" si="13"/>
        <v>0</v>
      </c>
      <c r="K361" s="409" t="s">
        <v>306</v>
      </c>
      <c r="L361" s="388"/>
      <c r="M361" s="388"/>
      <c r="N361" s="165"/>
      <c r="P361" s="155"/>
    </row>
    <row r="362" spans="1:16" s="163" customFormat="1" ht="15" customHeight="1" thickTop="1" thickBot="1" x14ac:dyDescent="0.25">
      <c r="A362" s="536"/>
      <c r="B362" s="1530" t="s">
        <v>118</v>
      </c>
      <c r="C362" s="1531"/>
      <c r="D362" s="1532"/>
      <c r="E362" s="1533"/>
      <c r="F362" s="581"/>
      <c r="G362" s="1111"/>
      <c r="H362" s="1351"/>
      <c r="I362" s="1352"/>
      <c r="J362" s="615">
        <f>SUM(J323:J361)</f>
        <v>0</v>
      </c>
      <c r="K362" s="409" t="s">
        <v>982</v>
      </c>
      <c r="L362" s="446" t="s">
        <v>117</v>
      </c>
      <c r="M362" s="391"/>
      <c r="P362" s="155"/>
    </row>
    <row r="363" spans="1:16" s="163" customFormat="1" ht="9" customHeight="1" x14ac:dyDescent="0.2">
      <c r="A363" s="536"/>
      <c r="B363" s="536"/>
      <c r="C363" s="536"/>
      <c r="D363" s="536"/>
      <c r="E363" s="536"/>
      <c r="F363" s="545"/>
      <c r="G363" s="536"/>
      <c r="H363" s="546"/>
      <c r="I363" s="536"/>
      <c r="J363" s="547"/>
      <c r="K363" s="536"/>
      <c r="L363" s="388"/>
      <c r="M363" s="391"/>
      <c r="P363" s="155"/>
    </row>
    <row r="364" spans="1:16" ht="15.75" customHeight="1" x14ac:dyDescent="0.2">
      <c r="A364" s="551"/>
      <c r="B364" s="536" t="s">
        <v>168</v>
      </c>
      <c r="C364" s="550"/>
      <c r="D364" s="550"/>
      <c r="E364" s="550"/>
      <c r="F364" s="549"/>
      <c r="G364" s="550"/>
      <c r="H364" s="554"/>
      <c r="I364" s="550"/>
      <c r="J364" s="549"/>
      <c r="K364" s="550"/>
      <c r="L364" s="384"/>
      <c r="M364" s="391"/>
    </row>
    <row r="365" spans="1:16" ht="3" customHeight="1" x14ac:dyDescent="0.2">
      <c r="A365" s="553"/>
      <c r="B365" s="550"/>
      <c r="C365" s="550"/>
      <c r="D365" s="550"/>
      <c r="E365" s="550"/>
      <c r="F365" s="549"/>
      <c r="G365" s="550"/>
      <c r="H365" s="554"/>
      <c r="I365" s="550"/>
      <c r="J365" s="549"/>
      <c r="K365" s="550"/>
      <c r="L365" s="384"/>
      <c r="M365" s="391"/>
    </row>
    <row r="366" spans="1:16" ht="18.75" customHeight="1" x14ac:dyDescent="0.2">
      <c r="A366" s="553"/>
      <c r="B366" s="1534" t="s">
        <v>165</v>
      </c>
      <c r="C366" s="1535"/>
      <c r="D366" s="1534" t="s">
        <v>139</v>
      </c>
      <c r="E366" s="1535"/>
      <c r="F366" s="562" t="s">
        <v>138</v>
      </c>
      <c r="G366" s="412"/>
      <c r="H366" s="563" t="s">
        <v>137</v>
      </c>
      <c r="I366" s="412"/>
      <c r="J366" s="562" t="s">
        <v>89</v>
      </c>
      <c r="K366" s="409"/>
      <c r="L366" s="384"/>
      <c r="M366" s="391"/>
    </row>
    <row r="367" spans="1:16" ht="15" thickBot="1" x14ac:dyDescent="0.25">
      <c r="A367" s="553"/>
      <c r="B367" s="564"/>
      <c r="C367" s="565"/>
      <c r="D367" s="566"/>
      <c r="E367" s="411"/>
      <c r="F367" s="582" t="s">
        <v>798</v>
      </c>
      <c r="G367" s="568"/>
      <c r="H367" s="569"/>
      <c r="I367" s="568"/>
      <c r="J367" s="567" t="s">
        <v>136</v>
      </c>
      <c r="K367" s="409"/>
      <c r="L367" s="384"/>
      <c r="M367" s="391"/>
      <c r="P367" s="163"/>
    </row>
    <row r="368" spans="1:16" s="163" customFormat="1" ht="15" customHeight="1" thickTop="1" x14ac:dyDescent="0.2">
      <c r="A368" s="536"/>
      <c r="B368" s="404">
        <v>1</v>
      </c>
      <c r="C368" s="583" t="s">
        <v>152</v>
      </c>
      <c r="D368" s="584"/>
      <c r="E368" s="585" t="s">
        <v>167</v>
      </c>
      <c r="F368" s="289"/>
      <c r="G368" s="1357" t="s">
        <v>117</v>
      </c>
      <c r="H368" s="610">
        <v>0.01</v>
      </c>
      <c r="I368" s="423" t="s">
        <v>119</v>
      </c>
      <c r="J368" s="611">
        <f t="shared" ref="J368:J399" si="14">ROUND(F368*H368,0)</f>
        <v>0</v>
      </c>
      <c r="K368" s="409" t="s">
        <v>274</v>
      </c>
      <c r="L368" s="518"/>
      <c r="M368" s="586"/>
      <c r="N368" s="165"/>
    </row>
    <row r="369" spans="1:14" s="163" customFormat="1" ht="15" customHeight="1" x14ac:dyDescent="0.2">
      <c r="A369" s="536"/>
      <c r="B369" s="404">
        <f>B368+1</f>
        <v>2</v>
      </c>
      <c r="C369" s="583" t="s">
        <v>150</v>
      </c>
      <c r="D369" s="584"/>
      <c r="E369" s="585" t="s">
        <v>167</v>
      </c>
      <c r="F369" s="287"/>
      <c r="G369" s="1357" t="s">
        <v>117</v>
      </c>
      <c r="H369" s="610">
        <v>3.4000000000000002E-2</v>
      </c>
      <c r="I369" s="423" t="s">
        <v>119</v>
      </c>
      <c r="J369" s="611">
        <f t="shared" si="14"/>
        <v>0</v>
      </c>
      <c r="K369" s="409" t="s">
        <v>273</v>
      </c>
      <c r="L369" s="518"/>
      <c r="M369" s="586"/>
      <c r="N369" s="165"/>
    </row>
    <row r="370" spans="1:14" s="163" customFormat="1" ht="15" customHeight="1" x14ac:dyDescent="0.2">
      <c r="A370" s="536"/>
      <c r="B370" s="410"/>
      <c r="C370" s="587"/>
      <c r="D370" s="584"/>
      <c r="E370" s="585" t="s">
        <v>4855</v>
      </c>
      <c r="F370" s="287"/>
      <c r="G370" s="1357" t="s">
        <v>117</v>
      </c>
      <c r="H370" s="610">
        <v>1.7000000000000001E-2</v>
      </c>
      <c r="I370" s="423" t="s">
        <v>119</v>
      </c>
      <c r="J370" s="611">
        <f t="shared" si="14"/>
        <v>0</v>
      </c>
      <c r="K370" s="409" t="s">
        <v>272</v>
      </c>
      <c r="L370" s="518"/>
      <c r="M370" s="588"/>
      <c r="N370" s="165"/>
    </row>
    <row r="371" spans="1:14" s="163" customFormat="1" ht="15" customHeight="1" x14ac:dyDescent="0.2">
      <c r="A371" s="536"/>
      <c r="B371" s="404">
        <f>B369+1</f>
        <v>3</v>
      </c>
      <c r="C371" s="583" t="s">
        <v>149</v>
      </c>
      <c r="D371" s="584"/>
      <c r="E371" s="585" t="s">
        <v>167</v>
      </c>
      <c r="F371" s="287"/>
      <c r="G371" s="1357" t="s">
        <v>117</v>
      </c>
      <c r="H371" s="610">
        <v>5.8000000000000003E-2</v>
      </c>
      <c r="I371" s="423" t="s">
        <v>119</v>
      </c>
      <c r="J371" s="611">
        <f t="shared" si="14"/>
        <v>0</v>
      </c>
      <c r="K371" s="409" t="s">
        <v>271</v>
      </c>
      <c r="L371" s="518"/>
      <c r="M371" s="586"/>
      <c r="N371" s="165"/>
    </row>
    <row r="372" spans="1:14" s="163" customFormat="1" ht="15" customHeight="1" x14ac:dyDescent="0.2">
      <c r="A372" s="536"/>
      <c r="B372" s="404">
        <f>B371+1</f>
        <v>4</v>
      </c>
      <c r="C372" s="583" t="s">
        <v>148</v>
      </c>
      <c r="D372" s="584"/>
      <c r="E372" s="585" t="s">
        <v>167</v>
      </c>
      <c r="F372" s="287"/>
      <c r="G372" s="1357" t="s">
        <v>117</v>
      </c>
      <c r="H372" s="610">
        <v>8.7999999999999995E-2</v>
      </c>
      <c r="I372" s="423" t="s">
        <v>119</v>
      </c>
      <c r="J372" s="611">
        <f t="shared" si="14"/>
        <v>0</v>
      </c>
      <c r="K372" s="409" t="s">
        <v>269</v>
      </c>
      <c r="L372" s="518"/>
      <c r="M372" s="586"/>
      <c r="N372" s="165"/>
    </row>
    <row r="373" spans="1:14" s="163" customFormat="1" ht="15" customHeight="1" x14ac:dyDescent="0.2">
      <c r="A373" s="536"/>
      <c r="B373" s="404">
        <f>B372+1</f>
        <v>5</v>
      </c>
      <c r="C373" s="583" t="s">
        <v>135</v>
      </c>
      <c r="D373" s="584"/>
      <c r="E373" s="585" t="s">
        <v>167</v>
      </c>
      <c r="F373" s="287"/>
      <c r="G373" s="1357" t="s">
        <v>117</v>
      </c>
      <c r="H373" s="610">
        <v>0.11600000000000001</v>
      </c>
      <c r="I373" s="423" t="s">
        <v>119</v>
      </c>
      <c r="J373" s="611">
        <f t="shared" si="14"/>
        <v>0</v>
      </c>
      <c r="K373" s="409" t="s">
        <v>268</v>
      </c>
      <c r="L373" s="518"/>
      <c r="M373" s="586"/>
      <c r="N373" s="165"/>
    </row>
    <row r="374" spans="1:14" s="163" customFormat="1" ht="15" customHeight="1" x14ac:dyDescent="0.2">
      <c r="A374" s="536"/>
      <c r="B374" s="410"/>
      <c r="C374" s="587"/>
      <c r="D374" s="584"/>
      <c r="E374" s="585" t="s">
        <v>4855</v>
      </c>
      <c r="F374" s="287"/>
      <c r="G374" s="1357" t="s">
        <v>117</v>
      </c>
      <c r="H374" s="610">
        <v>5.2999999999999999E-2</v>
      </c>
      <c r="I374" s="423" t="s">
        <v>119</v>
      </c>
      <c r="J374" s="611">
        <f t="shared" si="14"/>
        <v>0</v>
      </c>
      <c r="K374" s="409" t="s">
        <v>270</v>
      </c>
      <c r="L374" s="518"/>
      <c r="M374" s="588"/>
      <c r="N374" s="165"/>
    </row>
    <row r="375" spans="1:14" s="163" customFormat="1" ht="15" customHeight="1" x14ac:dyDescent="0.2">
      <c r="A375" s="536"/>
      <c r="B375" s="404">
        <f>B373+1</f>
        <v>6</v>
      </c>
      <c r="C375" s="583" t="s">
        <v>144</v>
      </c>
      <c r="D375" s="584"/>
      <c r="E375" s="585" t="s">
        <v>167</v>
      </c>
      <c r="F375" s="287"/>
      <c r="G375" s="1357" t="s">
        <v>117</v>
      </c>
      <c r="H375" s="610">
        <v>0.13900000000000001</v>
      </c>
      <c r="I375" s="423" t="s">
        <v>119</v>
      </c>
      <c r="J375" s="611">
        <f t="shared" si="14"/>
        <v>0</v>
      </c>
      <c r="K375" s="409" t="s">
        <v>267</v>
      </c>
      <c r="L375" s="518"/>
      <c r="M375" s="586"/>
      <c r="N375" s="165"/>
    </row>
    <row r="376" spans="1:14" s="163" customFormat="1" ht="15" customHeight="1" x14ac:dyDescent="0.2">
      <c r="A376" s="536"/>
      <c r="B376" s="410"/>
      <c r="C376" s="587"/>
      <c r="D376" s="584"/>
      <c r="E376" s="585" t="s">
        <v>4855</v>
      </c>
      <c r="F376" s="287"/>
      <c r="G376" s="1357" t="s">
        <v>117</v>
      </c>
      <c r="H376" s="610">
        <v>6.5000000000000002E-2</v>
      </c>
      <c r="I376" s="423" t="s">
        <v>119</v>
      </c>
      <c r="J376" s="611">
        <f t="shared" si="14"/>
        <v>0</v>
      </c>
      <c r="K376" s="409" t="s">
        <v>266</v>
      </c>
      <c r="L376" s="518"/>
      <c r="M376" s="588"/>
      <c r="N376" s="165"/>
    </row>
    <row r="377" spans="1:14" s="163" customFormat="1" ht="15" customHeight="1" x14ac:dyDescent="0.2">
      <c r="A377" s="536"/>
      <c r="B377" s="404">
        <f>B375+1</f>
        <v>7</v>
      </c>
      <c r="C377" s="583" t="s">
        <v>133</v>
      </c>
      <c r="D377" s="584"/>
      <c r="E377" s="585" t="s">
        <v>167</v>
      </c>
      <c r="F377" s="287"/>
      <c r="G377" s="1357" t="s">
        <v>117</v>
      </c>
      <c r="H377" s="610">
        <v>0.161</v>
      </c>
      <c r="I377" s="423" t="s">
        <v>119</v>
      </c>
      <c r="J377" s="611">
        <f t="shared" si="14"/>
        <v>0</v>
      </c>
      <c r="K377" s="409" t="s">
        <v>265</v>
      </c>
      <c r="L377" s="518"/>
      <c r="M377" s="586"/>
      <c r="N377" s="165"/>
    </row>
    <row r="378" spans="1:14" s="163" customFormat="1" ht="15" customHeight="1" x14ac:dyDescent="0.2">
      <c r="A378" s="536"/>
      <c r="B378" s="410"/>
      <c r="C378" s="587"/>
      <c r="D378" s="584"/>
      <c r="E378" s="585" t="s">
        <v>4855</v>
      </c>
      <c r="F378" s="287"/>
      <c r="G378" s="1357" t="s">
        <v>117</v>
      </c>
      <c r="H378" s="610">
        <v>7.6999999999999999E-2</v>
      </c>
      <c r="I378" s="423" t="s">
        <v>119</v>
      </c>
      <c r="J378" s="611">
        <f t="shared" si="14"/>
        <v>0</v>
      </c>
      <c r="K378" s="409" t="s">
        <v>264</v>
      </c>
      <c r="L378" s="518"/>
      <c r="M378" s="588"/>
      <c r="N378" s="165"/>
    </row>
    <row r="379" spans="1:14" s="163" customFormat="1" ht="15" customHeight="1" x14ac:dyDescent="0.2">
      <c r="A379" s="536"/>
      <c r="B379" s="404">
        <f>B377+1</f>
        <v>8</v>
      </c>
      <c r="C379" s="583" t="s">
        <v>131</v>
      </c>
      <c r="D379" s="584"/>
      <c r="E379" s="585" t="s">
        <v>167</v>
      </c>
      <c r="F379" s="287"/>
      <c r="G379" s="1357" t="s">
        <v>117</v>
      </c>
      <c r="H379" s="610">
        <v>0.185</v>
      </c>
      <c r="I379" s="423" t="s">
        <v>119</v>
      </c>
      <c r="J379" s="611">
        <f t="shared" si="14"/>
        <v>0</v>
      </c>
      <c r="K379" s="409" t="s">
        <v>263</v>
      </c>
      <c r="L379" s="518"/>
      <c r="M379" s="586"/>
      <c r="N379" s="165"/>
    </row>
    <row r="380" spans="1:14" s="163" customFormat="1" ht="15" customHeight="1" x14ac:dyDescent="0.2">
      <c r="A380" s="536"/>
      <c r="B380" s="410"/>
      <c r="C380" s="587"/>
      <c r="D380" s="584"/>
      <c r="E380" s="585" t="s">
        <v>4855</v>
      </c>
      <c r="F380" s="287"/>
      <c r="G380" s="1357" t="s">
        <v>117</v>
      </c>
      <c r="H380" s="610">
        <v>8.8999999999999996E-2</v>
      </c>
      <c r="I380" s="423" t="s">
        <v>119</v>
      </c>
      <c r="J380" s="611">
        <f t="shared" si="14"/>
        <v>0</v>
      </c>
      <c r="K380" s="409" t="s">
        <v>262</v>
      </c>
      <c r="L380" s="518"/>
      <c r="M380" s="588"/>
      <c r="N380" s="165"/>
    </row>
    <row r="381" spans="1:14" s="163" customFormat="1" ht="15" customHeight="1" x14ac:dyDescent="0.2">
      <c r="A381" s="536"/>
      <c r="B381" s="404">
        <f>B379+1</f>
        <v>9</v>
      </c>
      <c r="C381" s="583" t="s">
        <v>129</v>
      </c>
      <c r="D381" s="584"/>
      <c r="E381" s="585" t="s">
        <v>167</v>
      </c>
      <c r="F381" s="287"/>
      <c r="G381" s="1357" t="s">
        <v>117</v>
      </c>
      <c r="H381" s="610">
        <v>0.215</v>
      </c>
      <c r="I381" s="423" t="s">
        <v>119</v>
      </c>
      <c r="J381" s="611">
        <f t="shared" si="14"/>
        <v>0</v>
      </c>
      <c r="K381" s="409" t="s">
        <v>261</v>
      </c>
      <c r="L381" s="518"/>
      <c r="M381" s="586"/>
      <c r="N381" s="165"/>
    </row>
    <row r="382" spans="1:14" s="163" customFormat="1" ht="15" customHeight="1" x14ac:dyDescent="0.2">
      <c r="A382" s="536"/>
      <c r="B382" s="410"/>
      <c r="C382" s="587"/>
      <c r="D382" s="584"/>
      <c r="E382" s="585" t="s">
        <v>4855</v>
      </c>
      <c r="F382" s="287"/>
      <c r="G382" s="1357" t="s">
        <v>117</v>
      </c>
      <c r="H382" s="610">
        <v>0.10100000000000001</v>
      </c>
      <c r="I382" s="423" t="s">
        <v>119</v>
      </c>
      <c r="J382" s="611">
        <f t="shared" si="14"/>
        <v>0</v>
      </c>
      <c r="K382" s="409" t="s">
        <v>260</v>
      </c>
      <c r="L382" s="518"/>
      <c r="M382" s="588"/>
      <c r="N382" s="165"/>
    </row>
    <row r="383" spans="1:14" s="163" customFormat="1" ht="15" customHeight="1" x14ac:dyDescent="0.2">
      <c r="A383" s="536"/>
      <c r="B383" s="404">
        <f>B381+1</f>
        <v>10</v>
      </c>
      <c r="C383" s="583" t="s">
        <v>128</v>
      </c>
      <c r="D383" s="584"/>
      <c r="E383" s="585" t="s">
        <v>167</v>
      </c>
      <c r="F383" s="287"/>
      <c r="G383" s="1357" t="s">
        <v>117</v>
      </c>
      <c r="H383" s="610">
        <v>0.22500000000000001</v>
      </c>
      <c r="I383" s="423" t="s">
        <v>119</v>
      </c>
      <c r="J383" s="611">
        <f t="shared" si="14"/>
        <v>0</v>
      </c>
      <c r="K383" s="409" t="s">
        <v>259</v>
      </c>
      <c r="L383" s="518"/>
      <c r="M383" s="586"/>
      <c r="N383" s="165"/>
    </row>
    <row r="384" spans="1:14" s="163" customFormat="1" ht="15" customHeight="1" x14ac:dyDescent="0.2">
      <c r="A384" s="536"/>
      <c r="B384" s="410"/>
      <c r="C384" s="587"/>
      <c r="D384" s="584"/>
      <c r="E384" s="585" t="s">
        <v>4855</v>
      </c>
      <c r="F384" s="287"/>
      <c r="G384" s="1357" t="s">
        <v>117</v>
      </c>
      <c r="H384" s="610">
        <v>0.108</v>
      </c>
      <c r="I384" s="423" t="s">
        <v>119</v>
      </c>
      <c r="J384" s="611">
        <f t="shared" si="14"/>
        <v>0</v>
      </c>
      <c r="K384" s="409" t="s">
        <v>258</v>
      </c>
      <c r="L384" s="518"/>
      <c r="M384" s="588"/>
      <c r="N384" s="165"/>
    </row>
    <row r="385" spans="1:14" s="163" customFormat="1" ht="15" customHeight="1" x14ac:dyDescent="0.2">
      <c r="A385" s="536"/>
      <c r="B385" s="404">
        <f>B383+1</f>
        <v>11</v>
      </c>
      <c r="C385" s="583" t="s">
        <v>127</v>
      </c>
      <c r="D385" s="584"/>
      <c r="E385" s="585" t="s">
        <v>167</v>
      </c>
      <c r="F385" s="287"/>
      <c r="G385" s="1357" t="s">
        <v>117</v>
      </c>
      <c r="H385" s="610">
        <v>0.25900000000000001</v>
      </c>
      <c r="I385" s="423" t="s">
        <v>119</v>
      </c>
      <c r="J385" s="611">
        <f t="shared" si="14"/>
        <v>0</v>
      </c>
      <c r="K385" s="409" t="s">
        <v>257</v>
      </c>
      <c r="L385" s="518"/>
      <c r="M385" s="586"/>
      <c r="N385" s="165"/>
    </row>
    <row r="386" spans="1:14" s="163" customFormat="1" ht="15" customHeight="1" x14ac:dyDescent="0.2">
      <c r="A386" s="536"/>
      <c r="B386" s="410"/>
      <c r="C386" s="587"/>
      <c r="D386" s="584"/>
      <c r="E386" s="585" t="s">
        <v>4855</v>
      </c>
      <c r="F386" s="287"/>
      <c r="G386" s="1357" t="s">
        <v>117</v>
      </c>
      <c r="H386" s="610">
        <v>0.12</v>
      </c>
      <c r="I386" s="423" t="s">
        <v>119</v>
      </c>
      <c r="J386" s="611">
        <f t="shared" si="14"/>
        <v>0</v>
      </c>
      <c r="K386" s="409" t="s">
        <v>256</v>
      </c>
      <c r="L386" s="518"/>
      <c r="M386" s="588"/>
      <c r="N386" s="165"/>
    </row>
    <row r="387" spans="1:14" s="163" customFormat="1" ht="15" customHeight="1" x14ac:dyDescent="0.2">
      <c r="A387" s="536"/>
      <c r="B387" s="404">
        <f>B385+1</f>
        <v>12</v>
      </c>
      <c r="C387" s="583" t="s">
        <v>126</v>
      </c>
      <c r="D387" s="584"/>
      <c r="E387" s="585" t="s">
        <v>167</v>
      </c>
      <c r="F387" s="287"/>
      <c r="G387" s="1357" t="s">
        <v>117</v>
      </c>
      <c r="H387" s="610">
        <v>0.20100000000000001</v>
      </c>
      <c r="I387" s="423" t="s">
        <v>119</v>
      </c>
      <c r="J387" s="611">
        <f t="shared" si="14"/>
        <v>0</v>
      </c>
      <c r="K387" s="409" t="s">
        <v>255</v>
      </c>
      <c r="L387" s="518"/>
      <c r="M387" s="586"/>
      <c r="N387" s="165"/>
    </row>
    <row r="388" spans="1:14" s="163" customFormat="1" ht="15" customHeight="1" x14ac:dyDescent="0.2">
      <c r="A388" s="536"/>
      <c r="B388" s="410"/>
      <c r="C388" s="587"/>
      <c r="D388" s="584"/>
      <c r="E388" s="585" t="s">
        <v>4855</v>
      </c>
      <c r="F388" s="287"/>
      <c r="G388" s="1357" t="s">
        <v>117</v>
      </c>
      <c r="H388" s="610">
        <v>0.13200000000000001</v>
      </c>
      <c r="I388" s="423" t="s">
        <v>119</v>
      </c>
      <c r="J388" s="611">
        <f t="shared" si="14"/>
        <v>0</v>
      </c>
      <c r="K388" s="409" t="s">
        <v>254</v>
      </c>
      <c r="L388" s="518"/>
      <c r="M388" s="588"/>
      <c r="N388" s="165"/>
    </row>
    <row r="389" spans="1:14" s="163" customFormat="1" ht="15" customHeight="1" x14ac:dyDescent="0.2">
      <c r="A389" s="536"/>
      <c r="B389" s="404">
        <f>B387+1</f>
        <v>13</v>
      </c>
      <c r="C389" s="583" t="s">
        <v>125</v>
      </c>
      <c r="D389" s="584"/>
      <c r="E389" s="585" t="s">
        <v>167</v>
      </c>
      <c r="F389" s="287"/>
      <c r="G389" s="1357" t="s">
        <v>117</v>
      </c>
      <c r="H389" s="610">
        <v>0.23499999999999999</v>
      </c>
      <c r="I389" s="423" t="s">
        <v>119</v>
      </c>
      <c r="J389" s="611">
        <f t="shared" si="14"/>
        <v>0</v>
      </c>
      <c r="K389" s="409" t="s">
        <v>253</v>
      </c>
      <c r="L389" s="518"/>
      <c r="M389" s="586"/>
      <c r="N389" s="165"/>
    </row>
    <row r="390" spans="1:14" s="163" customFormat="1" ht="15" customHeight="1" x14ac:dyDescent="0.2">
      <c r="A390" s="536"/>
      <c r="B390" s="410"/>
      <c r="C390" s="587"/>
      <c r="D390" s="584"/>
      <c r="E390" s="585" t="s">
        <v>4855</v>
      </c>
      <c r="F390" s="287"/>
      <c r="G390" s="1357" t="s">
        <v>117</v>
      </c>
      <c r="H390" s="610">
        <v>0.157</v>
      </c>
      <c r="I390" s="423" t="s">
        <v>119</v>
      </c>
      <c r="J390" s="611">
        <f t="shared" si="14"/>
        <v>0</v>
      </c>
      <c r="K390" s="409" t="s">
        <v>322</v>
      </c>
      <c r="L390" s="518"/>
      <c r="M390" s="588"/>
      <c r="N390" s="165"/>
    </row>
    <row r="391" spans="1:14" s="163" customFormat="1" ht="15" customHeight="1" x14ac:dyDescent="0.2">
      <c r="A391" s="536"/>
      <c r="B391" s="404">
        <f>B389+1</f>
        <v>14</v>
      </c>
      <c r="C391" s="583" t="s">
        <v>124</v>
      </c>
      <c r="D391" s="584"/>
      <c r="E391" s="585" t="s">
        <v>167</v>
      </c>
      <c r="F391" s="287"/>
      <c r="G391" s="1357" t="s">
        <v>117</v>
      </c>
      <c r="H391" s="610">
        <v>0.20799999999999999</v>
      </c>
      <c r="I391" s="423" t="s">
        <v>119</v>
      </c>
      <c r="J391" s="611">
        <f t="shared" si="14"/>
        <v>0</v>
      </c>
      <c r="K391" s="409" t="s">
        <v>321</v>
      </c>
      <c r="L391" s="518"/>
      <c r="M391" s="586"/>
      <c r="N391" s="165"/>
    </row>
    <row r="392" spans="1:14" s="163" customFormat="1" ht="15" customHeight="1" x14ac:dyDescent="0.2">
      <c r="A392" s="536"/>
      <c r="B392" s="410"/>
      <c r="C392" s="587"/>
      <c r="D392" s="584"/>
      <c r="E392" s="585" t="s">
        <v>4855</v>
      </c>
      <c r="F392" s="287"/>
      <c r="G392" s="1357" t="s">
        <v>117</v>
      </c>
      <c r="H392" s="610">
        <v>0.13900000000000001</v>
      </c>
      <c r="I392" s="423" t="s">
        <v>119</v>
      </c>
      <c r="J392" s="611">
        <f t="shared" si="14"/>
        <v>0</v>
      </c>
      <c r="K392" s="409" t="s">
        <v>320</v>
      </c>
      <c r="L392" s="518"/>
      <c r="M392" s="588"/>
      <c r="N392" s="165"/>
    </row>
    <row r="393" spans="1:14" s="163" customFormat="1" ht="15" customHeight="1" x14ac:dyDescent="0.2">
      <c r="A393" s="536"/>
      <c r="B393" s="404">
        <f>B391+1</f>
        <v>15</v>
      </c>
      <c r="C393" s="583" t="s">
        <v>123</v>
      </c>
      <c r="D393" s="584" t="s">
        <v>534</v>
      </c>
      <c r="E393" s="585" t="s">
        <v>143</v>
      </c>
      <c r="F393" s="287"/>
      <c r="G393" s="1357" t="s">
        <v>117</v>
      </c>
      <c r="H393" s="610">
        <v>0.26400000000000001</v>
      </c>
      <c r="I393" s="423" t="s">
        <v>119</v>
      </c>
      <c r="J393" s="611">
        <f t="shared" si="14"/>
        <v>0</v>
      </c>
      <c r="K393" s="409" t="s">
        <v>319</v>
      </c>
      <c r="L393" s="518"/>
      <c r="M393" s="586"/>
      <c r="N393" s="165"/>
    </row>
    <row r="394" spans="1:14" s="163" customFormat="1" ht="15" customHeight="1" x14ac:dyDescent="0.2">
      <c r="A394" s="536"/>
      <c r="B394" s="410"/>
      <c r="C394" s="589" t="s">
        <v>167</v>
      </c>
      <c r="D394" s="584" t="s">
        <v>530</v>
      </c>
      <c r="E394" s="585" t="s">
        <v>142</v>
      </c>
      <c r="F394" s="287"/>
      <c r="G394" s="1357" t="s">
        <v>117</v>
      </c>
      <c r="H394" s="610">
        <v>0.20300000000000001</v>
      </c>
      <c r="I394" s="423" t="s">
        <v>119</v>
      </c>
      <c r="J394" s="611">
        <f t="shared" si="14"/>
        <v>0</v>
      </c>
      <c r="K394" s="409" t="s">
        <v>318</v>
      </c>
      <c r="L394" s="518"/>
      <c r="M394" s="586"/>
      <c r="N394" s="165"/>
    </row>
    <row r="395" spans="1:14" s="163" customFormat="1" ht="15" customHeight="1" x14ac:dyDescent="0.2">
      <c r="A395" s="536"/>
      <c r="B395" s="404">
        <f>B393+1</f>
        <v>16</v>
      </c>
      <c r="C395" s="405" t="s">
        <v>123</v>
      </c>
      <c r="D395" s="406" t="s">
        <v>534</v>
      </c>
      <c r="E395" s="539" t="s">
        <v>143</v>
      </c>
      <c r="F395" s="287"/>
      <c r="G395" s="1357" t="s">
        <v>117</v>
      </c>
      <c r="H395" s="610">
        <v>0.17599999999999999</v>
      </c>
      <c r="I395" s="423" t="s">
        <v>119</v>
      </c>
      <c r="J395" s="611">
        <f t="shared" si="14"/>
        <v>0</v>
      </c>
      <c r="K395" s="409" t="s">
        <v>317</v>
      </c>
      <c r="L395" s="518"/>
      <c r="M395" s="588"/>
      <c r="N395" s="165"/>
    </row>
    <row r="396" spans="1:14" s="163" customFormat="1" ht="15" customHeight="1" x14ac:dyDescent="0.2">
      <c r="A396" s="536"/>
      <c r="B396" s="410"/>
      <c r="C396" s="590" t="s">
        <v>4855</v>
      </c>
      <c r="D396" s="406" t="s">
        <v>530</v>
      </c>
      <c r="E396" s="539" t="s">
        <v>142</v>
      </c>
      <c r="F396" s="287"/>
      <c r="G396" s="1357" t="s">
        <v>117</v>
      </c>
      <c r="H396" s="610">
        <v>0.13500000000000001</v>
      </c>
      <c r="I396" s="423" t="s">
        <v>119</v>
      </c>
      <c r="J396" s="611">
        <f t="shared" si="14"/>
        <v>0</v>
      </c>
      <c r="K396" s="409" t="s">
        <v>316</v>
      </c>
      <c r="L396" s="518"/>
      <c r="M396" s="588"/>
      <c r="N396" s="165"/>
    </row>
    <row r="397" spans="1:14" s="163" customFormat="1" ht="15" customHeight="1" x14ac:dyDescent="0.2">
      <c r="A397" s="536"/>
      <c r="B397" s="404">
        <f>B395+1</f>
        <v>17</v>
      </c>
      <c r="C397" s="583" t="s">
        <v>122</v>
      </c>
      <c r="D397" s="406" t="s">
        <v>534</v>
      </c>
      <c r="E397" s="539" t="s">
        <v>143</v>
      </c>
      <c r="F397" s="287"/>
      <c r="G397" s="1357" t="s">
        <v>117</v>
      </c>
      <c r="H397" s="610">
        <v>0.27900000000000003</v>
      </c>
      <c r="I397" s="423" t="s">
        <v>119</v>
      </c>
      <c r="J397" s="611">
        <f t="shared" si="14"/>
        <v>0</v>
      </c>
      <c r="K397" s="409" t="s">
        <v>315</v>
      </c>
      <c r="L397" s="518"/>
      <c r="M397" s="586"/>
      <c r="N397" s="165"/>
    </row>
    <row r="398" spans="1:14" s="163" customFormat="1" ht="15" customHeight="1" x14ac:dyDescent="0.2">
      <c r="A398" s="536"/>
      <c r="B398" s="410"/>
      <c r="C398" s="589" t="s">
        <v>167</v>
      </c>
      <c r="D398" s="406" t="s">
        <v>530</v>
      </c>
      <c r="E398" s="539" t="s">
        <v>142</v>
      </c>
      <c r="F398" s="287"/>
      <c r="G398" s="1357" t="s">
        <v>117</v>
      </c>
      <c r="H398" s="610">
        <v>0.20499999999999999</v>
      </c>
      <c r="I398" s="423" t="s">
        <v>119</v>
      </c>
      <c r="J398" s="611">
        <f t="shared" si="14"/>
        <v>0</v>
      </c>
      <c r="K398" s="409" t="s">
        <v>314</v>
      </c>
      <c r="L398" s="518"/>
      <c r="M398" s="586"/>
      <c r="N398" s="165"/>
    </row>
    <row r="399" spans="1:14" s="163" customFormat="1" ht="15" customHeight="1" x14ac:dyDescent="0.2">
      <c r="A399" s="536"/>
      <c r="B399" s="404">
        <f>B397+1</f>
        <v>18</v>
      </c>
      <c r="C399" s="405" t="s">
        <v>122</v>
      </c>
      <c r="D399" s="406" t="s">
        <v>534</v>
      </c>
      <c r="E399" s="539" t="s">
        <v>143</v>
      </c>
      <c r="F399" s="287"/>
      <c r="G399" s="1357" t="s">
        <v>117</v>
      </c>
      <c r="H399" s="610">
        <v>0.186</v>
      </c>
      <c r="I399" s="423" t="s">
        <v>119</v>
      </c>
      <c r="J399" s="611">
        <f t="shared" si="14"/>
        <v>0</v>
      </c>
      <c r="K399" s="409" t="s">
        <v>313</v>
      </c>
      <c r="L399" s="518"/>
      <c r="M399" s="588"/>
      <c r="N399" s="165"/>
    </row>
    <row r="400" spans="1:14" s="163" customFormat="1" ht="15" customHeight="1" thickBot="1" x14ac:dyDescent="0.25">
      <c r="A400" s="536"/>
      <c r="B400" s="410"/>
      <c r="C400" s="590" t="s">
        <v>4855</v>
      </c>
      <c r="D400" s="406" t="s">
        <v>530</v>
      </c>
      <c r="E400" s="539" t="s">
        <v>142</v>
      </c>
      <c r="F400" s="288"/>
      <c r="G400" s="1357" t="s">
        <v>117</v>
      </c>
      <c r="H400" s="610">
        <v>0.13700000000000001</v>
      </c>
      <c r="I400" s="423" t="s">
        <v>119</v>
      </c>
      <c r="J400" s="611">
        <f>ROUND(F400*H400,0)</f>
        <v>0</v>
      </c>
      <c r="K400" s="409" t="s">
        <v>312</v>
      </c>
      <c r="L400" s="518"/>
      <c r="M400" s="588"/>
      <c r="N400" s="165"/>
    </row>
    <row r="401" spans="1:16" s="163" customFormat="1" ht="9" customHeight="1" thickTop="1" x14ac:dyDescent="0.2">
      <c r="A401" s="536"/>
      <c r="B401" s="536"/>
      <c r="C401" s="536"/>
      <c r="D401" s="536"/>
      <c r="E401" s="536"/>
      <c r="F401" s="545"/>
      <c r="G401" s="536"/>
      <c r="H401" s="546"/>
      <c r="I401" s="536"/>
      <c r="J401" s="547"/>
      <c r="K401" s="536"/>
      <c r="L401" s="388"/>
      <c r="M401" s="391"/>
      <c r="P401" s="155"/>
    </row>
    <row r="402" spans="1:16" ht="15.75" customHeight="1" x14ac:dyDescent="0.2">
      <c r="A402" s="551"/>
      <c r="B402" s="536" t="s">
        <v>504</v>
      </c>
      <c r="C402" s="550"/>
      <c r="D402" s="550"/>
      <c r="E402" s="550"/>
      <c r="F402" s="549"/>
      <c r="G402" s="550"/>
      <c r="H402" s="554"/>
      <c r="I402" s="550"/>
      <c r="J402" s="549"/>
      <c r="K402" s="550"/>
      <c r="L402" s="384"/>
      <c r="M402" s="391"/>
    </row>
    <row r="403" spans="1:16" ht="3" customHeight="1" thickBot="1" x14ac:dyDescent="0.25">
      <c r="A403" s="553"/>
      <c r="B403" s="550"/>
      <c r="C403" s="550"/>
      <c r="D403" s="550"/>
      <c r="E403" s="550"/>
      <c r="F403" s="549"/>
      <c r="G403" s="550"/>
      <c r="H403" s="554"/>
      <c r="I403" s="550"/>
      <c r="J403" s="549"/>
      <c r="K403" s="550"/>
      <c r="L403" s="384"/>
      <c r="M403" s="391"/>
      <c r="P403" s="163"/>
    </row>
    <row r="404" spans="1:16" s="163" customFormat="1" ht="15" customHeight="1" thickTop="1" x14ac:dyDescent="0.2">
      <c r="A404" s="536"/>
      <c r="B404" s="404">
        <f>B399+1</f>
        <v>19</v>
      </c>
      <c r="C404" s="583" t="s">
        <v>121</v>
      </c>
      <c r="D404" s="406" t="s">
        <v>534</v>
      </c>
      <c r="E404" s="539" t="s">
        <v>143</v>
      </c>
      <c r="F404" s="289"/>
      <c r="G404" s="1357" t="s">
        <v>117</v>
      </c>
      <c r="H404" s="610">
        <v>0.29499999999999998</v>
      </c>
      <c r="I404" s="423" t="s">
        <v>119</v>
      </c>
      <c r="J404" s="611">
        <f t="shared" ref="J404:J419" si="15">ROUND(F404*H404,0)</f>
        <v>0</v>
      </c>
      <c r="K404" s="409" t="s">
        <v>309</v>
      </c>
      <c r="L404" s="518"/>
      <c r="M404" s="586"/>
      <c r="N404" s="165"/>
    </row>
    <row r="405" spans="1:16" s="163" customFormat="1" ht="15" customHeight="1" x14ac:dyDescent="0.2">
      <c r="A405" s="536"/>
      <c r="B405" s="410"/>
      <c r="C405" s="589" t="s">
        <v>167</v>
      </c>
      <c r="D405" s="406" t="s">
        <v>530</v>
      </c>
      <c r="E405" s="539" t="s">
        <v>142</v>
      </c>
      <c r="F405" s="287"/>
      <c r="G405" s="1357" t="s">
        <v>117</v>
      </c>
      <c r="H405" s="610">
        <v>0.22</v>
      </c>
      <c r="I405" s="423" t="s">
        <v>119</v>
      </c>
      <c r="J405" s="611">
        <f t="shared" si="15"/>
        <v>0</v>
      </c>
      <c r="K405" s="409" t="s">
        <v>308</v>
      </c>
      <c r="L405" s="518"/>
      <c r="M405" s="586"/>
      <c r="N405" s="165"/>
    </row>
    <row r="406" spans="1:16" s="163" customFormat="1" ht="15" customHeight="1" x14ac:dyDescent="0.2">
      <c r="A406" s="536"/>
      <c r="B406" s="404">
        <f>B404+1</f>
        <v>20</v>
      </c>
      <c r="C406" s="583" t="s">
        <v>121</v>
      </c>
      <c r="D406" s="406" t="s">
        <v>534</v>
      </c>
      <c r="E406" s="539" t="s">
        <v>143</v>
      </c>
      <c r="F406" s="287"/>
      <c r="G406" s="1357" t="s">
        <v>117</v>
      </c>
      <c r="H406" s="610">
        <v>0.19700000000000001</v>
      </c>
      <c r="I406" s="423" t="s">
        <v>119</v>
      </c>
      <c r="J406" s="611">
        <f t="shared" si="15"/>
        <v>0</v>
      </c>
      <c r="K406" s="409" t="s">
        <v>5260</v>
      </c>
      <c r="L406" s="518"/>
      <c r="M406" s="588"/>
      <c r="N406" s="165"/>
    </row>
    <row r="407" spans="1:16" s="163" customFormat="1" ht="15" customHeight="1" x14ac:dyDescent="0.2">
      <c r="A407" s="536"/>
      <c r="B407" s="410"/>
      <c r="C407" s="589" t="s">
        <v>4855</v>
      </c>
      <c r="D407" s="406" t="s">
        <v>530</v>
      </c>
      <c r="E407" s="539" t="s">
        <v>142</v>
      </c>
      <c r="F407" s="287"/>
      <c r="G407" s="1357" t="s">
        <v>117</v>
      </c>
      <c r="H407" s="610">
        <v>0.14599999999999999</v>
      </c>
      <c r="I407" s="423" t="s">
        <v>119</v>
      </c>
      <c r="J407" s="613">
        <f t="shared" si="15"/>
        <v>0</v>
      </c>
      <c r="K407" s="409" t="s">
        <v>5118</v>
      </c>
      <c r="L407" s="518"/>
      <c r="M407" s="588"/>
      <c r="N407" s="165"/>
    </row>
    <row r="408" spans="1:16" s="163" customFormat="1" ht="15" customHeight="1" x14ac:dyDescent="0.2">
      <c r="A408" s="536"/>
      <c r="B408" s="404">
        <f>B406+1</f>
        <v>21</v>
      </c>
      <c r="C408" s="583" t="s">
        <v>120</v>
      </c>
      <c r="D408" s="406" t="s">
        <v>534</v>
      </c>
      <c r="E408" s="539" t="s">
        <v>143</v>
      </c>
      <c r="F408" s="287"/>
      <c r="G408" s="1357" t="s">
        <v>117</v>
      </c>
      <c r="H408" s="610">
        <v>0.30399999999999999</v>
      </c>
      <c r="I408" s="423" t="s">
        <v>119</v>
      </c>
      <c r="J408" s="611">
        <f t="shared" si="15"/>
        <v>0</v>
      </c>
      <c r="K408" s="409" t="s">
        <v>4857</v>
      </c>
      <c r="L408" s="518"/>
      <c r="M408" s="586"/>
      <c r="N408" s="165"/>
    </row>
    <row r="409" spans="1:16" s="163" customFormat="1" ht="15" customHeight="1" x14ac:dyDescent="0.2">
      <c r="A409" s="536"/>
      <c r="B409" s="410"/>
      <c r="C409" s="589" t="s">
        <v>167</v>
      </c>
      <c r="D409" s="406" t="s">
        <v>530</v>
      </c>
      <c r="E409" s="539" t="s">
        <v>142</v>
      </c>
      <c r="F409" s="287"/>
      <c r="G409" s="1357" t="s">
        <v>117</v>
      </c>
      <c r="H409" s="610">
        <v>0.27900000000000003</v>
      </c>
      <c r="I409" s="423" t="s">
        <v>119</v>
      </c>
      <c r="J409" s="611">
        <f t="shared" si="15"/>
        <v>0</v>
      </c>
      <c r="K409" s="409" t="s">
        <v>4858</v>
      </c>
      <c r="L409" s="518"/>
      <c r="M409" s="586"/>
      <c r="N409" s="165"/>
    </row>
    <row r="410" spans="1:16" s="163" customFormat="1" ht="15" customHeight="1" x14ac:dyDescent="0.2">
      <c r="A410" s="536"/>
      <c r="B410" s="404">
        <f>B408+1</f>
        <v>22</v>
      </c>
      <c r="C410" s="583" t="s">
        <v>120</v>
      </c>
      <c r="D410" s="406" t="s">
        <v>534</v>
      </c>
      <c r="E410" s="539" t="s">
        <v>143</v>
      </c>
      <c r="F410" s="287"/>
      <c r="G410" s="1357" t="s">
        <v>117</v>
      </c>
      <c r="H410" s="610">
        <v>0.20300000000000001</v>
      </c>
      <c r="I410" s="423" t="s">
        <v>119</v>
      </c>
      <c r="J410" s="611">
        <f t="shared" si="15"/>
        <v>0</v>
      </c>
      <c r="K410" s="409" t="s">
        <v>4859</v>
      </c>
      <c r="L410" s="518"/>
      <c r="M410" s="588"/>
      <c r="N410" s="165"/>
    </row>
    <row r="411" spans="1:16" s="163" customFormat="1" ht="15" customHeight="1" x14ac:dyDescent="0.2">
      <c r="A411" s="536"/>
      <c r="B411" s="410"/>
      <c r="C411" s="589" t="s">
        <v>4855</v>
      </c>
      <c r="D411" s="406" t="s">
        <v>530</v>
      </c>
      <c r="E411" s="539" t="s">
        <v>142</v>
      </c>
      <c r="F411" s="287"/>
      <c r="G411" s="1357" t="s">
        <v>117</v>
      </c>
      <c r="H411" s="610">
        <v>0.186</v>
      </c>
      <c r="I411" s="423" t="s">
        <v>119</v>
      </c>
      <c r="J411" s="613">
        <f t="shared" si="15"/>
        <v>0</v>
      </c>
      <c r="K411" s="409" t="s">
        <v>4860</v>
      </c>
      <c r="L411" s="518"/>
      <c r="M411" s="588"/>
      <c r="N411" s="165"/>
    </row>
    <row r="412" spans="1:16" s="163" customFormat="1" ht="15" customHeight="1" x14ac:dyDescent="0.2">
      <c r="A412" s="536"/>
      <c r="B412" s="404">
        <f>B410+1</f>
        <v>23</v>
      </c>
      <c r="C412" s="583" t="s">
        <v>476</v>
      </c>
      <c r="D412" s="406" t="s">
        <v>534</v>
      </c>
      <c r="E412" s="539" t="s">
        <v>143</v>
      </c>
      <c r="F412" s="287"/>
      <c r="G412" s="1357" t="s">
        <v>117</v>
      </c>
      <c r="H412" s="610">
        <v>0.32700000000000001</v>
      </c>
      <c r="I412" s="423" t="s">
        <v>119</v>
      </c>
      <c r="J412" s="611">
        <f t="shared" si="15"/>
        <v>0</v>
      </c>
      <c r="K412" s="409" t="s">
        <v>4861</v>
      </c>
      <c r="L412" s="518"/>
      <c r="M412" s="586"/>
      <c r="N412" s="165"/>
    </row>
    <row r="413" spans="1:16" s="163" customFormat="1" ht="15" customHeight="1" x14ac:dyDescent="0.2">
      <c r="A413" s="536"/>
      <c r="B413" s="410"/>
      <c r="C413" s="589" t="s">
        <v>167</v>
      </c>
      <c r="D413" s="406" t="s">
        <v>530</v>
      </c>
      <c r="E413" s="539" t="s">
        <v>142</v>
      </c>
      <c r="F413" s="287"/>
      <c r="G413" s="1357" t="s">
        <v>117</v>
      </c>
      <c r="H413" s="610">
        <v>0.30599999999999999</v>
      </c>
      <c r="I413" s="423" t="s">
        <v>119</v>
      </c>
      <c r="J413" s="611">
        <f t="shared" si="15"/>
        <v>0</v>
      </c>
      <c r="K413" s="409" t="s">
        <v>911</v>
      </c>
      <c r="L413" s="518"/>
      <c r="M413" s="586"/>
      <c r="N413" s="165"/>
    </row>
    <row r="414" spans="1:16" s="163" customFormat="1" ht="15" customHeight="1" x14ac:dyDescent="0.2">
      <c r="A414" s="536"/>
      <c r="B414" s="404">
        <f>B412+1</f>
        <v>24</v>
      </c>
      <c r="C414" s="583" t="s">
        <v>476</v>
      </c>
      <c r="D414" s="406" t="s">
        <v>534</v>
      </c>
      <c r="E414" s="539" t="s">
        <v>143</v>
      </c>
      <c r="F414" s="287"/>
      <c r="G414" s="1357" t="s">
        <v>117</v>
      </c>
      <c r="H414" s="610">
        <v>0.218</v>
      </c>
      <c r="I414" s="423" t="s">
        <v>119</v>
      </c>
      <c r="J414" s="611">
        <f t="shared" si="15"/>
        <v>0</v>
      </c>
      <c r="K414" s="409" t="s">
        <v>303</v>
      </c>
      <c r="L414" s="518"/>
      <c r="M414" s="588"/>
      <c r="N414" s="165"/>
    </row>
    <row r="415" spans="1:16" s="163" customFormat="1" ht="15" customHeight="1" x14ac:dyDescent="0.2">
      <c r="A415" s="536"/>
      <c r="B415" s="410"/>
      <c r="C415" s="589" t="s">
        <v>4855</v>
      </c>
      <c r="D415" s="406" t="s">
        <v>530</v>
      </c>
      <c r="E415" s="539" t="s">
        <v>142</v>
      </c>
      <c r="F415" s="287"/>
      <c r="G415" s="1357" t="s">
        <v>117</v>
      </c>
      <c r="H415" s="610">
        <v>0.20399999999999999</v>
      </c>
      <c r="I415" s="423" t="s">
        <v>119</v>
      </c>
      <c r="J415" s="613">
        <f t="shared" si="15"/>
        <v>0</v>
      </c>
      <c r="K415" s="409" t="s">
        <v>888</v>
      </c>
      <c r="L415" s="518"/>
      <c r="M415" s="588"/>
      <c r="N415" s="165"/>
    </row>
    <row r="416" spans="1:16" s="163" customFormat="1" ht="15" customHeight="1" x14ac:dyDescent="0.2">
      <c r="A416" s="536"/>
      <c r="B416" s="404">
        <f>B414+1</f>
        <v>25</v>
      </c>
      <c r="C416" s="583" t="s">
        <v>513</v>
      </c>
      <c r="D416" s="406" t="s">
        <v>534</v>
      </c>
      <c r="E416" s="539" t="s">
        <v>143</v>
      </c>
      <c r="F416" s="287"/>
      <c r="G416" s="1357" t="s">
        <v>117</v>
      </c>
      <c r="H416" s="610">
        <v>0.34200000000000003</v>
      </c>
      <c r="I416" s="423" t="s">
        <v>119</v>
      </c>
      <c r="J416" s="611">
        <f t="shared" si="15"/>
        <v>0</v>
      </c>
      <c r="K416" s="409" t="s">
        <v>887</v>
      </c>
      <c r="L416" s="518"/>
      <c r="M416" s="586"/>
      <c r="N416" s="165"/>
    </row>
    <row r="417" spans="1:16" s="163" customFormat="1" ht="14.25" customHeight="1" x14ac:dyDescent="0.2">
      <c r="A417" s="536"/>
      <c r="B417" s="410"/>
      <c r="C417" s="589" t="s">
        <v>167</v>
      </c>
      <c r="D417" s="406" t="s">
        <v>530</v>
      </c>
      <c r="E417" s="539" t="s">
        <v>142</v>
      </c>
      <c r="F417" s="287"/>
      <c r="G417" s="1357" t="s">
        <v>117</v>
      </c>
      <c r="H417" s="610">
        <v>0.32400000000000001</v>
      </c>
      <c r="I417" s="423" t="s">
        <v>119</v>
      </c>
      <c r="J417" s="611">
        <f t="shared" si="15"/>
        <v>0</v>
      </c>
      <c r="K417" s="409" t="s">
        <v>886</v>
      </c>
      <c r="L417" s="518"/>
      <c r="M417" s="586"/>
      <c r="N417" s="165"/>
    </row>
    <row r="418" spans="1:16" s="163" customFormat="1" ht="15" customHeight="1" x14ac:dyDescent="0.2">
      <c r="A418" s="536"/>
      <c r="B418" s="404">
        <f>B416+1</f>
        <v>26</v>
      </c>
      <c r="C418" s="405" t="s">
        <v>513</v>
      </c>
      <c r="D418" s="406" t="s">
        <v>534</v>
      </c>
      <c r="E418" s="539" t="s">
        <v>143</v>
      </c>
      <c r="F418" s="287"/>
      <c r="G418" s="1357" t="s">
        <v>117</v>
      </c>
      <c r="H418" s="610">
        <v>0.22800000000000001</v>
      </c>
      <c r="I418" s="423" t="s">
        <v>119</v>
      </c>
      <c r="J418" s="611">
        <f t="shared" si="15"/>
        <v>0</v>
      </c>
      <c r="K418" s="409" t="s">
        <v>885</v>
      </c>
      <c r="L418" s="518"/>
      <c r="M418" s="588"/>
      <c r="N418" s="165"/>
    </row>
    <row r="419" spans="1:16" s="163" customFormat="1" ht="15" customHeight="1" thickBot="1" x14ac:dyDescent="0.25">
      <c r="A419" s="536"/>
      <c r="B419" s="410"/>
      <c r="C419" s="590" t="s">
        <v>656</v>
      </c>
      <c r="D419" s="406" t="s">
        <v>530</v>
      </c>
      <c r="E419" s="539" t="s">
        <v>142</v>
      </c>
      <c r="F419" s="288"/>
      <c r="G419" s="1357" t="s">
        <v>117</v>
      </c>
      <c r="H419" s="610">
        <v>0.216</v>
      </c>
      <c r="I419" s="423" t="s">
        <v>119</v>
      </c>
      <c r="J419" s="613">
        <f t="shared" si="15"/>
        <v>0</v>
      </c>
      <c r="K419" s="409" t="s">
        <v>884</v>
      </c>
      <c r="L419" s="518"/>
      <c r="M419" s="588"/>
      <c r="N419" s="165"/>
    </row>
    <row r="420" spans="1:16" s="163" customFormat="1" ht="15" customHeight="1" thickTop="1" thickBot="1" x14ac:dyDescent="0.25">
      <c r="A420" s="536"/>
      <c r="B420" s="1530" t="s">
        <v>118</v>
      </c>
      <c r="C420" s="1531"/>
      <c r="D420" s="1532"/>
      <c r="E420" s="1533"/>
      <c r="F420" s="541"/>
      <c r="G420" s="1111"/>
      <c r="H420" s="1351"/>
      <c r="I420" s="1352"/>
      <c r="J420" s="615">
        <f>SUM(J368:J400,J404:J419)</f>
        <v>0</v>
      </c>
      <c r="K420" s="409" t="s">
        <v>4856</v>
      </c>
      <c r="L420" s="446" t="s">
        <v>117</v>
      </c>
      <c r="M420" s="388"/>
    </row>
    <row r="421" spans="1:16" s="163" customFormat="1" ht="4.5" customHeight="1" x14ac:dyDescent="0.2">
      <c r="A421" s="536"/>
      <c r="B421" s="536"/>
      <c r="C421" s="536"/>
      <c r="D421" s="536"/>
      <c r="E421" s="536"/>
      <c r="F421" s="545"/>
      <c r="G421" s="536"/>
      <c r="H421" s="546"/>
      <c r="I421" s="536"/>
      <c r="J421" s="547"/>
      <c r="K421" s="536"/>
      <c r="L421" s="388"/>
      <c r="M421" s="388"/>
    </row>
    <row r="422" spans="1:16" s="163" customFormat="1" ht="4.5" customHeight="1" x14ac:dyDescent="0.2">
      <c r="A422" s="536"/>
      <c r="B422" s="536"/>
      <c r="C422" s="536"/>
      <c r="D422" s="536"/>
      <c r="E422" s="536"/>
      <c r="F422" s="545"/>
      <c r="G422" s="536"/>
      <c r="H422" s="546"/>
      <c r="I422" s="536"/>
      <c r="J422" s="547"/>
      <c r="K422" s="536"/>
      <c r="L422" s="388"/>
      <c r="M422" s="388"/>
      <c r="P422" s="155"/>
    </row>
    <row r="423" spans="1:16" ht="18.75" customHeight="1" x14ac:dyDescent="0.2">
      <c r="A423" s="551"/>
      <c r="B423" s="536" t="s">
        <v>166</v>
      </c>
      <c r="C423" s="550"/>
      <c r="D423" s="550"/>
      <c r="E423" s="550"/>
      <c r="F423" s="549"/>
      <c r="G423" s="550"/>
      <c r="H423" s="554"/>
      <c r="I423" s="550"/>
      <c r="J423" s="549"/>
      <c r="K423" s="550"/>
      <c r="L423" s="384"/>
      <c r="M423" s="384"/>
    </row>
    <row r="424" spans="1:16" ht="7.5" customHeight="1" x14ac:dyDescent="0.2">
      <c r="A424" s="553"/>
      <c r="B424" s="550"/>
      <c r="C424" s="550"/>
      <c r="D424" s="550"/>
      <c r="E424" s="550"/>
      <c r="F424" s="549"/>
      <c r="G424" s="550"/>
      <c r="H424" s="554"/>
      <c r="I424" s="550"/>
      <c r="J424" s="549"/>
      <c r="K424" s="550"/>
      <c r="L424" s="384"/>
      <c r="M424" s="384"/>
    </row>
    <row r="425" spans="1:16" ht="18.75" customHeight="1" x14ac:dyDescent="0.2">
      <c r="A425" s="553"/>
      <c r="B425" s="1534" t="s">
        <v>165</v>
      </c>
      <c r="C425" s="1535"/>
      <c r="D425" s="1534" t="s">
        <v>139</v>
      </c>
      <c r="E425" s="1535"/>
      <c r="F425" s="562" t="s">
        <v>138</v>
      </c>
      <c r="G425" s="412"/>
      <c r="H425" s="563" t="s">
        <v>137</v>
      </c>
      <c r="I425" s="412"/>
      <c r="J425" s="562" t="s">
        <v>89</v>
      </c>
      <c r="K425" s="409"/>
      <c r="L425" s="384"/>
      <c r="M425" s="384"/>
    </row>
    <row r="426" spans="1:16" ht="15" customHeight="1" thickBot="1" x14ac:dyDescent="0.25">
      <c r="A426" s="553"/>
      <c r="B426" s="564"/>
      <c r="C426" s="565"/>
      <c r="D426" s="566"/>
      <c r="E426" s="411"/>
      <c r="F426" s="582" t="s">
        <v>798</v>
      </c>
      <c r="G426" s="568"/>
      <c r="H426" s="569"/>
      <c r="I426" s="568"/>
      <c r="J426" s="567" t="s">
        <v>136</v>
      </c>
      <c r="K426" s="409"/>
      <c r="L426" s="384"/>
      <c r="M426" s="384"/>
      <c r="P426" s="163"/>
    </row>
    <row r="427" spans="1:16" s="163" customFormat="1" ht="15" customHeight="1" thickTop="1" x14ac:dyDescent="0.2">
      <c r="A427" s="536"/>
      <c r="B427" s="404">
        <v>1</v>
      </c>
      <c r="C427" s="405" t="s">
        <v>131</v>
      </c>
      <c r="D427" s="1532"/>
      <c r="E427" s="1536"/>
      <c r="F427" s="289"/>
      <c r="G427" s="1357" t="s">
        <v>117</v>
      </c>
      <c r="H427" s="610">
        <v>8.8999999999999996E-2</v>
      </c>
      <c r="I427" s="423" t="s">
        <v>119</v>
      </c>
      <c r="J427" s="611">
        <f t="shared" ref="J427:J445" si="16">ROUND(F427*H427,0)</f>
        <v>0</v>
      </c>
      <c r="K427" s="409" t="s">
        <v>134</v>
      </c>
      <c r="L427" s="518"/>
      <c r="M427" s="588"/>
      <c r="N427" s="165"/>
    </row>
    <row r="428" spans="1:16" s="163" customFormat="1" ht="15" customHeight="1" x14ac:dyDescent="0.2">
      <c r="A428" s="536"/>
      <c r="B428" s="404">
        <v>2</v>
      </c>
      <c r="C428" s="405" t="s">
        <v>129</v>
      </c>
      <c r="D428" s="1532"/>
      <c r="E428" s="1536"/>
      <c r="F428" s="287"/>
      <c r="G428" s="1357" t="s">
        <v>117</v>
      </c>
      <c r="H428" s="610">
        <v>0.10100000000000001</v>
      </c>
      <c r="I428" s="423" t="s">
        <v>119</v>
      </c>
      <c r="J428" s="611">
        <f t="shared" si="16"/>
        <v>0</v>
      </c>
      <c r="K428" s="409" t="s">
        <v>132</v>
      </c>
      <c r="L428" s="518"/>
      <c r="M428" s="588"/>
      <c r="N428" s="165"/>
    </row>
    <row r="429" spans="1:16" s="163" customFormat="1" ht="15" customHeight="1" x14ac:dyDescent="0.2">
      <c r="A429" s="536"/>
      <c r="B429" s="404">
        <v>3</v>
      </c>
      <c r="C429" s="405" t="s">
        <v>128</v>
      </c>
      <c r="D429" s="1532"/>
      <c r="E429" s="1536"/>
      <c r="F429" s="287"/>
      <c r="G429" s="1357" t="s">
        <v>117</v>
      </c>
      <c r="H429" s="610">
        <v>0.108</v>
      </c>
      <c r="I429" s="423" t="s">
        <v>119</v>
      </c>
      <c r="J429" s="611">
        <f t="shared" si="16"/>
        <v>0</v>
      </c>
      <c r="K429" s="409" t="s">
        <v>130</v>
      </c>
      <c r="L429" s="518"/>
      <c r="M429" s="588"/>
      <c r="N429" s="165"/>
    </row>
    <row r="430" spans="1:16" s="163" customFormat="1" ht="15" customHeight="1" x14ac:dyDescent="0.2">
      <c r="A430" s="536"/>
      <c r="B430" s="404">
        <v>4</v>
      </c>
      <c r="C430" s="405" t="s">
        <v>127</v>
      </c>
      <c r="D430" s="1532"/>
      <c r="E430" s="1536"/>
      <c r="F430" s="287"/>
      <c r="G430" s="1357" t="s">
        <v>117</v>
      </c>
      <c r="H430" s="610">
        <v>0.12</v>
      </c>
      <c r="I430" s="423" t="s">
        <v>119</v>
      </c>
      <c r="J430" s="611">
        <f t="shared" si="16"/>
        <v>0</v>
      </c>
      <c r="K430" s="409" t="s">
        <v>539</v>
      </c>
      <c r="L430" s="518"/>
      <c r="M430" s="588"/>
      <c r="N430" s="165"/>
    </row>
    <row r="431" spans="1:16" s="163" customFormat="1" ht="15" customHeight="1" x14ac:dyDescent="0.2">
      <c r="A431" s="536"/>
      <c r="B431" s="404">
        <v>5</v>
      </c>
      <c r="C431" s="405" t="s">
        <v>126</v>
      </c>
      <c r="D431" s="1532"/>
      <c r="E431" s="1536"/>
      <c r="F431" s="287"/>
      <c r="G431" s="1357" t="s">
        <v>117</v>
      </c>
      <c r="H431" s="614">
        <v>0.13200000000000001</v>
      </c>
      <c r="I431" s="423" t="s">
        <v>119</v>
      </c>
      <c r="J431" s="611">
        <f t="shared" si="16"/>
        <v>0</v>
      </c>
      <c r="K431" s="409" t="s">
        <v>538</v>
      </c>
      <c r="L431" s="518"/>
      <c r="M431" s="588"/>
      <c r="N431" s="165"/>
    </row>
    <row r="432" spans="1:16" s="163" customFormat="1" ht="15" customHeight="1" x14ac:dyDescent="0.2">
      <c r="A432" s="536"/>
      <c r="B432" s="404">
        <v>6</v>
      </c>
      <c r="C432" s="405" t="s">
        <v>125</v>
      </c>
      <c r="D432" s="1532"/>
      <c r="E432" s="1536"/>
      <c r="F432" s="287"/>
      <c r="G432" s="1357" t="s">
        <v>117</v>
      </c>
      <c r="H432" s="614">
        <v>0.157</v>
      </c>
      <c r="I432" s="423" t="s">
        <v>119</v>
      </c>
      <c r="J432" s="611">
        <f t="shared" si="16"/>
        <v>0</v>
      </c>
      <c r="K432" s="409" t="s">
        <v>537</v>
      </c>
      <c r="L432" s="518"/>
      <c r="M432" s="588"/>
      <c r="N432" s="165"/>
    </row>
    <row r="433" spans="1:16" s="163" customFormat="1" ht="15" customHeight="1" x14ac:dyDescent="0.2">
      <c r="A433" s="536"/>
      <c r="B433" s="538">
        <v>7</v>
      </c>
      <c r="C433" s="407" t="s">
        <v>124</v>
      </c>
      <c r="D433" s="1532"/>
      <c r="E433" s="1536"/>
      <c r="F433" s="287"/>
      <c r="G433" s="1357" t="s">
        <v>117</v>
      </c>
      <c r="H433" s="614">
        <v>0.13900000000000001</v>
      </c>
      <c r="I433" s="423" t="s">
        <v>119</v>
      </c>
      <c r="J433" s="611">
        <f t="shared" si="16"/>
        <v>0</v>
      </c>
      <c r="K433" s="409" t="s">
        <v>536</v>
      </c>
      <c r="L433" s="518"/>
      <c r="M433" s="588"/>
      <c r="N433" s="165"/>
    </row>
    <row r="434" spans="1:16" s="163" customFormat="1" ht="15" customHeight="1" x14ac:dyDescent="0.2">
      <c r="A434" s="536"/>
      <c r="B434" s="404">
        <v>8</v>
      </c>
      <c r="C434" s="405" t="s">
        <v>123</v>
      </c>
      <c r="D434" s="406" t="s">
        <v>534</v>
      </c>
      <c r="E434" s="578" t="s">
        <v>143</v>
      </c>
      <c r="F434" s="287"/>
      <c r="G434" s="1357" t="s">
        <v>117</v>
      </c>
      <c r="H434" s="614">
        <v>0.17599999999999999</v>
      </c>
      <c r="I434" s="423" t="s">
        <v>119</v>
      </c>
      <c r="J434" s="611">
        <f t="shared" si="16"/>
        <v>0</v>
      </c>
      <c r="K434" s="409" t="s">
        <v>535</v>
      </c>
      <c r="L434" s="518"/>
      <c r="M434" s="588"/>
      <c r="N434" s="165"/>
    </row>
    <row r="435" spans="1:16" s="163" customFormat="1" ht="15" customHeight="1" x14ac:dyDescent="0.2">
      <c r="A435" s="536"/>
      <c r="B435" s="410"/>
      <c r="C435" s="411"/>
      <c r="D435" s="406" t="s">
        <v>530</v>
      </c>
      <c r="E435" s="578" t="s">
        <v>142</v>
      </c>
      <c r="F435" s="287"/>
      <c r="G435" s="1357" t="s">
        <v>117</v>
      </c>
      <c r="H435" s="614">
        <v>0.13500000000000001</v>
      </c>
      <c r="I435" s="423" t="s">
        <v>119</v>
      </c>
      <c r="J435" s="611">
        <f t="shared" si="16"/>
        <v>0</v>
      </c>
      <c r="K435" s="409" t="s">
        <v>531</v>
      </c>
      <c r="L435" s="518"/>
      <c r="M435" s="588"/>
      <c r="N435" s="165"/>
    </row>
    <row r="436" spans="1:16" s="163" customFormat="1" ht="15" customHeight="1" x14ac:dyDescent="0.2">
      <c r="A436" s="536"/>
      <c r="B436" s="404">
        <v>9</v>
      </c>
      <c r="C436" s="405" t="s">
        <v>122</v>
      </c>
      <c r="D436" s="406" t="s">
        <v>534</v>
      </c>
      <c r="E436" s="578" t="s">
        <v>143</v>
      </c>
      <c r="F436" s="287"/>
      <c r="G436" s="1357" t="s">
        <v>117</v>
      </c>
      <c r="H436" s="614">
        <v>0.186</v>
      </c>
      <c r="I436" s="423" t="s">
        <v>119</v>
      </c>
      <c r="J436" s="611">
        <f t="shared" si="16"/>
        <v>0</v>
      </c>
      <c r="K436" s="409" t="s">
        <v>529</v>
      </c>
      <c r="L436" s="518"/>
      <c r="M436" s="588"/>
      <c r="N436" s="165"/>
    </row>
    <row r="437" spans="1:16" s="163" customFormat="1" ht="15" customHeight="1" x14ac:dyDescent="0.2">
      <c r="A437" s="536"/>
      <c r="B437" s="410"/>
      <c r="C437" s="411"/>
      <c r="D437" s="406" t="s">
        <v>530</v>
      </c>
      <c r="E437" s="578" t="s">
        <v>142</v>
      </c>
      <c r="F437" s="287"/>
      <c r="G437" s="1357" t="s">
        <v>117</v>
      </c>
      <c r="H437" s="614">
        <v>0.13700000000000001</v>
      </c>
      <c r="I437" s="423" t="s">
        <v>119</v>
      </c>
      <c r="J437" s="613">
        <f t="shared" si="16"/>
        <v>0</v>
      </c>
      <c r="K437" s="409" t="s">
        <v>555</v>
      </c>
      <c r="L437" s="518"/>
      <c r="M437" s="588"/>
      <c r="N437" s="165"/>
    </row>
    <row r="438" spans="1:16" s="163" customFormat="1" ht="15" customHeight="1" x14ac:dyDescent="0.2">
      <c r="A438" s="536"/>
      <c r="B438" s="404">
        <v>10</v>
      </c>
      <c r="C438" s="405" t="s">
        <v>121</v>
      </c>
      <c r="D438" s="406" t="s">
        <v>534</v>
      </c>
      <c r="E438" s="578" t="s">
        <v>143</v>
      </c>
      <c r="F438" s="287"/>
      <c r="G438" s="1357" t="s">
        <v>117</v>
      </c>
      <c r="H438" s="614">
        <v>0.19700000000000001</v>
      </c>
      <c r="I438" s="423" t="s">
        <v>119</v>
      </c>
      <c r="J438" s="611">
        <f>ROUND(F438*H438,0)</f>
        <v>0</v>
      </c>
      <c r="K438" s="409" t="s">
        <v>554</v>
      </c>
      <c r="L438" s="518"/>
      <c r="M438" s="588"/>
      <c r="N438" s="165"/>
    </row>
    <row r="439" spans="1:16" s="163" customFormat="1" ht="15" customHeight="1" x14ac:dyDescent="0.2">
      <c r="A439" s="536"/>
      <c r="B439" s="410"/>
      <c r="C439" s="411"/>
      <c r="D439" s="406" t="s">
        <v>530</v>
      </c>
      <c r="E439" s="578" t="s">
        <v>142</v>
      </c>
      <c r="F439" s="287"/>
      <c r="G439" s="1357" t="s">
        <v>117</v>
      </c>
      <c r="H439" s="614">
        <v>0.14599999999999999</v>
      </c>
      <c r="I439" s="423" t="s">
        <v>119</v>
      </c>
      <c r="J439" s="613">
        <f t="shared" si="16"/>
        <v>0</v>
      </c>
      <c r="K439" s="409" t="s">
        <v>553</v>
      </c>
      <c r="L439" s="518"/>
      <c r="M439" s="588"/>
      <c r="N439" s="165"/>
    </row>
    <row r="440" spans="1:16" s="163" customFormat="1" ht="15" customHeight="1" x14ac:dyDescent="0.2">
      <c r="A440" s="536"/>
      <c r="B440" s="404">
        <v>11</v>
      </c>
      <c r="C440" s="405" t="s">
        <v>120</v>
      </c>
      <c r="D440" s="406" t="s">
        <v>534</v>
      </c>
      <c r="E440" s="578" t="s">
        <v>143</v>
      </c>
      <c r="F440" s="287"/>
      <c r="G440" s="1357" t="s">
        <v>117</v>
      </c>
      <c r="H440" s="614">
        <v>0.20300000000000001</v>
      </c>
      <c r="I440" s="423" t="s">
        <v>119</v>
      </c>
      <c r="J440" s="611">
        <f t="shared" si="16"/>
        <v>0</v>
      </c>
      <c r="K440" s="409" t="s">
        <v>570</v>
      </c>
      <c r="L440" s="518"/>
      <c r="M440" s="588"/>
      <c r="N440" s="165"/>
    </row>
    <row r="441" spans="1:16" s="163" customFormat="1" ht="15" customHeight="1" x14ac:dyDescent="0.2">
      <c r="A441" s="536"/>
      <c r="B441" s="410"/>
      <c r="C441" s="411"/>
      <c r="D441" s="406" t="s">
        <v>530</v>
      </c>
      <c r="E441" s="578" t="s">
        <v>142</v>
      </c>
      <c r="F441" s="287"/>
      <c r="G441" s="1357" t="s">
        <v>117</v>
      </c>
      <c r="H441" s="614">
        <v>0.186</v>
      </c>
      <c r="I441" s="423" t="s">
        <v>119</v>
      </c>
      <c r="J441" s="613">
        <f t="shared" si="16"/>
        <v>0</v>
      </c>
      <c r="K441" s="409" t="s">
        <v>569</v>
      </c>
      <c r="L441" s="518"/>
      <c r="M441" s="588"/>
      <c r="N441" s="165"/>
    </row>
    <row r="442" spans="1:16" s="163" customFormat="1" ht="15" customHeight="1" x14ac:dyDescent="0.2">
      <c r="A442" s="536"/>
      <c r="B442" s="404">
        <v>12</v>
      </c>
      <c r="C442" s="405" t="s">
        <v>476</v>
      </c>
      <c r="D442" s="406" t="s">
        <v>534</v>
      </c>
      <c r="E442" s="578" t="s">
        <v>143</v>
      </c>
      <c r="F442" s="287"/>
      <c r="G442" s="1357" t="s">
        <v>117</v>
      </c>
      <c r="H442" s="614">
        <v>0.218</v>
      </c>
      <c r="I442" s="423" t="s">
        <v>119</v>
      </c>
      <c r="J442" s="611">
        <f t="shared" si="16"/>
        <v>0</v>
      </c>
      <c r="K442" s="409" t="s">
        <v>568</v>
      </c>
      <c r="L442" s="518"/>
      <c r="M442" s="588"/>
      <c r="N442" s="165"/>
    </row>
    <row r="443" spans="1:16" s="163" customFormat="1" ht="15" customHeight="1" x14ac:dyDescent="0.2">
      <c r="A443" s="536"/>
      <c r="B443" s="410"/>
      <c r="C443" s="411"/>
      <c r="D443" s="406" t="s">
        <v>530</v>
      </c>
      <c r="E443" s="578" t="s">
        <v>142</v>
      </c>
      <c r="F443" s="287"/>
      <c r="G443" s="1357" t="s">
        <v>117</v>
      </c>
      <c r="H443" s="614">
        <v>0.20399999999999999</v>
      </c>
      <c r="I443" s="423" t="s">
        <v>119</v>
      </c>
      <c r="J443" s="613">
        <f t="shared" si="16"/>
        <v>0</v>
      </c>
      <c r="K443" s="409" t="s">
        <v>567</v>
      </c>
      <c r="L443" s="518"/>
      <c r="M443" s="588"/>
      <c r="N443" s="165"/>
    </row>
    <row r="444" spans="1:16" s="163" customFormat="1" ht="15.75" customHeight="1" x14ac:dyDescent="0.2">
      <c r="A444" s="536"/>
      <c r="B444" s="404">
        <v>13</v>
      </c>
      <c r="C444" s="405" t="s">
        <v>513</v>
      </c>
      <c r="D444" s="406" t="s">
        <v>534</v>
      </c>
      <c r="E444" s="578" t="s">
        <v>143</v>
      </c>
      <c r="F444" s="287"/>
      <c r="G444" s="1357" t="s">
        <v>117</v>
      </c>
      <c r="H444" s="614">
        <v>0.22800000000000001</v>
      </c>
      <c r="I444" s="423" t="s">
        <v>119</v>
      </c>
      <c r="J444" s="611">
        <f t="shared" si="16"/>
        <v>0</v>
      </c>
      <c r="K444" s="409" t="s">
        <v>566</v>
      </c>
      <c r="L444" s="518"/>
      <c r="M444" s="588"/>
      <c r="N444" s="165"/>
    </row>
    <row r="445" spans="1:16" s="163" customFormat="1" ht="15" customHeight="1" thickBot="1" x14ac:dyDescent="0.25">
      <c r="A445" s="536"/>
      <c r="B445" s="410"/>
      <c r="C445" s="411"/>
      <c r="D445" s="406" t="s">
        <v>530</v>
      </c>
      <c r="E445" s="578" t="s">
        <v>142</v>
      </c>
      <c r="F445" s="288"/>
      <c r="G445" s="1357" t="s">
        <v>117</v>
      </c>
      <c r="H445" s="614">
        <v>0.216</v>
      </c>
      <c r="I445" s="423" t="s">
        <v>119</v>
      </c>
      <c r="J445" s="613">
        <f t="shared" si="16"/>
        <v>0</v>
      </c>
      <c r="K445" s="409" t="s">
        <v>565</v>
      </c>
      <c r="L445" s="518"/>
      <c r="M445" s="588"/>
      <c r="N445" s="165"/>
    </row>
    <row r="446" spans="1:16" s="163" customFormat="1" ht="15" customHeight="1" thickTop="1" thickBot="1" x14ac:dyDescent="0.25">
      <c r="A446" s="536"/>
      <c r="B446" s="1530" t="s">
        <v>118</v>
      </c>
      <c r="C446" s="1531"/>
      <c r="D446" s="1532"/>
      <c r="E446" s="1533"/>
      <c r="F446" s="581"/>
      <c r="G446" s="1111"/>
      <c r="H446" s="1351"/>
      <c r="I446" s="1352"/>
      <c r="J446" s="615">
        <f>SUM(J427:J445)</f>
        <v>0</v>
      </c>
      <c r="K446" s="409" t="s">
        <v>983</v>
      </c>
      <c r="L446" s="446" t="s">
        <v>117</v>
      </c>
      <c r="M446" s="388"/>
    </row>
    <row r="447" spans="1:16" s="163" customFormat="1" ht="18.75" customHeight="1" x14ac:dyDescent="0.2">
      <c r="A447" s="536"/>
      <c r="B447" s="536"/>
      <c r="C447" s="536"/>
      <c r="D447" s="536"/>
      <c r="E447" s="536"/>
      <c r="F447" s="545"/>
      <c r="G447" s="536"/>
      <c r="H447" s="546"/>
      <c r="I447" s="536"/>
      <c r="J447" s="547"/>
      <c r="K447" s="536"/>
      <c r="L447" s="388"/>
      <c r="M447" s="388"/>
      <c r="P447" s="155"/>
    </row>
    <row r="448" spans="1:16" ht="18.75" customHeight="1" x14ac:dyDescent="0.2">
      <c r="A448" s="551"/>
      <c r="B448" s="536" t="s">
        <v>5394</v>
      </c>
      <c r="C448" s="550"/>
      <c r="D448" s="550"/>
      <c r="E448" s="550"/>
      <c r="F448" s="549"/>
      <c r="G448" s="550"/>
      <c r="H448" s="554"/>
      <c r="I448" s="550"/>
      <c r="J448" s="549"/>
      <c r="K448" s="550"/>
      <c r="L448" s="384"/>
      <c r="M448" s="384"/>
    </row>
    <row r="449" spans="1:16" ht="18.75" customHeight="1" x14ac:dyDescent="0.2">
      <c r="A449" s="551"/>
      <c r="B449" s="536" t="s">
        <v>5691</v>
      </c>
      <c r="C449" s="550"/>
      <c r="D449" s="550"/>
      <c r="E449" s="550"/>
      <c r="F449" s="549"/>
      <c r="G449" s="550"/>
      <c r="H449" s="554"/>
      <c r="I449" s="550"/>
      <c r="J449" s="549"/>
      <c r="K449" s="550"/>
      <c r="L449" s="384"/>
      <c r="M449" s="384"/>
    </row>
    <row r="450" spans="1:16" ht="7.5" customHeight="1" x14ac:dyDescent="0.2">
      <c r="A450" s="553"/>
      <c r="B450" s="550"/>
      <c r="C450" s="550"/>
      <c r="D450" s="550"/>
      <c r="E450" s="550"/>
      <c r="F450" s="549"/>
      <c r="G450" s="550"/>
      <c r="H450" s="554"/>
      <c r="I450" s="550"/>
      <c r="J450" s="549"/>
      <c r="K450" s="550"/>
      <c r="L450" s="384"/>
      <c r="M450" s="384"/>
    </row>
    <row r="451" spans="1:16" ht="18.75" customHeight="1" x14ac:dyDescent="0.2">
      <c r="A451" s="553"/>
      <c r="B451" s="1534" t="s">
        <v>164</v>
      </c>
      <c r="C451" s="1535"/>
      <c r="D451" s="1534" t="s">
        <v>139</v>
      </c>
      <c r="E451" s="1535"/>
      <c r="F451" s="562" t="s">
        <v>138</v>
      </c>
      <c r="G451" s="412"/>
      <c r="H451" s="563" t="s">
        <v>137</v>
      </c>
      <c r="I451" s="412"/>
      <c r="J451" s="562" t="s">
        <v>89</v>
      </c>
      <c r="K451" s="409"/>
      <c r="L451" s="384"/>
      <c r="M451" s="384"/>
    </row>
    <row r="452" spans="1:16" ht="15" customHeight="1" x14ac:dyDescent="0.2">
      <c r="A452" s="553"/>
      <c r="B452" s="564"/>
      <c r="C452" s="565"/>
      <c r="D452" s="566"/>
      <c r="E452" s="411"/>
      <c r="F452" s="571"/>
      <c r="G452" s="568"/>
      <c r="H452" s="569"/>
      <c r="I452" s="568"/>
      <c r="J452" s="567" t="s">
        <v>136</v>
      </c>
      <c r="K452" s="409"/>
      <c r="L452" s="384"/>
      <c r="M452" s="384"/>
      <c r="P452" s="163"/>
    </row>
    <row r="453" spans="1:16" s="163" customFormat="1" ht="15" customHeight="1" x14ac:dyDescent="0.2">
      <c r="A453" s="536"/>
      <c r="B453" s="404">
        <v>1</v>
      </c>
      <c r="C453" s="405" t="s">
        <v>126</v>
      </c>
      <c r="D453" s="1532"/>
      <c r="E453" s="1533"/>
      <c r="F453" s="609">
        <f>+基礎データ貼付用シート!E265</f>
        <v>0</v>
      </c>
      <c r="G453" s="423" t="s">
        <v>117</v>
      </c>
      <c r="H453" s="610">
        <v>0.105</v>
      </c>
      <c r="I453" s="423" t="s">
        <v>119</v>
      </c>
      <c r="J453" s="611">
        <f>ROUND(F453*H453,0)</f>
        <v>0</v>
      </c>
      <c r="K453" s="409" t="s">
        <v>274</v>
      </c>
      <c r="L453" s="388"/>
      <c r="M453" s="388"/>
      <c r="N453" s="165"/>
    </row>
    <row r="454" spans="1:16" s="163" customFormat="1" ht="15" customHeight="1" x14ac:dyDescent="0.2">
      <c r="A454" s="536"/>
      <c r="B454" s="404">
        <f t="shared" ref="B454:B456" si="17">B453+1</f>
        <v>2</v>
      </c>
      <c r="C454" s="405" t="s">
        <v>125</v>
      </c>
      <c r="D454" s="1532"/>
      <c r="E454" s="1533"/>
      <c r="F454" s="609">
        <f>+基礎データ貼付用シート!E266</f>
        <v>0</v>
      </c>
      <c r="G454" s="423" t="s">
        <v>117</v>
      </c>
      <c r="H454" s="610">
        <v>0.153</v>
      </c>
      <c r="I454" s="423" t="s">
        <v>119</v>
      </c>
      <c r="J454" s="611">
        <f>ROUND(F454*H454,0)</f>
        <v>0</v>
      </c>
      <c r="K454" s="409" t="s">
        <v>273</v>
      </c>
      <c r="L454" s="388"/>
      <c r="M454" s="388"/>
      <c r="N454" s="165"/>
    </row>
    <row r="455" spans="1:16" s="163" customFormat="1" ht="15" customHeight="1" x14ac:dyDescent="0.2">
      <c r="A455" s="536"/>
      <c r="B455" s="404">
        <f t="shared" si="17"/>
        <v>3</v>
      </c>
      <c r="C455" s="407" t="s">
        <v>124</v>
      </c>
      <c r="D455" s="1532"/>
      <c r="E455" s="1533"/>
      <c r="F455" s="609">
        <f>+基礎データ貼付用シート!E267</f>
        <v>0</v>
      </c>
      <c r="G455" s="423" t="s">
        <v>117</v>
      </c>
      <c r="H455" s="610">
        <v>0.29499999999999998</v>
      </c>
      <c r="I455" s="423" t="s">
        <v>119</v>
      </c>
      <c r="J455" s="611">
        <f t="shared" ref="J455:J487" si="18">ROUND(F455*H455,0)</f>
        <v>0</v>
      </c>
      <c r="K455" s="409" t="s">
        <v>272</v>
      </c>
      <c r="L455" s="388"/>
      <c r="M455" s="388"/>
      <c r="N455" s="165"/>
    </row>
    <row r="456" spans="1:16" s="163" customFormat="1" ht="15" customHeight="1" x14ac:dyDescent="0.2">
      <c r="A456" s="536"/>
      <c r="B456" s="404">
        <f t="shared" si="17"/>
        <v>4</v>
      </c>
      <c r="C456" s="405" t="s">
        <v>123</v>
      </c>
      <c r="D456" s="406" t="s">
        <v>534</v>
      </c>
      <c r="E456" s="539" t="s">
        <v>143</v>
      </c>
      <c r="F456" s="612" t="b">
        <f>IF(総括表!$B$4=総括表!$Q$4,基礎データ貼付用シート!E268)</f>
        <v>0</v>
      </c>
      <c r="G456" s="423" t="s">
        <v>117</v>
      </c>
      <c r="H456" s="610">
        <v>0.127</v>
      </c>
      <c r="I456" s="423" t="s">
        <v>119</v>
      </c>
      <c r="J456" s="611">
        <f t="shared" si="18"/>
        <v>0</v>
      </c>
      <c r="K456" s="409" t="s">
        <v>271</v>
      </c>
      <c r="L456" s="388"/>
      <c r="M456" s="388"/>
      <c r="N456" s="165"/>
    </row>
    <row r="457" spans="1:16" s="163" customFormat="1" ht="15" customHeight="1" x14ac:dyDescent="0.2">
      <c r="A457" s="536"/>
      <c r="B457" s="410"/>
      <c r="C457" s="411"/>
      <c r="D457" s="406" t="s">
        <v>530</v>
      </c>
      <c r="E457" s="539" t="s">
        <v>142</v>
      </c>
      <c r="F457" s="612" t="b">
        <f>IF(総括表!$B$4=総括表!$Q$5,基礎データ貼付用シート!E268)</f>
        <v>0</v>
      </c>
      <c r="G457" s="423" t="s">
        <v>117</v>
      </c>
      <c r="H457" s="610">
        <v>0.371</v>
      </c>
      <c r="I457" s="423" t="s">
        <v>119</v>
      </c>
      <c r="J457" s="611">
        <f t="shared" si="18"/>
        <v>0</v>
      </c>
      <c r="K457" s="409" t="s">
        <v>269</v>
      </c>
      <c r="L457" s="388"/>
      <c r="M457" s="388"/>
      <c r="N457" s="165"/>
    </row>
    <row r="458" spans="1:16" s="163" customFormat="1" ht="15" customHeight="1" x14ac:dyDescent="0.2">
      <c r="A458" s="536"/>
      <c r="B458" s="404">
        <f>B456+1</f>
        <v>5</v>
      </c>
      <c r="C458" s="405" t="s">
        <v>122</v>
      </c>
      <c r="D458" s="406" t="s">
        <v>534</v>
      </c>
      <c r="E458" s="539" t="s">
        <v>143</v>
      </c>
      <c r="F458" s="612" t="b">
        <f>IF(総括表!$B$4=総括表!$Q$4,基礎データ貼付用シート!E269)</f>
        <v>0</v>
      </c>
      <c r="G458" s="423" t="s">
        <v>117</v>
      </c>
      <c r="H458" s="610">
        <v>0.106</v>
      </c>
      <c r="I458" s="423" t="s">
        <v>119</v>
      </c>
      <c r="J458" s="611">
        <f t="shared" si="18"/>
        <v>0</v>
      </c>
      <c r="K458" s="409" t="s">
        <v>268</v>
      </c>
      <c r="L458" s="388"/>
      <c r="M458" s="388"/>
      <c r="N458" s="165"/>
    </row>
    <row r="459" spans="1:16" s="163" customFormat="1" ht="15" customHeight="1" x14ac:dyDescent="0.2">
      <c r="A459" s="536"/>
      <c r="B459" s="410"/>
      <c r="C459" s="411"/>
      <c r="D459" s="406" t="s">
        <v>530</v>
      </c>
      <c r="E459" s="539" t="s">
        <v>142</v>
      </c>
      <c r="F459" s="612" t="b">
        <f>IF(総括表!$B$4=総括表!$Q$5,基礎データ貼付用シート!E269)</f>
        <v>0</v>
      </c>
      <c r="G459" s="423" t="s">
        <v>117</v>
      </c>
      <c r="H459" s="610">
        <v>0.40799999999999997</v>
      </c>
      <c r="I459" s="423" t="s">
        <v>119</v>
      </c>
      <c r="J459" s="613">
        <f t="shared" si="18"/>
        <v>0</v>
      </c>
      <c r="K459" s="409" t="s">
        <v>270</v>
      </c>
      <c r="L459" s="388"/>
      <c r="M459" s="388"/>
      <c r="N459" s="165"/>
    </row>
    <row r="460" spans="1:16" s="163" customFormat="1" ht="15" customHeight="1" x14ac:dyDescent="0.2">
      <c r="A460" s="536"/>
      <c r="B460" s="404">
        <f>B458+1</f>
        <v>6</v>
      </c>
      <c r="C460" s="405" t="s">
        <v>121</v>
      </c>
      <c r="D460" s="406" t="s">
        <v>534</v>
      </c>
      <c r="E460" s="539" t="s">
        <v>143</v>
      </c>
      <c r="F460" s="612" t="b">
        <f>IF(総括表!$B$4=総括表!$Q$4,基礎データ貼付用シート!E270)</f>
        <v>0</v>
      </c>
      <c r="G460" s="423" t="s">
        <v>117</v>
      </c>
      <c r="H460" s="610">
        <v>0.16800000000000001</v>
      </c>
      <c r="I460" s="423" t="s">
        <v>119</v>
      </c>
      <c r="J460" s="611">
        <f t="shared" si="18"/>
        <v>0</v>
      </c>
      <c r="K460" s="409" t="s">
        <v>267</v>
      </c>
      <c r="L460" s="388"/>
      <c r="M460" s="388"/>
      <c r="N460" s="165"/>
    </row>
    <row r="461" spans="1:16" s="163" customFormat="1" ht="15" customHeight="1" x14ac:dyDescent="0.2">
      <c r="A461" s="536"/>
      <c r="B461" s="410"/>
      <c r="C461" s="411"/>
      <c r="D461" s="406" t="s">
        <v>530</v>
      </c>
      <c r="E461" s="539" t="s">
        <v>142</v>
      </c>
      <c r="F461" s="612" t="b">
        <f>IF(総括表!$B$4=総括表!$Q$5,基礎データ貼付用シート!E270)</f>
        <v>0</v>
      </c>
      <c r="G461" s="423" t="s">
        <v>117</v>
      </c>
      <c r="H461" s="610">
        <v>0.42499999999999999</v>
      </c>
      <c r="I461" s="423" t="s">
        <v>119</v>
      </c>
      <c r="J461" s="613">
        <f t="shared" si="18"/>
        <v>0</v>
      </c>
      <c r="K461" s="409" t="s">
        <v>266</v>
      </c>
      <c r="L461" s="388"/>
      <c r="M461" s="388"/>
      <c r="N461" s="165"/>
    </row>
    <row r="462" spans="1:16" s="163" customFormat="1" ht="15" customHeight="1" x14ac:dyDescent="0.2">
      <c r="A462" s="536"/>
      <c r="B462" s="404">
        <f>B460+1</f>
        <v>7</v>
      </c>
      <c r="C462" s="405" t="s">
        <v>120</v>
      </c>
      <c r="D462" s="406" t="s">
        <v>534</v>
      </c>
      <c r="E462" s="539" t="s">
        <v>143</v>
      </c>
      <c r="F462" s="612" t="b">
        <f>IF(総括表!$B$4=総括表!$Q$4,基礎データ貼付用シート!E271)</f>
        <v>0</v>
      </c>
      <c r="G462" s="423" t="s">
        <v>117</v>
      </c>
      <c r="H462" s="610">
        <v>0.34200000000000003</v>
      </c>
      <c r="I462" s="423" t="s">
        <v>119</v>
      </c>
      <c r="J462" s="611">
        <f t="shared" si="18"/>
        <v>0</v>
      </c>
      <c r="K462" s="409" t="s">
        <v>265</v>
      </c>
      <c r="L462" s="388"/>
      <c r="M462" s="388"/>
      <c r="N462" s="165"/>
    </row>
    <row r="463" spans="1:16" s="163" customFormat="1" ht="15" customHeight="1" x14ac:dyDescent="0.2">
      <c r="A463" s="536"/>
      <c r="B463" s="410"/>
      <c r="C463" s="411"/>
      <c r="D463" s="406" t="s">
        <v>530</v>
      </c>
      <c r="E463" s="539" t="s">
        <v>142</v>
      </c>
      <c r="F463" s="612" t="b">
        <f>IF(総括表!$B$4=総括表!$Q$5,基礎データ貼付用シート!E271)</f>
        <v>0</v>
      </c>
      <c r="G463" s="423" t="s">
        <v>117</v>
      </c>
      <c r="H463" s="610">
        <v>0.45800000000000002</v>
      </c>
      <c r="I463" s="423" t="s">
        <v>119</v>
      </c>
      <c r="J463" s="613">
        <f t="shared" si="18"/>
        <v>0</v>
      </c>
      <c r="K463" s="409" t="s">
        <v>264</v>
      </c>
      <c r="L463" s="388"/>
      <c r="M463" s="388"/>
      <c r="N463" s="165"/>
    </row>
    <row r="464" spans="1:16" s="163" customFormat="1" ht="15" customHeight="1" x14ac:dyDescent="0.2">
      <c r="A464" s="536"/>
      <c r="B464" s="404">
        <f>B462+1</f>
        <v>8</v>
      </c>
      <c r="C464" s="405" t="s">
        <v>476</v>
      </c>
      <c r="D464" s="406" t="s">
        <v>534</v>
      </c>
      <c r="E464" s="539" t="s">
        <v>143</v>
      </c>
      <c r="F464" s="612" t="b">
        <f>IF(総括表!$B$4=総括表!$Q$4,基礎データ貼付用シート!E272)</f>
        <v>0</v>
      </c>
      <c r="G464" s="423" t="s">
        <v>117</v>
      </c>
      <c r="H464" s="610">
        <v>0.38900000000000001</v>
      </c>
      <c r="I464" s="423" t="s">
        <v>119</v>
      </c>
      <c r="J464" s="611">
        <f t="shared" si="18"/>
        <v>0</v>
      </c>
      <c r="K464" s="409" t="s">
        <v>263</v>
      </c>
      <c r="L464" s="388"/>
      <c r="M464" s="388"/>
      <c r="N464" s="165"/>
    </row>
    <row r="465" spans="1:14" s="163" customFormat="1" ht="15" customHeight="1" x14ac:dyDescent="0.2">
      <c r="A465" s="536"/>
      <c r="B465" s="410"/>
      <c r="C465" s="411"/>
      <c r="D465" s="406" t="s">
        <v>530</v>
      </c>
      <c r="E465" s="539" t="s">
        <v>142</v>
      </c>
      <c r="F465" s="612" t="b">
        <f>IF(総括表!$B$4=総括表!$Q$5,基礎データ貼付用シート!E272)</f>
        <v>0</v>
      </c>
      <c r="G465" s="423" t="s">
        <v>117</v>
      </c>
      <c r="H465" s="610">
        <v>0.495</v>
      </c>
      <c r="I465" s="423" t="s">
        <v>119</v>
      </c>
      <c r="J465" s="613">
        <f t="shared" si="18"/>
        <v>0</v>
      </c>
      <c r="K465" s="409" t="s">
        <v>262</v>
      </c>
      <c r="L465" s="388"/>
      <c r="M465" s="388"/>
      <c r="N465" s="165"/>
    </row>
    <row r="466" spans="1:14" s="163" customFormat="1" ht="15" customHeight="1" x14ac:dyDescent="0.2">
      <c r="A466" s="536"/>
      <c r="B466" s="404">
        <f>B464+1</f>
        <v>9</v>
      </c>
      <c r="C466" s="405" t="s">
        <v>513</v>
      </c>
      <c r="D466" s="406" t="s">
        <v>534</v>
      </c>
      <c r="E466" s="539" t="s">
        <v>143</v>
      </c>
      <c r="F466" s="612" t="b">
        <f>IF(総括表!$B$4=総括表!$Q$4,基礎データ貼付用シート!E273)</f>
        <v>0</v>
      </c>
      <c r="G466" s="423" t="s">
        <v>117</v>
      </c>
      <c r="H466" s="610">
        <v>0.436</v>
      </c>
      <c r="I466" s="423" t="s">
        <v>119</v>
      </c>
      <c r="J466" s="611">
        <f t="shared" si="18"/>
        <v>0</v>
      </c>
      <c r="K466" s="409" t="s">
        <v>261</v>
      </c>
      <c r="L466" s="388"/>
      <c r="M466" s="388"/>
      <c r="N466" s="165"/>
    </row>
    <row r="467" spans="1:14" s="163" customFormat="1" ht="15" customHeight="1" x14ac:dyDescent="0.2">
      <c r="A467" s="536"/>
      <c r="B467" s="410"/>
      <c r="C467" s="411"/>
      <c r="D467" s="406" t="s">
        <v>530</v>
      </c>
      <c r="E467" s="539" t="s">
        <v>142</v>
      </c>
      <c r="F467" s="612" t="b">
        <f>IF(総括表!$B$4=総括表!$Q$5,基礎データ貼付用シート!E273)</f>
        <v>0</v>
      </c>
      <c r="G467" s="423" t="s">
        <v>117</v>
      </c>
      <c r="H467" s="610">
        <v>0.53900000000000003</v>
      </c>
      <c r="I467" s="423" t="s">
        <v>119</v>
      </c>
      <c r="J467" s="613">
        <f t="shared" si="18"/>
        <v>0</v>
      </c>
      <c r="K467" s="409" t="s">
        <v>260</v>
      </c>
      <c r="L467" s="388"/>
      <c r="M467" s="388"/>
      <c r="N467" s="165"/>
    </row>
    <row r="468" spans="1:14" s="163" customFormat="1" ht="15" customHeight="1" x14ac:dyDescent="0.2">
      <c r="A468" s="536"/>
      <c r="B468" s="404">
        <f>B466+1</f>
        <v>10</v>
      </c>
      <c r="C468" s="405" t="s">
        <v>620</v>
      </c>
      <c r="D468" s="406" t="s">
        <v>534</v>
      </c>
      <c r="E468" s="539" t="s">
        <v>143</v>
      </c>
      <c r="F468" s="612" t="b">
        <f>IF(総括表!$B$4=総括表!$Q$4,基礎データ貼付用シート!E274)</f>
        <v>0</v>
      </c>
      <c r="G468" s="423" t="s">
        <v>117</v>
      </c>
      <c r="H468" s="610">
        <v>0.47799999999999998</v>
      </c>
      <c r="I468" s="423" t="s">
        <v>119</v>
      </c>
      <c r="J468" s="611">
        <f t="shared" si="18"/>
        <v>0</v>
      </c>
      <c r="K468" s="409" t="s">
        <v>259</v>
      </c>
      <c r="L468" s="388"/>
      <c r="M468" s="388"/>
      <c r="N468" s="165"/>
    </row>
    <row r="469" spans="1:14" s="163" customFormat="1" ht="15" customHeight="1" x14ac:dyDescent="0.2">
      <c r="A469" s="536"/>
      <c r="B469" s="410"/>
      <c r="C469" s="411"/>
      <c r="D469" s="406" t="s">
        <v>530</v>
      </c>
      <c r="E469" s="539" t="s">
        <v>142</v>
      </c>
      <c r="F469" s="612" t="b">
        <f>IF(総括表!$B$4=総括表!$Q$5,基礎データ貼付用シート!E274)</f>
        <v>0</v>
      </c>
      <c r="G469" s="423" t="s">
        <v>117</v>
      </c>
      <c r="H469" s="610">
        <v>0.57799999999999996</v>
      </c>
      <c r="I469" s="423" t="s">
        <v>119</v>
      </c>
      <c r="J469" s="613">
        <f t="shared" si="18"/>
        <v>0</v>
      </c>
      <c r="K469" s="409" t="s">
        <v>258</v>
      </c>
      <c r="L469" s="388"/>
      <c r="M469" s="388"/>
      <c r="N469" s="165"/>
    </row>
    <row r="470" spans="1:14" s="163" customFormat="1" ht="15" customHeight="1" x14ac:dyDescent="0.2">
      <c r="A470" s="536"/>
      <c r="B470" s="404">
        <f>B468+1</f>
        <v>11</v>
      </c>
      <c r="C470" s="405" t="s">
        <v>716</v>
      </c>
      <c r="D470" s="406" t="s">
        <v>534</v>
      </c>
      <c r="E470" s="539" t="s">
        <v>143</v>
      </c>
      <c r="F470" s="612" t="b">
        <f>IF(総括表!$B$4=総括表!$Q$4,基礎データ貼付用シート!E275)</f>
        <v>0</v>
      </c>
      <c r="G470" s="423" t="s">
        <v>117</v>
      </c>
      <c r="H470" s="610">
        <v>0.52300000000000002</v>
      </c>
      <c r="I470" s="423" t="s">
        <v>119</v>
      </c>
      <c r="J470" s="611">
        <f t="shared" si="18"/>
        <v>0</v>
      </c>
      <c r="K470" s="409" t="s">
        <v>257</v>
      </c>
      <c r="L470" s="388"/>
      <c r="M470" s="388"/>
      <c r="N470" s="165"/>
    </row>
    <row r="471" spans="1:14" s="163" customFormat="1" ht="15" customHeight="1" x14ac:dyDescent="0.2">
      <c r="A471" s="536"/>
      <c r="B471" s="410"/>
      <c r="C471" s="411"/>
      <c r="D471" s="406" t="s">
        <v>530</v>
      </c>
      <c r="E471" s="539" t="s">
        <v>142</v>
      </c>
      <c r="F471" s="612" t="b">
        <f>IF(総括表!$B$4=総括表!$Q$5,基礎データ貼付用シート!E275)</f>
        <v>0</v>
      </c>
      <c r="G471" s="423" t="s">
        <v>117</v>
      </c>
      <c r="H471" s="610">
        <v>0.61499999999999999</v>
      </c>
      <c r="I471" s="423" t="s">
        <v>119</v>
      </c>
      <c r="J471" s="613">
        <f t="shared" si="18"/>
        <v>0</v>
      </c>
      <c r="K471" s="409" t="s">
        <v>256</v>
      </c>
      <c r="L471" s="388"/>
      <c r="M471" s="388"/>
      <c r="N471" s="165"/>
    </row>
    <row r="472" spans="1:14" s="163" customFormat="1" ht="15" customHeight="1" x14ac:dyDescent="0.2">
      <c r="A472" s="536"/>
      <c r="B472" s="404">
        <f>B470+1</f>
        <v>12</v>
      </c>
      <c r="C472" s="405" t="s">
        <v>747</v>
      </c>
      <c r="D472" s="406" t="s">
        <v>534</v>
      </c>
      <c r="E472" s="539" t="s">
        <v>143</v>
      </c>
      <c r="F472" s="612" t="b">
        <f>IF(総括表!$B$4=総括表!$Q$4,基礎データ貼付用シート!E276)</f>
        <v>0</v>
      </c>
      <c r="G472" s="423" t="s">
        <v>117</v>
      </c>
      <c r="H472" s="610">
        <v>0.56899999999999995</v>
      </c>
      <c r="I472" s="423" t="s">
        <v>119</v>
      </c>
      <c r="J472" s="613">
        <f t="shared" si="18"/>
        <v>0</v>
      </c>
      <c r="K472" s="409" t="s">
        <v>255</v>
      </c>
      <c r="L472" s="388"/>
      <c r="M472" s="388"/>
      <c r="N472" s="165"/>
    </row>
    <row r="473" spans="1:14" s="163" customFormat="1" ht="15" customHeight="1" x14ac:dyDescent="0.2">
      <c r="A473" s="536"/>
      <c r="B473" s="410"/>
      <c r="C473" s="411"/>
      <c r="D473" s="406" t="s">
        <v>530</v>
      </c>
      <c r="E473" s="539" t="s">
        <v>142</v>
      </c>
      <c r="F473" s="612" t="b">
        <f>IF(総括表!$B$4=総括表!$Q$5,基礎データ貼付用シート!E276)</f>
        <v>0</v>
      </c>
      <c r="G473" s="423" t="s">
        <v>117</v>
      </c>
      <c r="H473" s="610">
        <v>0.65200000000000002</v>
      </c>
      <c r="I473" s="423" t="s">
        <v>119</v>
      </c>
      <c r="J473" s="613">
        <f t="shared" si="18"/>
        <v>0</v>
      </c>
      <c r="K473" s="409" t="s">
        <v>254</v>
      </c>
      <c r="L473" s="388"/>
      <c r="M473" s="388"/>
      <c r="N473" s="165"/>
    </row>
    <row r="474" spans="1:14" s="163" customFormat="1" ht="15" customHeight="1" x14ac:dyDescent="0.2">
      <c r="A474" s="536"/>
      <c r="B474" s="404">
        <f>B472+1</f>
        <v>13</v>
      </c>
      <c r="C474" s="405" t="s">
        <v>818</v>
      </c>
      <c r="D474" s="406" t="s">
        <v>534</v>
      </c>
      <c r="E474" s="539" t="s">
        <v>143</v>
      </c>
      <c r="F474" s="612" t="b">
        <f>IF(総括表!$B$4=総括表!$Q$4,基礎データ貼付用シート!E277)</f>
        <v>0</v>
      </c>
      <c r="G474" s="423" t="s">
        <v>117</v>
      </c>
      <c r="H474" s="610">
        <v>0.61499999999999999</v>
      </c>
      <c r="I474" s="423" t="s">
        <v>119</v>
      </c>
      <c r="J474" s="613">
        <f t="shared" si="18"/>
        <v>0</v>
      </c>
      <c r="K474" s="409" t="s">
        <v>253</v>
      </c>
      <c r="L474" s="388"/>
      <c r="M474" s="388"/>
      <c r="N474" s="165"/>
    </row>
    <row r="475" spans="1:14" s="163" customFormat="1" ht="15" customHeight="1" x14ac:dyDescent="0.2">
      <c r="A475" s="536"/>
      <c r="B475" s="410"/>
      <c r="C475" s="411"/>
      <c r="D475" s="406" t="s">
        <v>530</v>
      </c>
      <c r="E475" s="539" t="s">
        <v>142</v>
      </c>
      <c r="F475" s="612" t="b">
        <f>IF(総括表!$B$4=総括表!$Q$5,基礎データ貼付用シート!E277)</f>
        <v>0</v>
      </c>
      <c r="G475" s="423" t="s">
        <v>117</v>
      </c>
      <c r="H475" s="610">
        <v>0.68700000000000006</v>
      </c>
      <c r="I475" s="423" t="s">
        <v>119</v>
      </c>
      <c r="J475" s="613">
        <f t="shared" si="18"/>
        <v>0</v>
      </c>
      <c r="K475" s="409" t="s">
        <v>322</v>
      </c>
      <c r="L475" s="388"/>
      <c r="M475" s="388"/>
      <c r="N475" s="165"/>
    </row>
    <row r="476" spans="1:14" s="163" customFormat="1" ht="15" customHeight="1" x14ac:dyDescent="0.2">
      <c r="A476" s="536"/>
      <c r="B476" s="404">
        <f>B474+1</f>
        <v>14</v>
      </c>
      <c r="C476" s="405" t="s">
        <v>894</v>
      </c>
      <c r="D476" s="406" t="s">
        <v>534</v>
      </c>
      <c r="E476" s="539" t="s">
        <v>143</v>
      </c>
      <c r="F476" s="612" t="b">
        <f>IF(総括表!$B$4=総括表!$Q$4,基礎データ貼付用シート!E278)</f>
        <v>0</v>
      </c>
      <c r="G476" s="423" t="s">
        <v>117</v>
      </c>
      <c r="H476" s="610">
        <v>0.66</v>
      </c>
      <c r="I476" s="423" t="s">
        <v>119</v>
      </c>
      <c r="J476" s="613">
        <f t="shared" si="18"/>
        <v>0</v>
      </c>
      <c r="K476" s="409" t="s">
        <v>321</v>
      </c>
      <c r="L476" s="388"/>
      <c r="M476" s="388"/>
      <c r="N476" s="165"/>
    </row>
    <row r="477" spans="1:14" s="163" customFormat="1" ht="15" customHeight="1" x14ac:dyDescent="0.2">
      <c r="A477" s="536"/>
      <c r="B477" s="410"/>
      <c r="C477" s="411"/>
      <c r="D477" s="406" t="s">
        <v>530</v>
      </c>
      <c r="E477" s="539" t="s">
        <v>142</v>
      </c>
      <c r="F477" s="612" t="b">
        <f>IF(総括表!$B$4=総括表!$Q$5,基礎データ貼付用シート!E278)</f>
        <v>0</v>
      </c>
      <c r="G477" s="423" t="s">
        <v>117</v>
      </c>
      <c r="H477" s="610">
        <v>0.72599999999999998</v>
      </c>
      <c r="I477" s="423" t="s">
        <v>119</v>
      </c>
      <c r="J477" s="613">
        <f t="shared" si="18"/>
        <v>0</v>
      </c>
      <c r="K477" s="409" t="s">
        <v>320</v>
      </c>
      <c r="L477" s="388"/>
      <c r="M477" s="388"/>
      <c r="N477" s="165"/>
    </row>
    <row r="478" spans="1:14" s="163" customFormat="1" ht="15" customHeight="1" x14ac:dyDescent="0.2">
      <c r="A478" s="536"/>
      <c r="B478" s="404">
        <f>B476+1</f>
        <v>15</v>
      </c>
      <c r="C478" s="405" t="s">
        <v>926</v>
      </c>
      <c r="D478" s="406" t="s">
        <v>534</v>
      </c>
      <c r="E478" s="539" t="s">
        <v>143</v>
      </c>
      <c r="F478" s="612" t="b">
        <f>IF(総括表!$B$4=総括表!$Q$4,基礎データ貼付用シート!E279)</f>
        <v>0</v>
      </c>
      <c r="G478" s="423" t="s">
        <v>117</v>
      </c>
      <c r="H478" s="610">
        <v>0.70599999999999996</v>
      </c>
      <c r="I478" s="423" t="s">
        <v>119</v>
      </c>
      <c r="J478" s="613">
        <f t="shared" si="18"/>
        <v>0</v>
      </c>
      <c r="K478" s="409" t="s">
        <v>319</v>
      </c>
      <c r="L478" s="388"/>
      <c r="M478" s="388"/>
      <c r="N478" s="165"/>
    </row>
    <row r="479" spans="1:14" s="163" customFormat="1" ht="15" customHeight="1" x14ac:dyDescent="0.2">
      <c r="A479" s="536"/>
      <c r="B479" s="410"/>
      <c r="C479" s="411"/>
      <c r="D479" s="406" t="s">
        <v>530</v>
      </c>
      <c r="E479" s="539" t="s">
        <v>142</v>
      </c>
      <c r="F479" s="612" t="b">
        <f>IF(総括表!$B$4=総括表!$Q$5,基礎データ貼付用シート!E279)</f>
        <v>0</v>
      </c>
      <c r="G479" s="423" t="s">
        <v>117</v>
      </c>
      <c r="H479" s="610">
        <v>0.76300000000000001</v>
      </c>
      <c r="I479" s="423" t="s">
        <v>119</v>
      </c>
      <c r="J479" s="613">
        <f t="shared" si="18"/>
        <v>0</v>
      </c>
      <c r="K479" s="409" t="s">
        <v>318</v>
      </c>
      <c r="L479" s="388"/>
      <c r="M479" s="388"/>
      <c r="N479" s="165"/>
    </row>
    <row r="480" spans="1:14" s="163" customFormat="1" ht="15" customHeight="1" x14ac:dyDescent="0.2">
      <c r="A480" s="536"/>
      <c r="B480" s="404">
        <f>B478+1</f>
        <v>16</v>
      </c>
      <c r="C480" s="405" t="s">
        <v>1082</v>
      </c>
      <c r="D480" s="406" t="s">
        <v>534</v>
      </c>
      <c r="E480" s="539" t="s">
        <v>143</v>
      </c>
      <c r="F480" s="612" t="b">
        <f>IF(総括表!$B$4=総括表!$Q$4,基礎データ貼付用シート!E280)</f>
        <v>0</v>
      </c>
      <c r="G480" s="423" t="s">
        <v>117</v>
      </c>
      <c r="H480" s="610">
        <v>0.753</v>
      </c>
      <c r="I480" s="423" t="s">
        <v>119</v>
      </c>
      <c r="J480" s="613">
        <f t="shared" si="18"/>
        <v>0</v>
      </c>
      <c r="K480" s="409" t="s">
        <v>317</v>
      </c>
      <c r="L480" s="388"/>
      <c r="M480" s="388"/>
      <c r="N480" s="165"/>
    </row>
    <row r="481" spans="1:16" s="163" customFormat="1" ht="15" customHeight="1" x14ac:dyDescent="0.2">
      <c r="A481" s="536"/>
      <c r="B481" s="410"/>
      <c r="C481" s="411"/>
      <c r="D481" s="406" t="s">
        <v>530</v>
      </c>
      <c r="E481" s="539" t="s">
        <v>142</v>
      </c>
      <c r="F481" s="612" t="b">
        <f>IF(総括表!$B$4=総括表!$Q$5,基礎データ貼付用シート!E280)</f>
        <v>0</v>
      </c>
      <c r="G481" s="423" t="s">
        <v>117</v>
      </c>
      <c r="H481" s="610">
        <v>0.8</v>
      </c>
      <c r="I481" s="423" t="s">
        <v>119</v>
      </c>
      <c r="J481" s="613">
        <f t="shared" si="18"/>
        <v>0</v>
      </c>
      <c r="K481" s="409" t="s">
        <v>316</v>
      </c>
      <c r="L481" s="388"/>
      <c r="M481" s="388"/>
      <c r="N481" s="165"/>
    </row>
    <row r="482" spans="1:16" s="163" customFormat="1" ht="15" customHeight="1" x14ac:dyDescent="0.2">
      <c r="A482" s="536"/>
      <c r="B482" s="404">
        <f>B480+1</f>
        <v>17</v>
      </c>
      <c r="C482" s="405" t="s">
        <v>1284</v>
      </c>
      <c r="D482" s="406" t="s">
        <v>534</v>
      </c>
      <c r="E482" s="539" t="s">
        <v>143</v>
      </c>
      <c r="F482" s="612" t="b">
        <f>IF(総括表!$B$4=総括表!$Q$4,基礎データ貼付用シート!E281)</f>
        <v>0</v>
      </c>
      <c r="G482" s="423" t="s">
        <v>117</v>
      </c>
      <c r="H482" s="610">
        <v>0.8</v>
      </c>
      <c r="I482" s="423" t="s">
        <v>119</v>
      </c>
      <c r="J482" s="613">
        <f t="shared" si="18"/>
        <v>0</v>
      </c>
      <c r="K482" s="409" t="s">
        <v>315</v>
      </c>
      <c r="L482" s="388"/>
      <c r="M482" s="388"/>
      <c r="N482" s="165"/>
    </row>
    <row r="483" spans="1:16" s="163" customFormat="1" ht="15" customHeight="1" x14ac:dyDescent="0.2">
      <c r="A483" s="536"/>
      <c r="B483" s="410"/>
      <c r="C483" s="411"/>
      <c r="D483" s="406" t="s">
        <v>530</v>
      </c>
      <c r="E483" s="539" t="s">
        <v>142</v>
      </c>
      <c r="F483" s="612" t="b">
        <f>IF(総括表!$B$4=総括表!$Q$5,基礎データ貼付用シート!E281)</f>
        <v>0</v>
      </c>
      <c r="G483" s="423" t="s">
        <v>117</v>
      </c>
      <c r="H483" s="610">
        <v>0.8</v>
      </c>
      <c r="I483" s="423" t="s">
        <v>119</v>
      </c>
      <c r="J483" s="613">
        <f t="shared" si="18"/>
        <v>0</v>
      </c>
      <c r="K483" s="409" t="s">
        <v>314</v>
      </c>
      <c r="L483" s="388"/>
      <c r="M483" s="388"/>
      <c r="N483" s="165"/>
    </row>
    <row r="484" spans="1:16" s="163" customFormat="1" ht="15" customHeight="1" x14ac:dyDescent="0.2">
      <c r="A484" s="536"/>
      <c r="B484" s="404">
        <f>B482+1</f>
        <v>18</v>
      </c>
      <c r="C484" s="405" t="s">
        <v>5389</v>
      </c>
      <c r="D484" s="406" t="s">
        <v>534</v>
      </c>
      <c r="E484" s="539" t="s">
        <v>143</v>
      </c>
      <c r="F484" s="612" t="b">
        <f>IF(総括表!$B$4=総括表!$Q$4,基礎データ貼付用シート!E282)</f>
        <v>0</v>
      </c>
      <c r="G484" s="423" t="s">
        <v>117</v>
      </c>
      <c r="H484" s="610">
        <v>0.8</v>
      </c>
      <c r="I484" s="423" t="s">
        <v>119</v>
      </c>
      <c r="J484" s="613">
        <f t="shared" si="18"/>
        <v>0</v>
      </c>
      <c r="K484" s="409" t="s">
        <v>313</v>
      </c>
      <c r="L484" s="388"/>
      <c r="M484" s="388"/>
      <c r="N484" s="165"/>
    </row>
    <row r="485" spans="1:16" s="163" customFormat="1" ht="15" customHeight="1" x14ac:dyDescent="0.2">
      <c r="A485" s="536"/>
      <c r="B485" s="410"/>
      <c r="C485" s="411"/>
      <c r="D485" s="406" t="s">
        <v>530</v>
      </c>
      <c r="E485" s="539" t="s">
        <v>142</v>
      </c>
      <c r="F485" s="612" t="b">
        <f>IF(総括表!$B$4=総括表!$Q$5,基礎データ貼付用シート!E282)</f>
        <v>0</v>
      </c>
      <c r="G485" s="423" t="s">
        <v>117</v>
      </c>
      <c r="H485" s="610">
        <v>0.8</v>
      </c>
      <c r="I485" s="423" t="s">
        <v>119</v>
      </c>
      <c r="J485" s="613">
        <f t="shared" si="18"/>
        <v>0</v>
      </c>
      <c r="K485" s="409" t="s">
        <v>312</v>
      </c>
      <c r="L485" s="388"/>
      <c r="M485" s="388"/>
      <c r="N485" s="165"/>
    </row>
    <row r="486" spans="1:16" s="163" customFormat="1" ht="15" customHeight="1" x14ac:dyDescent="0.2">
      <c r="A486" s="536"/>
      <c r="B486" s="404">
        <f>B484+1</f>
        <v>19</v>
      </c>
      <c r="C486" s="405" t="s">
        <v>5796</v>
      </c>
      <c r="D486" s="406" t="s">
        <v>534</v>
      </c>
      <c r="E486" s="539" t="s">
        <v>143</v>
      </c>
      <c r="F486" s="612" t="b">
        <f>IF(総括表!$B$4=総括表!$Q$4,基礎データ貼付用シート!E283)</f>
        <v>0</v>
      </c>
      <c r="G486" s="423" t="s">
        <v>117</v>
      </c>
      <c r="H486" s="610">
        <v>0.8</v>
      </c>
      <c r="I486" s="423" t="s">
        <v>119</v>
      </c>
      <c r="J486" s="613">
        <f t="shared" si="18"/>
        <v>0</v>
      </c>
      <c r="K486" s="409" t="s">
        <v>311</v>
      </c>
      <c r="L486" s="388"/>
      <c r="M486" s="388"/>
      <c r="N486" s="165"/>
    </row>
    <row r="487" spans="1:16" s="163" customFormat="1" ht="15" customHeight="1" x14ac:dyDescent="0.2">
      <c r="A487" s="536"/>
      <c r="B487" s="410"/>
      <c r="C487" s="411"/>
      <c r="D487" s="406" t="s">
        <v>530</v>
      </c>
      <c r="E487" s="539" t="s">
        <v>142</v>
      </c>
      <c r="F487" s="612" t="b">
        <f>IF(総括表!$B$4=総括表!$Q$5,基礎データ貼付用シート!E283)</f>
        <v>0</v>
      </c>
      <c r="G487" s="423" t="s">
        <v>117</v>
      </c>
      <c r="H487" s="610">
        <v>0.8</v>
      </c>
      <c r="I487" s="423" t="s">
        <v>119</v>
      </c>
      <c r="J487" s="613">
        <f t="shared" si="18"/>
        <v>0</v>
      </c>
      <c r="K487" s="409" t="s">
        <v>310</v>
      </c>
      <c r="L487" s="388"/>
      <c r="M487" s="388"/>
      <c r="N487" s="165"/>
    </row>
    <row r="488" spans="1:16" s="163" customFormat="1" ht="15" customHeight="1" x14ac:dyDescent="0.2">
      <c r="A488" s="536"/>
      <c r="B488" s="404">
        <f>B486+1</f>
        <v>20</v>
      </c>
      <c r="C488" s="405" t="s">
        <v>6351</v>
      </c>
      <c r="D488" s="406" t="s">
        <v>534</v>
      </c>
      <c r="E488" s="539" t="s">
        <v>143</v>
      </c>
      <c r="F488" s="612" t="b">
        <f>IF(総括表!$B$4=総括表!$Q$4,基礎データ貼付用シート!E284)</f>
        <v>0</v>
      </c>
      <c r="G488" s="423" t="s">
        <v>117</v>
      </c>
      <c r="H488" s="610">
        <v>0.8</v>
      </c>
      <c r="I488" s="423" t="s">
        <v>119</v>
      </c>
      <c r="J488" s="613">
        <f t="shared" ref="J488:J489" si="19">ROUND(F488*H488,0)</f>
        <v>0</v>
      </c>
      <c r="K488" s="409" t="s">
        <v>309</v>
      </c>
      <c r="L488" s="388"/>
      <c r="M488" s="388"/>
      <c r="N488" s="165"/>
    </row>
    <row r="489" spans="1:16" s="163" customFormat="1" ht="15" customHeight="1" thickBot="1" x14ac:dyDescent="0.25">
      <c r="A489" s="536"/>
      <c r="B489" s="410"/>
      <c r="C489" s="411"/>
      <c r="D489" s="406" t="s">
        <v>530</v>
      </c>
      <c r="E489" s="539" t="s">
        <v>142</v>
      </c>
      <c r="F489" s="612" t="b">
        <f>IF(総括表!$B$4=総括表!$Q$5,基礎データ貼付用シート!E284)</f>
        <v>0</v>
      </c>
      <c r="G489" s="423" t="s">
        <v>117</v>
      </c>
      <c r="H489" s="610">
        <v>0.8</v>
      </c>
      <c r="I489" s="423" t="s">
        <v>119</v>
      </c>
      <c r="J489" s="613">
        <f t="shared" si="19"/>
        <v>0</v>
      </c>
      <c r="K489" s="409" t="s">
        <v>273</v>
      </c>
      <c r="L489" s="388"/>
      <c r="M489" s="388"/>
      <c r="N489" s="165"/>
    </row>
    <row r="490" spans="1:16" s="163" customFormat="1" ht="15" customHeight="1" thickBot="1" x14ac:dyDescent="0.25">
      <c r="A490" s="536"/>
      <c r="B490" s="1530" t="s">
        <v>118</v>
      </c>
      <c r="C490" s="1531"/>
      <c r="D490" s="1532"/>
      <c r="E490" s="1533"/>
      <c r="F490" s="1350"/>
      <c r="G490" s="1111"/>
      <c r="H490" s="1351"/>
      <c r="I490" s="1352"/>
      <c r="J490" s="615">
        <f>SUM(J453:J489)</f>
        <v>0</v>
      </c>
      <c r="K490" s="409" t="s">
        <v>4862</v>
      </c>
      <c r="L490" s="446" t="s">
        <v>117</v>
      </c>
      <c r="M490" s="388"/>
    </row>
    <row r="491" spans="1:16" s="184" customFormat="1" ht="15" customHeight="1" x14ac:dyDescent="0.2">
      <c r="A491" s="557"/>
      <c r="B491" s="591"/>
      <c r="C491" s="591"/>
      <c r="D491" s="591"/>
      <c r="E491" s="591"/>
      <c r="F491" s="592"/>
      <c r="G491" s="591"/>
      <c r="H491" s="593"/>
      <c r="I491" s="591"/>
      <c r="J491" s="592"/>
      <c r="K491" s="594"/>
      <c r="L491" s="595"/>
      <c r="M491" s="595"/>
    </row>
    <row r="492" spans="1:16" ht="18.75" customHeight="1" x14ac:dyDescent="0.2">
      <c r="A492" s="551"/>
      <c r="B492" s="536" t="s">
        <v>5395</v>
      </c>
      <c r="C492" s="550"/>
      <c r="D492" s="550"/>
      <c r="E492" s="550"/>
      <c r="F492" s="549"/>
      <c r="G492" s="550"/>
      <c r="H492" s="554"/>
      <c r="I492" s="550"/>
      <c r="J492" s="549"/>
      <c r="K492" s="550"/>
      <c r="L492" s="384"/>
      <c r="M492" s="384"/>
    </row>
    <row r="493" spans="1:16" ht="18.75" customHeight="1" x14ac:dyDescent="0.2">
      <c r="A493" s="551"/>
      <c r="B493" s="536" t="s">
        <v>5396</v>
      </c>
      <c r="C493" s="550"/>
      <c r="D493" s="550"/>
      <c r="E493" s="550"/>
      <c r="F493" s="549"/>
      <c r="G493" s="550"/>
      <c r="H493" s="554"/>
      <c r="I493" s="550"/>
      <c r="J493" s="549"/>
      <c r="K493" s="550"/>
      <c r="L493" s="384"/>
      <c r="M493" s="384"/>
    </row>
    <row r="494" spans="1:16" ht="7.5" customHeight="1" x14ac:dyDescent="0.2">
      <c r="A494" s="553"/>
      <c r="B494" s="550"/>
      <c r="C494" s="550"/>
      <c r="D494" s="550"/>
      <c r="E494" s="550"/>
      <c r="F494" s="549"/>
      <c r="G494" s="550"/>
      <c r="H494" s="554"/>
      <c r="I494" s="550"/>
      <c r="J494" s="549"/>
      <c r="K494" s="550"/>
      <c r="L494" s="384"/>
      <c r="M494" s="384"/>
    </row>
    <row r="495" spans="1:16" ht="18.75" customHeight="1" x14ac:dyDescent="0.2">
      <c r="A495" s="553"/>
      <c r="B495" s="1534" t="s">
        <v>164</v>
      </c>
      <c r="C495" s="1535"/>
      <c r="D495" s="1534" t="s">
        <v>139</v>
      </c>
      <c r="E495" s="1535"/>
      <c r="F495" s="562" t="s">
        <v>138</v>
      </c>
      <c r="G495" s="412"/>
      <c r="H495" s="563" t="s">
        <v>137</v>
      </c>
      <c r="I495" s="412"/>
      <c r="J495" s="562" t="s">
        <v>89</v>
      </c>
      <c r="K495" s="409"/>
      <c r="L495" s="384"/>
      <c r="M495" s="384"/>
    </row>
    <row r="496" spans="1:16" ht="15" customHeight="1" x14ac:dyDescent="0.2">
      <c r="A496" s="553"/>
      <c r="B496" s="564"/>
      <c r="C496" s="565"/>
      <c r="D496" s="566"/>
      <c r="E496" s="411"/>
      <c r="F496" s="571"/>
      <c r="G496" s="568"/>
      <c r="H496" s="569"/>
      <c r="I496" s="568"/>
      <c r="J496" s="567" t="s">
        <v>136</v>
      </c>
      <c r="K496" s="409"/>
      <c r="L496" s="384"/>
      <c r="M496" s="384"/>
      <c r="P496" s="163"/>
    </row>
    <row r="497" spans="1:16" s="163" customFormat="1" ht="15" customHeight="1" x14ac:dyDescent="0.2">
      <c r="A497" s="536"/>
      <c r="B497" s="404">
        <v>1</v>
      </c>
      <c r="C497" s="405" t="s">
        <v>5389</v>
      </c>
      <c r="D497" s="406" t="s">
        <v>534</v>
      </c>
      <c r="E497" s="539" t="s">
        <v>143</v>
      </c>
      <c r="F497" s="612" t="b">
        <f>IF(総括表!$B$4=総括表!$Q$4,基礎データ貼付用シート!E285)</f>
        <v>0</v>
      </c>
      <c r="G497" s="423" t="s">
        <v>117</v>
      </c>
      <c r="H497" s="614">
        <v>0.8</v>
      </c>
      <c r="I497" s="423" t="s">
        <v>119</v>
      </c>
      <c r="J497" s="613">
        <f t="shared" ref="J497:J502" si="20">ROUND(F497*H497,0)</f>
        <v>0</v>
      </c>
      <c r="K497" s="409" t="s">
        <v>274</v>
      </c>
      <c r="L497" s="388"/>
      <c r="M497" s="388"/>
      <c r="N497" s="165"/>
    </row>
    <row r="498" spans="1:16" s="163" customFormat="1" ht="15" customHeight="1" x14ac:dyDescent="0.2">
      <c r="A498" s="536"/>
      <c r="B498" s="410"/>
      <c r="C498" s="411"/>
      <c r="D498" s="406" t="s">
        <v>530</v>
      </c>
      <c r="E498" s="539" t="s">
        <v>142</v>
      </c>
      <c r="F498" s="612" t="b">
        <f>IF(総括表!$B$4=総括表!$Q$5,基礎データ貼付用シート!E285)</f>
        <v>0</v>
      </c>
      <c r="G498" s="423" t="s">
        <v>117</v>
      </c>
      <c r="H498" s="614">
        <v>0.8</v>
      </c>
      <c r="I498" s="423" t="s">
        <v>119</v>
      </c>
      <c r="J498" s="611">
        <f t="shared" si="20"/>
        <v>0</v>
      </c>
      <c r="K498" s="409" t="s">
        <v>273</v>
      </c>
      <c r="L498" s="388"/>
      <c r="M498" s="388"/>
      <c r="N498" s="165"/>
    </row>
    <row r="499" spans="1:16" s="163" customFormat="1" ht="15" customHeight="1" x14ac:dyDescent="0.2">
      <c r="A499" s="536"/>
      <c r="B499" s="404">
        <f>B497+1</f>
        <v>2</v>
      </c>
      <c r="C499" s="405" t="s">
        <v>5796</v>
      </c>
      <c r="D499" s="406" t="s">
        <v>534</v>
      </c>
      <c r="E499" s="539" t="s">
        <v>143</v>
      </c>
      <c r="F499" s="612" t="b">
        <f>IF(総括表!$B$4=総括表!$Q$4,基礎データ貼付用シート!E286)</f>
        <v>0</v>
      </c>
      <c r="G499" s="423" t="s">
        <v>117</v>
      </c>
      <c r="H499" s="614">
        <v>0.8</v>
      </c>
      <c r="I499" s="423" t="s">
        <v>119</v>
      </c>
      <c r="J499" s="613">
        <f t="shared" ref="J499:J500" si="21">ROUND(F499*H499,0)</f>
        <v>0</v>
      </c>
      <c r="K499" s="409" t="s">
        <v>272</v>
      </c>
      <c r="L499" s="388"/>
      <c r="M499" s="388"/>
      <c r="N499" s="165"/>
    </row>
    <row r="500" spans="1:16" s="163" customFormat="1" ht="15" customHeight="1" x14ac:dyDescent="0.2">
      <c r="A500" s="536"/>
      <c r="B500" s="410"/>
      <c r="C500" s="411"/>
      <c r="D500" s="406" t="s">
        <v>530</v>
      </c>
      <c r="E500" s="539" t="s">
        <v>142</v>
      </c>
      <c r="F500" s="612" t="b">
        <f>IF(総括表!$B$4=総括表!$Q$5,基礎データ貼付用シート!E286)</f>
        <v>0</v>
      </c>
      <c r="G500" s="423" t="s">
        <v>117</v>
      </c>
      <c r="H500" s="614">
        <v>0.8</v>
      </c>
      <c r="I500" s="423" t="s">
        <v>119</v>
      </c>
      <c r="J500" s="611">
        <f t="shared" si="21"/>
        <v>0</v>
      </c>
      <c r="K500" s="409" t="s">
        <v>271</v>
      </c>
      <c r="L500" s="388"/>
      <c r="M500" s="388"/>
      <c r="N500" s="165"/>
    </row>
    <row r="501" spans="1:16" s="163" customFormat="1" ht="15" customHeight="1" x14ac:dyDescent="0.2">
      <c r="A501" s="536"/>
      <c r="B501" s="404">
        <f>B499+1</f>
        <v>3</v>
      </c>
      <c r="C501" s="405" t="s">
        <v>6351</v>
      </c>
      <c r="D501" s="406" t="s">
        <v>534</v>
      </c>
      <c r="E501" s="539" t="s">
        <v>143</v>
      </c>
      <c r="F501" s="612" t="b">
        <f>IF(総括表!$B$4=総括表!$Q$4,基礎データ貼付用シート!E287)</f>
        <v>0</v>
      </c>
      <c r="G501" s="423" t="s">
        <v>117</v>
      </c>
      <c r="H501" s="614">
        <v>0.8</v>
      </c>
      <c r="I501" s="423" t="s">
        <v>119</v>
      </c>
      <c r="J501" s="613">
        <f t="shared" si="20"/>
        <v>0</v>
      </c>
      <c r="K501" s="409" t="s">
        <v>269</v>
      </c>
      <c r="L501" s="388"/>
      <c r="M501" s="388"/>
      <c r="N501" s="165"/>
    </row>
    <row r="502" spans="1:16" s="163" customFormat="1" ht="15" customHeight="1" thickBot="1" x14ac:dyDescent="0.25">
      <c r="A502" s="536"/>
      <c r="B502" s="410"/>
      <c r="C502" s="411"/>
      <c r="D502" s="406" t="s">
        <v>530</v>
      </c>
      <c r="E502" s="539" t="s">
        <v>142</v>
      </c>
      <c r="F502" s="612" t="b">
        <f>IF(総括表!$B$4=総括表!$Q$5,基礎データ貼付用シート!E287)</f>
        <v>0</v>
      </c>
      <c r="G502" s="423" t="s">
        <v>117</v>
      </c>
      <c r="H502" s="614">
        <v>0.8</v>
      </c>
      <c r="I502" s="423" t="s">
        <v>119</v>
      </c>
      <c r="J502" s="611">
        <f t="shared" si="20"/>
        <v>0</v>
      </c>
      <c r="K502" s="409" t="s">
        <v>268</v>
      </c>
      <c r="L502" s="388"/>
      <c r="M502" s="388"/>
      <c r="N502" s="165"/>
    </row>
    <row r="503" spans="1:16" s="163" customFormat="1" ht="15" customHeight="1" thickBot="1" x14ac:dyDescent="0.25">
      <c r="A503" s="536"/>
      <c r="B503" s="596" t="s">
        <v>118</v>
      </c>
      <c r="C503" s="597"/>
      <c r="D503" s="544"/>
      <c r="E503" s="539"/>
      <c r="F503" s="1350"/>
      <c r="G503" s="1111"/>
      <c r="H503" s="1351"/>
      <c r="I503" s="1352"/>
      <c r="J503" s="617">
        <f>SUM(J497:J502)</f>
        <v>0</v>
      </c>
      <c r="K503" s="409" t="s">
        <v>1292</v>
      </c>
      <c r="L503" s="446" t="s">
        <v>117</v>
      </c>
      <c r="M503" s="388"/>
    </row>
    <row r="504" spans="1:16" s="163" customFormat="1" ht="15" customHeight="1" x14ac:dyDescent="0.2">
      <c r="A504" s="536"/>
      <c r="B504" s="413"/>
      <c r="C504" s="414"/>
      <c r="D504" s="413"/>
      <c r="E504" s="598"/>
      <c r="F504" s="58"/>
      <c r="G504" s="414"/>
      <c r="H504" s="599"/>
      <c r="I504" s="414"/>
      <c r="J504" s="592"/>
      <c r="K504" s="409"/>
      <c r="L504" s="388"/>
      <c r="M504" s="388"/>
      <c r="N504" s="165"/>
    </row>
    <row r="505" spans="1:16" ht="18.75" customHeight="1" x14ac:dyDescent="0.2">
      <c r="A505" s="551"/>
      <c r="B505" s="536" t="s">
        <v>5397</v>
      </c>
      <c r="C505" s="550"/>
      <c r="D505" s="550"/>
      <c r="E505" s="550"/>
      <c r="F505" s="549"/>
      <c r="G505" s="550"/>
      <c r="H505" s="554"/>
      <c r="I505" s="550"/>
      <c r="J505" s="549"/>
      <c r="K505" s="550"/>
      <c r="L505" s="384"/>
      <c r="M505" s="384"/>
    </row>
    <row r="506" spans="1:16" ht="7.5" customHeight="1" x14ac:dyDescent="0.2">
      <c r="A506" s="553"/>
      <c r="B506" s="550"/>
      <c r="C506" s="550"/>
      <c r="D506" s="550"/>
      <c r="E506" s="550"/>
      <c r="F506" s="549"/>
      <c r="G506" s="550"/>
      <c r="H506" s="554"/>
      <c r="I506" s="550"/>
      <c r="J506" s="549"/>
      <c r="K506" s="550"/>
      <c r="L506" s="384"/>
      <c r="M506" s="384"/>
    </row>
    <row r="507" spans="1:16" ht="18.75" customHeight="1" x14ac:dyDescent="0.2">
      <c r="A507" s="553"/>
      <c r="B507" s="1534" t="s">
        <v>164</v>
      </c>
      <c r="C507" s="1535"/>
      <c r="D507" s="1534" t="s">
        <v>139</v>
      </c>
      <c r="E507" s="1535"/>
      <c r="F507" s="562" t="s">
        <v>138</v>
      </c>
      <c r="G507" s="412"/>
      <c r="H507" s="563" t="s">
        <v>137</v>
      </c>
      <c r="I507" s="412"/>
      <c r="J507" s="562" t="s">
        <v>89</v>
      </c>
      <c r="K507" s="409"/>
      <c r="L507" s="384"/>
      <c r="M507" s="384"/>
    </row>
    <row r="508" spans="1:16" ht="15" customHeight="1" x14ac:dyDescent="0.2">
      <c r="A508" s="553"/>
      <c r="B508" s="564"/>
      <c r="C508" s="565"/>
      <c r="D508" s="566"/>
      <c r="E508" s="411"/>
      <c r="F508" s="571"/>
      <c r="G508" s="568"/>
      <c r="H508" s="569"/>
      <c r="I508" s="568"/>
      <c r="J508" s="567" t="s">
        <v>136</v>
      </c>
      <c r="K508" s="409"/>
      <c r="L508" s="384"/>
      <c r="M508" s="384"/>
      <c r="P508" s="163"/>
    </row>
    <row r="509" spans="1:16" s="163" customFormat="1" ht="15" customHeight="1" x14ac:dyDescent="0.2">
      <c r="A509" s="536"/>
      <c r="B509" s="404">
        <v>1</v>
      </c>
      <c r="C509" s="405" t="s">
        <v>5389</v>
      </c>
      <c r="D509" s="406" t="s">
        <v>534</v>
      </c>
      <c r="E509" s="539" t="s">
        <v>143</v>
      </c>
      <c r="F509" s="612" t="b">
        <f>IF(総括表!$B$4=総括表!$Q$4,基礎データ貼付用シート!E288)</f>
        <v>0</v>
      </c>
      <c r="G509" s="423" t="s">
        <v>117</v>
      </c>
      <c r="H509" s="614">
        <v>0.5</v>
      </c>
      <c r="I509" s="423" t="s">
        <v>119</v>
      </c>
      <c r="J509" s="613">
        <f t="shared" ref="J509:J512" si="22">ROUND(F509*H509,0)</f>
        <v>0</v>
      </c>
      <c r="K509" s="409" t="s">
        <v>274</v>
      </c>
      <c r="L509" s="388"/>
      <c r="M509" s="388"/>
      <c r="N509" s="165"/>
    </row>
    <row r="510" spans="1:16" s="163" customFormat="1" ht="15" customHeight="1" x14ac:dyDescent="0.2">
      <c r="A510" s="536"/>
      <c r="B510" s="410"/>
      <c r="C510" s="411"/>
      <c r="D510" s="406" t="s">
        <v>530</v>
      </c>
      <c r="E510" s="539" t="s">
        <v>142</v>
      </c>
      <c r="F510" s="612" t="b">
        <f>IF(総括表!$B$4=総括表!$Q$5,基礎データ貼付用シート!E288)</f>
        <v>0</v>
      </c>
      <c r="G510" s="423" t="s">
        <v>117</v>
      </c>
      <c r="H510" s="614">
        <v>0.5</v>
      </c>
      <c r="I510" s="423" t="s">
        <v>119</v>
      </c>
      <c r="J510" s="611">
        <f t="shared" si="22"/>
        <v>0</v>
      </c>
      <c r="K510" s="409" t="s">
        <v>273</v>
      </c>
      <c r="L510" s="388"/>
      <c r="M510" s="388"/>
      <c r="N510" s="165"/>
    </row>
    <row r="511" spans="1:16" s="163" customFormat="1" ht="15" customHeight="1" x14ac:dyDescent="0.2">
      <c r="A511" s="536"/>
      <c r="B511" s="404">
        <f>B509+1</f>
        <v>2</v>
      </c>
      <c r="C511" s="405" t="s">
        <v>5796</v>
      </c>
      <c r="D511" s="406" t="s">
        <v>534</v>
      </c>
      <c r="E511" s="539" t="s">
        <v>143</v>
      </c>
      <c r="F511" s="612" t="b">
        <f>IF(総括表!$B$4=総括表!$Q$4,基礎データ貼付用シート!E289)</f>
        <v>0</v>
      </c>
      <c r="G511" s="423" t="s">
        <v>117</v>
      </c>
      <c r="H511" s="614">
        <v>0.5</v>
      </c>
      <c r="I511" s="423" t="s">
        <v>119</v>
      </c>
      <c r="J511" s="613">
        <f t="shared" si="22"/>
        <v>0</v>
      </c>
      <c r="K511" s="409" t="s">
        <v>272</v>
      </c>
      <c r="L511" s="388"/>
      <c r="M511" s="388"/>
      <c r="N511" s="165"/>
    </row>
    <row r="512" spans="1:16" s="163" customFormat="1" ht="15" customHeight="1" x14ac:dyDescent="0.2">
      <c r="A512" s="536"/>
      <c r="B512" s="410"/>
      <c r="C512" s="411"/>
      <c r="D512" s="406" t="s">
        <v>530</v>
      </c>
      <c r="E512" s="539" t="s">
        <v>142</v>
      </c>
      <c r="F512" s="612" t="b">
        <f>IF(総括表!$B$4=総括表!$Q$5,基礎データ貼付用シート!E289)</f>
        <v>0</v>
      </c>
      <c r="G512" s="423" t="s">
        <v>117</v>
      </c>
      <c r="H512" s="614">
        <v>0.5</v>
      </c>
      <c r="I512" s="423" t="s">
        <v>119</v>
      </c>
      <c r="J512" s="611">
        <f t="shared" si="22"/>
        <v>0</v>
      </c>
      <c r="K512" s="409" t="s">
        <v>271</v>
      </c>
      <c r="L512" s="388"/>
      <c r="M512" s="388"/>
      <c r="N512" s="165"/>
    </row>
    <row r="513" spans="1:16" s="163" customFormat="1" ht="15" customHeight="1" x14ac:dyDescent="0.2">
      <c r="A513" s="536"/>
      <c r="B513" s="404">
        <f>B511+1</f>
        <v>3</v>
      </c>
      <c r="C513" s="405" t="s">
        <v>6351</v>
      </c>
      <c r="D513" s="406" t="s">
        <v>534</v>
      </c>
      <c r="E513" s="539" t="s">
        <v>143</v>
      </c>
      <c r="F513" s="612" t="b">
        <f>IF(総括表!$B$4=総括表!$Q$4,基礎データ貼付用シート!E290)</f>
        <v>0</v>
      </c>
      <c r="G513" s="423" t="s">
        <v>117</v>
      </c>
      <c r="H513" s="614">
        <v>0.5</v>
      </c>
      <c r="I513" s="423" t="s">
        <v>119</v>
      </c>
      <c r="J513" s="613">
        <f t="shared" ref="J513:J514" si="23">ROUND(F513*H513,0)</f>
        <v>0</v>
      </c>
      <c r="K513" s="409" t="s">
        <v>269</v>
      </c>
      <c r="L513" s="388"/>
      <c r="M513" s="388"/>
      <c r="N513" s="165"/>
    </row>
    <row r="514" spans="1:16" s="163" customFormat="1" ht="15" customHeight="1" thickBot="1" x14ac:dyDescent="0.25">
      <c r="A514" s="536"/>
      <c r="B514" s="410"/>
      <c r="C514" s="411"/>
      <c r="D514" s="406" t="s">
        <v>530</v>
      </c>
      <c r="E514" s="539" t="s">
        <v>142</v>
      </c>
      <c r="F514" s="612" t="b">
        <f>IF(総括表!$B$4=総括表!$Q$5,基礎データ貼付用シート!E290)</f>
        <v>0</v>
      </c>
      <c r="G514" s="423" t="s">
        <v>117</v>
      </c>
      <c r="H514" s="614">
        <v>0.5</v>
      </c>
      <c r="I514" s="423" t="s">
        <v>119</v>
      </c>
      <c r="J514" s="611">
        <f t="shared" si="23"/>
        <v>0</v>
      </c>
      <c r="K514" s="409" t="s">
        <v>268</v>
      </c>
      <c r="L514" s="388"/>
      <c r="M514" s="388"/>
      <c r="N514" s="165"/>
    </row>
    <row r="515" spans="1:16" s="163" customFormat="1" ht="15" customHeight="1" thickBot="1" x14ac:dyDescent="0.25">
      <c r="A515" s="388"/>
      <c r="B515" s="600" t="s">
        <v>118</v>
      </c>
      <c r="C515" s="601"/>
      <c r="D515" s="602"/>
      <c r="E515" s="603"/>
      <c r="F515" s="1358"/>
      <c r="G515" s="1359"/>
      <c r="H515" s="1360"/>
      <c r="I515" s="471"/>
      <c r="J515" s="618">
        <f>SUM(J509:J514)</f>
        <v>0</v>
      </c>
      <c r="K515" s="391" t="s">
        <v>5120</v>
      </c>
      <c r="L515" s="446" t="s">
        <v>117</v>
      </c>
      <c r="M515" s="388"/>
    </row>
    <row r="516" spans="1:16" s="163" customFormat="1" ht="15" customHeight="1" thickBot="1" x14ac:dyDescent="0.25">
      <c r="A516" s="388"/>
      <c r="B516" s="435"/>
      <c r="C516" s="436"/>
      <c r="D516" s="435"/>
      <c r="E516" s="604"/>
      <c r="F516" s="168"/>
      <c r="G516" s="436"/>
      <c r="H516" s="605"/>
      <c r="I516" s="436"/>
      <c r="J516" s="606"/>
      <c r="K516" s="391"/>
      <c r="L516" s="388"/>
      <c r="M516" s="388"/>
      <c r="N516" s="165"/>
    </row>
    <row r="517" spans="1:16" s="163" customFormat="1" ht="18.75" customHeight="1" x14ac:dyDescent="0.2">
      <c r="A517" s="388"/>
      <c r="B517" s="391"/>
      <c r="C517" s="391"/>
      <c r="D517" s="391"/>
      <c r="E517" s="391"/>
      <c r="F517" s="607"/>
      <c r="G517" s="439"/>
      <c r="H517" s="1496" t="s">
        <v>5692</v>
      </c>
      <c r="I517" s="1497"/>
      <c r="J517" s="608"/>
      <c r="K517" s="391"/>
      <c r="L517" s="388"/>
      <c r="M517" s="388"/>
      <c r="P517" s="155"/>
    </row>
    <row r="518" spans="1:16" ht="18.75" customHeight="1" thickBot="1" x14ac:dyDescent="0.25">
      <c r="A518" s="384"/>
      <c r="B518" s="384"/>
      <c r="C518" s="384"/>
      <c r="D518" s="384"/>
      <c r="E518" s="384"/>
      <c r="F518" s="531"/>
      <c r="G518" s="384"/>
      <c r="H518" s="1521" t="s">
        <v>163</v>
      </c>
      <c r="I518" s="1522"/>
      <c r="J518" s="619">
        <f>SUMIF(L2:L515,"*",J2:J515)</f>
        <v>0</v>
      </c>
      <c r="K518" s="391" t="s">
        <v>64</v>
      </c>
      <c r="L518" s="384"/>
      <c r="M518" s="384"/>
    </row>
    <row r="519" spans="1:16" ht="18.75" customHeight="1" x14ac:dyDescent="0.2">
      <c r="J519" s="182"/>
    </row>
  </sheetData>
  <sheetProtection autoFilter="0"/>
  <mergeCells count="129">
    <mergeCell ref="A1:B1"/>
    <mergeCell ref="C1:E1"/>
    <mergeCell ref="I1:K1"/>
    <mergeCell ref="B5:C5"/>
    <mergeCell ref="D5:E5"/>
    <mergeCell ref="D7:E7"/>
    <mergeCell ref="B50:E51"/>
    <mergeCell ref="B56:C56"/>
    <mergeCell ref="D56:E56"/>
    <mergeCell ref="B72:C72"/>
    <mergeCell ref="D72:E72"/>
    <mergeCell ref="B75:E77"/>
    <mergeCell ref="D8:E8"/>
    <mergeCell ref="D9:E9"/>
    <mergeCell ref="D10:E10"/>
    <mergeCell ref="B45:C45"/>
    <mergeCell ref="D45:E45"/>
    <mergeCell ref="B47:E48"/>
    <mergeCell ref="D88:E88"/>
    <mergeCell ref="B123:C123"/>
    <mergeCell ref="D123:E123"/>
    <mergeCell ref="B125:E128"/>
    <mergeCell ref="B133:C133"/>
    <mergeCell ref="D133:E133"/>
    <mergeCell ref="B82:C82"/>
    <mergeCell ref="D82:E82"/>
    <mergeCell ref="D84:E84"/>
    <mergeCell ref="D85:E85"/>
    <mergeCell ref="D86:E86"/>
    <mergeCell ref="D87:E87"/>
    <mergeCell ref="C154:E157"/>
    <mergeCell ref="C160:E166"/>
    <mergeCell ref="B171:C171"/>
    <mergeCell ref="D171:E171"/>
    <mergeCell ref="D173:E173"/>
    <mergeCell ref="D174:E174"/>
    <mergeCell ref="D135:E135"/>
    <mergeCell ref="D136:E136"/>
    <mergeCell ref="D137:E137"/>
    <mergeCell ref="D138:E138"/>
    <mergeCell ref="D139:E139"/>
    <mergeCell ref="B152:C152"/>
    <mergeCell ref="D152:E152"/>
    <mergeCell ref="B199:C199"/>
    <mergeCell ref="D199:E199"/>
    <mergeCell ref="D201:E201"/>
    <mergeCell ref="D202:E202"/>
    <mergeCell ref="B203:C203"/>
    <mergeCell ref="D203:E203"/>
    <mergeCell ref="D175:E175"/>
    <mergeCell ref="D176:E176"/>
    <mergeCell ref="D177:E177"/>
    <mergeCell ref="B190:C190"/>
    <mergeCell ref="D190:E190"/>
    <mergeCell ref="B192:E194"/>
    <mergeCell ref="B215:C215"/>
    <mergeCell ref="D215:E215"/>
    <mergeCell ref="B219:C219"/>
    <mergeCell ref="D219:E219"/>
    <mergeCell ref="D221:E221"/>
    <mergeCell ref="B224:C224"/>
    <mergeCell ref="D224:E224"/>
    <mergeCell ref="B207:C207"/>
    <mergeCell ref="D207:E207"/>
    <mergeCell ref="D209:E209"/>
    <mergeCell ref="D210:E210"/>
    <mergeCell ref="D211:E211"/>
    <mergeCell ref="D212:E212"/>
    <mergeCell ref="B276:C276"/>
    <mergeCell ref="D276:E276"/>
    <mergeCell ref="D278:E278"/>
    <mergeCell ref="D279:E279"/>
    <mergeCell ref="D280:E280"/>
    <mergeCell ref="D281:E281"/>
    <mergeCell ref="B228:C228"/>
    <mergeCell ref="D228:E228"/>
    <mergeCell ref="B262:C262"/>
    <mergeCell ref="D262:E262"/>
    <mergeCell ref="B264:E266"/>
    <mergeCell ref="B269:E271"/>
    <mergeCell ref="D302:E302"/>
    <mergeCell ref="D303:E303"/>
    <mergeCell ref="B316:C316"/>
    <mergeCell ref="D316:E316"/>
    <mergeCell ref="B321:C321"/>
    <mergeCell ref="D321:E321"/>
    <mergeCell ref="D282:E282"/>
    <mergeCell ref="B295:C295"/>
    <mergeCell ref="D295:E295"/>
    <mergeCell ref="B299:C299"/>
    <mergeCell ref="D299:E299"/>
    <mergeCell ref="D301:E301"/>
    <mergeCell ref="D328:E328"/>
    <mergeCell ref="D329:E329"/>
    <mergeCell ref="B362:C362"/>
    <mergeCell ref="D362:E362"/>
    <mergeCell ref="B366:C366"/>
    <mergeCell ref="D366:E366"/>
    <mergeCell ref="D323:E323"/>
    <mergeCell ref="D324:E324"/>
    <mergeCell ref="D325:E325"/>
    <mergeCell ref="D326:E326"/>
    <mergeCell ref="D327:E327"/>
    <mergeCell ref="D429:E429"/>
    <mergeCell ref="D430:E430"/>
    <mergeCell ref="D431:E431"/>
    <mergeCell ref="D432:E432"/>
    <mergeCell ref="D433:E433"/>
    <mergeCell ref="B446:C446"/>
    <mergeCell ref="D446:E446"/>
    <mergeCell ref="B420:C420"/>
    <mergeCell ref="D420:E420"/>
    <mergeCell ref="B425:C425"/>
    <mergeCell ref="D425:E425"/>
    <mergeCell ref="D427:E427"/>
    <mergeCell ref="D428:E428"/>
    <mergeCell ref="B490:C490"/>
    <mergeCell ref="D490:E490"/>
    <mergeCell ref="H517:I517"/>
    <mergeCell ref="H518:I518"/>
    <mergeCell ref="B451:C451"/>
    <mergeCell ref="D451:E451"/>
    <mergeCell ref="D453:E453"/>
    <mergeCell ref="D454:E454"/>
    <mergeCell ref="D455:E455"/>
    <mergeCell ref="B495:C495"/>
    <mergeCell ref="D495:E495"/>
    <mergeCell ref="B507:C507"/>
    <mergeCell ref="D507:E507"/>
  </mergeCells>
  <phoneticPr fontId="3"/>
  <pageMargins left="0.78700000000000003" right="0.78700000000000003" top="0.98399999999999999" bottom="0.98399999999999999" header="0.51200000000000001" footer="0.51200000000000001"/>
  <pageSetup paperSize="9" orientation="portrait" r:id="rId1"/>
  <headerFooter alignWithMargins="0"/>
  <rowBreaks count="9" manualBreakCount="9">
    <brk id="108" max="10" man="1"/>
    <brk id="159" max="10" man="1"/>
    <brk id="204" max="10" man="1"/>
    <brk id="296" max="10" man="1"/>
    <brk id="318" max="10" man="1"/>
    <brk id="363" max="10" man="1"/>
    <brk id="401" max="10" man="1"/>
    <brk id="447" max="10" man="1"/>
    <brk id="49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30</vt:i4>
      </vt:variant>
    </vt:vector>
  </HeadingPairs>
  <TitlesOfParts>
    <vt:vector size="73" baseType="lpstr">
      <vt:lpstr>作業要領</vt:lpstr>
      <vt:lpstr>基礎データ貼付用シート</vt:lpstr>
      <vt:lpstr>総括表</vt:lpstr>
      <vt:lpstr>〇財政力附表</vt:lpstr>
      <vt:lpstr>○消防費</vt:lpstr>
      <vt:lpstr>○道路橋りょう費○</vt:lpstr>
      <vt:lpstr>○港湾費（港湾）</vt:lpstr>
      <vt:lpstr>○港湾費（漁港）</vt:lpstr>
      <vt:lpstr>〇都市計画費</vt:lpstr>
      <vt:lpstr>〇公園費○</vt:lpstr>
      <vt:lpstr>〇下水道費○</vt:lpstr>
      <vt:lpstr>〇下水道費附表○</vt:lpstr>
      <vt:lpstr>〇下水道費２○</vt:lpstr>
      <vt:lpstr>〇その他の土木費○</vt:lpstr>
      <vt:lpstr>〇小学校費○</vt:lpstr>
      <vt:lpstr>〇中学校費○</vt:lpstr>
      <vt:lpstr>○高等学校費○</vt:lpstr>
      <vt:lpstr>○社会福祉費○</vt:lpstr>
      <vt:lpstr>○保健衛生費○</vt:lpstr>
      <vt:lpstr>○保健衛生費附表○</vt:lpstr>
      <vt:lpstr>○注○</vt:lpstr>
      <vt:lpstr>〇高齢者保健福祉費○</vt:lpstr>
      <vt:lpstr>○清掃費○</vt:lpstr>
      <vt:lpstr>○農業行政費(1)○</vt:lpstr>
      <vt:lpstr>○農業行政費(2)○</vt:lpstr>
      <vt:lpstr>○林野水産行政費○</vt:lpstr>
      <vt:lpstr>〇地域振興費・市（人口）その１○</vt:lpstr>
      <vt:lpstr>〇地域振興費（人口）その２○</vt:lpstr>
      <vt:lpstr>〇附表２（財政力係数）R3年度同意○</vt:lpstr>
      <vt:lpstr>〇附表３（財政力指数）○</vt:lpstr>
      <vt:lpstr>〇地域振興費・面積</vt:lpstr>
      <vt:lpstr>〇附表１（財政力補正係数）○</vt:lpstr>
      <vt:lpstr>〇災害復旧費○</vt:lpstr>
      <vt:lpstr>〇補正（10以前）○</vt:lpstr>
      <vt:lpstr>〇補正（14以降）○</vt:lpstr>
      <vt:lpstr>〇減収補填債○</vt:lpstr>
      <vt:lpstr>臨時財政特例</vt:lpstr>
      <vt:lpstr>〇財源対策債○</vt:lpstr>
      <vt:lpstr>〇減税補填債○</vt:lpstr>
      <vt:lpstr>〇臨時財政対策○</vt:lpstr>
      <vt:lpstr>〇緊防債○</vt:lpstr>
      <vt:lpstr>〇国土強靭化○</vt:lpstr>
      <vt:lpstr>〇その他公債費</vt:lpstr>
      <vt:lpstr>'○港湾費（漁港）'!Print_Area</vt:lpstr>
      <vt:lpstr>'○港湾費（港湾）'!Print_Area</vt:lpstr>
      <vt:lpstr>○社会福祉費○!Print_Area</vt:lpstr>
      <vt:lpstr>○消防費!Print_Area</vt:lpstr>
      <vt:lpstr>○清掃費○!Print_Area</vt:lpstr>
      <vt:lpstr>○注○!Print_Area</vt:lpstr>
      <vt:lpstr>'○農業行政費(2)○'!Print_Area</vt:lpstr>
      <vt:lpstr>○保健衛生費○!Print_Area</vt:lpstr>
      <vt:lpstr>○林野水産行政費○!Print_Area</vt:lpstr>
      <vt:lpstr>〇その他の土木費○!Print_Area</vt:lpstr>
      <vt:lpstr>〇下水道費○!Print_Area</vt:lpstr>
      <vt:lpstr>〇下水道費２○!Print_Area</vt:lpstr>
      <vt:lpstr>〇下水道費附表○!Print_Area</vt:lpstr>
      <vt:lpstr>〇公園費○!Print_Area</vt:lpstr>
      <vt:lpstr>〇災害復旧費○!Print_Area</vt:lpstr>
      <vt:lpstr>〇財源対策債○!Print_Area</vt:lpstr>
      <vt:lpstr>〇財政力附表!Print_Area</vt:lpstr>
      <vt:lpstr>〇小学校費○!Print_Area</vt:lpstr>
      <vt:lpstr>'〇地域振興費（人口）その２○'!Print_Area</vt:lpstr>
      <vt:lpstr>'〇地域振興費・市（人口）その１○'!Print_Area</vt:lpstr>
      <vt:lpstr>〇地域振興費・面積!Print_Area</vt:lpstr>
      <vt:lpstr>〇中学校費○!Print_Area</vt:lpstr>
      <vt:lpstr>〇都市計画費!Print_Area</vt:lpstr>
      <vt:lpstr>'〇附表１（財政力補正係数）○'!Print_Area</vt:lpstr>
      <vt:lpstr>'〇附表２（財政力係数）R3年度同意○'!Print_Area</vt:lpstr>
      <vt:lpstr>'〇附表３（財政力指数）○'!Print_Area</vt:lpstr>
      <vt:lpstr>基礎データ貼付用シート!Print_Area</vt:lpstr>
      <vt:lpstr>作業要領!Print_Area</vt:lpstr>
      <vt:lpstr>総括表!Print_Area</vt:lpstr>
      <vt:lpstr>'〇附表２（財政力係数）R3年度同意○'!三枚目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2022-12-21T07:22:50Z</dcterms:created>
  <dcterms:modified xsi:type="dcterms:W3CDTF">2022-12-21T07:22:54Z</dcterms:modified>
</cp:coreProperties>
</file>