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'様式'!$A$1:$L$101</definedName>
  </definedNames>
  <calcPr fullCalcOnLoad="1"/>
</workbook>
</file>

<file path=xl/sharedStrings.xml><?xml version="1.0" encoding="utf-8"?>
<sst xmlns="http://schemas.openxmlformats.org/spreadsheetml/2006/main" count="186" uniqueCount="131">
  <si>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</si>
  <si>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</si>
  <si>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</si>
  <si>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</si>
  <si>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</si>
  <si>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</si>
  <si>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</si>
  <si>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</si>
  <si>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</si>
  <si>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</si>
  <si>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</si>
  <si>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</si>
  <si>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</si>
  <si>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</si>
  <si>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</si>
  <si>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</si>
  <si>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</si>
  <si>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</si>
  <si>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</si>
  <si>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</si>
  <si>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</si>
  <si>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</si>
  <si>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</si>
  <si>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</si>
  <si>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</si>
  <si>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</si>
  <si>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</si>
  <si>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</si>
  <si>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</si>
  <si>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</si>
  <si>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</si>
  <si>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</si>
  <si>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</si>
  <si>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</si>
  <si>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</si>
  <si>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</si>
  <si>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</si>
  <si>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</si>
  <si>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</si>
  <si>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</si>
  <si>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</si>
  <si>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</si>
  <si>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</si>
  <si>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</si>
  <si>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島 根 県</t>
  </si>
  <si>
    <t>　隠岐広域連合</t>
  </si>
  <si>
    <t>　境港管理組合</t>
  </si>
  <si>
    <t>　　①一般会計</t>
  </si>
  <si>
    <t>　　②救急医療対策事業特別会計</t>
  </si>
  <si>
    <t>　　③消防事業特別会計</t>
  </si>
  <si>
    <t>　　⑤知的障害者施設事業特別会計</t>
  </si>
  <si>
    <t>　　⑥仁万の里作業特別会計</t>
  </si>
  <si>
    <t>　　普通会計(①～⑥)</t>
  </si>
  <si>
    <t>　　⑦介護保険事業特別会計</t>
  </si>
  <si>
    <t>　　⑧農業共済事業特別会計</t>
  </si>
  <si>
    <t>　(社)島根県私学教育振興会</t>
  </si>
  <si>
    <t>　(社)島根県野菜価格安定基金協会</t>
  </si>
  <si>
    <t>　(社)島根県畜産振興協会</t>
  </si>
  <si>
    <t>　(社)島根県林業公社</t>
  </si>
  <si>
    <t>　(社)島根県水産振興協会</t>
  </si>
  <si>
    <t>　(財)島根県育英会</t>
  </si>
  <si>
    <t>　(財)北東アジア地域学術交流財団</t>
  </si>
  <si>
    <t>　(財)しまね海洋館</t>
  </si>
  <si>
    <t>　(財)ふるさと島根定住財団</t>
  </si>
  <si>
    <t>　(財)三瓶フィールドミュージアム財団</t>
  </si>
  <si>
    <t>　(財)島根県環境管理センター</t>
  </si>
  <si>
    <t>　(財)しまね女性センター</t>
  </si>
  <si>
    <t>　(財)島根県文化振興財団</t>
  </si>
  <si>
    <t>　(財)島根ふれあい環境財団２１</t>
  </si>
  <si>
    <t>　(財)しまね国際センター</t>
  </si>
  <si>
    <t>　(財)島根県環境保健公社</t>
  </si>
  <si>
    <t>　(財)島根県障害者スポーツ協会</t>
  </si>
  <si>
    <t>　(財)島根県生活衛生営業指導センター</t>
  </si>
  <si>
    <t>　(財)島根県国民年金福祉協会</t>
  </si>
  <si>
    <t>　(財)しまね農業振興公社</t>
  </si>
  <si>
    <t>　(財)島根県みどりの担い手育成基金</t>
  </si>
  <si>
    <t>　(財)くにびきメッセ</t>
  </si>
  <si>
    <t>　(財)島根県石央地域地場産業振興センター</t>
  </si>
  <si>
    <t>　(財)しまね産業振興財団</t>
  </si>
  <si>
    <t>　(財)島根県建設技術センター</t>
  </si>
  <si>
    <t>　(財)島根県体育協会</t>
  </si>
  <si>
    <t>　(財)島根県暴力追放県民センター</t>
  </si>
  <si>
    <t>　(株)島根県食肉公社</t>
  </si>
  <si>
    <t>　(株)出雲空港ターミナルビル</t>
  </si>
  <si>
    <t>　(株)隠岐空港ターミナルビル</t>
  </si>
  <si>
    <t>　(株)石見空港ターミナルビル</t>
  </si>
  <si>
    <t>　島根県住宅供給公社</t>
  </si>
  <si>
    <t>　島根県土地開発公社</t>
  </si>
  <si>
    <t>　(財)島根県勤労福祉事業団</t>
  </si>
  <si>
    <t>－</t>
  </si>
  <si>
    <t>　　⑩隠岐島前病院事業特別会計</t>
  </si>
  <si>
    <t>　　⑨隠岐病院事業特別会計</t>
  </si>
  <si>
    <t>(総収益)</t>
  </si>
  <si>
    <t>(総費用)</t>
  </si>
  <si>
    <t>(純損益)</t>
  </si>
  <si>
    <t>(不良債務)</t>
  </si>
  <si>
    <t>当該団体からの債務保証に係る債務残高
（百万円)</t>
  </si>
  <si>
    <t>当該団体からの損失補償に係る債務残高
(百万円)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</si>
  <si>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</si>
  <si>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</si>
  <si>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</si>
  <si>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</si>
  <si>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</si>
  <si>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</si>
  <si>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</si>
  <si>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</si>
  <si>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</si>
  <si>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　水道事業会計</t>
  </si>
  <si>
    <t>　工業用水道会計</t>
  </si>
  <si>
    <t>　電気事業会計</t>
  </si>
  <si>
    <t>　宅地造成（臨海）事業</t>
  </si>
  <si>
    <t>　宅地造成（その他）事業</t>
  </si>
  <si>
    <t>　病院事業</t>
  </si>
  <si>
    <t>　港湾整備事業会計</t>
  </si>
  <si>
    <t>　宅地造成（臨海）事業会計</t>
  </si>
  <si>
    <t>　下水道事業会計</t>
  </si>
  <si>
    <t>　一般会計</t>
  </si>
  <si>
    <t>　公債管理特別会計</t>
  </si>
  <si>
    <t>　用品調達等特別会計</t>
  </si>
  <si>
    <t>　証紙特別会計</t>
  </si>
  <si>
    <t>　市町村振興資金特別会計</t>
  </si>
  <si>
    <t>　母子寡婦福祉資金特別会計</t>
  </si>
  <si>
    <t>　農林漁業改善資金特別会計</t>
  </si>
  <si>
    <t>　中小企業近代化資金特別会計</t>
  </si>
  <si>
    <t>　県営住宅特別会計</t>
  </si>
  <si>
    <t>　身体障害者更生援護特別会計</t>
  </si>
  <si>
    <t>繰出金(全団体分) 151百万円</t>
  </si>
  <si>
    <t>繰出金(全団体分) 504百万円</t>
  </si>
  <si>
    <t>－</t>
  </si>
  <si>
    <t>　　①普通会計(一般会計)</t>
  </si>
  <si>
    <t>　　②公営企業会計(港湾整備事業)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</si>
</sst>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▲ &quot;#,##0"/>
    <numFmt numFmtId="178" formatCode="#,##0_);[Red]\(#,##0\)"/>
    <numFmt numFmtId="179" formatCode="0.0%"/>
    <numFmt numFmtId="180" formatCode="0;&quot;△ &quot;0"/>
    <numFmt numFmtId="181" formatCode="#,##0;&quot;△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double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/>
      <right style="hair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0" borderId="5" xfId="0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9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11" xfId="0" applyNumberFormat="1" applyFont="1" applyBorder="1" applyAlignment="1">
      <alignment vertical="center" wrapText="1"/>
    </xf>
    <xf numFmtId="176" fontId="9" fillId="0" borderId="10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0" fillId="0" borderId="15" xfId="0" applyNumberFormat="1" applyBorder="1" applyAlignment="1">
      <alignment horizontal="left" vertical="center" shrinkToFit="1"/>
    </xf>
    <xf numFmtId="0" fontId="0" fillId="0" borderId="9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80" fontId="9" fillId="0" borderId="0" xfId="0" applyNumberFormat="1" applyFont="1" applyBorder="1" applyAlignment="1">
      <alignment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6" fontId="0" fillId="0" borderId="33" xfId="0" applyNumberFormat="1" applyFont="1" applyBorder="1" applyAlignment="1">
      <alignment horizontal="right" vertical="center" wrapText="1"/>
    </xf>
    <xf numFmtId="176" fontId="0" fillId="0" borderId="34" xfId="0" applyNumberFormat="1" applyFont="1" applyBorder="1" applyAlignment="1">
      <alignment horizontal="right" vertical="center" wrapText="1"/>
    </xf>
    <xf numFmtId="180" fontId="0" fillId="0" borderId="35" xfId="0" applyNumberFormat="1" applyFont="1" applyBorder="1" applyAlignment="1">
      <alignment horizontal="right" vertical="center" wrapText="1"/>
    </xf>
    <xf numFmtId="176" fontId="0" fillId="0" borderId="36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 wrapText="1"/>
    </xf>
    <xf numFmtId="176" fontId="0" fillId="0" borderId="39" xfId="0" applyNumberFormat="1" applyFont="1" applyBorder="1" applyAlignment="1">
      <alignment horizontal="right" vertical="center" wrapText="1"/>
    </xf>
    <xf numFmtId="176" fontId="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6" fontId="0" fillId="0" borderId="41" xfId="0" applyNumberFormat="1" applyBorder="1" applyAlignment="1">
      <alignment horizontal="left" vertical="center"/>
    </xf>
    <xf numFmtId="176" fontId="0" fillId="0" borderId="42" xfId="0" applyNumberFormat="1" applyBorder="1" applyAlignment="1">
      <alignment horizontal="left" vertical="center"/>
    </xf>
    <xf numFmtId="179" fontId="0" fillId="0" borderId="27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81" fontId="0" fillId="0" borderId="43" xfId="0" applyNumberFormat="1" applyFont="1" applyBorder="1" applyAlignment="1">
      <alignment horizontal="right" vertical="center" wrapText="1"/>
    </xf>
    <xf numFmtId="176" fontId="0" fillId="0" borderId="2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 wrapText="1"/>
    </xf>
    <xf numFmtId="181" fontId="0" fillId="0" borderId="14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181" fontId="0" fillId="0" borderId="46" xfId="0" applyNumberFormat="1" applyBorder="1" applyAlignment="1">
      <alignment horizontal="right" vertical="center"/>
    </xf>
    <xf numFmtId="181" fontId="0" fillId="0" borderId="47" xfId="0" applyNumberFormat="1" applyBorder="1" applyAlignment="1">
      <alignment horizontal="right" vertical="center"/>
    </xf>
    <xf numFmtId="181" fontId="0" fillId="0" borderId="20" xfId="0" applyNumberFormat="1" applyBorder="1" applyAlignment="1">
      <alignment horizontal="right" vertical="center"/>
    </xf>
    <xf numFmtId="181" fontId="9" fillId="0" borderId="14" xfId="0" applyNumberFormat="1" applyFont="1" applyBorder="1" applyAlignment="1">
      <alignment horizontal="left" vertical="top"/>
    </xf>
    <xf numFmtId="181" fontId="9" fillId="0" borderId="12" xfId="0" applyNumberFormat="1" applyFont="1" applyBorder="1" applyAlignment="1">
      <alignment horizontal="left" vertical="top"/>
    </xf>
    <xf numFmtId="181" fontId="0" fillId="0" borderId="0" xfId="0" applyNumberFormat="1" applyBorder="1" applyAlignment="1">
      <alignment horizontal="right" vertical="center"/>
    </xf>
    <xf numFmtId="181" fontId="0" fillId="0" borderId="21" xfId="0" applyNumberFormat="1" applyBorder="1" applyAlignment="1">
      <alignment horizontal="right" vertical="center"/>
    </xf>
    <xf numFmtId="181" fontId="0" fillId="0" borderId="21" xfId="0" applyNumberFormat="1" applyBorder="1" applyAlignment="1">
      <alignment horizontal="center" vertical="center"/>
    </xf>
    <xf numFmtId="181" fontId="9" fillId="0" borderId="41" xfId="0" applyNumberFormat="1" applyFont="1" applyBorder="1" applyAlignment="1">
      <alignment horizontal="left" vertical="top"/>
    </xf>
    <xf numFmtId="181" fontId="0" fillId="0" borderId="26" xfId="0" applyNumberFormat="1" applyBorder="1" applyAlignment="1">
      <alignment horizontal="right" vertical="center"/>
    </xf>
    <xf numFmtId="181" fontId="0" fillId="0" borderId="27" xfId="0" applyNumberFormat="1" applyBorder="1" applyAlignment="1">
      <alignment horizontal="right" vertical="center"/>
    </xf>
    <xf numFmtId="181" fontId="0" fillId="0" borderId="27" xfId="0" applyNumberFormat="1" applyBorder="1" applyAlignment="1">
      <alignment horizontal="center" vertical="center"/>
    </xf>
    <xf numFmtId="181" fontId="0" fillId="0" borderId="34" xfId="0" applyNumberFormat="1" applyBorder="1" applyAlignment="1">
      <alignment horizontal="center" vertical="center"/>
    </xf>
    <xf numFmtId="181" fontId="0" fillId="0" borderId="48" xfId="0" applyNumberFormat="1" applyBorder="1" applyAlignment="1">
      <alignment horizontal="right" vertical="center"/>
    </xf>
    <xf numFmtId="181" fontId="0" fillId="0" borderId="49" xfId="0" applyNumberFormat="1" applyBorder="1" applyAlignment="1">
      <alignment horizontal="right" vertical="center"/>
    </xf>
    <xf numFmtId="181" fontId="0" fillId="0" borderId="3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176" fontId="0" fillId="0" borderId="53" xfId="0" applyNumberForma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0" fillId="0" borderId="54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1" borderId="56" xfId="0" applyNumberFormat="1" applyFont="1" applyFill="1" applyBorder="1" applyAlignment="1">
      <alignment horizontal="center" vertical="center" wrapText="1"/>
    </xf>
    <xf numFmtId="176" fontId="0" fillId="1" borderId="57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8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62" xfId="0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0" fontId="2" fillId="1" borderId="64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9" fontId="2" fillId="0" borderId="64" xfId="0" applyNumberFormat="1" applyFon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81" fontId="0" fillId="0" borderId="65" xfId="0" applyNumberFormat="1" applyBorder="1" applyAlignment="1">
      <alignment horizontal="right" vertical="center"/>
    </xf>
    <xf numFmtId="181" fontId="0" fillId="0" borderId="66" xfId="0" applyNumberFormat="1" applyBorder="1" applyAlignment="1">
      <alignment horizontal="right" vertical="center"/>
    </xf>
    <xf numFmtId="181" fontId="0" fillId="0" borderId="67" xfId="0" applyNumberFormat="1" applyBorder="1" applyAlignment="1">
      <alignment horizontal="right" vertical="center"/>
    </xf>
    <xf numFmtId="181" fontId="0" fillId="0" borderId="68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0" fontId="0" fillId="0" borderId="65" xfId="0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76" fontId="0" fillId="0" borderId="71" xfId="0" applyNumberFormat="1" applyBorder="1" applyAlignment="1">
      <alignment horizontal="left" vertical="center"/>
    </xf>
    <xf numFmtId="176" fontId="0" fillId="0" borderId="41" xfId="0" applyNumberFormat="1" applyBorder="1" applyAlignment="1">
      <alignment horizontal="left" vertical="center"/>
    </xf>
    <xf numFmtId="176" fontId="0" fillId="0" borderId="72" xfId="0" applyNumberForma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1"/>
  <sheetViews>
    <sheetView tabSelected="1" view="pageBreakPreview" zoomScale="75" zoomScaleSheetLayoutView="75" workbookViewId="0" topLeftCell="A1">
      <selection activeCell="E44" sqref="E44"/>
    </sheetView>
  </sheetViews>
  <sheetFormatPr defaultColWidth="9.00390625" defaultRowHeight="13.5"/>
  <cols>
    <col min="1" max="1" width="2.875" style="1" customWidth="1"/>
    <col min="2" max="2" width="36.8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10" width="6.875" style="1" customWidth="1"/>
    <col min="11" max="11" width="11.125" style="1" customWidth="1"/>
    <col min="12" max="12" width="1.8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2:11" ht="24">
      <c r="B1" s="108" t="s">
        <v>43</v>
      </c>
      <c r="C1" s="108"/>
      <c r="D1" s="108"/>
      <c r="E1" s="108"/>
      <c r="F1" s="108"/>
      <c r="G1" s="108"/>
      <c r="H1" s="108"/>
      <c r="I1" s="108"/>
      <c r="J1" s="108"/>
      <c r="K1" s="108"/>
    </row>
    <row r="2" ht="30" customHeight="1"/>
    <row r="3" spans="8:11" ht="18.75" customHeight="1" thickBot="1">
      <c r="H3" s="14" t="s">
        <v>5</v>
      </c>
      <c r="I3" s="8" t="s">
        <v>44</v>
      </c>
      <c r="J3" s="13"/>
      <c r="K3" s="7"/>
    </row>
    <row r="4" spans="8:9" ht="33.75" customHeight="1">
      <c r="H4" s="7"/>
      <c r="I4" s="7"/>
    </row>
    <row r="5" spans="2:14" ht="18.75">
      <c r="B5" s="15" t="s">
        <v>32</v>
      </c>
      <c r="J5" s="40" t="s">
        <v>28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38</v>
      </c>
      <c r="I7" s="113" t="s">
        <v>14</v>
      </c>
      <c r="J7" s="114"/>
      <c r="K7" s="11"/>
      <c r="L7"/>
      <c r="M7"/>
      <c r="N7"/>
    </row>
    <row r="8" spans="2:14" ht="21" customHeight="1" thickTop="1">
      <c r="B8" s="30" t="s">
        <v>116</v>
      </c>
      <c r="C8" s="28">
        <v>561394</v>
      </c>
      <c r="D8" s="29">
        <v>555175</v>
      </c>
      <c r="E8" s="29">
        <f>C8-D8</f>
        <v>6219</v>
      </c>
      <c r="F8" s="29">
        <v>2204</v>
      </c>
      <c r="G8" s="29">
        <v>1033713</v>
      </c>
      <c r="H8" s="29">
        <v>2368</v>
      </c>
      <c r="I8" s="119"/>
      <c r="J8" s="120"/>
      <c r="K8" s="11"/>
      <c r="L8"/>
      <c r="M8"/>
      <c r="N8"/>
    </row>
    <row r="9" spans="2:14" ht="21" customHeight="1">
      <c r="B9" s="30" t="s">
        <v>117</v>
      </c>
      <c r="C9" s="28">
        <v>105988</v>
      </c>
      <c r="D9" s="29">
        <v>105988</v>
      </c>
      <c r="E9" s="78" t="s">
        <v>98</v>
      </c>
      <c r="F9" s="78" t="s">
        <v>98</v>
      </c>
      <c r="G9" s="78" t="s">
        <v>98</v>
      </c>
      <c r="H9" s="29">
        <v>102739</v>
      </c>
      <c r="I9" s="121"/>
      <c r="J9" s="122"/>
      <c r="K9" s="11"/>
      <c r="L9"/>
      <c r="M9"/>
      <c r="N9"/>
    </row>
    <row r="10" spans="2:14" ht="21" customHeight="1">
      <c r="B10" s="30" t="s">
        <v>118</v>
      </c>
      <c r="C10" s="28">
        <v>429</v>
      </c>
      <c r="D10" s="29">
        <v>429</v>
      </c>
      <c r="E10" s="78" t="s">
        <v>99</v>
      </c>
      <c r="F10" s="78" t="s">
        <v>99</v>
      </c>
      <c r="G10" s="78" t="s">
        <v>99</v>
      </c>
      <c r="H10" s="29">
        <v>41</v>
      </c>
      <c r="I10" s="42"/>
      <c r="J10" s="43"/>
      <c r="K10" s="11"/>
      <c r="L10"/>
      <c r="M10"/>
      <c r="N10"/>
    </row>
    <row r="11" spans="2:14" ht="21" customHeight="1">
      <c r="B11" s="30" t="s">
        <v>119</v>
      </c>
      <c r="C11" s="28">
        <v>4204</v>
      </c>
      <c r="D11" s="29">
        <v>4103</v>
      </c>
      <c r="E11" s="29">
        <f aca="true" t="shared" si="0" ref="E11:E17">C11-D11</f>
        <v>101</v>
      </c>
      <c r="F11" s="29">
        <v>101</v>
      </c>
      <c r="G11" s="78" t="s">
        <v>100</v>
      </c>
      <c r="H11" s="78" t="s">
        <v>100</v>
      </c>
      <c r="I11" s="42"/>
      <c r="J11" s="43"/>
      <c r="K11" s="11"/>
      <c r="L11"/>
      <c r="M11"/>
      <c r="N11"/>
    </row>
    <row r="12" spans="2:14" ht="21" customHeight="1">
      <c r="B12" s="30" t="s">
        <v>120</v>
      </c>
      <c r="C12" s="28">
        <v>6783</v>
      </c>
      <c r="D12" s="29">
        <v>3018</v>
      </c>
      <c r="E12" s="29">
        <f t="shared" si="0"/>
        <v>3765</v>
      </c>
      <c r="F12" s="78" t="s">
        <v>101</v>
      </c>
      <c r="G12" s="78" t="s">
        <v>101</v>
      </c>
      <c r="H12" s="78" t="s">
        <v>101</v>
      </c>
      <c r="I12" s="42"/>
      <c r="J12" s="43"/>
      <c r="K12" s="11"/>
      <c r="L12"/>
      <c r="M12"/>
      <c r="N12"/>
    </row>
    <row r="13" spans="2:14" ht="21" customHeight="1">
      <c r="B13" s="30" t="s">
        <v>125</v>
      </c>
      <c r="C13" s="28">
        <v>296</v>
      </c>
      <c r="D13" s="29">
        <v>296</v>
      </c>
      <c r="E13" s="78" t="s">
        <v>99</v>
      </c>
      <c r="F13" s="78" t="s">
        <v>99</v>
      </c>
      <c r="G13" s="78" t="s">
        <v>99</v>
      </c>
      <c r="H13" s="29">
        <v>119</v>
      </c>
      <c r="I13" s="42"/>
      <c r="J13" s="43"/>
      <c r="K13" s="11"/>
      <c r="L13"/>
      <c r="M13"/>
      <c r="N13"/>
    </row>
    <row r="14" spans="2:14" ht="21" customHeight="1">
      <c r="B14" s="30" t="s">
        <v>121</v>
      </c>
      <c r="C14" s="28">
        <v>456</v>
      </c>
      <c r="D14" s="29">
        <v>160</v>
      </c>
      <c r="E14" s="29">
        <f t="shared" si="0"/>
        <v>296</v>
      </c>
      <c r="F14" s="78" t="s">
        <v>101</v>
      </c>
      <c r="G14" s="78" t="s">
        <v>101</v>
      </c>
      <c r="H14" s="29">
        <v>8</v>
      </c>
      <c r="I14" s="42"/>
      <c r="J14" s="43"/>
      <c r="K14" s="11"/>
      <c r="L14"/>
      <c r="M14"/>
      <c r="N14"/>
    </row>
    <row r="15" spans="2:14" ht="21" customHeight="1">
      <c r="B15" s="30" t="s">
        <v>122</v>
      </c>
      <c r="C15" s="28">
        <v>602</v>
      </c>
      <c r="D15" s="29">
        <v>118</v>
      </c>
      <c r="E15" s="29">
        <f>C15-D15</f>
        <v>484</v>
      </c>
      <c r="F15" s="78" t="s">
        <v>102</v>
      </c>
      <c r="G15" s="29">
        <v>120</v>
      </c>
      <c r="H15" s="29">
        <v>28</v>
      </c>
      <c r="I15" s="42"/>
      <c r="J15" s="43"/>
      <c r="K15" s="11"/>
      <c r="L15"/>
      <c r="M15"/>
      <c r="N15"/>
    </row>
    <row r="16" spans="2:14" ht="21" customHeight="1">
      <c r="B16" s="30" t="s">
        <v>123</v>
      </c>
      <c r="C16" s="28">
        <v>5551</v>
      </c>
      <c r="D16" s="29">
        <v>3756</v>
      </c>
      <c r="E16" s="29">
        <f t="shared" si="0"/>
        <v>1795</v>
      </c>
      <c r="F16" s="78" t="s">
        <v>103</v>
      </c>
      <c r="G16" s="29">
        <v>9428</v>
      </c>
      <c r="H16" s="29">
        <v>75</v>
      </c>
      <c r="I16" s="42"/>
      <c r="J16" s="43"/>
      <c r="K16" s="11"/>
      <c r="L16"/>
      <c r="M16"/>
      <c r="N16"/>
    </row>
    <row r="17" spans="2:14" ht="21" customHeight="1" thickBot="1">
      <c r="B17" s="73" t="s">
        <v>124</v>
      </c>
      <c r="C17" s="44">
        <v>2912</v>
      </c>
      <c r="D17" s="45">
        <v>2866</v>
      </c>
      <c r="E17" s="45">
        <f t="shared" si="0"/>
        <v>46</v>
      </c>
      <c r="F17" s="45">
        <v>46</v>
      </c>
      <c r="G17" s="45">
        <v>8506</v>
      </c>
      <c r="H17" s="45">
        <v>225</v>
      </c>
      <c r="I17" s="123"/>
      <c r="J17" s="124"/>
      <c r="K17" s="11"/>
      <c r="L17"/>
      <c r="M17"/>
      <c r="N17"/>
    </row>
    <row r="18" spans="2:14" ht="21" customHeight="1" thickTop="1">
      <c r="B18" s="9" t="s">
        <v>15</v>
      </c>
      <c r="C18" s="46">
        <v>562442</v>
      </c>
      <c r="D18" s="47">
        <v>549776</v>
      </c>
      <c r="E18" s="47">
        <f>C18-D18</f>
        <v>12666</v>
      </c>
      <c r="F18" s="47">
        <v>2311</v>
      </c>
      <c r="G18" s="47">
        <v>1051767</v>
      </c>
      <c r="H18" s="47">
        <v>155</v>
      </c>
      <c r="I18" s="109"/>
      <c r="J18" s="110"/>
      <c r="K18" s="11"/>
      <c r="L18"/>
      <c r="M18"/>
      <c r="N18"/>
    </row>
    <row r="19" spans="9:14" ht="37.5" customHeight="1">
      <c r="I19"/>
      <c r="J19"/>
      <c r="K19"/>
      <c r="L19"/>
      <c r="M19"/>
      <c r="N19"/>
    </row>
    <row r="20" spans="2:14" ht="18.75">
      <c r="B20" s="15" t="s">
        <v>16</v>
      </c>
      <c r="J20" s="40" t="s">
        <v>28</v>
      </c>
      <c r="K20"/>
      <c r="L20"/>
      <c r="M20"/>
      <c r="N20"/>
    </row>
    <row r="21" spans="2:14" ht="7.5" customHeight="1">
      <c r="B21" s="2"/>
      <c r="I21"/>
      <c r="J21"/>
      <c r="K21"/>
      <c r="L21"/>
      <c r="M21"/>
      <c r="N21"/>
    </row>
    <row r="22" spans="2:14" s="6" customFormat="1" ht="29.25" customHeight="1" thickBot="1">
      <c r="B22" s="3"/>
      <c r="C22" s="4" t="s">
        <v>6</v>
      </c>
      <c r="D22" s="5" t="s">
        <v>7</v>
      </c>
      <c r="E22" s="5" t="s">
        <v>8</v>
      </c>
      <c r="F22" s="5" t="s">
        <v>9</v>
      </c>
      <c r="G22" s="5" t="s">
        <v>4</v>
      </c>
      <c r="H22" s="5" t="s">
        <v>38</v>
      </c>
      <c r="I22" s="113" t="s">
        <v>14</v>
      </c>
      <c r="J22" s="114"/>
      <c r="K22" s="11"/>
      <c r="L22"/>
      <c r="M22"/>
      <c r="N22"/>
    </row>
    <row r="23" spans="2:14" ht="21" customHeight="1" thickTop="1">
      <c r="B23" s="72" t="s">
        <v>107</v>
      </c>
      <c r="C23" s="48">
        <f>+(1571443)/1000</f>
        <v>1571.443</v>
      </c>
      <c r="D23" s="29">
        <f>+(1107983)/1000</f>
        <v>1107.983</v>
      </c>
      <c r="E23" s="49">
        <f>+(463460)/1000</f>
        <v>463.46</v>
      </c>
      <c r="F23" s="77" t="s">
        <v>104</v>
      </c>
      <c r="G23" s="37">
        <v>13126</v>
      </c>
      <c r="H23" s="37">
        <f>+(146275+643412)/1000</f>
        <v>789.687</v>
      </c>
      <c r="I23" s="115" t="s">
        <v>31</v>
      </c>
      <c r="J23" s="116"/>
      <c r="K23" s="11"/>
      <c r="L23"/>
      <c r="M23"/>
      <c r="N23"/>
    </row>
    <row r="24" spans="2:14" ht="21" customHeight="1">
      <c r="B24" s="72" t="s">
        <v>108</v>
      </c>
      <c r="C24" s="50">
        <f>+(181349)/1000</f>
        <v>181.349</v>
      </c>
      <c r="D24" s="36">
        <f>+(219280)/1000</f>
        <v>219.28</v>
      </c>
      <c r="E24" s="51">
        <f>+(-37931)/1000</f>
        <v>-37.931</v>
      </c>
      <c r="F24" s="79" t="s">
        <v>99</v>
      </c>
      <c r="G24" s="36">
        <v>3290</v>
      </c>
      <c r="H24" s="36">
        <f>+(42858+12753+99812+161567)/1000</f>
        <v>316.99</v>
      </c>
      <c r="I24" s="117" t="s">
        <v>31</v>
      </c>
      <c r="J24" s="118"/>
      <c r="K24" s="11"/>
      <c r="L24"/>
      <c r="M24"/>
      <c r="N24"/>
    </row>
    <row r="25" spans="2:14" ht="21" customHeight="1">
      <c r="B25" s="72" t="s">
        <v>109</v>
      </c>
      <c r="C25" s="52">
        <f>+(1330659)/1000</f>
        <v>1330.659</v>
      </c>
      <c r="D25" s="29">
        <f>+(1209988)/1000</f>
        <v>1209.988</v>
      </c>
      <c r="E25" s="51">
        <f>+(120671)/1000</f>
        <v>120.671</v>
      </c>
      <c r="F25" s="79" t="s">
        <v>99</v>
      </c>
      <c r="G25" s="29">
        <v>2473</v>
      </c>
      <c r="H25" s="79" t="s">
        <v>99</v>
      </c>
      <c r="I25" s="117" t="s">
        <v>31</v>
      </c>
      <c r="J25" s="118"/>
      <c r="K25" s="21"/>
      <c r="L25"/>
      <c r="M25"/>
      <c r="N25"/>
    </row>
    <row r="26" spans="2:14" ht="21" customHeight="1">
      <c r="B26" s="72" t="s">
        <v>110</v>
      </c>
      <c r="C26" s="52">
        <v>4.153</v>
      </c>
      <c r="D26" s="29">
        <f>+(2308)/1000</f>
        <v>2.308</v>
      </c>
      <c r="E26" s="51">
        <f>+(1845)/1000</f>
        <v>1.845</v>
      </c>
      <c r="F26" s="79" t="s">
        <v>105</v>
      </c>
      <c r="G26" s="79" t="s">
        <v>105</v>
      </c>
      <c r="H26" s="79" t="s">
        <v>105</v>
      </c>
      <c r="I26" s="117" t="s">
        <v>31</v>
      </c>
      <c r="J26" s="118"/>
      <c r="K26" s="21"/>
      <c r="L26"/>
      <c r="M26"/>
      <c r="N26"/>
    </row>
    <row r="27" spans="2:14" ht="21" customHeight="1">
      <c r="B27" s="72" t="s">
        <v>111</v>
      </c>
      <c r="C27" s="52">
        <f>+(20976)/1000</f>
        <v>20.976</v>
      </c>
      <c r="D27" s="29">
        <f>+(27335)/1000</f>
        <v>27.335</v>
      </c>
      <c r="E27" s="51">
        <f>+(-6359)/1000</f>
        <v>-6.359</v>
      </c>
      <c r="F27" s="79" t="s">
        <v>105</v>
      </c>
      <c r="G27" s="29">
        <v>413</v>
      </c>
      <c r="H27" s="29">
        <f>414086/1000</f>
        <v>414.086</v>
      </c>
      <c r="I27" s="117" t="s">
        <v>31</v>
      </c>
      <c r="J27" s="118"/>
      <c r="K27" s="21"/>
      <c r="L27"/>
      <c r="M27"/>
      <c r="N27"/>
    </row>
    <row r="28" spans="2:14" ht="21" customHeight="1">
      <c r="B28" s="72" t="s">
        <v>112</v>
      </c>
      <c r="C28" s="50">
        <f>+(18038737)/1000</f>
        <v>18038.737</v>
      </c>
      <c r="D28" s="29">
        <f>+(18825084)/1000</f>
        <v>18825.084</v>
      </c>
      <c r="E28" s="51">
        <f>+(-786347)/1000</f>
        <v>-786.347</v>
      </c>
      <c r="F28" s="79" t="s">
        <v>102</v>
      </c>
      <c r="G28" s="29">
        <v>33390</v>
      </c>
      <c r="H28" s="29">
        <f>+(2143183+748731+952507+102744)/1000</f>
        <v>3947.165</v>
      </c>
      <c r="I28" s="117" t="s">
        <v>31</v>
      </c>
      <c r="J28" s="118"/>
      <c r="K28" s="21"/>
      <c r="L28"/>
      <c r="M28"/>
      <c r="N28"/>
    </row>
    <row r="29" spans="2:14" ht="12" customHeight="1">
      <c r="B29" s="141" t="s">
        <v>113</v>
      </c>
      <c r="C29" s="24" t="s">
        <v>39</v>
      </c>
      <c r="D29" s="25" t="s">
        <v>40</v>
      </c>
      <c r="E29" s="53" t="s">
        <v>41</v>
      </c>
      <c r="F29" s="26" t="s">
        <v>42</v>
      </c>
      <c r="G29" s="18"/>
      <c r="H29" s="54"/>
      <c r="I29" s="20"/>
      <c r="J29" s="27"/>
      <c r="K29" s="21"/>
      <c r="L29"/>
      <c r="M29"/>
      <c r="N29"/>
    </row>
    <row r="30" spans="2:14" ht="15" customHeight="1">
      <c r="B30" s="142"/>
      <c r="C30" s="58">
        <f>+(281095+396179)/1000</f>
        <v>677.274</v>
      </c>
      <c r="D30" s="59">
        <f>+(230323+451708)/1000</f>
        <v>682.031</v>
      </c>
      <c r="E30" s="60">
        <v>24</v>
      </c>
      <c r="F30" s="61">
        <v>24</v>
      </c>
      <c r="G30" s="62">
        <v>5347</v>
      </c>
      <c r="H30" s="63">
        <f>313284/1000</f>
        <v>313.284</v>
      </c>
      <c r="I30" s="138"/>
      <c r="J30" s="139"/>
      <c r="K30" s="11"/>
      <c r="L30"/>
      <c r="M30"/>
      <c r="N30"/>
    </row>
    <row r="31" spans="2:14" ht="11.25" customHeight="1">
      <c r="B31" s="107" t="s">
        <v>114</v>
      </c>
      <c r="C31" s="24" t="s">
        <v>39</v>
      </c>
      <c r="D31" s="25" t="s">
        <v>40</v>
      </c>
      <c r="E31" s="53" t="s">
        <v>41</v>
      </c>
      <c r="F31" s="26" t="s">
        <v>42</v>
      </c>
      <c r="G31" s="18"/>
      <c r="H31" s="54"/>
      <c r="I31" s="20"/>
      <c r="J31" s="27"/>
      <c r="K31" s="11"/>
      <c r="L31"/>
      <c r="M31"/>
      <c r="N31"/>
    </row>
    <row r="32" spans="2:14" ht="15" customHeight="1">
      <c r="B32" s="101"/>
      <c r="C32" s="58">
        <f>+(26132+64844)/1000</f>
        <v>90.976</v>
      </c>
      <c r="D32" s="59">
        <f>+(2096+88880)/1000</f>
        <v>90.976</v>
      </c>
      <c r="E32" s="80" t="s">
        <v>106</v>
      </c>
      <c r="F32" s="81" t="s">
        <v>106</v>
      </c>
      <c r="G32" s="64">
        <v>116</v>
      </c>
      <c r="H32" s="65">
        <f>65393/1000</f>
        <v>65.393</v>
      </c>
      <c r="I32" s="138"/>
      <c r="J32" s="139"/>
      <c r="K32" s="11"/>
      <c r="L32"/>
      <c r="M32"/>
      <c r="N32"/>
    </row>
    <row r="33" spans="2:14" ht="12" customHeight="1">
      <c r="B33" s="107" t="s">
        <v>115</v>
      </c>
      <c r="C33" s="24" t="s">
        <v>39</v>
      </c>
      <c r="D33" s="25" t="s">
        <v>40</v>
      </c>
      <c r="E33" s="53" t="s">
        <v>41</v>
      </c>
      <c r="F33" s="26" t="s">
        <v>42</v>
      </c>
      <c r="G33" s="55"/>
      <c r="H33" s="56"/>
      <c r="I33" s="57"/>
      <c r="J33" s="27"/>
      <c r="K33" s="11"/>
      <c r="L33"/>
      <c r="M33"/>
      <c r="N33"/>
    </row>
    <row r="34" spans="2:14" ht="15" customHeight="1">
      <c r="B34" s="140"/>
      <c r="C34" s="66">
        <f>+(2032615+1459442)/1000</f>
        <v>3492.057</v>
      </c>
      <c r="D34" s="67">
        <f>+(1828417+1733551)/1000</f>
        <v>3561.968</v>
      </c>
      <c r="E34" s="76">
        <v>1312</v>
      </c>
      <c r="F34" s="82" t="s">
        <v>106</v>
      </c>
      <c r="G34" s="68">
        <v>9861</v>
      </c>
      <c r="H34" s="69">
        <f>675615/1000</f>
        <v>675.615</v>
      </c>
      <c r="I34" s="70"/>
      <c r="J34" s="71"/>
      <c r="K34" s="11"/>
      <c r="L34"/>
      <c r="M34"/>
      <c r="N34"/>
    </row>
    <row r="35" spans="2:14" ht="21" customHeight="1">
      <c r="B35" s="22" t="s">
        <v>25</v>
      </c>
      <c r="C35" s="19"/>
      <c r="D35" s="19"/>
      <c r="E35" s="19"/>
      <c r="F35" s="19"/>
      <c r="G35" s="19"/>
      <c r="H35" s="19"/>
      <c r="I35" s="20"/>
      <c r="J35" s="20"/>
      <c r="K35" s="21"/>
      <c r="L35"/>
      <c r="M35"/>
      <c r="N35"/>
    </row>
    <row r="36" spans="2:14" ht="21" customHeight="1">
      <c r="B36" s="22" t="s">
        <v>29</v>
      </c>
      <c r="C36" s="19"/>
      <c r="D36" s="19"/>
      <c r="E36" s="19"/>
      <c r="F36" s="19"/>
      <c r="G36" s="19"/>
      <c r="H36" s="19"/>
      <c r="I36" s="20"/>
      <c r="J36" s="20"/>
      <c r="K36" s="21"/>
      <c r="L36"/>
      <c r="M36"/>
      <c r="N36"/>
    </row>
    <row r="37" spans="2:14" ht="22.5" customHeight="1">
      <c r="B37" s="7"/>
      <c r="C37" s="7"/>
      <c r="D37" s="7"/>
      <c r="E37" s="7"/>
      <c r="F37" s="7"/>
      <c r="G37" s="7"/>
      <c r="H37" s="7"/>
      <c r="I37"/>
      <c r="J37"/>
      <c r="K37"/>
      <c r="L37"/>
      <c r="M37"/>
      <c r="N37"/>
    </row>
    <row r="38" spans="2:14" ht="18.75">
      <c r="B38" s="15" t="s">
        <v>17</v>
      </c>
      <c r="J38" s="40" t="s">
        <v>30</v>
      </c>
      <c r="K38"/>
      <c r="L38"/>
      <c r="M38"/>
      <c r="N38"/>
    </row>
    <row r="39" spans="2:14" ht="7.5" customHeight="1">
      <c r="B39" s="2"/>
      <c r="I39"/>
      <c r="J39"/>
      <c r="K39"/>
      <c r="L39"/>
      <c r="M39"/>
      <c r="N39"/>
    </row>
    <row r="40" spans="2:14" s="6" customFormat="1" ht="29.25" customHeight="1" thickBot="1">
      <c r="B40" s="3"/>
      <c r="C40" s="4" t="s">
        <v>23</v>
      </c>
      <c r="D40" s="5" t="s">
        <v>24</v>
      </c>
      <c r="E40" s="5" t="s">
        <v>21</v>
      </c>
      <c r="F40" s="5" t="s">
        <v>22</v>
      </c>
      <c r="G40" s="5" t="s">
        <v>4</v>
      </c>
      <c r="H40" s="5" t="s">
        <v>20</v>
      </c>
      <c r="I40" s="113" t="s">
        <v>14</v>
      </c>
      <c r="J40" s="114"/>
      <c r="K40" s="11"/>
      <c r="L40"/>
      <c r="M40"/>
      <c r="N40"/>
    </row>
    <row r="41" spans="2:14" ht="21" customHeight="1" thickTop="1">
      <c r="B41" s="30" t="s">
        <v>46</v>
      </c>
      <c r="C41" s="83"/>
      <c r="D41" s="84"/>
      <c r="E41" s="84"/>
      <c r="F41" s="85"/>
      <c r="G41" s="85"/>
      <c r="H41" s="32"/>
      <c r="I41" s="115"/>
      <c r="J41" s="116"/>
      <c r="K41" s="11"/>
      <c r="L41"/>
      <c r="M41"/>
      <c r="N41"/>
    </row>
    <row r="42" spans="2:14" ht="21" customHeight="1">
      <c r="B42" s="30" t="s">
        <v>129</v>
      </c>
      <c r="C42" s="83">
        <v>2808</v>
      </c>
      <c r="D42" s="84">
        <v>2767</v>
      </c>
      <c r="E42" s="84">
        <v>41</v>
      </c>
      <c r="F42" s="86" t="s">
        <v>128</v>
      </c>
      <c r="G42" s="86">
        <v>17422</v>
      </c>
      <c r="H42" s="33">
        <v>0.209</v>
      </c>
      <c r="I42" s="17"/>
      <c r="J42" s="39"/>
      <c r="K42" s="11"/>
      <c r="L42"/>
      <c r="M42"/>
      <c r="N42"/>
    </row>
    <row r="43" spans="2:14" ht="21" customHeight="1">
      <c r="B43" s="30" t="s">
        <v>130</v>
      </c>
      <c r="C43" s="83">
        <v>1049</v>
      </c>
      <c r="D43" s="84">
        <v>1047</v>
      </c>
      <c r="E43" s="84">
        <v>5</v>
      </c>
      <c r="F43" s="87" t="s">
        <v>128</v>
      </c>
      <c r="G43" s="87">
        <v>6654</v>
      </c>
      <c r="H43" s="34">
        <v>0.158</v>
      </c>
      <c r="I43" s="111"/>
      <c r="J43" s="112"/>
      <c r="K43" s="11"/>
      <c r="L43"/>
      <c r="M43"/>
      <c r="N43"/>
    </row>
    <row r="44" spans="2:14" ht="21" customHeight="1">
      <c r="B44" s="30" t="s">
        <v>45</v>
      </c>
      <c r="C44" s="83"/>
      <c r="D44" s="84"/>
      <c r="E44" s="84"/>
      <c r="F44" s="87"/>
      <c r="G44" s="87"/>
      <c r="H44" s="34"/>
      <c r="I44" s="111"/>
      <c r="J44" s="112"/>
      <c r="K44" s="11"/>
      <c r="L44"/>
      <c r="M44"/>
      <c r="N44"/>
    </row>
    <row r="45" spans="2:14" ht="21" customHeight="1">
      <c r="B45" s="30" t="s">
        <v>47</v>
      </c>
      <c r="C45" s="83">
        <v>272</v>
      </c>
      <c r="D45" s="84">
        <v>270</v>
      </c>
      <c r="E45" s="84">
        <v>2</v>
      </c>
      <c r="F45" s="84">
        <v>2</v>
      </c>
      <c r="G45" s="84">
        <v>551</v>
      </c>
      <c r="H45" s="35">
        <v>0.086</v>
      </c>
      <c r="I45" s="17"/>
      <c r="J45" s="39"/>
      <c r="K45" s="11"/>
      <c r="L45"/>
      <c r="M45"/>
      <c r="N45"/>
    </row>
    <row r="46" spans="2:14" ht="21" customHeight="1">
      <c r="B46" s="30" t="s">
        <v>48</v>
      </c>
      <c r="C46" s="83">
        <v>2</v>
      </c>
      <c r="D46" s="84">
        <v>2</v>
      </c>
      <c r="E46" s="84">
        <v>0</v>
      </c>
      <c r="F46" s="84">
        <v>0</v>
      </c>
      <c r="G46" s="84">
        <v>0</v>
      </c>
      <c r="H46" s="35" t="s">
        <v>89</v>
      </c>
      <c r="I46" s="17"/>
      <c r="J46" s="39"/>
      <c r="K46" s="11"/>
      <c r="L46"/>
      <c r="M46"/>
      <c r="N46"/>
    </row>
    <row r="47" spans="2:14" ht="21" customHeight="1">
      <c r="B47" s="30" t="s">
        <v>49</v>
      </c>
      <c r="C47" s="83">
        <v>544</v>
      </c>
      <c r="D47" s="84">
        <v>543</v>
      </c>
      <c r="E47" s="84">
        <v>1</v>
      </c>
      <c r="F47" s="84">
        <v>1</v>
      </c>
      <c r="G47" s="84">
        <v>0</v>
      </c>
      <c r="H47" s="35" t="s">
        <v>89</v>
      </c>
      <c r="I47" s="17"/>
      <c r="J47" s="39"/>
      <c r="K47" s="11"/>
      <c r="L47"/>
      <c r="M47"/>
      <c r="N47"/>
    </row>
    <row r="48" spans="2:14" ht="21" customHeight="1">
      <c r="B48" s="30" t="s">
        <v>50</v>
      </c>
      <c r="C48" s="83">
        <v>532</v>
      </c>
      <c r="D48" s="84">
        <v>525</v>
      </c>
      <c r="E48" s="84">
        <v>7</v>
      </c>
      <c r="F48" s="84">
        <v>7</v>
      </c>
      <c r="G48" s="84">
        <v>53</v>
      </c>
      <c r="H48" s="35" t="s">
        <v>89</v>
      </c>
      <c r="I48" s="17"/>
      <c r="J48" s="39"/>
      <c r="K48" s="11"/>
      <c r="L48"/>
      <c r="M48"/>
      <c r="N48"/>
    </row>
    <row r="49" spans="2:14" ht="21" customHeight="1">
      <c r="B49" s="30" t="s">
        <v>51</v>
      </c>
      <c r="C49" s="83">
        <v>21</v>
      </c>
      <c r="D49" s="84">
        <v>19</v>
      </c>
      <c r="E49" s="84">
        <v>2</v>
      </c>
      <c r="F49" s="84">
        <v>2</v>
      </c>
      <c r="G49" s="84">
        <v>0</v>
      </c>
      <c r="H49" s="35" t="s">
        <v>89</v>
      </c>
      <c r="I49" s="17"/>
      <c r="J49" s="39"/>
      <c r="K49" s="11"/>
      <c r="L49"/>
      <c r="M49"/>
      <c r="N49"/>
    </row>
    <row r="50" spans="2:14" ht="21" customHeight="1">
      <c r="B50" s="30" t="s">
        <v>52</v>
      </c>
      <c r="C50" s="83">
        <f>SUM(C45:C49)</f>
        <v>1371</v>
      </c>
      <c r="D50" s="84">
        <f>SUM(D45:D49)</f>
        <v>1359</v>
      </c>
      <c r="E50" s="84">
        <f>SUM(E45:E49)</f>
        <v>12</v>
      </c>
      <c r="F50" s="84">
        <f>SUM(F45:F49)</f>
        <v>12</v>
      </c>
      <c r="G50" s="84">
        <f>SUM(G45:G49)</f>
        <v>604</v>
      </c>
      <c r="H50" s="35">
        <v>0.015</v>
      </c>
      <c r="I50" s="17"/>
      <c r="J50" s="39"/>
      <c r="K50" s="11"/>
      <c r="L50"/>
      <c r="M50"/>
      <c r="N50"/>
    </row>
    <row r="51" spans="2:14" ht="21" customHeight="1">
      <c r="B51" s="30" t="s">
        <v>53</v>
      </c>
      <c r="C51" s="83">
        <v>2623</v>
      </c>
      <c r="D51" s="84">
        <v>2570</v>
      </c>
      <c r="E51" s="84">
        <v>53</v>
      </c>
      <c r="F51" s="84">
        <v>53</v>
      </c>
      <c r="G51" s="84">
        <v>0</v>
      </c>
      <c r="H51" s="35" t="s">
        <v>89</v>
      </c>
      <c r="I51" s="17"/>
      <c r="J51" s="39"/>
      <c r="K51" s="11"/>
      <c r="L51"/>
      <c r="M51"/>
      <c r="N51"/>
    </row>
    <row r="52" spans="2:14" ht="21" customHeight="1">
      <c r="B52" s="30" t="s">
        <v>54</v>
      </c>
      <c r="C52" s="83">
        <v>87</v>
      </c>
      <c r="D52" s="84">
        <v>86</v>
      </c>
      <c r="E52" s="84">
        <v>1</v>
      </c>
      <c r="F52" s="84">
        <v>1</v>
      </c>
      <c r="G52" s="84">
        <v>0</v>
      </c>
      <c r="H52" s="35" t="s">
        <v>89</v>
      </c>
      <c r="I52" s="17"/>
      <c r="J52" s="39"/>
      <c r="K52" s="11"/>
      <c r="L52"/>
      <c r="M52"/>
      <c r="N52"/>
    </row>
    <row r="53" spans="2:14" ht="12" customHeight="1">
      <c r="B53" s="134" t="s">
        <v>91</v>
      </c>
      <c r="C53" s="88" t="s">
        <v>92</v>
      </c>
      <c r="D53" s="89" t="s">
        <v>93</v>
      </c>
      <c r="E53" s="89" t="s">
        <v>94</v>
      </c>
      <c r="F53" s="89" t="s">
        <v>95</v>
      </c>
      <c r="G53" s="84"/>
      <c r="H53" s="35"/>
      <c r="I53" s="137" t="s">
        <v>126</v>
      </c>
      <c r="J53" s="102"/>
      <c r="K53" s="11"/>
      <c r="L53"/>
      <c r="M53"/>
      <c r="N53"/>
    </row>
    <row r="54" spans="2:14" ht="15" customHeight="1">
      <c r="B54" s="135"/>
      <c r="C54" s="90">
        <v>2365</v>
      </c>
      <c r="D54" s="91">
        <v>2533</v>
      </c>
      <c r="E54" s="91">
        <v>-168</v>
      </c>
      <c r="F54" s="92" t="s">
        <v>128</v>
      </c>
      <c r="G54" s="91">
        <v>538</v>
      </c>
      <c r="H54" s="38" t="s">
        <v>89</v>
      </c>
      <c r="I54" s="103"/>
      <c r="J54" s="104"/>
      <c r="K54" s="11"/>
      <c r="L54"/>
      <c r="M54"/>
      <c r="N54"/>
    </row>
    <row r="55" spans="2:14" ht="12" customHeight="1">
      <c r="B55" s="134" t="s">
        <v>90</v>
      </c>
      <c r="C55" s="93" t="s">
        <v>92</v>
      </c>
      <c r="D55" s="89" t="s">
        <v>93</v>
      </c>
      <c r="E55" s="89" t="s">
        <v>94</v>
      </c>
      <c r="F55" s="89" t="s">
        <v>95</v>
      </c>
      <c r="G55" s="84"/>
      <c r="H55" s="35"/>
      <c r="I55" s="137" t="s">
        <v>127</v>
      </c>
      <c r="J55" s="102"/>
      <c r="K55" s="11"/>
      <c r="L55"/>
      <c r="M55"/>
      <c r="N55"/>
    </row>
    <row r="56" spans="2:14" ht="15" customHeight="1">
      <c r="B56" s="136"/>
      <c r="C56" s="94">
        <v>838</v>
      </c>
      <c r="D56" s="95">
        <v>842</v>
      </c>
      <c r="E56" s="95">
        <v>-4</v>
      </c>
      <c r="F56" s="96" t="s">
        <v>128</v>
      </c>
      <c r="G56" s="95">
        <v>646</v>
      </c>
      <c r="H56" s="74" t="s">
        <v>89</v>
      </c>
      <c r="I56" s="105"/>
      <c r="J56" s="106"/>
      <c r="K56" s="11"/>
      <c r="L56"/>
      <c r="M56"/>
      <c r="N56"/>
    </row>
    <row r="57" spans="2:14" ht="37.5" customHeight="1">
      <c r="B57" s="7"/>
      <c r="C57" s="7"/>
      <c r="D57" s="7"/>
      <c r="E57" s="7"/>
      <c r="F57" s="7"/>
      <c r="G57" s="7"/>
      <c r="H57" s="7"/>
      <c r="I57" s="75"/>
      <c r="J57"/>
      <c r="K57"/>
      <c r="L57"/>
      <c r="M57"/>
      <c r="N57"/>
    </row>
    <row r="58" spans="2:14" ht="18.75">
      <c r="B58" s="15" t="s">
        <v>18</v>
      </c>
      <c r="J58"/>
      <c r="K58" s="40"/>
      <c r="L58"/>
      <c r="M58"/>
      <c r="N58"/>
    </row>
    <row r="59" spans="2:14" ht="7.5" customHeight="1">
      <c r="B59" s="2"/>
      <c r="J59"/>
      <c r="K59"/>
      <c r="L59"/>
      <c r="M59"/>
      <c r="N59"/>
    </row>
    <row r="60" spans="2:14" s="6" customFormat="1" ht="64.5" customHeight="1" thickBot="1">
      <c r="B60" s="3"/>
      <c r="C60" s="4" t="s">
        <v>33</v>
      </c>
      <c r="D60" s="5" t="s">
        <v>34</v>
      </c>
      <c r="E60" s="5" t="s">
        <v>35</v>
      </c>
      <c r="F60" s="5" t="s">
        <v>36</v>
      </c>
      <c r="G60" s="5" t="s">
        <v>37</v>
      </c>
      <c r="H60" s="10" t="s">
        <v>96</v>
      </c>
      <c r="I60" s="128" t="s">
        <v>97</v>
      </c>
      <c r="J60" s="129"/>
      <c r="K60" s="12" t="s">
        <v>14</v>
      </c>
      <c r="L60" s="11"/>
      <c r="M60"/>
      <c r="N60"/>
    </row>
    <row r="61" spans="2:14" ht="21" customHeight="1" thickTop="1">
      <c r="B61" s="30" t="s">
        <v>55</v>
      </c>
      <c r="C61" s="83">
        <v>-1639</v>
      </c>
      <c r="D61" s="84">
        <v>278436</v>
      </c>
      <c r="E61" s="84">
        <v>110000</v>
      </c>
      <c r="F61" s="84">
        <v>5321</v>
      </c>
      <c r="G61" s="84"/>
      <c r="H61" s="84"/>
      <c r="I61" s="130"/>
      <c r="J61" s="131"/>
      <c r="K61" s="97"/>
      <c r="L61" s="11"/>
      <c r="M61"/>
      <c r="N61"/>
    </row>
    <row r="62" spans="2:14" ht="21" customHeight="1">
      <c r="B62" s="30" t="s">
        <v>56</v>
      </c>
      <c r="C62" s="83">
        <v>-583</v>
      </c>
      <c r="D62" s="84">
        <v>369825</v>
      </c>
      <c r="E62" s="84">
        <v>55000</v>
      </c>
      <c r="F62" s="84">
        <v>2637</v>
      </c>
      <c r="G62" s="84"/>
      <c r="H62" s="84"/>
      <c r="I62" s="130"/>
      <c r="J62" s="131"/>
      <c r="K62" s="97"/>
      <c r="L62" s="11"/>
      <c r="M62"/>
      <c r="N62"/>
    </row>
    <row r="63" spans="2:14" ht="21" customHeight="1">
      <c r="B63" s="30" t="s">
        <v>57</v>
      </c>
      <c r="C63" s="83">
        <v>-190</v>
      </c>
      <c r="D63" s="84">
        <v>344815</v>
      </c>
      <c r="E63" s="84">
        <v>90000</v>
      </c>
      <c r="F63" s="84">
        <v>8124</v>
      </c>
      <c r="G63" s="84"/>
      <c r="H63" s="84"/>
      <c r="I63" s="130"/>
      <c r="J63" s="131"/>
      <c r="K63" s="97"/>
      <c r="L63" s="11"/>
      <c r="M63"/>
      <c r="N63"/>
    </row>
    <row r="64" spans="2:14" ht="21" customHeight="1">
      <c r="B64" s="30" t="s">
        <v>58</v>
      </c>
      <c r="C64" s="83">
        <v>288219</v>
      </c>
      <c r="D64" s="84">
        <v>20558605</v>
      </c>
      <c r="E64" s="84">
        <v>225000</v>
      </c>
      <c r="F64" s="84">
        <v>188610</v>
      </c>
      <c r="G64" s="84">
        <v>25865372</v>
      </c>
      <c r="H64" s="84"/>
      <c r="I64" s="130">
        <v>24144</v>
      </c>
      <c r="J64" s="131"/>
      <c r="K64" s="97"/>
      <c r="L64" s="11"/>
      <c r="M64"/>
      <c r="N64"/>
    </row>
    <row r="65" spans="2:14" ht="21" customHeight="1">
      <c r="B65" s="30" t="s">
        <v>59</v>
      </c>
      <c r="C65" s="83">
        <v>-18386</v>
      </c>
      <c r="D65" s="84">
        <v>1982573</v>
      </c>
      <c r="E65" s="84">
        <v>300000</v>
      </c>
      <c r="F65" s="84">
        <v>17784</v>
      </c>
      <c r="G65" s="84"/>
      <c r="H65" s="84"/>
      <c r="I65" s="130"/>
      <c r="J65" s="131"/>
      <c r="K65" s="97"/>
      <c r="L65" s="11"/>
      <c r="M65"/>
      <c r="N65"/>
    </row>
    <row r="66" spans="2:14" ht="21" customHeight="1">
      <c r="B66" s="30" t="s">
        <v>60</v>
      </c>
      <c r="C66" s="83">
        <v>76069</v>
      </c>
      <c r="D66" s="84">
        <v>2218917</v>
      </c>
      <c r="E66" s="84">
        <v>210000</v>
      </c>
      <c r="F66" s="84">
        <v>119502</v>
      </c>
      <c r="G66" s="84"/>
      <c r="H66" s="84"/>
      <c r="I66" s="130"/>
      <c r="J66" s="131"/>
      <c r="K66" s="97"/>
      <c r="L66" s="11"/>
      <c r="M66"/>
      <c r="N66"/>
    </row>
    <row r="67" spans="2:14" ht="21" customHeight="1">
      <c r="B67" s="30" t="s">
        <v>61</v>
      </c>
      <c r="C67" s="83">
        <v>-36923</v>
      </c>
      <c r="D67" s="84">
        <v>390701</v>
      </c>
      <c r="E67" s="84">
        <v>100000</v>
      </c>
      <c r="F67" s="84"/>
      <c r="G67" s="84"/>
      <c r="H67" s="84"/>
      <c r="I67" s="130"/>
      <c r="J67" s="131"/>
      <c r="K67" s="97"/>
      <c r="L67" s="11"/>
      <c r="M67"/>
      <c r="N67"/>
    </row>
    <row r="68" spans="2:14" ht="21" customHeight="1">
      <c r="B68" s="30" t="s">
        <v>62</v>
      </c>
      <c r="C68" s="83">
        <v>-469584</v>
      </c>
      <c r="D68" s="84">
        <v>1552884</v>
      </c>
      <c r="E68" s="84">
        <v>100000</v>
      </c>
      <c r="F68" s="84"/>
      <c r="G68" s="84"/>
      <c r="H68" s="84"/>
      <c r="I68" s="130"/>
      <c r="J68" s="131"/>
      <c r="K68" s="97"/>
      <c r="L68" s="11"/>
      <c r="M68"/>
      <c r="N68"/>
    </row>
    <row r="69" spans="2:14" ht="21" customHeight="1">
      <c r="B69" s="30" t="s">
        <v>63</v>
      </c>
      <c r="C69" s="83">
        <v>1486</v>
      </c>
      <c r="D69" s="84">
        <v>2088947</v>
      </c>
      <c r="E69" s="84">
        <v>400000</v>
      </c>
      <c r="F69" s="84">
        <v>214800</v>
      </c>
      <c r="G69" s="84"/>
      <c r="H69" s="84"/>
      <c r="I69" s="130"/>
      <c r="J69" s="131"/>
      <c r="K69" s="97"/>
      <c r="L69" s="11"/>
      <c r="M69"/>
      <c r="N69"/>
    </row>
    <row r="70" spans="2:14" ht="21" customHeight="1">
      <c r="B70" s="30" t="s">
        <v>64</v>
      </c>
      <c r="C70" s="83">
        <v>-2580</v>
      </c>
      <c r="D70" s="84">
        <v>124348</v>
      </c>
      <c r="E70" s="84">
        <v>30000</v>
      </c>
      <c r="F70" s="84"/>
      <c r="G70" s="84"/>
      <c r="H70" s="84"/>
      <c r="I70" s="130"/>
      <c r="J70" s="131"/>
      <c r="K70" s="97"/>
      <c r="L70" s="11"/>
      <c r="M70"/>
      <c r="N70"/>
    </row>
    <row r="71" spans="2:14" ht="21" customHeight="1">
      <c r="B71" s="30" t="s">
        <v>65</v>
      </c>
      <c r="C71" s="83">
        <v>149425</v>
      </c>
      <c r="D71" s="84">
        <v>227026</v>
      </c>
      <c r="E71" s="84">
        <v>70000</v>
      </c>
      <c r="F71" s="84">
        <v>68659</v>
      </c>
      <c r="G71" s="84"/>
      <c r="H71" s="84"/>
      <c r="I71" s="130">
        <v>5264</v>
      </c>
      <c r="J71" s="131"/>
      <c r="K71" s="97"/>
      <c r="L71" s="11"/>
      <c r="M71"/>
      <c r="N71"/>
    </row>
    <row r="72" spans="2:14" ht="21" customHeight="1">
      <c r="B72" s="30" t="s">
        <v>66</v>
      </c>
      <c r="C72" s="83">
        <v>3289</v>
      </c>
      <c r="D72" s="84">
        <v>148373</v>
      </c>
      <c r="E72" s="84">
        <v>100000</v>
      </c>
      <c r="F72" s="84"/>
      <c r="G72" s="84"/>
      <c r="H72" s="84"/>
      <c r="I72" s="130"/>
      <c r="J72" s="131"/>
      <c r="K72" s="97"/>
      <c r="L72" s="11"/>
      <c r="M72"/>
      <c r="N72"/>
    </row>
    <row r="73" spans="2:14" ht="21" customHeight="1">
      <c r="B73" s="30" t="s">
        <v>67</v>
      </c>
      <c r="C73" s="83">
        <v>190601</v>
      </c>
      <c r="D73" s="84">
        <v>939150</v>
      </c>
      <c r="E73" s="84">
        <v>100000</v>
      </c>
      <c r="F73" s="84"/>
      <c r="G73" s="84"/>
      <c r="H73" s="84"/>
      <c r="I73" s="130"/>
      <c r="J73" s="131"/>
      <c r="K73" s="97"/>
      <c r="L73" s="11"/>
      <c r="M73"/>
      <c r="N73"/>
    </row>
    <row r="74" spans="2:14" ht="21" customHeight="1">
      <c r="B74" s="30" t="s">
        <v>68</v>
      </c>
      <c r="C74" s="83">
        <v>1306</v>
      </c>
      <c r="D74" s="84">
        <v>204129</v>
      </c>
      <c r="E74" s="84">
        <v>100000</v>
      </c>
      <c r="F74" s="84">
        <v>100452</v>
      </c>
      <c r="G74" s="84"/>
      <c r="H74" s="84"/>
      <c r="I74" s="130"/>
      <c r="J74" s="131"/>
      <c r="K74" s="97"/>
      <c r="L74" s="11"/>
      <c r="M74"/>
      <c r="N74"/>
    </row>
    <row r="75" spans="2:14" ht="21" customHeight="1">
      <c r="B75" s="30" t="s">
        <v>69</v>
      </c>
      <c r="C75" s="83">
        <v>-60868</v>
      </c>
      <c r="D75" s="84">
        <v>1758984</v>
      </c>
      <c r="E75" s="84">
        <v>1612500</v>
      </c>
      <c r="F75" s="84"/>
      <c r="G75" s="84"/>
      <c r="H75" s="84"/>
      <c r="I75" s="130"/>
      <c r="J75" s="131"/>
      <c r="K75" s="97"/>
      <c r="L75" s="11"/>
      <c r="M75"/>
      <c r="N75"/>
    </row>
    <row r="76" spans="2:14" ht="21" customHeight="1">
      <c r="B76" s="30" t="s">
        <v>70</v>
      </c>
      <c r="C76" s="83">
        <v>7417</v>
      </c>
      <c r="D76" s="84">
        <v>2859218</v>
      </c>
      <c r="E76" s="84">
        <v>1000</v>
      </c>
      <c r="F76" s="84">
        <v>60877</v>
      </c>
      <c r="G76" s="84"/>
      <c r="H76" s="84"/>
      <c r="I76" s="130"/>
      <c r="J76" s="131"/>
      <c r="K76" s="97"/>
      <c r="L76" s="11"/>
      <c r="M76"/>
      <c r="N76"/>
    </row>
    <row r="77" spans="2:14" ht="21" customHeight="1">
      <c r="B77" s="30" t="s">
        <v>71</v>
      </c>
      <c r="C77" s="83">
        <v>-184</v>
      </c>
      <c r="D77" s="84">
        <v>258612</v>
      </c>
      <c r="E77" s="84">
        <v>200000</v>
      </c>
      <c r="F77" s="84"/>
      <c r="G77" s="84"/>
      <c r="H77" s="84"/>
      <c r="I77" s="130"/>
      <c r="J77" s="131"/>
      <c r="K77" s="97"/>
      <c r="L77" s="11"/>
      <c r="M77"/>
      <c r="N77"/>
    </row>
    <row r="78" spans="2:14" ht="21" customHeight="1">
      <c r="B78" s="30" t="s">
        <v>72</v>
      </c>
      <c r="C78" s="83">
        <v>-147</v>
      </c>
      <c r="D78" s="84">
        <v>10179</v>
      </c>
      <c r="E78" s="84">
        <v>2000</v>
      </c>
      <c r="F78" s="84">
        <v>21774</v>
      </c>
      <c r="G78" s="84"/>
      <c r="H78" s="84"/>
      <c r="I78" s="130"/>
      <c r="J78" s="131"/>
      <c r="K78" s="97"/>
      <c r="L78" s="11"/>
      <c r="M78"/>
      <c r="N78"/>
    </row>
    <row r="79" spans="2:14" ht="21" customHeight="1">
      <c r="B79" s="30" t="s">
        <v>73</v>
      </c>
      <c r="C79" s="83">
        <v>634</v>
      </c>
      <c r="D79" s="84">
        <v>5511</v>
      </c>
      <c r="E79" s="84">
        <v>300</v>
      </c>
      <c r="F79" s="84"/>
      <c r="G79" s="84"/>
      <c r="H79" s="84"/>
      <c r="I79" s="130"/>
      <c r="J79" s="131"/>
      <c r="K79" s="97"/>
      <c r="L79" s="11"/>
      <c r="M79"/>
      <c r="N79"/>
    </row>
    <row r="80" spans="2:14" ht="21" customHeight="1">
      <c r="B80" s="30" t="s">
        <v>74</v>
      </c>
      <c r="C80" s="83">
        <v>16</v>
      </c>
      <c r="D80" s="84">
        <v>687437</v>
      </c>
      <c r="E80" s="84">
        <v>1000</v>
      </c>
      <c r="F80" s="84">
        <v>205748</v>
      </c>
      <c r="G80" s="84">
        <v>3274154</v>
      </c>
      <c r="H80" s="84"/>
      <c r="I80" s="130">
        <v>257</v>
      </c>
      <c r="J80" s="131"/>
      <c r="K80" s="97"/>
      <c r="L80" s="11"/>
      <c r="M80"/>
      <c r="N80"/>
    </row>
    <row r="81" spans="2:14" ht="21" customHeight="1">
      <c r="B81" s="30" t="s">
        <v>75</v>
      </c>
      <c r="C81" s="83">
        <v>-38765</v>
      </c>
      <c r="D81" s="84">
        <v>2064867</v>
      </c>
      <c r="E81" s="84">
        <v>1573272</v>
      </c>
      <c r="F81" s="84"/>
      <c r="G81" s="84"/>
      <c r="H81" s="84"/>
      <c r="I81" s="130"/>
      <c r="J81" s="131"/>
      <c r="K81" s="97"/>
      <c r="L81" s="11"/>
      <c r="M81"/>
      <c r="N81"/>
    </row>
    <row r="82" spans="2:14" ht="21" customHeight="1">
      <c r="B82" s="30" t="s">
        <v>76</v>
      </c>
      <c r="C82" s="83">
        <v>14048</v>
      </c>
      <c r="D82" s="84">
        <v>987475</v>
      </c>
      <c r="E82" s="84">
        <v>515007</v>
      </c>
      <c r="F82" s="84">
        <v>16531</v>
      </c>
      <c r="G82" s="84"/>
      <c r="H82" s="84"/>
      <c r="I82" s="130"/>
      <c r="J82" s="131"/>
      <c r="K82" s="97"/>
      <c r="L82" s="11"/>
      <c r="M82"/>
      <c r="N82"/>
    </row>
    <row r="83" spans="2:14" ht="21" customHeight="1">
      <c r="B83" s="41" t="s">
        <v>77</v>
      </c>
      <c r="C83" s="83">
        <v>-6154</v>
      </c>
      <c r="D83" s="84">
        <v>464576</v>
      </c>
      <c r="E83" s="84">
        <v>10000</v>
      </c>
      <c r="F83" s="84">
        <v>813</v>
      </c>
      <c r="G83" s="84"/>
      <c r="H83" s="84"/>
      <c r="I83" s="130"/>
      <c r="J83" s="131"/>
      <c r="K83" s="97"/>
      <c r="L83" s="11"/>
      <c r="M83"/>
      <c r="N83"/>
    </row>
    <row r="84" spans="2:14" ht="21" customHeight="1">
      <c r="B84" s="30" t="s">
        <v>78</v>
      </c>
      <c r="C84" s="83">
        <v>124142</v>
      </c>
      <c r="D84" s="84">
        <v>1378728</v>
      </c>
      <c r="E84" s="84">
        <v>146196</v>
      </c>
      <c r="F84" s="84">
        <v>435489</v>
      </c>
      <c r="G84" s="84">
        <v>5232980</v>
      </c>
      <c r="H84" s="84"/>
      <c r="I84" s="130"/>
      <c r="J84" s="131"/>
      <c r="K84" s="97"/>
      <c r="L84" s="11"/>
      <c r="M84"/>
      <c r="N84"/>
    </row>
    <row r="85" spans="2:14" ht="21" customHeight="1">
      <c r="B85" s="30" t="s">
        <v>79</v>
      </c>
      <c r="C85" s="83">
        <v>3813</v>
      </c>
      <c r="D85" s="84">
        <v>118662</v>
      </c>
      <c r="E85" s="84">
        <v>100000</v>
      </c>
      <c r="F85" s="84"/>
      <c r="G85" s="84"/>
      <c r="H85" s="84"/>
      <c r="I85" s="130">
        <v>230</v>
      </c>
      <c r="J85" s="131"/>
      <c r="K85" s="97"/>
      <c r="L85" s="11"/>
      <c r="M85"/>
      <c r="N85"/>
    </row>
    <row r="86" spans="2:14" ht="21" customHeight="1">
      <c r="B86" s="30" t="s">
        <v>80</v>
      </c>
      <c r="C86" s="83">
        <v>-1595</v>
      </c>
      <c r="D86" s="84">
        <v>295570</v>
      </c>
      <c r="E86" s="84">
        <v>35000</v>
      </c>
      <c r="F86" s="84"/>
      <c r="G86" s="84"/>
      <c r="H86" s="84"/>
      <c r="I86" s="130"/>
      <c r="J86" s="131"/>
      <c r="K86" s="97"/>
      <c r="L86" s="11"/>
      <c r="M86"/>
      <c r="N86"/>
    </row>
    <row r="87" spans="2:14" ht="21" customHeight="1">
      <c r="B87" s="30" t="s">
        <v>81</v>
      </c>
      <c r="C87" s="83">
        <v>-295</v>
      </c>
      <c r="D87" s="84">
        <v>440006</v>
      </c>
      <c r="E87" s="84">
        <v>300000</v>
      </c>
      <c r="F87" s="84"/>
      <c r="G87" s="84"/>
      <c r="H87" s="84"/>
      <c r="I87" s="130"/>
      <c r="J87" s="131"/>
      <c r="K87" s="97"/>
      <c r="L87" s="11"/>
      <c r="M87"/>
      <c r="N87"/>
    </row>
    <row r="88" spans="2:14" ht="21" customHeight="1">
      <c r="B88" s="30" t="s">
        <v>82</v>
      </c>
      <c r="C88" s="83">
        <v>3398</v>
      </c>
      <c r="D88" s="84">
        <v>738300</v>
      </c>
      <c r="E88" s="84">
        <v>460000</v>
      </c>
      <c r="F88" s="84"/>
      <c r="G88" s="84">
        <v>70088</v>
      </c>
      <c r="H88" s="84"/>
      <c r="I88" s="130"/>
      <c r="J88" s="131"/>
      <c r="K88" s="97"/>
      <c r="L88" s="11"/>
      <c r="M88"/>
      <c r="N88"/>
    </row>
    <row r="89" spans="2:14" ht="21" customHeight="1">
      <c r="B89" s="30" t="s">
        <v>83</v>
      </c>
      <c r="C89" s="83">
        <v>37824</v>
      </c>
      <c r="D89" s="84">
        <v>496343</v>
      </c>
      <c r="E89" s="84">
        <v>100000</v>
      </c>
      <c r="F89" s="84"/>
      <c r="G89" s="84"/>
      <c r="H89" s="84"/>
      <c r="I89" s="130"/>
      <c r="J89" s="131"/>
      <c r="K89" s="97"/>
      <c r="L89" s="11"/>
      <c r="M89"/>
      <c r="N89"/>
    </row>
    <row r="90" spans="2:14" ht="21" customHeight="1">
      <c r="B90" s="30" t="s">
        <v>84</v>
      </c>
      <c r="C90" s="83">
        <v>2291</v>
      </c>
      <c r="D90" s="84">
        <v>84799</v>
      </c>
      <c r="E90" s="84">
        <v>20000</v>
      </c>
      <c r="F90" s="84"/>
      <c r="G90" s="84"/>
      <c r="H90" s="84"/>
      <c r="I90" s="130"/>
      <c r="J90" s="131"/>
      <c r="K90" s="97"/>
      <c r="L90" s="11"/>
      <c r="M90"/>
      <c r="N90"/>
    </row>
    <row r="91" spans="2:14" ht="21" customHeight="1">
      <c r="B91" s="30" t="s">
        <v>85</v>
      </c>
      <c r="C91" s="83">
        <v>25350</v>
      </c>
      <c r="D91" s="84">
        <v>519717</v>
      </c>
      <c r="E91" s="84">
        <v>144000</v>
      </c>
      <c r="F91" s="84"/>
      <c r="G91" s="84"/>
      <c r="H91" s="84"/>
      <c r="I91" s="130"/>
      <c r="J91" s="131"/>
      <c r="K91" s="97"/>
      <c r="L91" s="11"/>
      <c r="M91"/>
      <c r="N91"/>
    </row>
    <row r="92" spans="2:14" ht="21" customHeight="1">
      <c r="B92" s="30" t="s">
        <v>86</v>
      </c>
      <c r="C92" s="83">
        <v>1373</v>
      </c>
      <c r="D92" s="84">
        <v>1282461</v>
      </c>
      <c r="E92" s="84">
        <v>10000</v>
      </c>
      <c r="F92" s="84">
        <v>13157</v>
      </c>
      <c r="G92" s="84"/>
      <c r="H92" s="84"/>
      <c r="I92" s="130"/>
      <c r="J92" s="131"/>
      <c r="K92" s="97"/>
      <c r="L92" s="11"/>
      <c r="M92"/>
      <c r="N92"/>
    </row>
    <row r="93" spans="2:14" ht="21" customHeight="1">
      <c r="B93" s="30" t="s">
        <v>87</v>
      </c>
      <c r="C93" s="83">
        <v>-88093</v>
      </c>
      <c r="D93" s="84">
        <v>2634437</v>
      </c>
      <c r="E93" s="84">
        <v>30000</v>
      </c>
      <c r="F93" s="84">
        <v>76105</v>
      </c>
      <c r="G93" s="84"/>
      <c r="H93" s="84">
        <v>10055</v>
      </c>
      <c r="I93" s="130"/>
      <c r="J93" s="131"/>
      <c r="K93" s="97"/>
      <c r="L93" s="11"/>
      <c r="M93"/>
      <c r="N93"/>
    </row>
    <row r="94" spans="2:14" ht="21" customHeight="1">
      <c r="B94" s="31" t="s">
        <v>88</v>
      </c>
      <c r="C94" s="98">
        <v>5586</v>
      </c>
      <c r="D94" s="99">
        <v>58197</v>
      </c>
      <c r="E94" s="99">
        <v>500</v>
      </c>
      <c r="F94" s="99"/>
      <c r="G94" s="99"/>
      <c r="H94" s="99"/>
      <c r="I94" s="132"/>
      <c r="J94" s="133"/>
      <c r="K94" s="100"/>
      <c r="L94" s="11"/>
      <c r="M94"/>
      <c r="N94"/>
    </row>
    <row r="95" spans="2:14" ht="21" customHeight="1">
      <c r="B95" s="23" t="s">
        <v>26</v>
      </c>
      <c r="J95"/>
      <c r="K95"/>
      <c r="L95"/>
      <c r="M95"/>
      <c r="N95"/>
    </row>
    <row r="96" ht="26.25" customHeight="1"/>
    <row r="97" spans="2:14" ht="18.75">
      <c r="B97" s="16" t="s">
        <v>19</v>
      </c>
      <c r="J97"/>
      <c r="K97"/>
      <c r="L97"/>
      <c r="M97"/>
      <c r="N97"/>
    </row>
    <row r="98" ht="7.5" customHeight="1"/>
    <row r="99" spans="2:9" ht="37.5" customHeight="1">
      <c r="B99" s="125" t="s">
        <v>10</v>
      </c>
      <c r="C99" s="125"/>
      <c r="D99" s="126">
        <v>0.21059</v>
      </c>
      <c r="E99" s="126"/>
      <c r="F99" s="125" t="s">
        <v>12</v>
      </c>
      <c r="G99" s="125"/>
      <c r="H99" s="127">
        <v>0.009</v>
      </c>
      <c r="I99" s="127"/>
    </row>
    <row r="100" spans="2:9" ht="37.5" customHeight="1">
      <c r="B100" s="125" t="s">
        <v>11</v>
      </c>
      <c r="C100" s="125"/>
      <c r="D100" s="127">
        <v>0.179</v>
      </c>
      <c r="E100" s="127"/>
      <c r="F100" s="125" t="s">
        <v>13</v>
      </c>
      <c r="G100" s="125"/>
      <c r="H100" s="127">
        <v>0.886</v>
      </c>
      <c r="I100" s="127"/>
    </row>
    <row r="101" spans="2:14" ht="21" customHeight="1">
      <c r="B101" s="23" t="s">
        <v>27</v>
      </c>
      <c r="J101"/>
      <c r="K101"/>
      <c r="L101"/>
      <c r="M101"/>
      <c r="N101"/>
    </row>
  </sheetData>
  <mergeCells count="69">
    <mergeCell ref="B31:B32"/>
    <mergeCell ref="I32:J32"/>
    <mergeCell ref="B33:B34"/>
    <mergeCell ref="I25:J25"/>
    <mergeCell ref="I27:J27"/>
    <mergeCell ref="I28:J28"/>
    <mergeCell ref="B29:B30"/>
    <mergeCell ref="I30:J30"/>
    <mergeCell ref="B53:B54"/>
    <mergeCell ref="B55:B56"/>
    <mergeCell ref="I53:J54"/>
    <mergeCell ref="I55:J56"/>
    <mergeCell ref="I88:J88"/>
    <mergeCell ref="I93:J93"/>
    <mergeCell ref="I94:J94"/>
    <mergeCell ref="I89:J89"/>
    <mergeCell ref="I90:J90"/>
    <mergeCell ref="I91:J91"/>
    <mergeCell ref="I92:J92"/>
    <mergeCell ref="I84:J84"/>
    <mergeCell ref="I85:J85"/>
    <mergeCell ref="I86:J86"/>
    <mergeCell ref="I87:J87"/>
    <mergeCell ref="I80:J80"/>
    <mergeCell ref="I81:J81"/>
    <mergeCell ref="I82:J82"/>
    <mergeCell ref="I83:J83"/>
    <mergeCell ref="I76:J76"/>
    <mergeCell ref="I77:J77"/>
    <mergeCell ref="I78:J78"/>
    <mergeCell ref="I79:J79"/>
    <mergeCell ref="I40:J40"/>
    <mergeCell ref="I41:J41"/>
    <mergeCell ref="H99:I99"/>
    <mergeCell ref="I61:J61"/>
    <mergeCell ref="I62:J62"/>
    <mergeCell ref="I63:J63"/>
    <mergeCell ref="I64:J64"/>
    <mergeCell ref="I65:J65"/>
    <mergeCell ref="I66:J66"/>
    <mergeCell ref="I75:J75"/>
    <mergeCell ref="I71:J71"/>
    <mergeCell ref="I72:J72"/>
    <mergeCell ref="I73:J73"/>
    <mergeCell ref="I74:J74"/>
    <mergeCell ref="I67:J67"/>
    <mergeCell ref="I68:J68"/>
    <mergeCell ref="I69:J69"/>
    <mergeCell ref="I70:J70"/>
    <mergeCell ref="I9:J9"/>
    <mergeCell ref="I17:J17"/>
    <mergeCell ref="B99:C99"/>
    <mergeCell ref="B100:C100"/>
    <mergeCell ref="F99:G99"/>
    <mergeCell ref="F100:G100"/>
    <mergeCell ref="D99:E99"/>
    <mergeCell ref="D100:E100"/>
    <mergeCell ref="H100:I100"/>
    <mergeCell ref="I60:J60"/>
    <mergeCell ref="B1:K1"/>
    <mergeCell ref="I18:J18"/>
    <mergeCell ref="I44:J44"/>
    <mergeCell ref="I43:J43"/>
    <mergeCell ref="I22:J22"/>
    <mergeCell ref="I23:J23"/>
    <mergeCell ref="I24:J24"/>
    <mergeCell ref="I26:J26"/>
    <mergeCell ref="I7:J7"/>
    <mergeCell ref="I8:J8"/>
  </mergeCells>
  <printOptions horizontalCentered="1"/>
  <pageMargins left="0.5511811023622047" right="0.3937007874015748" top="0.5905511811023623" bottom="0.3937007874015748" header="0.5118110236220472" footer="0.5118110236220472"/>
  <pageSetup horizontalDpi="300" verticalDpi="300" orientation="portrait" paperSize="9" scale="67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2007-03-06T09:18:41Z</cp:lastPrinted>
  <dcterms:created xsi:type="dcterms:W3CDTF">1997-01-08T22:48:59Z</dcterms:created>
  <dcterms:modified xsi:type="dcterms:W3CDTF">2007-03-06T09:23:45Z</dcterms:modified>
  <cp:category/>
  <cp:version/>
  <cp:contentType/>
  <cp:contentStatus/>
</cp:coreProperties>
</file>