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515" windowHeight="12405" tabRatio="874" activeTab="3"/>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衛生費" sheetId="8" r:id="rId8"/>
    <sheet name="附表" sheetId="9" r:id="rId9"/>
    <sheet name="注" sheetId="10" r:id="rId10"/>
    <sheet name="高齢者保健福祉費" sheetId="11" r:id="rId11"/>
    <sheet name="農業行政費(1)" sheetId="12" r:id="rId12"/>
    <sheet name="農業行政費(2)" sheetId="13" r:id="rId13"/>
    <sheet name="林野行政費" sheetId="14" r:id="rId14"/>
    <sheet name="地域振興費・その１" sheetId="15" r:id="rId15"/>
    <sheet name="地域振興費・その２" sheetId="16" r:id="rId16"/>
    <sheet name="地域振興費・その３" sheetId="17" r:id="rId17"/>
    <sheet name="附表１（財政力補正係数）" sheetId="18" r:id="rId18"/>
    <sheet name="附表２（新幹線割増）" sheetId="19" r:id="rId19"/>
    <sheet name="標準財政規模" sheetId="20" r:id="rId20"/>
    <sheet name="災害復旧費" sheetId="21" r:id="rId21"/>
    <sheet name="補正（10以前）" sheetId="22" r:id="rId22"/>
    <sheet name="補正（11以降）" sheetId="23" r:id="rId23"/>
    <sheet name="減収補てん債" sheetId="24" r:id="rId24"/>
    <sheet name="地域財政特例・臨時財政特例" sheetId="25" r:id="rId25"/>
    <sheet name="財源対策債" sheetId="26" r:id="rId26"/>
    <sheet name="減税補てん債" sheetId="27" r:id="rId27"/>
    <sheet name="臨時税収補てん・臨時財政対策" sheetId="28" r:id="rId28"/>
    <sheet name="その他公債費" sheetId="29" r:id="rId29"/>
  </sheets>
  <externalReferences>
    <externalReference r:id="rId32"/>
    <externalReference r:id="rId33"/>
    <externalReference r:id="rId34"/>
  </externalReferences>
  <definedNames>
    <definedName name="_xlnm.Print_Area" localSheetId="7">'衛生費'!$A$1:$L$190</definedName>
    <definedName name="_xlnm.Print_Area" localSheetId="3">'河川費'!$A$1:$K$137</definedName>
    <definedName name="_xlnm.Print_Area" localSheetId="5">'/現任者(個人ファイル)\榎戸\地域振興費（市・面積）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Area" localSheetId="10">'高齢者保健福祉費'!$A$1:$L$41</definedName>
    <definedName name="_xlnm.Print_Area" localSheetId="20">'災害復旧費'!$A$1:$AN$45</definedName>
    <definedName name="_xlnm.Print_Area" localSheetId="1">'財政力附表'!$A$1:$AM$70</definedName>
    <definedName name="_xlnm.Print_Area" localSheetId="0">'総括表'!$A$1:$O$40</definedName>
    <definedName name="_xlnm.Print_Area" localSheetId="14">'地域振興費・その１'!$A$1:$K$135</definedName>
    <definedName name="_xlnm.Print_Area" localSheetId="15">'地域振興費・その２'!$A$1:$K$152</definedName>
    <definedName name="_xlnm.Print_Area" localSheetId="16">'地域振興費・その３'!$A$1:$K$373</definedName>
    <definedName name="_xlnm.Print_Area" localSheetId="9">'注'!$A$1:$I$33</definedName>
    <definedName name="_xlnm.Print_Area" localSheetId="2">'道路橋りょう費'!$A$1:$K$181</definedName>
    <definedName name="_xlnm.Print_Area" localSheetId="11">'農業行政費(1)'!$A$1:$M$74</definedName>
    <definedName name="_xlnm.Print_Area" localSheetId="12">'農業行政費(2)'!$A$1:$L$159</definedName>
    <definedName name="_xlnm.Print_Area" localSheetId="19">'標準財政規模'!$B$1:$D$54</definedName>
    <definedName name="_xlnm.Print_Area" localSheetId="17">'附表１（財政力補正係数）'!$A$1:$AK$41</definedName>
    <definedName name="_xlnm.Print_Area" localSheetId="18">'附表２（新幹線割増）'!$A$1:$AK$39</definedName>
    <definedName name="_xlnm.Print_Area" localSheetId="13">'林野行政費'!$A$1:$L$80</definedName>
    <definedName name="_xlnm.Print_Area">'/現任者(個人ファイル)\榎戸\地域振興費（市・面積）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Titles" localSheetId="19">'標準財政規模'!$B:$B</definedName>
    <definedName name="Z_091C5B97_CD32_4120_8AA6_C8A4EB877CC4_.wvu.PrintArea" localSheetId="3" hidden="1">'河川費'!$A$1:$K$137</definedName>
    <definedName name="Z_091C5B97_CD32_4120_8AA6_C8A4EB877CC4_.wvu.PrintArea" localSheetId="10" hidden="1">'高齢者保健福祉費'!$A$1:$L$41</definedName>
    <definedName name="Z_091C5B97_CD32_4120_8AA6_C8A4EB877CC4_.wvu.PrintArea" localSheetId="20" hidden="1">'災害復旧費'!$A$1:$AN$45</definedName>
    <definedName name="Z_091C5B97_CD32_4120_8AA6_C8A4EB877CC4_.wvu.PrintArea" localSheetId="1" hidden="1">'財政力附表'!$A$1:$AM$70</definedName>
    <definedName name="Z_091C5B97_CD32_4120_8AA6_C8A4EB877CC4_.wvu.PrintArea" localSheetId="0" hidden="1">'総括表'!$A$1:$O$40</definedName>
    <definedName name="Z_091C5B97_CD32_4120_8AA6_C8A4EB877CC4_.wvu.PrintArea" localSheetId="2" hidden="1">'道路橋りょう費'!$A$1:$K$181</definedName>
    <definedName name="Z_091C5B97_CD32_4120_8AA6_C8A4EB877CC4_.wvu.PrintArea" localSheetId="13" hidden="1">'林野行政費'!$A$1:$L$80</definedName>
    <definedName name="Z_186D98DC_D35D_4B9E_8825_364C651E4C67_.wvu.PrintArea" localSheetId="7" hidden="1">'衛生費'!$A$1:$L$190</definedName>
    <definedName name="Z_186D98DC_D35D_4B9E_8825_364C651E4C67_.wvu.PrintArea" localSheetId="10" hidden="1">'高齢者保健福祉費'!$A$1:$L$41</definedName>
    <definedName name="Z_186D98DC_D35D_4B9E_8825_364C651E4C67_.wvu.PrintArea" localSheetId="20" hidden="1">'災害復旧費'!$A$1:$AN$45</definedName>
    <definedName name="Z_186D98DC_D35D_4B9E_8825_364C651E4C67_.wvu.PrintArea" localSheetId="1" hidden="1">'財政力附表'!$A$1:$AM$70</definedName>
    <definedName name="Z_186D98DC_D35D_4B9E_8825_364C651E4C67_.wvu.PrintArea" localSheetId="0" hidden="1">'総括表'!$A$1:$O$40</definedName>
    <definedName name="Z_186D98DC_D35D_4B9E_8825_364C651E4C67_.wvu.PrintArea" localSheetId="9" hidden="1">'注'!$A$1:$I$33</definedName>
    <definedName name="Z_186D98DC_D35D_4B9E_8825_364C651E4C67_.wvu.PrintArea" localSheetId="2" hidden="1">'道路橋りょう費'!$A$1:$K$181</definedName>
    <definedName name="Z_186D98DC_D35D_4B9E_8825_364C651E4C67_.wvu.PrintArea" localSheetId="13" hidden="1">'林野行政費'!$A$1:$L$80</definedName>
    <definedName name="Z_403A6C52_29D5_4466_8489_E1D5664E8917_.wvu.PrintArea" localSheetId="7" hidden="1">'衛生費'!$A$1:$L$190</definedName>
    <definedName name="Z_403A6C52_29D5_4466_8489_E1D5664E8917_.wvu.PrintArea" localSheetId="9" hidden="1">'注'!$A$1:$I$33</definedName>
    <definedName name="Z_67DAEC92_6E56_40F2_8420_1A0C9C11A227_.wvu.PrintArea" localSheetId="7" hidden="1">'衛生費'!$A$1:$L$190</definedName>
    <definedName name="Z_67DAEC92_6E56_40F2_8420_1A0C9C11A227_.wvu.PrintArea" localSheetId="10" hidden="1">'高齢者保健福祉費'!$A$1:$L$43</definedName>
    <definedName name="Z_67DAEC92_6E56_40F2_8420_1A0C9C11A227_.wvu.PrintArea" localSheetId="20" hidden="1">'災害復旧費'!$A$1:$AN$45</definedName>
    <definedName name="Z_67DAEC92_6E56_40F2_8420_1A0C9C11A227_.wvu.PrintArea" localSheetId="1" hidden="1">'財政力附表'!$A$1:$AM$70</definedName>
    <definedName name="Z_67DAEC92_6E56_40F2_8420_1A0C9C11A227_.wvu.PrintArea" localSheetId="0" hidden="1">'総括表'!$A$1:$O$40</definedName>
    <definedName name="Z_67DAEC92_6E56_40F2_8420_1A0C9C11A227_.wvu.PrintArea" localSheetId="9" hidden="1">'注'!$A$1:$I$33</definedName>
    <definedName name="Z_67DAEC92_6E56_40F2_8420_1A0C9C11A227_.wvu.PrintArea" localSheetId="2" hidden="1">'道路橋りょう費'!$A$1:$K$181</definedName>
    <definedName name="Z_67DAEC92_6E56_40F2_8420_1A0C9C11A227_.wvu.PrintArea" localSheetId="13" hidden="1">'林野行政費'!$A$1:$L$80</definedName>
    <definedName name="Z_7259DF33_5DAD_405F_8EF3_BB0E22930747_.wvu.PrintArea" localSheetId="3" hidden="1">'河川費'!$A$1:$K$137</definedName>
    <definedName name="Z_85D9440D_E941_4118_8A88_6E3224C6294C_.wvu.PrintArea" localSheetId="7" hidden="1">'衛生費'!$A$1:$L$190</definedName>
    <definedName name="Z_85D9440D_E941_4118_8A88_6E3224C6294C_.wvu.PrintArea" localSheetId="3" hidden="1">'河川費'!$A$1:$K$137</definedName>
    <definedName name="Z_85D9440D_E941_4118_8A88_6E3224C6294C_.wvu.PrintArea" localSheetId="10" hidden="1">'高齢者保健福祉費'!$A$1:$L$41</definedName>
    <definedName name="Z_85D9440D_E941_4118_8A88_6E3224C6294C_.wvu.PrintArea" localSheetId="20" hidden="1">'災害復旧費'!$A$1:$AN$45</definedName>
    <definedName name="Z_85D9440D_E941_4118_8A88_6E3224C6294C_.wvu.PrintArea" localSheetId="1" hidden="1">'財政力附表'!$A$1:$AM$70</definedName>
    <definedName name="Z_85D9440D_E941_4118_8A88_6E3224C6294C_.wvu.PrintArea" localSheetId="0" hidden="1">'総括表'!$A$1:$O$40</definedName>
    <definedName name="Z_85D9440D_E941_4118_8A88_6E3224C6294C_.wvu.PrintArea" localSheetId="9" hidden="1">'注'!$A$1:$I$33</definedName>
    <definedName name="Z_85D9440D_E941_4118_8A88_6E3224C6294C_.wvu.PrintArea" localSheetId="2" hidden="1">'道路橋りょう費'!$A$1:$K$181</definedName>
    <definedName name="Z_85D9440D_E941_4118_8A88_6E3224C6294C_.wvu.PrintArea" localSheetId="13" hidden="1">'林野行政費'!$A$1:$L$80</definedName>
    <definedName name="Z_89E62CC9_A737_4EBB_ACF7_9982F7D0A89E_.wvu.PrintArea" localSheetId="7" hidden="1">'衛生費'!$A$1:$L$190</definedName>
    <definedName name="Z_89E62CC9_A737_4EBB_ACF7_9982F7D0A89E_.wvu.PrintArea" localSheetId="9" hidden="1">'注'!$A$1:$I$33</definedName>
    <definedName name="Z_9ECE7ECB_A6AB_4CE1_B785_06EDCCF0D87B_.wvu.PrintArea" localSheetId="7" hidden="1">'衛生費'!$A$1:$L$190</definedName>
    <definedName name="Z_9ECE7ECB_A6AB_4CE1_B785_06EDCCF0D87B_.wvu.PrintArea" localSheetId="10" hidden="1">'高齢者保健福祉費'!$A$1:$L$43</definedName>
    <definedName name="Z_9ECE7ECB_A6AB_4CE1_B785_06EDCCF0D87B_.wvu.PrintArea" localSheetId="20" hidden="1">'災害復旧費'!$A$1:$AN$45</definedName>
    <definedName name="Z_9ECE7ECB_A6AB_4CE1_B785_06EDCCF0D87B_.wvu.PrintArea" localSheetId="1" hidden="1">'財政力附表'!$A$1:$AM$70</definedName>
    <definedName name="Z_9ECE7ECB_A6AB_4CE1_B785_06EDCCF0D87B_.wvu.PrintArea" localSheetId="0" hidden="1">'総括表'!$A$1:$O$40</definedName>
    <definedName name="Z_9ECE7ECB_A6AB_4CE1_B785_06EDCCF0D87B_.wvu.PrintArea" localSheetId="9" hidden="1">'注'!$A$1:$I$33</definedName>
    <definedName name="Z_9ECE7ECB_A6AB_4CE1_B785_06EDCCF0D87B_.wvu.PrintArea" localSheetId="2" hidden="1">'道路橋りょう費'!$A$1:$K$181</definedName>
    <definedName name="Z_9ECE7ECB_A6AB_4CE1_B785_06EDCCF0D87B_.wvu.PrintArea" localSheetId="13" hidden="1">'林野行政費'!$A$1:$L$80</definedName>
    <definedName name="Z_B561B137_3699_4FA9_8524_BB68B904777D_.wvu.PrintArea" localSheetId="7" hidden="1">'衛生費'!$A$1:$L$190</definedName>
    <definedName name="Z_B561B137_3699_4FA9_8524_BB68B904777D_.wvu.PrintArea" localSheetId="10" hidden="1">'高齢者保健福祉費'!$A$1:$L$43</definedName>
    <definedName name="Z_B561B137_3699_4FA9_8524_BB68B904777D_.wvu.PrintArea" localSheetId="20" hidden="1">'災害復旧費'!$A$1:$AN$45</definedName>
    <definedName name="Z_B561B137_3699_4FA9_8524_BB68B904777D_.wvu.PrintArea" localSheetId="1" hidden="1">'財政力附表'!$A$1:$AM$70</definedName>
    <definedName name="Z_B561B137_3699_4FA9_8524_BB68B904777D_.wvu.PrintArea" localSheetId="0" hidden="1">'総括表'!$A$1:$O$40</definedName>
    <definedName name="Z_B561B137_3699_4FA9_8524_BB68B904777D_.wvu.PrintArea" localSheetId="9" hidden="1">'注'!$A$1:$I$33</definedName>
    <definedName name="Z_B561B137_3699_4FA9_8524_BB68B904777D_.wvu.PrintArea" localSheetId="2" hidden="1">'道路橋りょう費'!$A$1:$K$181</definedName>
    <definedName name="Z_B561B137_3699_4FA9_8524_BB68B904777D_.wvu.PrintArea" localSheetId="13" hidden="1">'林野行政費'!$A$1:$L$80</definedName>
    <definedName name="Z_E5AAB5D4_866A_40A4_BD2A_91E3D1522FB7_.wvu.PrintArea" localSheetId="7" hidden="1">'衛生費'!$A$1:$L$190</definedName>
    <definedName name="Z_E5AAB5D4_866A_40A4_BD2A_91E3D1522FB7_.wvu.PrintArea" localSheetId="10" hidden="1">'高齢者保健福祉費'!$A$1:$L$43</definedName>
    <definedName name="Z_E5AAB5D4_866A_40A4_BD2A_91E3D1522FB7_.wvu.PrintArea" localSheetId="20" hidden="1">'災害復旧費'!$A$1:$AN$45</definedName>
    <definedName name="Z_E5AAB5D4_866A_40A4_BD2A_91E3D1522FB7_.wvu.PrintArea" localSheetId="1" hidden="1">'財政力附表'!$A$1:$AM$70</definedName>
    <definedName name="Z_E5AAB5D4_866A_40A4_BD2A_91E3D1522FB7_.wvu.PrintArea" localSheetId="0" hidden="1">'総括表'!$A$1:$O$40</definedName>
    <definedName name="Z_E5AAB5D4_866A_40A4_BD2A_91E3D1522FB7_.wvu.PrintArea" localSheetId="9" hidden="1">'注'!$A$1:$I$33</definedName>
    <definedName name="Z_E5AAB5D4_866A_40A4_BD2A_91E3D1522FB7_.wvu.PrintArea" localSheetId="2" hidden="1">'道路橋りょう費'!$A$1:$K$181</definedName>
    <definedName name="Z_E5AAB5D4_866A_40A4_BD2A_91E3D1522FB7_.wvu.PrintArea" localSheetId="13" hidden="1">'林野行政費'!$A$1:$L$80</definedName>
    <definedName name="Z_E8C7F1C9_9D7F_4A64_A2AD_2F44BD3A3BD2_.wvu.PrintArea" localSheetId="3" hidden="1">'河川費'!$A$1:$K$137</definedName>
    <definedName name="Z_E8C7F1C9_9D7F_4A64_A2AD_2F44BD3A3BD2_.wvu.PrintArea" localSheetId="10" hidden="1">'高齢者保健福祉費'!$A$1:$L$41</definedName>
    <definedName name="Z_E8C7F1C9_9D7F_4A64_A2AD_2F44BD3A3BD2_.wvu.PrintArea" localSheetId="20" hidden="1">'災害復旧費'!$A$1:$AN$45</definedName>
    <definedName name="Z_E8C7F1C9_9D7F_4A64_A2AD_2F44BD3A3BD2_.wvu.PrintArea" localSheetId="1" hidden="1">'財政力附表'!$A$1:$AM$70</definedName>
    <definedName name="Z_E8C7F1C9_9D7F_4A64_A2AD_2F44BD3A3BD2_.wvu.PrintArea" localSheetId="0" hidden="1">'総括表'!$A$1:$O$40</definedName>
    <definedName name="Z_E8C7F1C9_9D7F_4A64_A2AD_2F44BD3A3BD2_.wvu.PrintArea" localSheetId="2" hidden="1">'道路橋りょう費'!$A$1:$K$181</definedName>
    <definedName name="Z_E8C7F1C9_9D7F_4A64_A2AD_2F44BD3A3BD2_.wvu.PrintArea" localSheetId="13" hidden="1">'林野行政費'!$A$1:$L$80</definedName>
    <definedName name="一枚目" localSheetId="17">'附表１（財政力補正係数）'!#REF!</definedName>
    <definedName name="一枚目" localSheetId="18">'附表２（新幹線割増）'!#REF!</definedName>
    <definedName name="三枚目" localSheetId="3">'[3]その３（旧〃その土）'!#REF!</definedName>
    <definedName name="三枚目" localSheetId="5">'[1]その３（旧〃その土）'!#REF!</definedName>
    <definedName name="三枚目" localSheetId="2">'[2]その３（旧〃その土）'!#REF!</definedName>
    <definedName name="三枚目" localSheetId="17">'附表１（財政力補正係数）'!$B$2:$AJ$4</definedName>
    <definedName name="三枚目" localSheetId="18">'附表２（新幹線割増）'!$C$2:$AI$37</definedName>
    <definedName name="三枚目">'[1]その３（旧〃その土）'!#REF!</definedName>
    <definedName name="二枚名" localSheetId="3">'[3]その３（旧〃その土）'!#REF!</definedName>
    <definedName name="二枚名" localSheetId="5">'[1]その３（旧〃その土）'!#REF!</definedName>
    <definedName name="二枚名" localSheetId="2">'[2]その３（旧〃その土）'!#REF!</definedName>
    <definedName name="二枚名" localSheetId="17">'附表１（財政力補正係数）'!#REF!</definedName>
    <definedName name="二枚名" localSheetId="18">'附表２（新幹線割増）'!#REF!</definedName>
    <definedName name="二枚名">'[1]その３（旧〃その土）'!#REF!</definedName>
  </definedNames>
  <calcPr fullCalcOnLoad="1"/>
</workbook>
</file>

<file path=xl/sharedStrings.xml><?xml version="1.0" encoding="utf-8"?>
<sst xmlns="http://schemas.openxmlformats.org/spreadsheetml/2006/main" count="5783" uniqueCount="999">
  <si>
    <t>都道府県名</t>
  </si>
  <si>
    <t>１</t>
  </si>
  <si>
    <t>災害復旧費</t>
  </si>
  <si>
    <t>算入見込額</t>
  </si>
  <si>
    <t>(AA)</t>
  </si>
  <si>
    <t>(AB)</t>
  </si>
  <si>
    <t>(AC)</t>
  </si>
  <si>
    <t>(AD)</t>
  </si>
  <si>
    <t>地域財政特例対策債償還費</t>
  </si>
  <si>
    <t>(AE)</t>
  </si>
  <si>
    <t>(AF)</t>
  </si>
  <si>
    <t>財源対策債償還費</t>
  </si>
  <si>
    <t>(AG)</t>
  </si>
  <si>
    <t>減税補てん債償還費</t>
  </si>
  <si>
    <t>(AH)</t>
  </si>
  <si>
    <t>臨時税収補てん債償還費</t>
  </si>
  <si>
    <t>(AI)</t>
  </si>
  <si>
    <t>臨時財政対策債償還費</t>
  </si>
  <si>
    <t>(AJ)</t>
  </si>
  <si>
    <t>(AK)</t>
  </si>
  <si>
    <t>(AL)</t>
  </si>
  <si>
    <t>(AM)</t>
  </si>
  <si>
    <t>(AN)</t>
  </si>
  <si>
    <t>(AO)</t>
  </si>
  <si>
    <t>(AP)</t>
  </si>
  <si>
    <t>港湾費（港湾）</t>
  </si>
  <si>
    <t>２</t>
  </si>
  <si>
    <t>(C)</t>
  </si>
  <si>
    <t>港湾費（漁港）</t>
  </si>
  <si>
    <t>(D)</t>
  </si>
  <si>
    <t>河川費</t>
  </si>
  <si>
    <t>３</t>
  </si>
  <si>
    <t>４</t>
  </si>
  <si>
    <t>５</t>
  </si>
  <si>
    <t>７</t>
  </si>
  <si>
    <t>(B)</t>
  </si>
  <si>
    <t>農業行政費</t>
  </si>
  <si>
    <t>６</t>
  </si>
  <si>
    <t>８</t>
  </si>
  <si>
    <t>９</t>
  </si>
  <si>
    <t>(H)</t>
  </si>
  <si>
    <t>林野行政費</t>
  </si>
  <si>
    <t>(I)</t>
  </si>
  <si>
    <t>(G)</t>
  </si>
  <si>
    <t>(J)</t>
  </si>
  <si>
    <t>道路橋りょう費</t>
  </si>
  <si>
    <t>(A)</t>
  </si>
  <si>
    <t>地方公共団体コード</t>
  </si>
  <si>
    <t>担当課名</t>
  </si>
  <si>
    <t>担当者名</t>
  </si>
  <si>
    <t>連絡先</t>
  </si>
  <si>
    <t>（単位：千円）</t>
  </si>
  <si>
    <t>費　　目</t>
  </si>
  <si>
    <t>測定単位</t>
  </si>
  <si>
    <t>道路の延長</t>
  </si>
  <si>
    <t>河川の延長</t>
  </si>
  <si>
    <t>外郭施設の延長</t>
  </si>
  <si>
    <t>高等学校費</t>
  </si>
  <si>
    <t>生徒数</t>
  </si>
  <si>
    <t>(E)</t>
  </si>
  <si>
    <t>衛生費</t>
  </si>
  <si>
    <t>人口</t>
  </si>
  <si>
    <t>(F)</t>
  </si>
  <si>
    <t>高齢者保健福祉費</t>
  </si>
  <si>
    <t>65歳以上人口</t>
  </si>
  <si>
    <t>農家数</t>
  </si>
  <si>
    <t>公有以外の林野の面積</t>
  </si>
  <si>
    <t>地域振興費</t>
  </si>
  <si>
    <t>10</t>
  </si>
  <si>
    <t>公債費</t>
  </si>
  <si>
    <t>(K)</t>
  </si>
  <si>
    <t>合計</t>
  </si>
  <si>
    <t>（公債費内訳）</t>
  </si>
  <si>
    <t>補正予算債償還費（平成10年度以前許可債に係るもの）</t>
  </si>
  <si>
    <t>補正予算債償還費（平成11年度以降同意(許可)債に係るもの）</t>
  </si>
  <si>
    <t>地方税減収補てん債償還費</t>
  </si>
  <si>
    <t>臨時財政特例対策債償還費</t>
  </si>
  <si>
    <t>地域改善対策特定事業債等償還費</t>
  </si>
  <si>
    <t>公害防止事業債償還費</t>
  </si>
  <si>
    <t>石油コンビナート等債償還費</t>
  </si>
  <si>
    <t>地震対策緊急整備事業債償還費</t>
  </si>
  <si>
    <t>被災者生活再建債償還費</t>
  </si>
  <si>
    <t>原子力発電施設等立地地域振興債償還費</t>
  </si>
  <si>
    <t>公　債　費　計</t>
  </si>
  <si>
    <t>千円・・・（ケ）</t>
  </si>
  <si>
    <t>＝</t>
  </si>
  <si>
    <t>(ｶ)+(ｷ)+(ｸ)</t>
  </si>
  <si>
    <t>標準財政収入額＝</t>
  </si>
  <si>
    <t>・・・（ク）</t>
  </si>
  <si>
    <t>千円</t>
  </si>
  <si>
    <t>＋</t>
  </si>
  <si>
    <t>地方特例交付金</t>
  </si>
  <si>
    <t>×1.3333</t>
  </si>
  <si>
    <t>）</t>
  </si>
  <si>
    <t>－</t>
  </si>
  <si>
    <t>（H20算出資料(再算定)6ﾍﾟｰｼﾞ（e））</t>
  </si>
  <si>
    <t>（H20算出資料88ﾍﾟｰｼﾞ（ﾂ））</t>
  </si>
  <si>
    <t>補てん臨時交付金</t>
  </si>
  <si>
    <t>税源移譲相当額×0.25</t>
  </si>
  <si>
    <t>地方道路譲与税減収</t>
  </si>
  <si>
    <t>道府県民税所得割に係る</t>
  </si>
  <si>
    <t>（</t>
  </si>
  <si>
    <t>H20：</t>
  </si>
  <si>
    <t>交通安全対策特別交付金</t>
  </si>
  <si>
    <t>譲与税計</t>
  </si>
  <si>
    <t>基準財政収入額</t>
  </si>
  <si>
    <t>（H19算出資料85ﾍﾟｰｼﾞ（ﾀ））</t>
  </si>
  <si>
    <t>H19：</t>
  </si>
  <si>
    <t>児童手当特例交付金</t>
  </si>
  <si>
    <t>２　標準財政収入額の算出（災害復旧費等関係）</t>
  </si>
  <si>
    <t>（小数点以下3位未満四捨五入）</t>
  </si>
  <si>
    <t>・・・α</t>
  </si>
  <si>
    <t>（オ）’</t>
  </si>
  <si>
    <t>財政力指数に応じた算入率</t>
  </si>
  <si>
    <t>・・・（オ）’</t>
  </si>
  <si>
    <t>　（オ）が0.300を下回る場合は0.300、
0.550を上回る場合は0.550とする。</t>
  </si>
  <si>
    <t>（小数点以下3位未満四捨五入）</t>
  </si>
  <si>
    <t>・・・（オ）</t>
  </si>
  <si>
    <t>×</t>
  </si>
  <si>
    <t>係数(b)</t>
  </si>
  <si>
    <t>乗率(a)</t>
  </si>
  <si>
    <t>財政力指数</t>
  </si>
  <si>
    <t>係数 (b)</t>
  </si>
  <si>
    <t>乗率 (a)</t>
  </si>
  <si>
    <t>財政力指数（エ）</t>
  </si>
  <si>
    <t>（２）算入率算式</t>
  </si>
  <si>
    <t>（ア）～（エ）は小数点以下2位未満四捨五入</t>
  </si>
  <si>
    <t>（再算定があれば再算定額、錯誤額は除く。）</t>
  </si>
  <si>
    <t>・・・（エ）</t>
  </si>
  <si>
    <t>・・・（ウ）</t>
  </si>
  <si>
    <t>・・・（イ）</t>
  </si>
  <si>
    <t>（ア）＋（イ）＋（ウ）</t>
  </si>
  <si>
    <t>・・・（ア）</t>
  </si>
  <si>
    <t>（１）財政力指数の算出</t>
  </si>
  <si>
    <t>1　事業費補正に用いる財政力指数に応じた算入率</t>
  </si>
  <si>
    <t>都道府県名</t>
  </si>
  <si>
    <t>（財政力補正に係る附表）</t>
  </si>
  <si>
    <t>道路橋りょう費合計</t>
  </si>
  <si>
    <t>*</t>
  </si>
  <si>
    <t>計</t>
  </si>
  <si>
    <t>(ｱ)～(ｶ)</t>
  </si>
  <si>
    <t>(ｶ)</t>
  </si>
  <si>
    <t>=</t>
  </si>
  <si>
    <t>20年度</t>
  </si>
  <si>
    <t>(ｵ)</t>
  </si>
  <si>
    <t>19年度</t>
  </si>
  <si>
    <t>(ｴ)</t>
  </si>
  <si>
    <t>18年度</t>
  </si>
  <si>
    <t>(ｳ)</t>
  </si>
  <si>
    <t>17年度</t>
  </si>
  <si>
    <t>(ｲ)</t>
  </si>
  <si>
    <t>16年度</t>
  </si>
  <si>
    <t>(ｱ)</t>
  </si>
  <si>
    <t>15年度</t>
  </si>
  <si>
    <t>(千円未満四捨五入）</t>
  </si>
  <si>
    <t>算入予定割合</t>
  </si>
  <si>
    <t>同意等額</t>
  </si>
  <si>
    <t>区　分</t>
  </si>
  <si>
    <t>同意等年度</t>
  </si>
  <si>
    <t>一般公共事業債（直轄高速道路分）</t>
  </si>
  <si>
    <t>(ｱ)～(ｹ)</t>
  </si>
  <si>
    <t>(ｹ)</t>
  </si>
  <si>
    <t>(ｸ)</t>
  </si>
  <si>
    <t>(ｷ)</t>
  </si>
  <si>
    <t>14年度</t>
  </si>
  <si>
    <t>13年度</t>
  </si>
  <si>
    <t>12年度</t>
  </si>
  <si>
    <t>臨時地方道整備事業債（復興特別分）</t>
  </si>
  <si>
    <t>(ﾁ)</t>
  </si>
  <si>
    <t>(ﾀ)</t>
  </si>
  <si>
    <t>(ｿ)</t>
  </si>
  <si>
    <t>(ｾ)</t>
  </si>
  <si>
    <t>(ｽ)</t>
  </si>
  <si>
    <t>(ｼ)</t>
  </si>
  <si>
    <t>(ｻ)</t>
  </si>
  <si>
    <t>(ｺ)</t>
  </si>
  <si>
    <t>その他</t>
  </si>
  <si>
    <t>②</t>
  </si>
  <si>
    <t>市場公募</t>
  </si>
  <si>
    <t>①</t>
  </si>
  <si>
    <t>11年度</t>
  </si>
  <si>
    <t>10年度</t>
  </si>
  <si>
    <t>９年度</t>
  </si>
  <si>
    <t>８年度</t>
  </si>
  <si>
    <t>臨時地方道整備事業債（特定分）（財対債分）</t>
  </si>
  <si>
    <t>(d)</t>
  </si>
  <si>
    <t>小　計</t>
  </si>
  <si>
    <t>(ﾉ)</t>
  </si>
  <si>
    <t>(ﾈ)</t>
  </si>
  <si>
    <t>(ﾇ)</t>
  </si>
  <si>
    <t>(ﾆ)</t>
  </si>
  <si>
    <t>(ﾅ)</t>
  </si>
  <si>
    <t>(ﾄ)</t>
  </si>
  <si>
    <t>(ﾃ)</t>
  </si>
  <si>
    <t>財政力附表のα</t>
  </si>
  <si>
    <t>(c)</t>
  </si>
  <si>
    <t>(b)欄の額</t>
  </si>
  <si>
    <t>(b)</t>
  </si>
  <si>
    <t>(ﾂ)</t>
  </si>
  <si>
    <t>７年度</t>
  </si>
  <si>
    <t>６年度</t>
  </si>
  <si>
    <t>５年度</t>
  </si>
  <si>
    <t>４年度</t>
  </si>
  <si>
    <t>臨時地方道整備事業債（特定分）（財対債分以外）</t>
  </si>
  <si>
    <t>(a)</t>
  </si>
  <si>
    <t>(ﾏ)</t>
  </si>
  <si>
    <t>(ﾎ)</t>
  </si>
  <si>
    <t>(ﾍ)</t>
  </si>
  <si>
    <t>(ﾌ)</t>
  </si>
  <si>
    <t>(ﾋ)</t>
  </si>
  <si>
    <t>(ﾊ)</t>
  </si>
  <si>
    <t>３年度</t>
  </si>
  <si>
    <t>２年度</t>
  </si>
  <si>
    <t>元年度</t>
  </si>
  <si>
    <t>臨時地方道整備事業債（一般分）</t>
  </si>
  <si>
    <t>費目</t>
  </si>
  <si>
    <t>河川費合計</t>
  </si>
  <si>
    <t>(j)</t>
  </si>
  <si>
    <t>(ｱ)～(ｴ)</t>
  </si>
  <si>
    <t>許可額</t>
  </si>
  <si>
    <t>許可年度</t>
  </si>
  <si>
    <t>下水等関連特定治水施設整備事業等</t>
  </si>
  <si>
    <t>(ｱ)～(ｷ)</t>
  </si>
  <si>
    <t>河川等関連公共施設整備促進事業</t>
  </si>
  <si>
    <t>臨時河川等整備事業債（地方特定河川等整備事業分）（財対債分）</t>
  </si>
  <si>
    <t>(d)欄の額</t>
  </si>
  <si>
    <t>臨時河川等整備事業債（地方特定河川等整備事業分）（財対債分以外）</t>
  </si>
  <si>
    <t>(c)</t>
  </si>
  <si>
    <t>(ｱ)～(ﾄ)</t>
  </si>
  <si>
    <t>臨時河川等整備事業債（一般分）</t>
  </si>
  <si>
    <t>一般公共事業債</t>
  </si>
  <si>
    <t>(千円未満四捨五入）</t>
  </si>
  <si>
    <t>算入率</t>
  </si>
  <si>
    <t>河川事業及び砂防事業に係る地方債</t>
  </si>
  <si>
    <t>港湾費(港湾)合計</t>
  </si>
  <si>
    <t>(a)+(b)</t>
  </si>
  <si>
    <t>(ｱ)～(ｻ)</t>
  </si>
  <si>
    <t>(ｹ)</t>
  </si>
  <si>
    <t>(ｸ)</t>
  </si>
  <si>
    <t>(ｷ)</t>
  </si>
  <si>
    <t>(ｶ)</t>
  </si>
  <si>
    <t>港湾事業に係る地方債（公債費で算入されているものを除く）</t>
  </si>
  <si>
    <t>港湾事業に係る地方債</t>
  </si>
  <si>
    <t>港湾費(漁港)合計</t>
  </si>
  <si>
    <t>(ｻ)</t>
  </si>
  <si>
    <t>衛生費計</t>
  </si>
  <si>
    <t>基本設計等着手（通常分）</t>
  </si>
  <si>
    <t>基本設計等着手（Ｈ１４年度）</t>
  </si>
  <si>
    <t>基本設計等着手（～Ｈ１３年度）</t>
  </si>
  <si>
    <t>機械器具</t>
  </si>
  <si>
    <t>医療施設</t>
  </si>
  <si>
    <t>(ﾉ)</t>
  </si>
  <si>
    <t>(ﾈ)</t>
  </si>
  <si>
    <t>(ﾇ)</t>
  </si>
  <si>
    <t>(ﾆ)</t>
  </si>
  <si>
    <t>(ﾅ)</t>
  </si>
  <si>
    <t>(ﾄ)</t>
  </si>
  <si>
    <t>(ﾃ)</t>
  </si>
  <si>
    <t>(ﾂ)</t>
  </si>
  <si>
    <t>(ﾁ)</t>
  </si>
  <si>
    <t>(ﾀ)</t>
  </si>
  <si>
    <t>(ｿ)</t>
  </si>
  <si>
    <t>(ｾ)</t>
  </si>
  <si>
    <t>(ｽ)</t>
  </si>
  <si>
    <t>(ｼ)</t>
  </si>
  <si>
    <t>(ｺ)</t>
  </si>
  <si>
    <t xml:space="preserve">17年度
</t>
  </si>
  <si>
    <t>(ｵ)</t>
  </si>
  <si>
    <t>(ｴ)</t>
  </si>
  <si>
    <t>(ｳ)</t>
  </si>
  <si>
    <t>(ｲ)</t>
  </si>
  <si>
    <t>(ｱ)</t>
  </si>
  <si>
    <t>同意等額</t>
  </si>
  <si>
    <t>区分</t>
  </si>
  <si>
    <t>災害拠点病院上乗せ</t>
  </si>
  <si>
    <t>病院事業建設費等</t>
  </si>
  <si>
    <t>基本設計等着手
（通常分）</t>
  </si>
  <si>
    <t>基本設計等着手
（Ｈ１４年度）</t>
  </si>
  <si>
    <t>基本設計等着手
（～Ｈ１３年度）</t>
  </si>
  <si>
    <t>(ｱｾ)</t>
  </si>
  <si>
    <t>(ｱｽ)</t>
  </si>
  <si>
    <t>(ｱｼ)</t>
  </si>
  <si>
    <t>(ｱｻ)</t>
  </si>
  <si>
    <t>(ｱｺ)</t>
  </si>
  <si>
    <t>(ｱｹ)</t>
  </si>
  <si>
    <t>(ｱｸ)</t>
  </si>
  <si>
    <t>(ｱｷ)</t>
  </si>
  <si>
    <t>(ｱｶ)</t>
  </si>
  <si>
    <t>(ｱｵ)</t>
  </si>
  <si>
    <t>(ｱｴ)</t>
  </si>
  <si>
    <t>(ｱｳ)</t>
  </si>
  <si>
    <t>(ｱｲ)</t>
  </si>
  <si>
    <t>(ｱｱ)</t>
  </si>
  <si>
    <t>(ﾝ)</t>
  </si>
  <si>
    <t>(ｦ)</t>
  </si>
  <si>
    <t>(ﾜ)</t>
  </si>
  <si>
    <t>(ﾛ)</t>
  </si>
  <si>
    <t>公立病院地方債（災害拠点上乗せ分を含む）（つづき）</t>
  </si>
  <si>
    <t>(ﾚ)</t>
  </si>
  <si>
    <t>(ﾙ)</t>
  </si>
  <si>
    <t>(ﾘ)</t>
  </si>
  <si>
    <t>(ﾗ)</t>
  </si>
  <si>
    <t>(ﾖ)</t>
  </si>
  <si>
    <t>(ﾕ)</t>
  </si>
  <si>
    <t>(ﾔ)</t>
  </si>
  <si>
    <t>(ﾓ)</t>
  </si>
  <si>
    <t>(ﾒ)</t>
  </si>
  <si>
    <t>(ﾑ)</t>
  </si>
  <si>
    <t>(ﾐ)</t>
  </si>
  <si>
    <t>公立病院地方債（災害拠点上乗せ分を含む）</t>
  </si>
  <si>
    <t>衛生費</t>
  </si>
  <si>
    <t>建設仮勘定分</t>
  </si>
  <si>
    <t>年度</t>
  </si>
  <si>
    <t>元金分</t>
  </si>
  <si>
    <t>事業費</t>
  </si>
  <si>
    <t>同意等額</t>
  </si>
  <si>
    <t>施行</t>
  </si>
  <si>
    <t>繰出基準額</t>
  </si>
  <si>
    <t>広域化対策企業債</t>
  </si>
  <si>
    <t>繰出対象</t>
  </si>
  <si>
    <t>企業債</t>
  </si>
  <si>
    <t>事業</t>
  </si>
  <si>
    <t>（単位：千円）</t>
  </si>
  <si>
    <t>水源開発対策企業債</t>
  </si>
  <si>
    <t>補助対象</t>
  </si>
  <si>
    <t>（Ｆ）</t>
  </si>
  <si>
    <t>（Ｅ）</t>
  </si>
  <si>
    <t>（Ｄ）</t>
  </si>
  <si>
    <t>（Ｄ）×2/3（1/3）</t>
  </si>
  <si>
    <t>病院事業建設費負担企業債</t>
  </si>
  <si>
    <t>（Ｃ）</t>
  </si>
  <si>
    <t>（Ｂ）</t>
  </si>
  <si>
    <t>（Ａ）</t>
  </si>
  <si>
    <t>（Ａ）×2/3（1/3）</t>
  </si>
  <si>
    <t>衛生費附表</t>
  </si>
  <si>
    <t>　については、（Ｐ）欄はそれぞれ（Ｎ）×1/3×（Ｏ）/（Ｍ）の算式により算出し記入すること。</t>
  </si>
  <si>
    <t>　昭和55年度以前の事業及び繰出基準に該当しないことにより建設時に出資を行わなかった事業</t>
  </si>
  <si>
    <t>９　（Ｐ）欄は（Ｎ）×7/30×（Ｏ）/（Ｍ）の算式により算出し記入すること。ただし、事業施行年度が</t>
  </si>
  <si>
    <t>　「水道水源開発施設施設整備費補助金」の対象となった事業が該当するものであること。</t>
  </si>
  <si>
    <t>　第１、５（２）に定める操出基準に該当する事業について記入すること。昭和42年度以降</t>
  </si>
  <si>
    <t>　については、（Ｊ）欄は（Ｈ）×1/3×（Ｉ）/（Ｇ）の算式により算出し記入すること。</t>
  </si>
  <si>
    <t>７　（Ｊ）欄は（Ｈ）×7/30×（Ｉ）/（Ｇ）の算式により算出し記入すること。ただし、事業施行年度が</t>
  </si>
  <si>
    <t>　年度において「水道水源開発施設整備費補助金」の対象となった事業が該当するものであること。</t>
  </si>
  <si>
    <t>　第１、４（２）に定める繰出基準に該当する事業について記入すること。昭和42年度から平成元</t>
  </si>
  <si>
    <t>　（一般会計で運営している病院、介護老人保健施設等）は、対象とならないものであること。</t>
  </si>
  <si>
    <t>５　①・②については、病院事業債であっても地方公営企業繰出金の対象とならないもの</t>
  </si>
  <si>
    <t>　に係る上乗せ措置分については、（Ｄ）×１/3の算式により記入すること。</t>
  </si>
  <si>
    <t>４　（Ｅ）欄は（Ｄ）×2/3の算式により算出し記入すること。ただし、災害拠点病院の施設整備事業</t>
  </si>
  <si>
    <t xml:space="preserve">  着手した継続事業を除く。）病院事業債について記入すること。</t>
  </si>
  <si>
    <t xml:space="preserve">  第７、１、（２）に該当する事業で、平成１４年度に許可を受けた （平成13年度以前に基本設計等に</t>
  </si>
  <si>
    <t>２　（B）欄は（A）×2/3の算式により算出し記入すること。ただし、災害拠点病院の施設整備事業</t>
  </si>
  <si>
    <t xml:space="preserve">  </t>
  </si>
  <si>
    <t xml:space="preserve"> 平成13年度以前に基本設計等に着手した継続事業を含む。） 病院事業債について記入すること。</t>
  </si>
  <si>
    <t xml:space="preserve">  第７、１、（２）に該当する事業で、平成４年度から平成13年度までに許可を受けた （平成14年度に許可を受けた</t>
  </si>
  <si>
    <t>（注）</t>
  </si>
  <si>
    <t>高齢者保健福祉費計</t>
  </si>
  <si>
    <t>(ｱ)～(ｳ)</t>
  </si>
  <si>
    <t>施設整備事業（一般財源化分）地域介護・福祉空間整備等施設整備交付金</t>
  </si>
  <si>
    <t>高齢者保健福祉費（６５歳以上人口）</t>
  </si>
  <si>
    <t>事業費補正対象率</t>
  </si>
  <si>
    <t>＝</t>
  </si>
  <si>
    <t>(元金分）</t>
  </si>
  <si>
    <t>事業費補正対象率</t>
  </si>
  <si>
    <t>（３）平成14年度以降償還開始分のうちダム以外に係るもの</t>
  </si>
  <si>
    <t>（２）平成14年度以降償還開始分のうちダムに係るもの</t>
  </si>
  <si>
    <t>（１）平成13年度以前償還開始分</t>
  </si>
  <si>
    <t>国営等土地改良事業に係る地方負担額</t>
  </si>
  <si>
    <t>農業行政費合計</t>
  </si>
  <si>
    <t>臨時地方道整備事業債（ふるさと農道・財対債分）</t>
  </si>
  <si>
    <t>(ｺ)欄の額</t>
  </si>
  <si>
    <t>臨時地方道整備事業債（ふるさと農道分）</t>
  </si>
  <si>
    <t>(ｱ)～(ｺ)</t>
  </si>
  <si>
    <t>許可額</t>
  </si>
  <si>
    <t>一般単独（一般）事業債（単独農道及びふるさと一般農道分）</t>
  </si>
  <si>
    <t>一般公共事業債（公団営・機構営）</t>
  </si>
  <si>
    <t>一般公共事業債（国営・災害関連）</t>
  </si>
  <si>
    <t>一般公共事業債（国営・農業業村）</t>
  </si>
  <si>
    <t>(k)</t>
  </si>
  <si>
    <t>一般公共事業債（都道府県営・災害関連）</t>
  </si>
  <si>
    <t>一般公共事業債（都道府県営・農業業村）</t>
  </si>
  <si>
    <t>林野行政費合計</t>
  </si>
  <si>
    <t>一般単独（一般）事業債（単独林道及びふるさと一般林道分）</t>
  </si>
  <si>
    <t>地域振興費･その１合計</t>
  </si>
  <si>
    <t>同意等額</t>
  </si>
  <si>
    <t>同意等年度</t>
  </si>
  <si>
    <t>合併特例事業債（市町村合併推進事業分）（合併新法に係る事業分）</t>
  </si>
  <si>
    <t>合併特例事業債（市町村合併推進事業分）（合併旧法に係る事業分）</t>
  </si>
  <si>
    <t>許可年度</t>
  </si>
  <si>
    <t>一般単独(一般)事業債（地方拠点都市整備事業分）</t>
  </si>
  <si>
    <t>一般単独(一般)事業債（半島振興道路整備事業分）</t>
  </si>
  <si>
    <t>日本新生緊急基盤整備事業債</t>
  </si>
  <si>
    <t>発展基盤緊急整備事業債</t>
  </si>
  <si>
    <t>(旧)地域総合整備事業債（特別分）（財源対策債分）</t>
  </si>
  <si>
    <t>(旧)地域総合整備事業債（特別分）（財源対策債分以外）</t>
  </si>
  <si>
    <t>地域活性化事業債（財源対策債分）</t>
  </si>
  <si>
    <t>地域活性化事業債</t>
  </si>
  <si>
    <t>地域振興費・その１</t>
  </si>
  <si>
    <t>地域振興費･その２合計</t>
  </si>
  <si>
    <t>石綿対策事業債</t>
  </si>
  <si>
    <t>施設整備費相当額</t>
  </si>
  <si>
    <t>算入年度</t>
  </si>
  <si>
    <t>ＰＦＩ事業に伴う施設整備費相当額④</t>
  </si>
  <si>
    <t>ＰＦＩ事業に伴う施設整備費相当額③</t>
  </si>
  <si>
    <t>ＰＦＩ事業に伴う施設整備費相当額②</t>
  </si>
  <si>
    <t>ＰＦＩ事業に伴う施設整備費相当額①</t>
  </si>
  <si>
    <t>水俣病原因企業に対する金融支援事業債</t>
  </si>
  <si>
    <t>産業廃棄物不法投棄対策事業債</t>
  </si>
  <si>
    <t>緊急防災基盤整備事業債</t>
  </si>
  <si>
    <t>地域振興費・その２</t>
  </si>
  <si>
    <t>地域振興費合計</t>
  </si>
  <si>
    <t>地域振興費･その３合計</t>
  </si>
  <si>
    <t>(上記以外分)</t>
  </si>
  <si>
    <t>(13以降採択分)</t>
  </si>
  <si>
    <t>9年度</t>
  </si>
  <si>
    <t>8年度</t>
  </si>
  <si>
    <t>7年度</t>
  </si>
  <si>
    <t>6年度</t>
  </si>
  <si>
    <t>4年度</t>
  </si>
  <si>
    <t>2年度</t>
  </si>
  <si>
    <t>63年度</t>
  </si>
  <si>
    <t>61年度</t>
  </si>
  <si>
    <t>60年度</t>
  </si>
  <si>
    <t>58年度</t>
  </si>
  <si>
    <t>57年度</t>
  </si>
  <si>
    <t>55年度</t>
  </si>
  <si>
    <t>54年度</t>
  </si>
  <si>
    <t>第三ｾｸﾀｰ地下鉄･ﾓﾉﾚｰﾙ･ﾆｭｰﾀｳﾝ鉄道等に係る一般会計出資債･補助金債</t>
  </si>
  <si>
    <t>地域住宅交付金事業債</t>
  </si>
  <si>
    <t>臨時経済対策事業債</t>
  </si>
  <si>
    <t>附表２の⑨</t>
  </si>
  <si>
    <t>5年度</t>
  </si>
  <si>
    <t>3年度</t>
  </si>
  <si>
    <t>新幹線鉄道整備事業債</t>
  </si>
  <si>
    <t>住宅宅地関連公共施設整備促進事業債及び住宅市街地総合整備促進事業債</t>
  </si>
  <si>
    <t>都市生活環境整備特別対策事業債</t>
  </si>
  <si>
    <t>産炭地域開発就労事業等に係る地方債元利償還金</t>
  </si>
  <si>
    <t>財政力補正係数</t>
  </si>
  <si>
    <t>自然災害防止事業債</t>
  </si>
  <si>
    <t>公園緑地事業債</t>
  </si>
  <si>
    <t>地下鉄緊急整備事業債</t>
  </si>
  <si>
    <t>地下鉄事業出資債等</t>
  </si>
  <si>
    <t>地下鉄事業出資債等</t>
  </si>
  <si>
    <t>地下鉄事業続特例債</t>
  </si>
  <si>
    <t>地下鉄事業既特例債・新特例債・新々特例債</t>
  </si>
  <si>
    <t>下水道資本費平準化債</t>
  </si>
  <si>
    <t>更新</t>
  </si>
  <si>
    <t>新設</t>
  </si>
  <si>
    <t>流域下水道事業債(通常分)</t>
  </si>
  <si>
    <t>地域振興費・その３</t>
  </si>
  <si>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</si>
  <si>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</si>
  <si>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</si>
  <si>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</si>
  <si>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</si>
  <si>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</si>
  <si>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</si>
  <si>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</si>
  <si>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</si>
  <si>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</si>
  <si>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</si>
  <si>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</si>
  <si>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</si>
  <si>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</si>
  <si>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</si>
  <si>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</si>
  <si>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</si>
  <si>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</si>
  <si>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</si>
  <si>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</si>
  <si>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</si>
  <si>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</si>
  <si>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</si>
  <si>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</si>
  <si>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</si>
  <si>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</si>
  <si>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</si>
  <si>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</si>
  <si>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</si>
  <si>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</si>
  <si>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</si>
  <si>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</si>
  <si>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</si>
  <si>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</si>
  <si>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</si>
  <si>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</si>
  <si>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</si>
  <si>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平成20年度標準財政収入額</t>
  </si>
  <si>
    <t>平成19年度標準財政収入額</t>
  </si>
  <si>
    <t>財政力補正係数算出表（千円未満四捨五入）</t>
  </si>
  <si>
    <t>【附表１】</t>
  </si>
  <si>
    <t>自然災害防止事業債　財政力補正係数算出</t>
  </si>
  <si>
    <t>（注）　⑦欄は掛け放し、⑨欄は小数点以下３位未満を四捨五入すること。</t>
  </si>
  <si>
    <t xml:space="preserve">4.50超　　　　  </t>
  </si>
  <si>
    <t>1.00超　4.50以下</t>
  </si>
  <si>
    <t>　　　  1.00以下</t>
  </si>
  <si>
    <t>定数</t>
  </si>
  <si>
    <t>乗率</t>
  </si>
  <si>
    <t>指数</t>
  </si>
  <si>
    <t>⑤の段階区分</t>
  </si>
  <si>
    <t>（小数点以下４位未満四捨五入）</t>
  </si>
  <si>
    <t>（参考別紙から転記）</t>
  </si>
  <si>
    <t>　　　　　　計</t>
  </si>
  <si>
    <t>９</t>
  </si>
  <si>
    <t>８</t>
  </si>
  <si>
    <t>７</t>
  </si>
  <si>
    <t>６</t>
  </si>
  <si>
    <t>５</t>
  </si>
  <si>
    <t>４</t>
  </si>
  <si>
    <t>（千円未満四捨五入）</t>
  </si>
  <si>
    <t>乗　率</t>
  </si>
  <si>
    <t>(ｱ)</t>
  </si>
  <si>
    <t>同意等額（千円）</t>
  </si>
  <si>
    <t>同意等年度</t>
  </si>
  <si>
    <t>新幹線鉄道整備事業に充てた地方債</t>
  </si>
  <si>
    <t>○</t>
  </si>
  <si>
    <t>【附表２】</t>
  </si>
  <si>
    <t>整備新幹線に係る事業費補正割増係数算出表</t>
  </si>
  <si>
    <t>合　　計</t>
  </si>
  <si>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</si>
  <si>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</si>
  <si>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</si>
  <si>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</si>
  <si>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</si>
  <si>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</si>
  <si>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</si>
  <si>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</si>
  <si>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</si>
  <si>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</si>
  <si>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</si>
  <si>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</si>
  <si>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</si>
  <si>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</si>
  <si>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</si>
  <si>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</si>
  <si>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</si>
  <si>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</si>
  <si>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</si>
  <si>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</si>
  <si>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</si>
  <si>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</si>
  <si>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</si>
  <si>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</si>
  <si>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</si>
  <si>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</si>
  <si>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</si>
  <si>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</si>
  <si>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</si>
  <si>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</si>
  <si>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</si>
  <si>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</si>
  <si>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</si>
  <si>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</si>
  <si>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</si>
  <si>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</si>
  <si>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</si>
  <si>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</si>
  <si>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</si>
  <si>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</si>
  <si>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</si>
  <si>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</si>
  <si>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</si>
  <si>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</si>
  <si>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</si>
  <si>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</si>
  <si>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</si>
  <si>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</si>
  <si>
    <t>標準財政規模</t>
  </si>
  <si>
    <t>（３）財政力補正係数の算出</t>
  </si>
  <si>
    <t>βは小数点以下3位未満四捨五入</t>
  </si>
  <si>
    <t>5,000超</t>
  </si>
  <si>
    <t>4,000超5,000以下</t>
  </si>
  <si>
    <t>3,500超4,000以下</t>
  </si>
  <si>
    <t>3,000超3,500以下</t>
  </si>
  <si>
    <t>2,500超3,000以下</t>
  </si>
  <si>
    <t>2,000超2,500以下</t>
  </si>
  <si>
    <t>1,500超2,000以下</t>
  </si>
  <si>
    <t>1,000超1,500以下</t>
  </si>
  <si>
    <t>７００超1,000以下</t>
  </si>
  <si>
    <t>５００超７００以下</t>
  </si>
  <si>
    <t>４００超５００以下</t>
  </si>
  <si>
    <t>３００超４００以下</t>
  </si>
  <si>
    <t>２００超３００以下</t>
  </si>
  <si>
    <t>１００超２００以下</t>
  </si>
  <si>
    <t>１００以下</t>
  </si>
  <si>
    <t>財政力補正係数
β＝e/a</t>
  </si>
  <si>
    <t>e=c-d
端数整理なし</t>
  </si>
  <si>
    <t>定数
d</t>
  </si>
  <si>
    <t>c=a×b
掛け放し</t>
  </si>
  <si>
    <t>乗率
b</t>
  </si>
  <si>
    <t>（１）の指数 a の値</t>
  </si>
  <si>
    <t>（２）　財政力補正係数の算出</t>
  </si>
  <si>
    <t>（小数点以下四捨五入）</t>
  </si>
  <si>
    <t>(財政力附表の（ケ）)</t>
  </si>
  <si>
    <t>標準財政収入額</t>
  </si>
  <si>
    <t>小災害債（公共土木分）</t>
  </si>
  <si>
    <t>単独復旧事業債</t>
  </si>
  <si>
    <t>（１）　指数の算出</t>
  </si>
  <si>
    <t>　(災害復旧費　附表)　</t>
  </si>
  <si>
    <t>(ｱ)～(ｸ)
災害復旧費合計</t>
  </si>
  <si>
    <t>鉱害復旧事業債</t>
  </si>
  <si>
    <t>特殊土壌対策事業債</t>
  </si>
  <si>
    <t>激甚災害対策特別緊急事業債</t>
  </si>
  <si>
    <t>緊急治山等事業債</t>
  </si>
  <si>
    <t>地盤沈下等対策事業債</t>
  </si>
  <si>
    <t>小災害債（公共土木分）</t>
  </si>
  <si>
    <t>単独災害復旧事業債</t>
  </si>
  <si>
    <t>公共災害復旧事業債</t>
  </si>
  <si>
    <t>（千円未満四捨五入）</t>
  </si>
  <si>
    <t>β又はβ+0.4</t>
  </si>
  <si>
    <t>地方債残高</t>
  </si>
  <si>
    <t>算入見込額</t>
  </si>
  <si>
    <t>算入率</t>
  </si>
  <si>
    <t>財政力補正係数</t>
  </si>
  <si>
    <t>区　　分</t>
  </si>
  <si>
    <t>　災害復旧費</t>
  </si>
  <si>
    <t>公債費（災害復旧費）</t>
  </si>
  <si>
    <t>費目</t>
  </si>
  <si>
    <t>補正予算債10以前合計</t>
  </si>
  <si>
    <t>62年度</t>
  </si>
  <si>
    <t>地方債残高</t>
  </si>
  <si>
    <t>補正予算債償還費（10年度以前許可債に係るもの）</t>
  </si>
  <si>
    <t>公債費(補正予算債償還費)</t>
  </si>
  <si>
    <t>減収補てん債償還費</t>
  </si>
  <si>
    <t>公債費(減収補てん債償還費)</t>
  </si>
  <si>
    <t>臨時財政特例債償還費</t>
  </si>
  <si>
    <t>公債費(臨時財政特例対策債償還費)</t>
  </si>
  <si>
    <t>公債費(地域財政特例対策債償還費)</t>
  </si>
  <si>
    <t>公債費(財源対策債償還費)</t>
  </si>
  <si>
    <t>(恒久減税分)</t>
  </si>
  <si>
    <t>(先行減税分)</t>
  </si>
  <si>
    <t>減税減収見込額</t>
  </si>
  <si>
    <t>公債費(減税補てん債償還費)</t>
  </si>
  <si>
    <t>(ｱ)～(ｸ)</t>
  </si>
  <si>
    <t>発行可能額</t>
  </si>
  <si>
    <t>年　度</t>
  </si>
  <si>
    <t>公債費(臨時財政対策債償還費)</t>
  </si>
  <si>
    <t>(ｱ)～(ｲ)</t>
  </si>
  <si>
    <t>起債上限額</t>
  </si>
  <si>
    <t>公債費(臨時税収補てん債償還費)</t>
  </si>
  <si>
    <t>公債費(原子力発電施設等立地地域振興債償還費)</t>
  </si>
  <si>
    <t>公債費(被災者生活再建債償還費)</t>
  </si>
  <si>
    <t>公債費(地震対策緊急整備事業債償還費)</t>
  </si>
  <si>
    <t>公債費(石油コンビナート等債償還費)</t>
  </si>
  <si>
    <t>公債費(公害防止事業債償還費)</t>
  </si>
  <si>
    <t>公債費(地域改善対策特定事業債償還費)</t>
  </si>
  <si>
    <t>(あ)</t>
  </si>
  <si>
    <t>(a)～(j)</t>
  </si>
  <si>
    <t>11</t>
  </si>
  <si>
    <t>(ｱ)～(ｵ)</t>
  </si>
  <si>
    <t>21年度</t>
  </si>
  <si>
    <t>(ｱ)～(ｼ)</t>
  </si>
  <si>
    <t>高等学校費合計</t>
  </si>
  <si>
    <t>臨時高等学校整備事業債（老朽単独分）</t>
  </si>
  <si>
    <t>臨時高等学校整備事業債（大規模改造分）</t>
  </si>
  <si>
    <t>地域改善対策特定事業債に係る20年度末地方債残高</t>
  </si>
  <si>
    <t>(ｱ)～(ｾ)</t>
  </si>
  <si>
    <t>一般補助施設整備等事業債（特定間伐等促進対策分）</t>
  </si>
  <si>
    <t>(a)～(d)</t>
  </si>
  <si>
    <t>　債務負担行為に基づく平成21年度支出額</t>
  </si>
  <si>
    <t>港湾事業に係る地方債(10年度以前許可債)に係る21年度末地方債残高</t>
  </si>
  <si>
    <t>22年度財政力補正</t>
  </si>
  <si>
    <t>区   分</t>
  </si>
  <si>
    <t>一般公共事業債（高規格幹線道路（高速自動車国道を除く）分）</t>
  </si>
  <si>
    <t>　　同意等年度</t>
  </si>
  <si>
    <t>地方道路等整備事業債（通常事業分）</t>
  </si>
  <si>
    <t>地方道路等整備事業債（臨時事業分（一般事業））</t>
  </si>
  <si>
    <t>地方道路等整備事業債（臨時事業分（特定事業））</t>
  </si>
  <si>
    <t>地方道路等整備事業債（臨時事業分（特定事業（財対債分）））</t>
  </si>
  <si>
    <t>地方道路等整備事業債（臨時事業分（復興特別分））</t>
  </si>
  <si>
    <t>20年度</t>
  </si>
  <si>
    <t>(ｻ)～(ﾃ)</t>
  </si>
  <si>
    <t>臨時地方道整備事業債・地方道路等整備事業債（ふるさと林道分）</t>
  </si>
  <si>
    <t>臨時地方道整備事業債・地方道路等整備事業債（ふるさと林道・財対債分）</t>
  </si>
  <si>
    <t>(ｱ)・(ｲ)</t>
  </si>
  <si>
    <t>H21：</t>
  </si>
  <si>
    <t>（H21算出資料91ﾍﾟｰｼﾞ（ﾂ））</t>
  </si>
  <si>
    <t>(地方法人特別譲与税を除く)</t>
  </si>
  <si>
    <t>地方法人特別譲与税を除く)</t>
  </si>
  <si>
    <t>（参考別紙）平成21年度標準財政規模</t>
  </si>
  <si>
    <t>従来分</t>
  </si>
  <si>
    <t>定住自立圏推進事業分</t>
  </si>
  <si>
    <t>IS値0.3未満分</t>
  </si>
  <si>
    <r>
      <t>16年度</t>
    </r>
  </si>
  <si>
    <r>
      <t>17年度</t>
    </r>
  </si>
  <si>
    <r>
      <t>18年度</t>
    </r>
  </si>
  <si>
    <t>22年度</t>
  </si>
  <si>
    <t>(k)</t>
  </si>
  <si>
    <t>注１　８～11のうち16～21年度算入分に係る「施設整備費相当額」欄には、平成21年度普通交付税算出資料</t>
  </si>
  <si>
    <t>　２　22年度算入分については、交付税措置対象額として総務省自治行政局地域振興室に認められた額を記入す</t>
  </si>
  <si>
    <t>公共施設等地上デジタル放送移行対策事業債</t>
  </si>
  <si>
    <t>(ｱ)～(ｽ)</t>
  </si>
  <si>
    <t>*</t>
  </si>
  <si>
    <t>(ｱ)～(ﾃ) 計</t>
  </si>
  <si>
    <t>地震防災対策事業に充てた地方債（従来分）</t>
  </si>
  <si>
    <t>地震防災対策事業に充てた地方債（Ｉｓ値０．３未満）</t>
  </si>
  <si>
    <t>平成21年度標準財政収入額</t>
  </si>
  <si>
    <t>平成22年度　自然災害防止事業元利償還金</t>
  </si>
  <si>
    <t>８．０</t>
  </si>
  <si>
    <t>７００</t>
  </si>
  <si>
    <t>４．０</t>
  </si>
  <si>
    <t>２６０</t>
  </si>
  <si>
    <t>３．０</t>
  </si>
  <si>
    <t>１４０</t>
  </si>
  <si>
    <t>２．５</t>
  </si>
  <si>
    <t>　７５</t>
  </si>
  <si>
    <t>２．０</t>
  </si>
  <si>
    <t>　　０</t>
  </si>
  <si>
    <t>　平成21年度標準財政規模</t>
  </si>
  <si>
    <t>災害拠点病院上乗せ（～Ｈ20）</t>
  </si>
  <si>
    <t>災害拠点病院上乗せ（Ｈ21～）</t>
  </si>
  <si>
    <t>公立大学附属病院地方債</t>
  </si>
  <si>
    <t>公立大学附属病院に係る地方債(14年度以前許可債)に係る21年度末地方債残高</t>
  </si>
  <si>
    <t>公立大学附属病院地方債（つづき）</t>
  </si>
  <si>
    <t>病院事業一般会計出資債（再編・ネットワーク化）</t>
  </si>
  <si>
    <t>21年度</t>
  </si>
  <si>
    <t>一般会計出資債（高度浄水施設整備、老朽管更新、上水未普及地域解消事業及び上水安全</t>
  </si>
  <si>
    <t>水源開発対策に係る22年度以降繰出基準額
（附表（L）参照）</t>
  </si>
  <si>
    <t>広域化対策に係る22年度以降繰出基準額
（附表（R）参照）</t>
  </si>
  <si>
    <t>一般会計出資債（Ｈ10以前許可債）に係る21年度末地方債残高（高度浄水施設整備、老朽管更新、浄水未普及地域解消事業及び上水安全対策事業を含む。）</t>
  </si>
  <si>
    <t>①病院事業建設費負担　企業債（平成４年度～平成13年度許可）Ｈ21年度末現在高</t>
  </si>
  <si>
    <t>に係る平成21年度末地方債残高</t>
  </si>
  <si>
    <t>②病院事業建設費負担　企業債（平成14年度許可）Ｈ21年度末現在高</t>
  </si>
  <si>
    <t>③水源開発対策に係る企業債Ｈ２1年度末現在高</t>
  </si>
  <si>
    <t>④広域化対策企業債Ｈ２1年度末現在高</t>
  </si>
  <si>
    <t>１　①は、「平成21年度の地方公営企業繰出金について」（平成21年４月24日付け総財公第69号）</t>
  </si>
  <si>
    <t>３　②は、「平成21年度の地方公営企業繰出金について」（平成21年４月24日付け総財公第69号）</t>
  </si>
  <si>
    <t>６　③は、「平成21年度の地方公営企業繰出金について」（平成21年４月24日付け総財公第69号）</t>
  </si>
  <si>
    <t>８　④は、「平成21年度の地方公営企業繰出金について」（平成21年４月24日付け総財公第69号）</t>
  </si>
  <si>
    <t>公害防止事業債に係る21年度末地方債残高</t>
  </si>
  <si>
    <t>石油コンビナート等債に係る21年度末地方債残高</t>
  </si>
  <si>
    <t>地震対策緊急整備事業債に係る21年度末地方債残高</t>
  </si>
  <si>
    <t>被災者生活再建債に係る21年度末地方債残高</t>
  </si>
  <si>
    <t>原子力発電施設立地地域振興債に係る21年度末地方債残高</t>
  </si>
  <si>
    <t>*</t>
  </si>
  <si>
    <t>=</t>
  </si>
  <si>
    <t>(ｶ)</t>
  </si>
  <si>
    <t>(ｷ)</t>
  </si>
  <si>
    <t>(ｸ)</t>
  </si>
  <si>
    <t>(ｹ)</t>
  </si>
  <si>
    <t>(AJ)</t>
  </si>
  <si>
    <t>(恒久減税分)</t>
  </si>
  <si>
    <t>(先行減税分)</t>
  </si>
  <si>
    <t>(ｿ)</t>
  </si>
  <si>
    <t>(ｱ)～(ｿ)</t>
  </si>
  <si>
    <t>(AH)</t>
  </si>
  <si>
    <t>(ﾃ)</t>
  </si>
  <si>
    <t>(ﾄ)</t>
  </si>
  <si>
    <t>(ﾅ)</t>
  </si>
  <si>
    <t>(ﾆ)</t>
  </si>
  <si>
    <t>(AG)</t>
  </si>
  <si>
    <t>(ｸ)</t>
  </si>
  <si>
    <t>①</t>
  </si>
  <si>
    <t>②</t>
  </si>
  <si>
    <t>(ｱ)～(ﾄ)</t>
  </si>
  <si>
    <t>(AD)</t>
  </si>
  <si>
    <r>
      <t>補正予算債償還費（1</t>
    </r>
    <r>
      <rPr>
        <sz val="11"/>
        <color indexed="8"/>
        <rFont val="ＭＳ Ｐゴシック"/>
        <family val="3"/>
      </rPr>
      <t>1年度以降同意等債</t>
    </r>
    <r>
      <rPr>
        <sz val="11"/>
        <color indexed="8"/>
        <rFont val="ＭＳ ゴシック"/>
        <family val="3"/>
      </rPr>
      <t>に係るもの）</t>
    </r>
  </si>
  <si>
    <t>(76.0%分)</t>
  </si>
  <si>
    <t>(66.0%分)</t>
  </si>
  <si>
    <t>(50.0%分)</t>
  </si>
  <si>
    <t>(95.0%分)</t>
  </si>
  <si>
    <t>(60.0%分)</t>
  </si>
  <si>
    <t>(ｽ)</t>
  </si>
  <si>
    <t>(ｾ)</t>
  </si>
  <si>
    <t>(ﾀ)</t>
  </si>
  <si>
    <t>(ﾁ)</t>
  </si>
  <si>
    <t>(ﾂ)</t>
  </si>
  <si>
    <t>(ｱ)～(ﾃ)</t>
  </si>
  <si>
    <t>(AC)</t>
  </si>
  <si>
    <t>21年度末</t>
  </si>
  <si>
    <t>(AA)</t>
  </si>
  <si>
    <t>22年度元利償還金</t>
  </si>
  <si>
    <t>＋</t>
  </si>
  <si>
    <t>×100,000＝</t>
  </si>
  <si>
    <t>・・・ a</t>
  </si>
  <si>
    <t>a</t>
  </si>
  <si>
    <t>－</t>
  </si>
  <si>
    <t>×</t>
  </si>
  <si>
    <t>＝</t>
  </si>
  <si>
    <t>・・・β</t>
  </si>
  <si>
    <t>(ｲ)</t>
  </si>
  <si>
    <t>(ｱ)×(ｲ)</t>
  </si>
  <si>
    <t>３</t>
  </si>
  <si>
    <t>★</t>
  </si>
  <si>
    <t>①</t>
  </si>
  <si>
    <t>　①　×　２</t>
  </si>
  <si>
    <t>②</t>
  </si>
  <si>
    <t>③</t>
  </si>
  <si>
    <t>　②／③</t>
  </si>
  <si>
    <t>④</t>
  </si>
  <si>
    <t>　④　×　100</t>
  </si>
  <si>
    <t>⑤</t>
  </si>
  <si>
    <t>⑤×⑥</t>
  </si>
  <si>
    <t>⑦＋⑧</t>
  </si>
  <si>
    <t>⑥</t>
  </si>
  <si>
    <t>⑦</t>
  </si>
  <si>
    <t>⑧</t>
  </si>
  <si>
    <t>⑨</t>
  </si>
  <si>
    <t>-</t>
  </si>
  <si>
    <t>流域下水道事業債(通常分)(10年度以前許可債)に係る21年度末地方債残高</t>
  </si>
  <si>
    <r>
      <t>流域下水道事業債(通常分</t>
    </r>
    <r>
      <rPr>
        <sz val="11"/>
        <color indexed="8"/>
        <rFont val="ＭＳ Ｐゴシック"/>
        <family val="3"/>
      </rPr>
      <t>)</t>
    </r>
  </si>
  <si>
    <r>
      <t>流域下水道事業債(特例措置分</t>
    </r>
    <r>
      <rPr>
        <sz val="11"/>
        <color indexed="8"/>
        <rFont val="ＭＳ Ｐゴシック"/>
        <family val="3"/>
      </rPr>
      <t>)</t>
    </r>
  </si>
  <si>
    <t>４</t>
  </si>
  <si>
    <r>
      <t>流域下水道事業債(臨時措置分</t>
    </r>
    <r>
      <rPr>
        <sz val="11"/>
        <color indexed="8"/>
        <rFont val="ＭＳ Ｐゴシック"/>
        <family val="3"/>
      </rPr>
      <t>)</t>
    </r>
  </si>
  <si>
    <t>(千円未満四捨五入）</t>
  </si>
  <si>
    <t>(ｱ)</t>
  </si>
  <si>
    <t>(ｲ)</t>
  </si>
  <si>
    <t>(ｳ)</t>
  </si>
  <si>
    <t>(ｴ)</t>
  </si>
  <si>
    <t>(ｵ)</t>
  </si>
  <si>
    <t>(ｺ)</t>
  </si>
  <si>
    <t>(ｱ)～(ｺ)</t>
  </si>
  <si>
    <t>(d)</t>
  </si>
  <si>
    <t>５</t>
  </si>
  <si>
    <t>(ｱ)～(ｶ)</t>
  </si>
  <si>
    <t>(e)</t>
  </si>
  <si>
    <t>６</t>
  </si>
  <si>
    <t>下水汚泥広域処理事業に係る地方債</t>
  </si>
  <si>
    <t>下水汚泥広域処理事業に係る地方債のうち21年度以降普通交付税措置対象額（元金に限る。）</t>
  </si>
  <si>
    <t>(f)</t>
  </si>
  <si>
    <t>７</t>
  </si>
  <si>
    <r>
      <t>地下高速鉄道事業(補助金債元利償還金・三セク除く</t>
    </r>
    <r>
      <rPr>
        <sz val="11"/>
        <color indexed="8"/>
        <rFont val="ＭＳ Ｐゴシック"/>
        <family val="3"/>
      </rPr>
      <t>)</t>
    </r>
  </si>
  <si>
    <t>(ｱ)～(ｹ)</t>
  </si>
  <si>
    <t>(g)</t>
  </si>
  <si>
    <t>８</t>
  </si>
  <si>
    <t>地下鉄事業既特例債・新特例債・新々特例債に係る平成21年度末地方債残高</t>
  </si>
  <si>
    <t>(h)</t>
  </si>
  <si>
    <t>９</t>
  </si>
  <si>
    <t>地下鉄事業続特例債に係る平成21年度末地方債残高</t>
  </si>
  <si>
    <t>(i)</t>
  </si>
  <si>
    <t>地下鉄事業出資債(11年度以前許可債)に係る21年度末地方債残高</t>
  </si>
  <si>
    <t>(j)</t>
  </si>
  <si>
    <t>(k)</t>
  </si>
  <si>
    <t>地下鉄緊急整備事業に係る地方債に係る21年度末地方債残高</t>
  </si>
  <si>
    <t>(l)</t>
  </si>
  <si>
    <r>
      <t>空港整備事業債(２種Ａ空港</t>
    </r>
    <r>
      <rPr>
        <sz val="11"/>
        <color indexed="8"/>
        <rFont val="ＭＳ Ｐゴシック"/>
        <family val="3"/>
      </rPr>
      <t>)</t>
    </r>
  </si>
  <si>
    <t>空港整備事業に係る地方債に係る(10年度以前許可債)21年度末地方債残高</t>
  </si>
  <si>
    <t>算入率</t>
  </si>
  <si>
    <t>(m)</t>
  </si>
  <si>
    <t>(ｱ)～(ｳ)</t>
  </si>
  <si>
    <t>(n)</t>
  </si>
  <si>
    <r>
      <t>空港整備事業債(２種Ｂ空港</t>
    </r>
    <r>
      <rPr>
        <sz val="11"/>
        <color indexed="8"/>
        <rFont val="ＭＳ Ｐゴシック"/>
        <family val="3"/>
      </rPr>
      <t>)</t>
    </r>
  </si>
  <si>
    <t>(o)</t>
  </si>
  <si>
    <t>(p)</t>
  </si>
  <si>
    <r>
      <t>空港整備事業債(３種空港</t>
    </r>
    <r>
      <rPr>
        <sz val="11"/>
        <color indexed="8"/>
        <rFont val="ＭＳ Ｐゴシック"/>
        <family val="3"/>
      </rPr>
      <t>)</t>
    </r>
  </si>
  <si>
    <t>(q)</t>
  </si>
  <si>
    <t>(r)</t>
  </si>
  <si>
    <t>公園緑地事業債に係る地方債に係る(10年度以前許可債)21年度末地方債残高</t>
  </si>
  <si>
    <t>(s)</t>
  </si>
  <si>
    <t>(ｱ)～(ｵ)</t>
  </si>
  <si>
    <t>(t)</t>
  </si>
  <si>
    <t>自然災害防止事業に係る地方債に係る21年度末地方債残高</t>
  </si>
  <si>
    <t>附表１の⑬</t>
  </si>
  <si>
    <t>(u)</t>
  </si>
  <si>
    <t>産炭地域開発就労事業等に係る地方債に係る21年度末地方債残高</t>
  </si>
  <si>
    <t>(v)</t>
  </si>
  <si>
    <t>(w)</t>
  </si>
  <si>
    <t>(ｱ)～(ｷ)</t>
  </si>
  <si>
    <t>(x)</t>
  </si>
  <si>
    <r>
      <t>一般公共事業債(被災市街地復興特別対策事業</t>
    </r>
    <r>
      <rPr>
        <sz val="11"/>
        <color indexed="8"/>
        <rFont val="ＭＳ Ｐゴシック"/>
        <family val="3"/>
      </rPr>
      <t>)</t>
    </r>
  </si>
  <si>
    <t>(ｻ)</t>
  </si>
  <si>
    <t>(ｱ)～(ｻ)</t>
  </si>
  <si>
    <t>(y)</t>
  </si>
  <si>
    <t>(ｼ)</t>
  </si>
  <si>
    <t>(z)</t>
  </si>
  <si>
    <t>(aa)</t>
  </si>
  <si>
    <t>(ab)</t>
  </si>
  <si>
    <t>(ｱ)～(ｴ)</t>
  </si>
  <si>
    <t>(ac)</t>
  </si>
  <si>
    <t>(ｱ)～(ｲ)</t>
  </si>
  <si>
    <t>(ad)</t>
  </si>
  <si>
    <t>(ﾇ)</t>
  </si>
  <si>
    <t>(ﾈ)</t>
  </si>
  <si>
    <t>(ﾉ)</t>
  </si>
  <si>
    <t>(ﾊ)</t>
  </si>
  <si>
    <t>(ﾋ)</t>
  </si>
  <si>
    <t>(ﾌ)</t>
  </si>
  <si>
    <t>(ﾍ)</t>
  </si>
  <si>
    <t>(ﾎ)</t>
  </si>
  <si>
    <t>(ﾏ)</t>
  </si>
  <si>
    <t>(ﾐ)</t>
  </si>
  <si>
    <t>(ﾑ)</t>
  </si>
  <si>
    <t>(ﾒ)</t>
  </si>
  <si>
    <t>(ｱ)～(ﾒ)</t>
  </si>
  <si>
    <t>(ae)</t>
  </si>
  <si>
    <t>(a)～(ae)</t>
  </si>
  <si>
    <t>(う)</t>
  </si>
  <si>
    <t>(あ)～(う)</t>
  </si>
  <si>
    <t>(J)</t>
  </si>
  <si>
    <r>
      <t>防災対策事業債</t>
    </r>
    <r>
      <rPr>
        <sz val="11"/>
        <color indexed="8"/>
        <rFont val="ＭＳ Ｐゴシック"/>
        <family val="3"/>
      </rPr>
      <t>(</t>
    </r>
    <r>
      <rPr>
        <sz val="11"/>
        <color indexed="8"/>
        <rFont val="ＭＳ ゴシック"/>
        <family val="3"/>
      </rPr>
      <t>防災基盤整備事業分</t>
    </r>
    <r>
      <rPr>
        <sz val="11"/>
        <color indexed="8"/>
        <rFont val="ＭＳ Ｐゴシック"/>
        <family val="3"/>
      </rPr>
      <t>(</t>
    </r>
    <r>
      <rPr>
        <sz val="11"/>
        <color indexed="8"/>
        <rFont val="ＭＳ ゴシック"/>
        <family val="3"/>
      </rPr>
      <t>平成1</t>
    </r>
    <r>
      <rPr>
        <sz val="11"/>
        <color indexed="8"/>
        <rFont val="ＭＳ ゴシック"/>
        <family val="3"/>
      </rPr>
      <t>7年度以降は｢特に推進すべきもの｣以外</t>
    </r>
    <r>
      <rPr>
        <sz val="11"/>
        <color indexed="8"/>
        <rFont val="ＭＳ Ｐゴシック"/>
        <family val="3"/>
      </rPr>
      <t>))</t>
    </r>
  </si>
  <si>
    <r>
      <t>防災対策事業債(防災基盤整備事業分</t>
    </r>
    <r>
      <rPr>
        <sz val="11"/>
        <color indexed="8"/>
        <rFont val="ＭＳ Ｐゴシック"/>
        <family val="3"/>
      </rPr>
      <t>(</t>
    </r>
    <r>
      <rPr>
        <sz val="11"/>
        <color indexed="8"/>
        <rFont val="ＭＳ ゴシック"/>
        <family val="3"/>
      </rPr>
      <t>特に推進すべきもの</t>
    </r>
    <r>
      <rPr>
        <sz val="11"/>
        <color indexed="8"/>
        <rFont val="ＭＳ Ｐゴシック"/>
        <family val="3"/>
      </rPr>
      <t>))</t>
    </r>
  </si>
  <si>
    <r>
      <t>(</t>
    </r>
    <r>
      <rPr>
        <sz val="9"/>
        <color indexed="8"/>
        <rFont val="ＭＳ ゴシック"/>
        <family val="3"/>
      </rPr>
      <t>c</t>
    </r>
    <r>
      <rPr>
        <sz val="9"/>
        <color indexed="8"/>
        <rFont val="ＭＳ ゴシック"/>
        <family val="3"/>
      </rPr>
      <t>)</t>
    </r>
  </si>
  <si>
    <r>
      <t>防災対策事業債(公共施設等耐震化事業分</t>
    </r>
    <r>
      <rPr>
        <sz val="11"/>
        <color indexed="8"/>
        <rFont val="ＭＳ Ｐゴシック"/>
        <family val="3"/>
      </rPr>
      <t>)</t>
    </r>
  </si>
  <si>
    <r>
      <t>(</t>
    </r>
    <r>
      <rPr>
        <sz val="9"/>
        <color indexed="8"/>
        <rFont val="ＭＳ ゴシック"/>
        <family val="3"/>
      </rPr>
      <t>d</t>
    </r>
    <r>
      <rPr>
        <sz val="9"/>
        <color indexed="8"/>
        <rFont val="ＭＳ ゴシック"/>
        <family val="3"/>
      </rPr>
      <t>)</t>
    </r>
  </si>
  <si>
    <r>
      <t>防災対策事業債(旧緊急防災基盤整備事業</t>
    </r>
    <r>
      <rPr>
        <sz val="11"/>
        <color indexed="8"/>
        <rFont val="ＭＳ Ｐゴシック"/>
        <family val="3"/>
      </rPr>
      <t>(</t>
    </r>
    <r>
      <rPr>
        <sz val="11"/>
        <color indexed="8"/>
        <rFont val="ＭＳ ゴシック"/>
        <family val="3"/>
      </rPr>
      <t>継続事業分</t>
    </r>
    <r>
      <rPr>
        <sz val="11"/>
        <color indexed="8"/>
        <rFont val="ＭＳ Ｐゴシック"/>
        <family val="3"/>
      </rPr>
      <t>))</t>
    </r>
  </si>
  <si>
    <r>
      <t>(</t>
    </r>
    <r>
      <rPr>
        <sz val="9"/>
        <color indexed="8"/>
        <rFont val="ＭＳ ゴシック"/>
        <family val="3"/>
      </rPr>
      <t>e</t>
    </r>
    <r>
      <rPr>
        <sz val="9"/>
        <color indexed="8"/>
        <rFont val="ＭＳ ゴシック"/>
        <family val="3"/>
      </rPr>
      <t>)</t>
    </r>
  </si>
  <si>
    <r>
      <t>1</t>
    </r>
    <r>
      <rPr>
        <sz val="9"/>
        <color indexed="8"/>
        <rFont val="ＭＳ ゴシック"/>
        <family val="3"/>
      </rPr>
      <t>5</t>
    </r>
    <r>
      <rPr>
        <sz val="9"/>
        <color indexed="8"/>
        <rFont val="ＭＳ ゴシック"/>
        <family val="3"/>
      </rPr>
      <t>年度</t>
    </r>
  </si>
  <si>
    <r>
      <t>(</t>
    </r>
    <r>
      <rPr>
        <sz val="9"/>
        <color indexed="8"/>
        <rFont val="ＭＳ ゴシック"/>
        <family val="3"/>
      </rPr>
      <t>f</t>
    </r>
    <r>
      <rPr>
        <sz val="9"/>
        <color indexed="8"/>
        <rFont val="ＭＳ ゴシック"/>
        <family val="3"/>
      </rPr>
      <t>)</t>
    </r>
  </si>
  <si>
    <t>水俣病原因企業に対する金融支援事業債に係る21年度末地方債残高</t>
  </si>
  <si>
    <r>
      <t>(</t>
    </r>
    <r>
      <rPr>
        <sz val="9"/>
        <color indexed="8"/>
        <rFont val="ＭＳ ゴシック"/>
        <family val="3"/>
      </rPr>
      <t>g</t>
    </r>
    <r>
      <rPr>
        <sz val="9"/>
        <color indexed="8"/>
        <rFont val="ＭＳ ゴシック"/>
        <family val="3"/>
      </rPr>
      <t>)</t>
    </r>
  </si>
  <si>
    <r>
      <t>(</t>
    </r>
    <r>
      <rPr>
        <sz val="9"/>
        <color indexed="8"/>
        <rFont val="ＭＳ ゴシック"/>
        <family val="3"/>
      </rPr>
      <t>h</t>
    </r>
    <r>
      <rPr>
        <sz val="9"/>
        <color indexed="8"/>
        <rFont val="ＭＳ ゴシック"/>
        <family val="3"/>
      </rPr>
      <t>)</t>
    </r>
  </si>
  <si>
    <r>
      <t>1</t>
    </r>
    <r>
      <rPr>
        <sz val="9"/>
        <color indexed="8"/>
        <rFont val="ＭＳ ゴシック"/>
        <family val="3"/>
      </rPr>
      <t>9</t>
    </r>
    <r>
      <rPr>
        <sz val="9"/>
        <color indexed="8"/>
        <rFont val="ＭＳ ゴシック"/>
        <family val="3"/>
      </rPr>
      <t>年度</t>
    </r>
  </si>
  <si>
    <r>
      <t>(</t>
    </r>
    <r>
      <rPr>
        <sz val="9"/>
        <color indexed="8"/>
        <rFont val="ＭＳ ゴシック"/>
        <family val="3"/>
      </rPr>
      <t>i</t>
    </r>
    <r>
      <rPr>
        <sz val="9"/>
        <color indexed="8"/>
        <rFont val="ＭＳ ゴシック"/>
        <family val="3"/>
      </rPr>
      <t>)</t>
    </r>
  </si>
  <si>
    <r>
      <t>1</t>
    </r>
    <r>
      <rPr>
        <sz val="9"/>
        <color indexed="8"/>
        <rFont val="ＭＳ ゴシック"/>
        <family val="3"/>
      </rPr>
      <t>7</t>
    </r>
    <r>
      <rPr>
        <sz val="9"/>
        <color indexed="8"/>
        <rFont val="ＭＳ ゴシック"/>
        <family val="3"/>
      </rPr>
      <t>年度</t>
    </r>
  </si>
  <si>
    <t>　　74頁の該当箇所から転記すること。</t>
  </si>
  <si>
    <t>　　ること。</t>
  </si>
  <si>
    <t>12</t>
  </si>
  <si>
    <r>
      <t>1</t>
    </r>
    <r>
      <rPr>
        <sz val="11"/>
        <color indexed="8"/>
        <rFont val="ＭＳ Ｐゴシック"/>
        <family val="3"/>
      </rPr>
      <t>3</t>
    </r>
  </si>
  <si>
    <t>(a)～(m)</t>
  </si>
  <si>
    <t>(い)</t>
  </si>
  <si>
    <t>(ｻ)～(ﾃ)</t>
  </si>
  <si>
    <t>(ｱ)～(ｾ)</t>
  </si>
  <si>
    <t>(a)～(q)</t>
  </si>
  <si>
    <t>(H)</t>
  </si>
  <si>
    <r>
      <t>国営土地改良事業に係る2</t>
    </r>
    <r>
      <rPr>
        <sz val="11"/>
        <color indexed="8"/>
        <rFont val="ＭＳ Ｐゴシック"/>
        <family val="3"/>
      </rPr>
      <t>2</t>
    </r>
    <r>
      <rPr>
        <sz val="11"/>
        <color indexed="8"/>
        <rFont val="ＭＳ ゴシック"/>
        <family val="3"/>
      </rPr>
      <t>年度以降地方負担額（元金分）</t>
    </r>
  </si>
  <si>
    <r>
      <t>平成21年度総務大臣通知額（算出資料</t>
    </r>
    <r>
      <rPr>
        <sz val="11"/>
        <color indexed="8"/>
        <rFont val="ＭＳ Ｐゴシック"/>
        <family val="3"/>
      </rPr>
      <t>P53）</t>
    </r>
  </si>
  <si>
    <r>
      <t>森林総合研究所土地改良事業に係る2</t>
    </r>
    <r>
      <rPr>
        <sz val="11"/>
        <color indexed="8"/>
        <rFont val="ＭＳ Ｐゴシック"/>
        <family val="3"/>
      </rPr>
      <t>2</t>
    </r>
    <r>
      <rPr>
        <sz val="11"/>
        <color indexed="8"/>
        <rFont val="ＭＳ ゴシック"/>
        <family val="3"/>
      </rPr>
      <t>年度以降地方負担額</t>
    </r>
  </si>
  <si>
    <r>
      <t>(</t>
    </r>
    <r>
      <rPr>
        <sz val="11"/>
        <color indexed="8"/>
        <rFont val="ＭＳ Ｐゴシック"/>
        <family val="3"/>
      </rPr>
      <t>b</t>
    </r>
    <r>
      <rPr>
        <sz val="11"/>
        <color indexed="8"/>
        <rFont val="ＭＳ ゴシック"/>
        <family val="3"/>
      </rPr>
      <t>)</t>
    </r>
  </si>
  <si>
    <r>
      <t>水資源機構営土地改良事業に係る2</t>
    </r>
    <r>
      <rPr>
        <sz val="11"/>
        <color indexed="8"/>
        <rFont val="ＭＳ Ｐゴシック"/>
        <family val="3"/>
      </rPr>
      <t>2</t>
    </r>
    <r>
      <rPr>
        <sz val="11"/>
        <color indexed="8"/>
        <rFont val="ＭＳ ゴシック"/>
        <family val="3"/>
      </rPr>
      <t>年度以降地方負担額</t>
    </r>
  </si>
  <si>
    <r>
      <t>(</t>
    </r>
    <r>
      <rPr>
        <sz val="11"/>
        <color indexed="8"/>
        <rFont val="ＭＳ Ｐゴシック"/>
        <family val="3"/>
      </rPr>
      <t>c</t>
    </r>
    <r>
      <rPr>
        <sz val="11"/>
        <color indexed="8"/>
        <rFont val="ＭＳ ゴシック"/>
        <family val="3"/>
      </rPr>
      <t>)</t>
    </r>
  </si>
  <si>
    <r>
      <t>(</t>
    </r>
    <r>
      <rPr>
        <sz val="11"/>
        <color indexed="8"/>
        <rFont val="ＭＳ Ｐゴシック"/>
        <family val="3"/>
      </rPr>
      <t>d</t>
    </r>
    <r>
      <rPr>
        <sz val="11"/>
        <color indexed="8"/>
        <rFont val="ＭＳ ゴシック"/>
        <family val="3"/>
      </rPr>
      <t>)</t>
    </r>
  </si>
  <si>
    <r>
      <t>(</t>
    </r>
    <r>
      <rPr>
        <sz val="11"/>
        <color indexed="8"/>
        <rFont val="ＭＳ Ｐゴシック"/>
        <family val="3"/>
      </rPr>
      <t>f</t>
    </r>
    <r>
      <rPr>
        <sz val="11"/>
        <color indexed="8"/>
        <rFont val="ＭＳ ゴシック"/>
        <family val="3"/>
      </rPr>
      <t>)</t>
    </r>
  </si>
  <si>
    <r>
      <t>(</t>
    </r>
    <r>
      <rPr>
        <sz val="11"/>
        <color indexed="8"/>
        <rFont val="ＭＳ Ｐゴシック"/>
        <family val="3"/>
      </rPr>
      <t>g</t>
    </r>
    <r>
      <rPr>
        <sz val="11"/>
        <color indexed="8"/>
        <rFont val="ＭＳ ゴシック"/>
        <family val="3"/>
      </rPr>
      <t>)</t>
    </r>
  </si>
  <si>
    <r>
      <t>(</t>
    </r>
    <r>
      <rPr>
        <sz val="11"/>
        <color indexed="8"/>
        <rFont val="ＭＳ Ｐゴシック"/>
        <family val="3"/>
      </rPr>
      <t>h</t>
    </r>
    <r>
      <rPr>
        <sz val="11"/>
        <color indexed="8"/>
        <rFont val="ＭＳ ゴシック"/>
        <family val="3"/>
      </rPr>
      <t>)</t>
    </r>
  </si>
  <si>
    <r>
      <t>(</t>
    </r>
    <r>
      <rPr>
        <sz val="11"/>
        <color indexed="8"/>
        <rFont val="ＭＳ Ｐゴシック"/>
        <family val="3"/>
      </rPr>
      <t>i</t>
    </r>
    <r>
      <rPr>
        <sz val="11"/>
        <color indexed="8"/>
        <rFont val="ＭＳ ゴシック"/>
        <family val="3"/>
      </rPr>
      <t>)</t>
    </r>
  </si>
  <si>
    <t>　に係る上乗せ措置分については、（A）×1/3の算式により記入すること。</t>
  </si>
  <si>
    <t>に係る平成21年度末地方債残高</t>
  </si>
  <si>
    <t>（Ｊ）のうち</t>
  </si>
  <si>
    <t>（Ｊ）－（Ｋ）</t>
  </si>
  <si>
    <t>（Ｇ）</t>
  </si>
  <si>
    <t>（Ｈ）</t>
  </si>
  <si>
    <t>（Ｉ）</t>
  </si>
  <si>
    <t>（Ｊ）</t>
  </si>
  <si>
    <t>（Ｋ）</t>
  </si>
  <si>
    <t>（Ｌ）</t>
  </si>
  <si>
    <t>（Ｐ）のうち</t>
  </si>
  <si>
    <t>（Ｐ）－（Ｑ）</t>
  </si>
  <si>
    <t>（Ｍ）</t>
  </si>
  <si>
    <t>（Ｎ）</t>
  </si>
  <si>
    <t>（Ｏ）</t>
  </si>
  <si>
    <t>（Ｐ）</t>
  </si>
  <si>
    <t>（Ｑ）</t>
  </si>
  <si>
    <t>（Ｒ）</t>
  </si>
  <si>
    <r>
      <t>公立病院地方債（災害拠点上乗せ分を含む）(13年度以前許可債)に係る21年度末地方債残高
（附表（</t>
    </r>
    <r>
      <rPr>
        <sz val="11"/>
        <color indexed="8"/>
        <rFont val="ＭＳ Ｐゴシック"/>
        <family val="3"/>
      </rPr>
      <t>C</t>
    </r>
    <r>
      <rPr>
        <sz val="11"/>
        <color indexed="8"/>
        <rFont val="ＭＳ ゴシック"/>
        <family val="3"/>
      </rPr>
      <t>）参照）</t>
    </r>
  </si>
  <si>
    <r>
      <t>公立病院地方債（災害拠点上乗せ分を含む）(14年度許可債)に係る21年度末地方債残高
（附表（</t>
    </r>
    <r>
      <rPr>
        <sz val="11"/>
        <color indexed="8"/>
        <rFont val="ＭＳ Ｐゴシック"/>
        <family val="3"/>
      </rPr>
      <t>F</t>
    </r>
    <r>
      <rPr>
        <sz val="11"/>
        <color indexed="8"/>
        <rFont val="ＭＳ ゴシック"/>
        <family val="3"/>
      </rPr>
      <t>）参照）</t>
    </r>
  </si>
  <si>
    <t>２</t>
  </si>
  <si>
    <t>(ｱｿ)</t>
  </si>
  <si>
    <t>(ｱﾀ)</t>
  </si>
  <si>
    <t>(ｱﾁ)</t>
  </si>
  <si>
    <t>(ｱﾂ)</t>
  </si>
  <si>
    <t>(ｱﾃ)</t>
  </si>
  <si>
    <t>(ｱﾄ)</t>
  </si>
  <si>
    <t>(ｱﾅ)</t>
  </si>
  <si>
    <t>(ｱﾆ)</t>
  </si>
  <si>
    <t>(ｱﾇ)</t>
  </si>
  <si>
    <t>(ｱﾈ)</t>
  </si>
  <si>
    <t>(ｱﾉ)</t>
  </si>
  <si>
    <t>(ｱﾊ)</t>
  </si>
  <si>
    <t>(ｱﾋ)</t>
  </si>
  <si>
    <t>(ｱﾌ)</t>
  </si>
  <si>
    <t>(ｱ)～(ｱﾌ)</t>
  </si>
  <si>
    <t>(c)</t>
  </si>
  <si>
    <t>３</t>
  </si>
  <si>
    <t>(ｱ)～(ﾔ)</t>
  </si>
  <si>
    <t>対策事業を含む。）</t>
  </si>
  <si>
    <t>その他</t>
  </si>
  <si>
    <t>（a）～(j)</t>
  </si>
  <si>
    <t>(F)</t>
  </si>
  <si>
    <t>(ｼ)</t>
  </si>
  <si>
    <t>(ｱ)～(ｼ)</t>
  </si>
  <si>
    <t>(b)</t>
  </si>
  <si>
    <t>(a)+(b)</t>
  </si>
  <si>
    <t>(C)</t>
  </si>
  <si>
    <t>(ｻ)</t>
  </si>
  <si>
    <t>(e)+(f)</t>
  </si>
  <si>
    <t>6</t>
  </si>
  <si>
    <t>(a)+(b)+(c)+(g)+(h)+(i)+(j)</t>
  </si>
  <si>
    <t>(B)</t>
  </si>
  <si>
    <t>(ｱ)～(ﾍ)</t>
  </si>
  <si>
    <t>(a)</t>
  </si>
  <si>
    <t>(c)+(d)</t>
  </si>
  <si>
    <t>(ｱ)～(ﾁ)</t>
  </si>
  <si>
    <t>１０</t>
  </si>
  <si>
    <t>１１</t>
  </si>
  <si>
    <t>(a)+(e)～(n)</t>
  </si>
  <si>
    <t>(A)</t>
  </si>
  <si>
    <t>H19基準財政収入額</t>
  </si>
  <si>
    <t>H19基準財政需要額</t>
  </si>
  <si>
    <t>H20基準財政収入額</t>
  </si>
  <si>
    <t>H20基準財政需要額</t>
  </si>
  <si>
    <t>H21基準財政収入額</t>
  </si>
  <si>
    <t>H21基準財政需要額</t>
  </si>
  <si>
    <t>・・・（カ）</t>
  </si>
  <si>
    <t>・・・（キ）</t>
  </si>
  <si>
    <r>
      <t>譲与税計</t>
    </r>
    <r>
      <rPr>
        <u val="single"/>
        <sz val="11"/>
        <color indexed="8"/>
        <rFont val="ＭＳ Ｐゴシック"/>
        <family val="3"/>
      </rPr>
      <t>(航空燃料譲与税、</t>
    </r>
  </si>
  <si>
    <t>河川事業及び砂防事業に係る地方債(10年度以前許可債)に係る21年度末地方債残高</t>
  </si>
  <si>
    <t>21年度末</t>
  </si>
  <si>
    <t>(ｱ)～(ｳ)</t>
  </si>
  <si>
    <t>(ｱ)～(ﾆ)</t>
  </si>
  <si>
    <t>(ｱ)～(ｹ)</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</si>
</sst>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0"/>
    <numFmt numFmtId="191" formatCode="0.00_ "/>
    <numFmt numFmtId="192" formatCode="0.0000_ "/>
    <numFmt numFmtId="193" formatCode="0.0000;&quot;△ &quot;0.0000"/>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0000_ "/>
    <numFmt numFmtId="200" formatCode="#,##0.00;&quot;△ &quot;#,##0.00"/>
    <numFmt numFmtId="201" formatCode="#,##0.0000;&quot;△ &quot;#,##0.0000"/>
    <numFmt numFmtId="202" formatCode="\(0\)"/>
    <numFmt numFmtId="203" formatCode="\(General\)"/>
    <numFmt numFmtId="204" formatCode="#,##0.000000_ "/>
    <numFmt numFmtId="205" formatCode="#,##0.0000000_ "/>
    <numFmt numFmtId="206" formatCode="#,##0.0000_ "/>
    <numFmt numFmtId="207" formatCode="#,##0.00_ "/>
    <numFmt numFmtId="208" formatCode="#,##0.0_ "/>
  </numFmts>
  <fonts count="79">
    <font>
      <sz val="11"/>
      <name val="ＭＳ Ｐゴシック"/>
      <family val="3"/>
    </font>
    <font>
      <sz val="6"/>
      <name val="ＭＳ Ｐゴシック"/>
      <family val="3"/>
    </font>
    <font>
      <sz val="11"/>
      <name val="ＭＳ ゴシック"/>
      <family val="3"/>
    </font>
    <font>
      <sz val="6"/>
      <name val="ＭＳ ゴシック"/>
      <family val="3"/>
    </font>
    <font>
      <u val="single"/>
      <sz val="9.9"/>
      <color indexed="12"/>
      <name val="ＭＳ ゴシック"/>
      <family val="3"/>
    </font>
    <font>
      <sz val="12"/>
      <name val="Arial"/>
      <family val="2"/>
    </font>
    <font>
      <sz val="12"/>
      <name val="ＭＳ ゴシック"/>
      <family val="3"/>
    </font>
    <font>
      <sz val="9"/>
      <name val="ＭＳ ゴシック"/>
      <family val="3"/>
    </font>
    <font>
      <sz val="11"/>
      <name val="ＭＳ 明朝"/>
      <family val="1"/>
    </font>
    <font>
      <sz val="12"/>
      <name val="ＭＳ Ｐゴシック"/>
      <family val="3"/>
    </font>
    <font>
      <sz val="11"/>
      <color indexed="8"/>
      <name val="ＭＳ ゴシック"/>
      <family val="3"/>
    </font>
    <font>
      <sz val="9"/>
      <color indexed="8"/>
      <name val="ＭＳ ゴシック"/>
      <family val="3"/>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8"/>
      <name val="ＭＳ ゴシック"/>
      <family val="3"/>
    </font>
    <font>
      <sz val="10"/>
      <color indexed="8"/>
      <name val="ＭＳ ゴシック"/>
      <family val="3"/>
    </font>
    <font>
      <sz val="8"/>
      <color indexed="8"/>
      <name val="ＭＳ ゴシック"/>
      <family val="3"/>
    </font>
    <font>
      <sz val="12"/>
      <color indexed="8"/>
      <name val="ＭＳ Ｐゴシック"/>
      <family val="3"/>
    </font>
    <font>
      <b/>
      <sz val="12"/>
      <color indexed="8"/>
      <name val="ＭＳ ゴシック"/>
      <family val="3"/>
    </font>
    <font>
      <sz val="11"/>
      <color indexed="8"/>
      <name val="ＭＳ 明朝"/>
      <family val="1"/>
    </font>
    <font>
      <sz val="10"/>
      <color indexed="8"/>
      <name val="ＭＳ 明朝"/>
      <family val="1"/>
    </font>
    <font>
      <sz val="12"/>
      <color indexed="8"/>
      <name val="ＭＳ 明朝"/>
      <family val="1"/>
    </font>
    <font>
      <sz val="9"/>
      <color indexed="8"/>
      <name val="ＭＳ Ｐゴシック"/>
      <family val="3"/>
    </font>
    <font>
      <sz val="9"/>
      <color indexed="8"/>
      <name val="ＭＳ 明朝"/>
      <family val="1"/>
    </font>
    <font>
      <sz val="10"/>
      <color indexed="8"/>
      <name val="ＭＳ Ｐゴシック"/>
      <family val="3"/>
    </font>
    <font>
      <b/>
      <sz val="11"/>
      <color indexed="8"/>
      <name val="ＭＳ 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12"/>
      <color theme="1"/>
      <name val="ＭＳ ゴシック"/>
      <family val="3"/>
    </font>
    <font>
      <sz val="11"/>
      <color theme="1"/>
      <name val="ＭＳ ゴシック"/>
      <family val="3"/>
    </font>
    <font>
      <sz val="9"/>
      <color theme="1"/>
      <name val="ＭＳ ゴシック"/>
      <family val="3"/>
    </font>
    <font>
      <sz val="10"/>
      <color theme="1"/>
      <name val="ＭＳ ゴシック"/>
      <family val="3"/>
    </font>
    <font>
      <sz val="8"/>
      <color theme="1"/>
      <name val="ＭＳ ゴシック"/>
      <family val="3"/>
    </font>
    <font>
      <sz val="12"/>
      <color theme="1"/>
      <name val="ＭＳ Ｐゴシック"/>
      <family val="3"/>
    </font>
    <font>
      <sz val="11"/>
      <color theme="1"/>
      <name val="ＭＳ Ｐゴシック"/>
      <family val="3"/>
    </font>
    <font>
      <b/>
      <sz val="12"/>
      <color theme="1"/>
      <name val="ＭＳ ゴシック"/>
      <family val="3"/>
    </font>
    <font>
      <sz val="11"/>
      <color theme="1"/>
      <name val="ＭＳ 明朝"/>
      <family val="1"/>
    </font>
    <font>
      <sz val="10"/>
      <color theme="1"/>
      <name val="ＭＳ 明朝"/>
      <family val="1"/>
    </font>
    <font>
      <sz val="12"/>
      <color theme="1"/>
      <name val="ＭＳ 明朝"/>
      <family val="1"/>
    </font>
    <font>
      <sz val="9"/>
      <color theme="1"/>
      <name val="ＭＳ Ｐゴシック"/>
      <family val="3"/>
    </font>
    <font>
      <sz val="9"/>
      <color theme="1"/>
      <name val="ＭＳ 明朝"/>
      <family val="1"/>
    </font>
    <font>
      <sz val="10"/>
      <color theme="1"/>
      <name val="ＭＳ Ｐゴシック"/>
      <family val="3"/>
    </font>
    <font>
      <u val="single"/>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color indexed="63"/>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color indexed="63"/>
      </right>
      <top style="thin"/>
      <bottom style="thin"/>
    </border>
    <border>
      <left style="thin"/>
      <right>
        <color indexed="63"/>
      </right>
      <top style="thin">
        <color indexed="8"/>
      </top>
      <bottom style="thin"/>
    </border>
    <border>
      <left style="thin">
        <color indexed="8"/>
      </left>
      <right>
        <color indexed="63"/>
      </right>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diagonalUp="1">
      <left style="thin"/>
      <right style="thin"/>
      <top style="thin"/>
      <bottom style="thin"/>
      <diagonal style="thin"/>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color indexed="63"/>
      </top>
      <bottom style="double"/>
    </border>
    <border>
      <left style="thin"/>
      <right style="double"/>
      <top style="thin"/>
      <bottom style="thin"/>
    </border>
    <border>
      <left>
        <color indexed="63"/>
      </left>
      <right style="double"/>
      <top style="double"/>
      <bottom style="double"/>
    </border>
    <border>
      <left>
        <color indexed="63"/>
      </left>
      <right>
        <color indexed="63"/>
      </right>
      <top style="double"/>
      <bottom>
        <color indexed="63"/>
      </bottom>
    </border>
    <border diagonalUp="1">
      <left style="thin"/>
      <right style="thin"/>
      <top style="thin"/>
      <bottom>
        <color indexed="63"/>
      </bottom>
      <diagonal style="thin"/>
    </border>
    <border diagonalUp="1">
      <left style="thin"/>
      <right>
        <color indexed="63"/>
      </right>
      <top style="thin"/>
      <bottom>
        <color indexed="63"/>
      </bottom>
      <diagonal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9" fillId="31" borderId="4" applyNumberFormat="0" applyAlignment="0" applyProtection="0"/>
    <xf numFmtId="0" fontId="2"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895">
    <xf numFmtId="0" fontId="0" fillId="0" borderId="0" xfId="0" applyAlignment="1">
      <alignment/>
    </xf>
    <xf numFmtId="0" fontId="2" fillId="0" borderId="0" xfId="62" applyFont="1">
      <alignment vertical="center"/>
      <protection/>
    </xf>
    <xf numFmtId="0" fontId="2" fillId="0" borderId="0" xfId="62" applyFont="1" applyFill="1">
      <alignment vertical="center"/>
      <protection/>
    </xf>
    <xf numFmtId="0" fontId="2" fillId="0" borderId="0" xfId="62" applyFont="1" applyFill="1" applyBorder="1">
      <alignment vertical="center"/>
      <protection/>
    </xf>
    <xf numFmtId="0" fontId="7" fillId="0" borderId="0" xfId="62" applyFont="1">
      <alignment vertical="center"/>
      <protection/>
    </xf>
    <xf numFmtId="0" fontId="2" fillId="0" borderId="0" xfId="62" applyFont="1" applyBorder="1">
      <alignment vertical="center"/>
      <protection/>
    </xf>
    <xf numFmtId="0" fontId="6" fillId="0" borderId="0" xfId="62" applyFont="1">
      <alignment vertical="center"/>
      <protection/>
    </xf>
    <xf numFmtId="0" fontId="6" fillId="0" borderId="0" xfId="62" applyFont="1" applyFill="1">
      <alignment vertical="center"/>
      <protection/>
    </xf>
    <xf numFmtId="0" fontId="6" fillId="0" borderId="0" xfId="62" applyFont="1" applyFill="1" applyBorder="1">
      <alignment vertical="center"/>
      <protection/>
    </xf>
    <xf numFmtId="0" fontId="8" fillId="0" borderId="0" xfId="63" applyNumberFormat="1" applyFont="1" applyAlignment="1">
      <alignment vertical="center"/>
      <protection/>
    </xf>
    <xf numFmtId="0" fontId="8" fillId="0" borderId="0" xfId="64" applyNumberFormat="1" applyFont="1" applyFill="1" applyAlignment="1">
      <alignment vertical="center"/>
      <protection/>
    </xf>
    <xf numFmtId="0" fontId="6" fillId="0" borderId="0" xfId="65" applyFo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Alignment="1">
      <alignment vertical="center"/>
    </xf>
    <xf numFmtId="0" fontId="0" fillId="0" borderId="0" xfId="0" applyFont="1" applyAlignment="1">
      <alignment/>
    </xf>
    <xf numFmtId="0" fontId="62" fillId="0" borderId="0" xfId="62" applyFont="1">
      <alignment vertical="center"/>
      <protection/>
    </xf>
    <xf numFmtId="0" fontId="63" fillId="0" borderId="0" xfId="62" applyFont="1">
      <alignment vertical="center"/>
      <protection/>
    </xf>
    <xf numFmtId="179" fontId="63" fillId="0" borderId="10" xfId="62" applyNumberFormat="1" applyFont="1" applyBorder="1" applyAlignment="1">
      <alignment horizontal="center" vertical="center"/>
      <protection/>
    </xf>
    <xf numFmtId="0" fontId="63" fillId="0" borderId="0" xfId="62" applyFont="1" applyAlignment="1">
      <alignment vertical="center"/>
      <protection/>
    </xf>
    <xf numFmtId="180" fontId="63" fillId="0" borderId="0" xfId="62" applyNumberFormat="1" applyFont="1">
      <alignment vertical="center"/>
      <protection/>
    </xf>
    <xf numFmtId="0" fontId="64" fillId="0" borderId="0" xfId="62" applyFont="1" applyAlignment="1" quotePrefix="1">
      <alignment horizontal="center" vertical="center"/>
      <protection/>
    </xf>
    <xf numFmtId="180" fontId="64" fillId="0" borderId="0" xfId="62" applyNumberFormat="1" applyFont="1">
      <alignment vertical="center"/>
      <protection/>
    </xf>
    <xf numFmtId="0" fontId="64" fillId="0" borderId="0" xfId="62" applyFont="1">
      <alignment vertical="center"/>
      <protection/>
    </xf>
    <xf numFmtId="180" fontId="64" fillId="33" borderId="11" xfId="62" applyNumberFormat="1" applyFont="1" applyFill="1" applyBorder="1" applyProtection="1">
      <alignment vertical="center"/>
      <protection locked="0"/>
    </xf>
    <xf numFmtId="0" fontId="64" fillId="0" borderId="0" xfId="62" applyFont="1" applyAlignment="1">
      <alignment horizontal="center" vertical="center"/>
      <protection/>
    </xf>
    <xf numFmtId="179" fontId="65" fillId="0" borderId="11" xfId="62" applyNumberFormat="1" applyFont="1" applyBorder="1" applyAlignment="1">
      <alignment horizontal="right" vertical="center"/>
      <protection/>
    </xf>
    <xf numFmtId="180" fontId="65" fillId="34" borderId="12" xfId="62" applyNumberFormat="1" applyFont="1" applyFill="1" applyBorder="1">
      <alignment vertical="center"/>
      <protection/>
    </xf>
    <xf numFmtId="0" fontId="65" fillId="0" borderId="0" xfId="62" applyFont="1">
      <alignment vertical="center"/>
      <protection/>
    </xf>
    <xf numFmtId="0" fontId="63" fillId="0" borderId="0" xfId="62" applyFont="1" applyAlignment="1" quotePrefix="1">
      <alignment horizontal="center" vertical="center"/>
      <protection/>
    </xf>
    <xf numFmtId="177" fontId="63" fillId="0" borderId="0" xfId="62" applyNumberFormat="1" applyFont="1">
      <alignment vertical="center"/>
      <protection/>
    </xf>
    <xf numFmtId="179" fontId="63" fillId="0" borderId="0" xfId="62" applyNumberFormat="1" applyFont="1">
      <alignment vertical="center"/>
      <protection/>
    </xf>
    <xf numFmtId="177" fontId="66" fillId="0" borderId="0" xfId="62" applyNumberFormat="1" applyFont="1" applyAlignment="1">
      <alignment horizontal="right" vertical="center"/>
      <protection/>
    </xf>
    <xf numFmtId="0" fontId="64" fillId="0" borderId="0" xfId="62" applyFont="1" applyAlignment="1">
      <alignment vertical="center"/>
      <protection/>
    </xf>
    <xf numFmtId="177" fontId="65" fillId="0" borderId="13" xfId="62" applyNumberFormat="1" applyFont="1" applyBorder="1" applyAlignment="1">
      <alignment horizontal="center" vertical="center"/>
      <protection/>
    </xf>
    <xf numFmtId="0" fontId="65" fillId="0" borderId="13" xfId="62" applyFont="1" applyBorder="1" applyAlignment="1">
      <alignment horizontal="center" vertical="center"/>
      <protection/>
    </xf>
    <xf numFmtId="179" fontId="65" fillId="0" borderId="13" xfId="62" applyNumberFormat="1" applyFont="1" applyBorder="1" applyAlignment="1">
      <alignment horizontal="center" vertical="center"/>
      <protection/>
    </xf>
    <xf numFmtId="0" fontId="65" fillId="0" borderId="14" xfId="62" applyFont="1" applyBorder="1" applyAlignment="1">
      <alignment horizontal="center" vertical="center"/>
      <protection/>
    </xf>
    <xf numFmtId="0" fontId="65" fillId="0" borderId="15" xfId="62" applyFont="1" applyBorder="1" applyAlignment="1">
      <alignment horizontal="center" vertical="center"/>
      <protection/>
    </xf>
    <xf numFmtId="0" fontId="65" fillId="0" borderId="16" xfId="62" applyFont="1" applyBorder="1" applyAlignment="1">
      <alignment horizontal="center" vertical="center"/>
      <protection/>
    </xf>
    <xf numFmtId="0" fontId="65" fillId="0" borderId="17" xfId="62" applyFont="1" applyBorder="1" applyAlignment="1">
      <alignment horizontal="center" vertical="center"/>
      <protection/>
    </xf>
    <xf numFmtId="177" fontId="65" fillId="0" borderId="18" xfId="62" applyNumberFormat="1" applyFont="1" applyBorder="1" applyAlignment="1">
      <alignment horizontal="center" vertical="center"/>
      <protection/>
    </xf>
    <xf numFmtId="0" fontId="65" fillId="0" borderId="18" xfId="62" applyFont="1" applyBorder="1" applyAlignment="1">
      <alignment horizontal="center" vertical="center"/>
      <protection/>
    </xf>
    <xf numFmtId="179" fontId="65" fillId="0" borderId="18" xfId="62" applyNumberFormat="1" applyFont="1" applyBorder="1" applyAlignment="1">
      <alignment horizontal="center" vertical="center"/>
      <protection/>
    </xf>
    <xf numFmtId="177" fontId="65" fillId="0" borderId="18" xfId="62" applyNumberFormat="1" applyFont="1" applyBorder="1" applyAlignment="1">
      <alignment horizontal="center" vertical="center" shrinkToFit="1"/>
      <protection/>
    </xf>
    <xf numFmtId="178" fontId="65" fillId="0" borderId="19" xfId="62" applyNumberFormat="1" applyFont="1" applyBorder="1" applyAlignment="1">
      <alignment horizontal="center" vertical="center"/>
      <protection/>
    </xf>
    <xf numFmtId="0" fontId="65" fillId="0" borderId="20" xfId="62" applyFont="1" applyBorder="1">
      <alignment vertical="center"/>
      <protection/>
    </xf>
    <xf numFmtId="0" fontId="65" fillId="0" borderId="21" xfId="62" applyFont="1" applyBorder="1">
      <alignment vertical="center"/>
      <protection/>
    </xf>
    <xf numFmtId="0" fontId="65" fillId="0" borderId="22" xfId="62" applyFont="1" applyBorder="1">
      <alignment vertical="center"/>
      <protection/>
    </xf>
    <xf numFmtId="177" fontId="65" fillId="33" borderId="11" xfId="62" applyNumberFormat="1" applyFont="1" applyFill="1" applyBorder="1" applyProtection="1">
      <alignment vertical="center"/>
      <protection locked="0"/>
    </xf>
    <xf numFmtId="0" fontId="65" fillId="0" borderId="11" xfId="62" applyFont="1" applyBorder="1" applyAlignment="1">
      <alignment horizontal="center" vertical="center"/>
      <protection/>
    </xf>
    <xf numFmtId="179" fontId="65" fillId="0" borderId="11" xfId="62" applyNumberFormat="1" applyFont="1" applyBorder="1">
      <alignment vertical="center"/>
      <protection/>
    </xf>
    <xf numFmtId="177" fontId="65" fillId="34" borderId="11" xfId="62" applyNumberFormat="1" applyFont="1" applyFill="1" applyBorder="1">
      <alignment vertical="center"/>
      <protection/>
    </xf>
    <xf numFmtId="178" fontId="65" fillId="0" borderId="16" xfId="62" applyNumberFormat="1" applyFont="1" applyBorder="1" applyAlignment="1">
      <alignment horizontal="center" vertical="center"/>
      <protection/>
    </xf>
    <xf numFmtId="0" fontId="65" fillId="0" borderId="17" xfId="62" applyFont="1" applyBorder="1" applyAlignment="1">
      <alignment horizontal="center" vertical="center" shrinkToFit="1"/>
      <protection/>
    </xf>
    <xf numFmtId="179" fontId="65" fillId="0" borderId="13" xfId="62" applyNumberFormat="1" applyFont="1" applyBorder="1">
      <alignment vertical="center"/>
      <protection/>
    </xf>
    <xf numFmtId="177" fontId="65" fillId="34" borderId="13" xfId="62" applyNumberFormat="1" applyFont="1" applyFill="1" applyBorder="1">
      <alignment vertical="center"/>
      <protection/>
    </xf>
    <xf numFmtId="0" fontId="65" fillId="0" borderId="0" xfId="62" applyFont="1" applyBorder="1" applyAlignment="1">
      <alignment vertical="center"/>
      <protection/>
    </xf>
    <xf numFmtId="0" fontId="65" fillId="0" borderId="0" xfId="62" applyFont="1" applyBorder="1" applyAlignment="1">
      <alignment horizontal="center" vertical="center"/>
      <protection/>
    </xf>
    <xf numFmtId="0" fontId="65" fillId="0" borderId="0" xfId="62" applyFont="1" applyBorder="1">
      <alignment vertical="center"/>
      <protection/>
    </xf>
    <xf numFmtId="177" fontId="65" fillId="0" borderId="0" xfId="62" applyNumberFormat="1" applyFont="1" applyFill="1" applyBorder="1">
      <alignment vertical="center"/>
      <protection/>
    </xf>
    <xf numFmtId="0" fontId="65" fillId="0" borderId="0" xfId="62" applyFont="1" applyFill="1" applyBorder="1" applyAlignment="1">
      <alignment horizontal="center" vertical="center"/>
      <protection/>
    </xf>
    <xf numFmtId="177" fontId="65" fillId="0" borderId="23" xfId="62" applyNumberFormat="1" applyFont="1" applyFill="1" applyBorder="1">
      <alignment vertical="center"/>
      <protection/>
    </xf>
    <xf numFmtId="0" fontId="65" fillId="0" borderId="0" xfId="62" applyFont="1" applyAlignment="1">
      <alignment vertical="center"/>
      <protection/>
    </xf>
    <xf numFmtId="177" fontId="65" fillId="0" borderId="0" xfId="62" applyNumberFormat="1" applyFont="1">
      <alignment vertical="center"/>
      <protection/>
    </xf>
    <xf numFmtId="177" fontId="65" fillId="34" borderId="24" xfId="62" applyNumberFormat="1" applyFont="1" applyFill="1" applyBorder="1">
      <alignment vertical="center"/>
      <protection/>
    </xf>
    <xf numFmtId="177" fontId="64" fillId="0" borderId="0" xfId="62" applyNumberFormat="1" applyFont="1">
      <alignment vertical="center"/>
      <protection/>
    </xf>
    <xf numFmtId="179" fontId="64" fillId="0" borderId="0" xfId="62" applyNumberFormat="1" applyFont="1">
      <alignment vertical="center"/>
      <protection/>
    </xf>
    <xf numFmtId="178" fontId="65" fillId="0" borderId="21" xfId="62" applyNumberFormat="1" applyFont="1" applyBorder="1" applyAlignment="1">
      <alignment horizontal="center" vertical="center"/>
      <protection/>
    </xf>
    <xf numFmtId="177" fontId="65" fillId="0" borderId="13" xfId="62" applyNumberFormat="1" applyFont="1" applyBorder="1" applyAlignment="1">
      <alignment horizontal="center" vertical="center" shrinkToFit="1"/>
      <protection/>
    </xf>
    <xf numFmtId="0" fontId="65" fillId="0" borderId="0" xfId="62" applyFont="1" applyFill="1" applyBorder="1">
      <alignment vertical="center"/>
      <protection/>
    </xf>
    <xf numFmtId="179" fontId="65" fillId="0" borderId="0" xfId="62" applyNumberFormat="1" applyFont="1" applyFill="1" applyBorder="1" applyAlignment="1">
      <alignment horizontal="center" vertical="center"/>
      <protection/>
    </xf>
    <xf numFmtId="0" fontId="65" fillId="0" borderId="17" xfId="62" applyFont="1" applyBorder="1">
      <alignment vertical="center"/>
      <protection/>
    </xf>
    <xf numFmtId="178" fontId="65" fillId="0" borderId="14" xfId="62" applyNumberFormat="1" applyFont="1" applyBorder="1" applyAlignment="1">
      <alignment horizontal="center" vertical="center"/>
      <protection/>
    </xf>
    <xf numFmtId="0" fontId="65" fillId="0" borderId="15" xfId="62" applyFont="1" applyBorder="1">
      <alignment vertical="center"/>
      <protection/>
    </xf>
    <xf numFmtId="0" fontId="65" fillId="0" borderId="14" xfId="62" applyFont="1" applyBorder="1" applyAlignment="1">
      <alignment vertical="center"/>
      <protection/>
    </xf>
    <xf numFmtId="0" fontId="65" fillId="0" borderId="15" xfId="62" applyFont="1" applyBorder="1" applyAlignment="1">
      <alignment horizontal="center" vertical="center" shrinkToFit="1"/>
      <protection/>
    </xf>
    <xf numFmtId="0" fontId="63" fillId="0" borderId="10" xfId="62" applyFont="1" applyBorder="1" applyAlignment="1">
      <alignment horizontal="center" vertical="center"/>
      <protection/>
    </xf>
    <xf numFmtId="0" fontId="65" fillId="0" borderId="16" xfId="62" applyFont="1" applyBorder="1" applyAlignment="1">
      <alignment vertical="center"/>
      <protection/>
    </xf>
    <xf numFmtId="176" fontId="65" fillId="0" borderId="13" xfId="62" applyNumberFormat="1" applyFont="1" applyBorder="1" applyAlignment="1">
      <alignment horizontal="center" vertical="center"/>
      <protection/>
    </xf>
    <xf numFmtId="176" fontId="65" fillId="0" borderId="11" xfId="62" applyNumberFormat="1" applyFont="1" applyBorder="1" applyAlignment="1">
      <alignment horizontal="right" vertical="center"/>
      <protection/>
    </xf>
    <xf numFmtId="177" fontId="65" fillId="0" borderId="0" xfId="62" applyNumberFormat="1" applyFont="1" applyFill="1" applyBorder="1" applyAlignment="1">
      <alignment horizontal="left" vertical="center"/>
      <protection/>
    </xf>
    <xf numFmtId="177" fontId="65" fillId="0" borderId="0" xfId="62" applyNumberFormat="1" applyFont="1" applyFill="1" applyBorder="1" applyAlignment="1">
      <alignment horizontal="right" vertical="center" shrinkToFit="1"/>
      <protection/>
    </xf>
    <xf numFmtId="0" fontId="65" fillId="0" borderId="0" xfId="62" applyFont="1" applyFill="1" applyBorder="1" applyAlignment="1">
      <alignment horizontal="center" vertical="center" shrinkToFit="1"/>
      <protection/>
    </xf>
    <xf numFmtId="177" fontId="67" fillId="0" borderId="0" xfId="62" applyNumberFormat="1" applyFont="1" applyAlignment="1">
      <alignment horizontal="left" vertical="center"/>
      <protection/>
    </xf>
    <xf numFmtId="0" fontId="68"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Alignment="1">
      <alignment vertical="center" shrinkToFit="1"/>
    </xf>
    <xf numFmtId="0" fontId="69" fillId="0" borderId="0" xfId="0" applyFont="1" applyBorder="1" applyAlignment="1">
      <alignment vertical="center" shrinkToFit="1"/>
    </xf>
    <xf numFmtId="0" fontId="69" fillId="0" borderId="0" xfId="0" applyNumberFormat="1" applyFont="1" applyAlignment="1">
      <alignment vertical="center"/>
    </xf>
    <xf numFmtId="0" fontId="69" fillId="0" borderId="0" xfId="0" applyNumberFormat="1" applyFont="1" applyBorder="1" applyAlignment="1">
      <alignment vertical="center"/>
    </xf>
    <xf numFmtId="0" fontId="69" fillId="0" borderId="10" xfId="0" applyNumberFormat="1" applyFont="1" applyBorder="1" applyAlignment="1">
      <alignment vertical="center"/>
    </xf>
    <xf numFmtId="0" fontId="69" fillId="0" borderId="10" xfId="0" applyNumberFormat="1" applyFont="1" applyFill="1" applyBorder="1" applyAlignment="1">
      <alignment vertical="center"/>
    </xf>
    <xf numFmtId="3" fontId="69" fillId="0" borderId="25" xfId="0" applyNumberFormat="1" applyFont="1" applyFill="1" applyBorder="1" applyAlignment="1">
      <alignment vertical="center"/>
    </xf>
    <xf numFmtId="0" fontId="69" fillId="0" borderId="0" xfId="0" applyFont="1" applyFill="1" applyBorder="1" applyAlignment="1">
      <alignment vertical="center"/>
    </xf>
    <xf numFmtId="191" fontId="69" fillId="0" borderId="0" xfId="0" applyNumberFormat="1" applyFont="1" applyFill="1" applyBorder="1" applyAlignment="1">
      <alignment vertical="center"/>
    </xf>
    <xf numFmtId="0" fontId="69" fillId="0" borderId="0" xfId="0" applyFont="1" applyFill="1" applyBorder="1" applyAlignment="1">
      <alignment horizontal="center" vertical="center"/>
    </xf>
    <xf numFmtId="193" fontId="69" fillId="0" borderId="0" xfId="0" applyNumberFormat="1" applyFont="1" applyFill="1" applyBorder="1" applyAlignment="1">
      <alignment vertical="center"/>
    </xf>
    <xf numFmtId="0" fontId="69" fillId="0" borderId="0" xfId="0" applyFont="1" applyFill="1" applyAlignment="1">
      <alignment horizontal="center" vertical="center"/>
    </xf>
    <xf numFmtId="179" fontId="69" fillId="0" borderId="0" xfId="0" applyNumberFormat="1" applyFont="1" applyFill="1" applyBorder="1" applyAlignment="1">
      <alignment vertical="center"/>
    </xf>
    <xf numFmtId="0" fontId="69" fillId="0" borderId="0" xfId="0" applyFont="1" applyFill="1" applyAlignment="1">
      <alignment vertical="center"/>
    </xf>
    <xf numFmtId="0" fontId="69" fillId="0" borderId="0" xfId="0" applyFont="1" applyFill="1" applyAlignment="1">
      <alignment vertical="center" wrapText="1"/>
    </xf>
    <xf numFmtId="0" fontId="69" fillId="0" borderId="0" xfId="0" applyFont="1" applyFill="1" applyAlignment="1">
      <alignment horizontal="center" vertical="center" wrapText="1"/>
    </xf>
    <xf numFmtId="0" fontId="69" fillId="0" borderId="21" xfId="0" applyFont="1" applyBorder="1" applyAlignment="1">
      <alignment vertical="center"/>
    </xf>
    <xf numFmtId="0" fontId="69" fillId="0" borderId="11" xfId="0" applyFont="1" applyBorder="1" applyAlignment="1">
      <alignment horizontal="center" vertical="center"/>
    </xf>
    <xf numFmtId="38" fontId="69" fillId="0" borderId="11" xfId="49" applyFont="1" applyBorder="1" applyAlignment="1">
      <alignment horizontal="center" vertical="center"/>
    </xf>
    <xf numFmtId="40" fontId="69" fillId="0" borderId="18" xfId="49" applyNumberFormat="1" applyFont="1" applyBorder="1" applyAlignment="1">
      <alignment vertical="center"/>
    </xf>
    <xf numFmtId="38" fontId="69" fillId="0" borderId="18" xfId="49" applyFont="1" applyBorder="1" applyAlignment="1">
      <alignment vertical="center"/>
    </xf>
    <xf numFmtId="0" fontId="69" fillId="0" borderId="10" xfId="0" applyFont="1" applyBorder="1" applyAlignment="1">
      <alignment vertical="center"/>
    </xf>
    <xf numFmtId="40" fontId="69" fillId="0" borderId="11" xfId="49" applyNumberFormat="1" applyFont="1" applyBorder="1" applyAlignment="1">
      <alignment vertical="center"/>
    </xf>
    <xf numFmtId="38" fontId="69" fillId="0" borderId="11" xfId="49" applyFont="1" applyBorder="1" applyAlignment="1">
      <alignment vertical="center"/>
    </xf>
    <xf numFmtId="0" fontId="63" fillId="0" borderId="0" xfId="62" applyFont="1" applyBorder="1" applyAlignment="1">
      <alignment vertical="center"/>
      <protection/>
    </xf>
    <xf numFmtId="0" fontId="63" fillId="0" borderId="0" xfId="62" applyFont="1" applyBorder="1">
      <alignment vertical="center"/>
      <protection/>
    </xf>
    <xf numFmtId="0" fontId="63" fillId="0" borderId="0" xfId="62" applyFont="1" applyBorder="1" applyAlignment="1">
      <alignment horizontal="center" vertical="center"/>
      <protection/>
    </xf>
    <xf numFmtId="176" fontId="63" fillId="0" borderId="0" xfId="62" applyNumberFormat="1" applyFont="1" applyBorder="1">
      <alignment vertical="center"/>
      <protection/>
    </xf>
    <xf numFmtId="3" fontId="63" fillId="34" borderId="0" xfId="62" applyNumberFormat="1" applyFont="1" applyFill="1" applyBorder="1">
      <alignment vertical="center"/>
      <protection/>
    </xf>
    <xf numFmtId="0" fontId="63" fillId="34" borderId="0" xfId="62" applyFont="1" applyFill="1" applyBorder="1">
      <alignment vertical="center"/>
      <protection/>
    </xf>
    <xf numFmtId="0" fontId="63" fillId="0" borderId="0" xfId="65" applyFont="1">
      <alignment vertical="center"/>
      <protection/>
    </xf>
    <xf numFmtId="0" fontId="70" fillId="0" borderId="0" xfId="65" applyFont="1">
      <alignment vertical="center"/>
      <protection/>
    </xf>
    <xf numFmtId="0" fontId="63" fillId="0" borderId="13" xfId="65" applyFont="1" applyBorder="1">
      <alignment vertical="center"/>
      <protection/>
    </xf>
    <xf numFmtId="0" fontId="63" fillId="0" borderId="13" xfId="65" applyFont="1" applyBorder="1" applyAlignment="1">
      <alignment horizontal="centerContinuous" vertical="center"/>
      <protection/>
    </xf>
    <xf numFmtId="0" fontId="63" fillId="0" borderId="26" xfId="65" applyFont="1" applyBorder="1">
      <alignment vertical="center"/>
      <protection/>
    </xf>
    <xf numFmtId="0" fontId="63" fillId="0" borderId="26" xfId="65" applyFont="1" applyBorder="1" applyAlignment="1">
      <alignment horizontal="center" vertical="center"/>
      <protection/>
    </xf>
    <xf numFmtId="0" fontId="63" fillId="0" borderId="18" xfId="65" applyFont="1" applyBorder="1">
      <alignment vertical="center"/>
      <protection/>
    </xf>
    <xf numFmtId="0" fontId="63" fillId="0" borderId="18" xfId="65" applyFont="1" applyBorder="1" applyAlignment="1">
      <alignment horizontal="right" vertical="center"/>
      <protection/>
    </xf>
    <xf numFmtId="188" fontId="63" fillId="0" borderId="26" xfId="65" applyNumberFormat="1" applyFont="1" applyBorder="1">
      <alignment vertical="center"/>
      <protection/>
    </xf>
    <xf numFmtId="188" fontId="63" fillId="0" borderId="18" xfId="65" applyNumberFormat="1" applyFont="1" applyBorder="1">
      <alignment vertical="center"/>
      <protection/>
    </xf>
    <xf numFmtId="0" fontId="63" fillId="0" borderId="11" xfId="65" applyFont="1" applyBorder="1" applyAlignment="1">
      <alignment horizontal="center" vertical="center"/>
      <protection/>
    </xf>
    <xf numFmtId="188" fontId="63" fillId="0" borderId="11" xfId="65" applyNumberFormat="1" applyFont="1" applyBorder="1">
      <alignment vertical="center"/>
      <protection/>
    </xf>
    <xf numFmtId="0" fontId="71" fillId="0" borderId="0" xfId="64" applyNumberFormat="1" applyFont="1" applyFill="1" applyAlignment="1">
      <alignment vertical="center"/>
      <protection/>
    </xf>
    <xf numFmtId="0" fontId="71" fillId="0" borderId="27" xfId="64" applyNumberFormat="1" applyFont="1" applyFill="1" applyBorder="1" applyAlignment="1">
      <alignment vertical="center"/>
      <protection/>
    </xf>
    <xf numFmtId="0" fontId="71" fillId="0" borderId="28" xfId="64" applyNumberFormat="1" applyFont="1" applyFill="1" applyBorder="1" applyAlignment="1">
      <alignment vertical="center"/>
      <protection/>
    </xf>
    <xf numFmtId="0" fontId="71" fillId="0" borderId="29" xfId="64" applyNumberFormat="1" applyFont="1" applyFill="1" applyBorder="1" applyAlignment="1">
      <alignment vertical="center"/>
      <protection/>
    </xf>
    <xf numFmtId="0" fontId="71" fillId="0" borderId="0" xfId="64" applyNumberFormat="1" applyFont="1" applyFill="1" applyBorder="1" applyAlignment="1">
      <alignment vertical="center"/>
      <protection/>
    </xf>
    <xf numFmtId="0" fontId="71" fillId="0" borderId="30" xfId="64" applyNumberFormat="1" applyFont="1" applyFill="1" applyBorder="1" applyAlignment="1">
      <alignment vertical="center"/>
      <protection/>
    </xf>
    <xf numFmtId="0" fontId="71" fillId="0" borderId="31" xfId="64" applyNumberFormat="1" applyFont="1" applyFill="1" applyBorder="1" applyAlignment="1">
      <alignment vertical="center"/>
      <protection/>
    </xf>
    <xf numFmtId="0" fontId="71" fillId="0" borderId="32" xfId="64" applyNumberFormat="1" applyFont="1" applyFill="1" applyBorder="1" applyAlignment="1">
      <alignment vertical="center"/>
      <protection/>
    </xf>
    <xf numFmtId="0" fontId="71" fillId="0" borderId="33" xfId="64" applyNumberFormat="1" applyFont="1" applyFill="1" applyBorder="1" applyAlignment="1">
      <alignment horizontal="centerContinuous" vertical="center"/>
      <protection/>
    </xf>
    <xf numFmtId="0" fontId="71" fillId="0" borderId="34" xfId="64" applyNumberFormat="1" applyFont="1" applyFill="1" applyBorder="1" applyAlignment="1">
      <alignment horizontal="centerContinuous" vertical="center"/>
      <protection/>
    </xf>
    <xf numFmtId="0" fontId="71" fillId="0" borderId="35" xfId="64" applyNumberFormat="1" applyFont="1" applyFill="1" applyBorder="1" applyAlignment="1">
      <alignment horizontal="centerContinuous" vertical="center"/>
      <protection/>
    </xf>
    <xf numFmtId="203" fontId="71" fillId="0" borderId="25" xfId="64" applyNumberFormat="1" applyFont="1" applyFill="1" applyBorder="1" applyAlignment="1">
      <alignment horizontal="right" vertical="center"/>
      <protection/>
    </xf>
    <xf numFmtId="0" fontId="71" fillId="0" borderId="25" xfId="64" applyNumberFormat="1" applyFont="1" applyFill="1" applyBorder="1" applyAlignment="1">
      <alignment horizontal="centerContinuous" vertical="center"/>
      <protection/>
    </xf>
    <xf numFmtId="0" fontId="71" fillId="0" borderId="25" xfId="64" applyNumberFormat="1" applyFont="1" applyFill="1" applyBorder="1" applyAlignment="1">
      <alignment horizontal="right" vertical="center"/>
      <protection/>
    </xf>
    <xf numFmtId="0" fontId="71" fillId="0" borderId="35" xfId="64" applyNumberFormat="1" applyFont="1" applyFill="1" applyBorder="1" applyAlignment="1">
      <alignment vertical="center"/>
      <protection/>
    </xf>
    <xf numFmtId="0" fontId="71" fillId="0" borderId="25" xfId="64" applyNumberFormat="1" applyFont="1" applyFill="1" applyBorder="1" applyAlignment="1">
      <alignment vertical="center"/>
      <protection/>
    </xf>
    <xf numFmtId="0" fontId="71" fillId="0" borderId="34" xfId="64" applyNumberFormat="1" applyFont="1" applyFill="1" applyBorder="1" applyAlignment="1">
      <alignment vertical="center"/>
      <protection/>
    </xf>
    <xf numFmtId="0" fontId="72" fillId="0" borderId="20" xfId="64" applyNumberFormat="1" applyFont="1" applyFill="1" applyBorder="1" applyAlignment="1">
      <alignment horizontal="right" vertical="center"/>
      <protection/>
    </xf>
    <xf numFmtId="0" fontId="72" fillId="0" borderId="31" xfId="64" applyNumberFormat="1" applyFont="1" applyFill="1" applyBorder="1" applyAlignment="1">
      <alignment horizontal="right" vertical="center"/>
      <protection/>
    </xf>
    <xf numFmtId="0" fontId="72" fillId="0" borderId="0" xfId="64" applyNumberFormat="1" applyFont="1" applyFill="1" applyBorder="1" applyAlignment="1">
      <alignment horizontal="right" vertical="center"/>
      <protection/>
    </xf>
    <xf numFmtId="0" fontId="71" fillId="0" borderId="33" xfId="64" applyNumberFormat="1" applyFont="1" applyFill="1" applyBorder="1" applyAlignment="1">
      <alignment vertical="center"/>
      <protection/>
    </xf>
    <xf numFmtId="0" fontId="71" fillId="0" borderId="36" xfId="64" applyNumberFormat="1" applyFont="1" applyFill="1" applyBorder="1" applyAlignment="1" quotePrefix="1">
      <alignment horizontal="center" vertical="center"/>
      <protection/>
    </xf>
    <xf numFmtId="0" fontId="71" fillId="0" borderId="36" xfId="64" applyNumberFormat="1" applyFont="1" applyFill="1" applyBorder="1" applyAlignment="1">
      <alignment horizontal="center" vertical="center"/>
      <protection/>
    </xf>
    <xf numFmtId="188" fontId="71" fillId="0" borderId="37" xfId="64" applyNumberFormat="1" applyFont="1" applyFill="1" applyBorder="1" applyAlignment="1">
      <alignment vertical="center"/>
      <protection/>
    </xf>
    <xf numFmtId="0" fontId="71" fillId="0" borderId="36" xfId="64" applyFont="1" applyFill="1" applyBorder="1" applyAlignment="1">
      <alignment vertical="center"/>
      <protection/>
    </xf>
    <xf numFmtId="188" fontId="73" fillId="0" borderId="36" xfId="64" applyNumberFormat="1" applyFont="1" applyFill="1" applyBorder="1" applyAlignment="1">
      <alignment vertical="center"/>
      <protection/>
    </xf>
    <xf numFmtId="0" fontId="71" fillId="0" borderId="38" xfId="64" applyNumberFormat="1" applyFont="1" applyFill="1" applyBorder="1" applyAlignment="1">
      <alignment horizontal="centerContinuous" vertical="center"/>
      <protection/>
    </xf>
    <xf numFmtId="0" fontId="71" fillId="0" borderId="31" xfId="64" applyNumberFormat="1" applyFont="1" applyFill="1" applyBorder="1" applyAlignment="1">
      <alignment horizontal="centerContinuous" vertical="center"/>
      <protection/>
    </xf>
    <xf numFmtId="0" fontId="71" fillId="0" borderId="0" xfId="64" applyNumberFormat="1" applyFont="1" applyFill="1" applyBorder="1" applyAlignment="1">
      <alignment horizontal="centerContinuous" vertical="center"/>
      <protection/>
    </xf>
    <xf numFmtId="0" fontId="71" fillId="0" borderId="39" xfId="64" applyNumberFormat="1" applyFont="1" applyFill="1" applyBorder="1" applyAlignment="1">
      <alignment horizontal="centerContinuous" vertical="center"/>
      <protection/>
    </xf>
    <xf numFmtId="0" fontId="71" fillId="0" borderId="40" xfId="64" applyNumberFormat="1" applyFont="1" applyFill="1" applyBorder="1" applyAlignment="1">
      <alignment vertical="center"/>
      <protection/>
    </xf>
    <xf numFmtId="0" fontId="71" fillId="0" borderId="41" xfId="64" applyNumberFormat="1" applyFont="1" applyFill="1" applyBorder="1" applyAlignment="1">
      <alignment vertical="center"/>
      <protection/>
    </xf>
    <xf numFmtId="0" fontId="71" fillId="0" borderId="41" xfId="64" applyNumberFormat="1" applyFont="1" applyFill="1" applyBorder="1" applyAlignment="1" quotePrefix="1">
      <alignment horizontal="center" vertical="center"/>
      <protection/>
    </xf>
    <xf numFmtId="188" fontId="71" fillId="0" borderId="40" xfId="64" applyNumberFormat="1" applyFont="1" applyFill="1" applyBorder="1" applyAlignment="1">
      <alignment vertical="center"/>
      <protection/>
    </xf>
    <xf numFmtId="0" fontId="71" fillId="0" borderId="41" xfId="64" applyFont="1" applyFill="1" applyBorder="1" applyAlignment="1">
      <alignment vertical="center"/>
      <protection/>
    </xf>
    <xf numFmtId="188" fontId="73" fillId="0" borderId="41" xfId="64" applyNumberFormat="1" applyFont="1" applyFill="1" applyBorder="1" applyAlignment="1">
      <alignment vertical="center"/>
      <protection/>
    </xf>
    <xf numFmtId="0" fontId="71" fillId="0" borderId="41" xfId="64" applyNumberFormat="1" applyFont="1" applyFill="1" applyBorder="1" applyAlignment="1">
      <alignment horizontal="centerContinuous" vertical="center"/>
      <protection/>
    </xf>
    <xf numFmtId="0" fontId="71" fillId="0" borderId="42" xfId="64" applyNumberFormat="1" applyFont="1" applyFill="1" applyBorder="1" applyAlignment="1">
      <alignment horizontal="centerContinuous" vertical="center"/>
      <protection/>
    </xf>
    <xf numFmtId="0" fontId="71" fillId="0" borderId="36" xfId="64" applyNumberFormat="1" applyFont="1" applyFill="1" applyBorder="1" applyAlignment="1">
      <alignment horizontal="centerContinuous" vertical="center"/>
      <protection/>
    </xf>
    <xf numFmtId="0" fontId="71" fillId="0" borderId="43" xfId="64" applyNumberFormat="1" applyFont="1" applyFill="1" applyBorder="1" applyAlignment="1">
      <alignment horizontal="centerContinuous" vertical="center"/>
      <protection/>
    </xf>
    <xf numFmtId="0" fontId="71" fillId="0" borderId="17" xfId="64" applyNumberFormat="1" applyFont="1" applyFill="1" applyBorder="1" applyAlignment="1">
      <alignment horizontal="centerContinuous" vertical="center"/>
      <protection/>
    </xf>
    <xf numFmtId="0" fontId="71" fillId="0" borderId="44" xfId="64" applyNumberFormat="1" applyFont="1" applyFill="1" applyBorder="1" applyAlignment="1">
      <alignment horizontal="centerContinuous" vertical="center"/>
      <protection/>
    </xf>
    <xf numFmtId="0" fontId="71" fillId="0" borderId="21" xfId="64" applyNumberFormat="1" applyFont="1" applyFill="1" applyBorder="1" applyAlignment="1">
      <alignment vertical="center"/>
      <protection/>
    </xf>
    <xf numFmtId="0" fontId="71" fillId="0" borderId="45" xfId="64" applyNumberFormat="1" applyFont="1" applyFill="1" applyBorder="1" applyAlignment="1">
      <alignment vertical="center"/>
      <protection/>
    </xf>
    <xf numFmtId="0" fontId="71" fillId="0" borderId="46" xfId="64" applyNumberFormat="1" applyFont="1" applyFill="1" applyBorder="1" applyAlignment="1">
      <alignment vertical="center"/>
      <protection/>
    </xf>
    <xf numFmtId="0" fontId="71" fillId="0" borderId="45" xfId="64" applyNumberFormat="1" applyFont="1" applyFill="1" applyBorder="1" applyAlignment="1">
      <alignment horizontal="centerContinuous" vertical="center"/>
      <protection/>
    </xf>
    <xf numFmtId="0" fontId="71" fillId="0" borderId="22" xfId="64" applyNumberFormat="1" applyFont="1" applyFill="1" applyBorder="1" applyAlignment="1">
      <alignment horizontal="centerContinuous" vertical="center"/>
      <protection/>
    </xf>
    <xf numFmtId="0" fontId="71" fillId="0" borderId="19" xfId="64" applyNumberFormat="1" applyFont="1" applyFill="1" applyBorder="1" applyAlignment="1">
      <alignment vertical="center"/>
      <protection/>
    </xf>
    <xf numFmtId="0" fontId="71" fillId="0" borderId="34" xfId="64" applyNumberFormat="1" applyFont="1" applyFill="1" applyBorder="1" applyAlignment="1" quotePrefix="1">
      <alignment horizontal="center" vertical="center"/>
      <protection/>
    </xf>
    <xf numFmtId="0" fontId="71" fillId="0" borderId="34" xfId="64" applyNumberFormat="1" applyFont="1" applyFill="1" applyBorder="1" applyAlignment="1">
      <alignment horizontal="center" vertical="center"/>
      <protection/>
    </xf>
    <xf numFmtId="0" fontId="71" fillId="0" borderId="20" xfId="64" applyNumberFormat="1" applyFont="1" applyFill="1" applyBorder="1" applyAlignment="1">
      <alignment vertical="center"/>
      <protection/>
    </xf>
    <xf numFmtId="0" fontId="71" fillId="0" borderId="22" xfId="64" applyNumberFormat="1" applyFont="1" applyFill="1" applyBorder="1" applyAlignment="1">
      <alignment vertical="center"/>
      <protection/>
    </xf>
    <xf numFmtId="188" fontId="71" fillId="0" borderId="47" xfId="64" applyNumberFormat="1" applyFont="1" applyFill="1" applyBorder="1" applyAlignment="1">
      <alignment vertical="center"/>
      <protection/>
    </xf>
    <xf numFmtId="0" fontId="71" fillId="0" borderId="10" xfId="64" applyNumberFormat="1" applyFont="1" applyFill="1" applyBorder="1" applyAlignment="1">
      <alignment vertical="center"/>
      <protection/>
    </xf>
    <xf numFmtId="0" fontId="71" fillId="0" borderId="17" xfId="64" applyNumberFormat="1" applyFont="1" applyFill="1" applyBorder="1" applyAlignment="1">
      <alignment vertical="center"/>
      <protection/>
    </xf>
    <xf numFmtId="188" fontId="71" fillId="0" borderId="21" xfId="64" applyNumberFormat="1" applyFont="1" applyFill="1" applyBorder="1" applyAlignment="1">
      <alignment vertical="center"/>
      <protection/>
    </xf>
    <xf numFmtId="188" fontId="73" fillId="0" borderId="45" xfId="64" applyNumberFormat="1" applyFont="1" applyFill="1" applyBorder="1" applyAlignment="1">
      <alignment vertical="center"/>
      <protection/>
    </xf>
    <xf numFmtId="188" fontId="71" fillId="0" borderId="48" xfId="64" applyNumberFormat="1" applyFont="1" applyFill="1" applyBorder="1" applyAlignment="1">
      <alignment vertical="center"/>
      <protection/>
    </xf>
    <xf numFmtId="188" fontId="73" fillId="0" borderId="32" xfId="64" applyNumberFormat="1" applyFont="1" applyFill="1" applyBorder="1" applyAlignment="1">
      <alignment vertical="center"/>
      <protection/>
    </xf>
    <xf numFmtId="202" fontId="73" fillId="0" borderId="31" xfId="64" applyNumberFormat="1" applyFont="1" applyFill="1" applyBorder="1" applyAlignment="1">
      <alignment horizontal="right" vertical="center"/>
      <protection/>
    </xf>
    <xf numFmtId="202" fontId="73" fillId="0" borderId="0" xfId="64" applyNumberFormat="1" applyFont="1" applyFill="1" applyBorder="1" applyAlignment="1">
      <alignment horizontal="right" vertical="center"/>
      <protection/>
    </xf>
    <xf numFmtId="188" fontId="71" fillId="0" borderId="0" xfId="64" applyNumberFormat="1" applyFont="1" applyFill="1" applyBorder="1" applyAlignment="1">
      <alignment vertical="center"/>
      <protection/>
    </xf>
    <xf numFmtId="188" fontId="73" fillId="0" borderId="0" xfId="64" applyNumberFormat="1" applyFont="1" applyFill="1" applyBorder="1" applyAlignment="1">
      <alignment vertical="center"/>
      <protection/>
    </xf>
    <xf numFmtId="202" fontId="71" fillId="0" borderId="0" xfId="64" applyNumberFormat="1" applyFont="1" applyFill="1" applyBorder="1" applyAlignment="1">
      <alignment horizontal="right" vertical="center"/>
      <protection/>
    </xf>
    <xf numFmtId="0" fontId="71" fillId="0" borderId="0" xfId="64" applyFont="1" applyFill="1" applyBorder="1" applyAlignment="1">
      <alignment horizontal="center" vertical="center"/>
      <protection/>
    </xf>
    <xf numFmtId="0" fontId="71" fillId="0" borderId="16" xfId="64" applyFont="1" applyFill="1" applyBorder="1" applyAlignment="1">
      <alignment vertical="center"/>
      <protection/>
    </xf>
    <xf numFmtId="0" fontId="71" fillId="0" borderId="10" xfId="64" applyFont="1" applyFill="1" applyBorder="1" applyAlignment="1">
      <alignment vertical="center"/>
      <protection/>
    </xf>
    <xf numFmtId="0" fontId="71" fillId="0" borderId="17" xfId="64" applyFont="1" applyFill="1" applyBorder="1" applyAlignment="1">
      <alignment horizontal="right" vertical="center"/>
      <protection/>
    </xf>
    <xf numFmtId="0" fontId="71" fillId="0" borderId="0" xfId="64" applyFont="1" applyFill="1" applyBorder="1" applyAlignment="1">
      <alignment horizontal="right" vertical="center"/>
      <protection/>
    </xf>
    <xf numFmtId="0" fontId="71" fillId="0" borderId="0" xfId="64" applyFont="1" applyFill="1" applyBorder="1" applyAlignment="1">
      <alignment vertical="center"/>
      <protection/>
    </xf>
    <xf numFmtId="0" fontId="73" fillId="0" borderId="0" xfId="64" applyFont="1" applyFill="1" applyBorder="1" applyAlignment="1">
      <alignment horizontal="center" vertical="center"/>
      <protection/>
    </xf>
    <xf numFmtId="183" fontId="71" fillId="0" borderId="0" xfId="64" applyNumberFormat="1" applyFont="1" applyFill="1" applyBorder="1" applyAlignment="1">
      <alignment vertical="center"/>
      <protection/>
    </xf>
    <xf numFmtId="0" fontId="73" fillId="0" borderId="0" xfId="64" applyFont="1" applyFill="1" applyBorder="1" applyAlignment="1">
      <alignment vertical="center"/>
      <protection/>
    </xf>
    <xf numFmtId="0" fontId="71" fillId="0" borderId="49" xfId="64" applyNumberFormat="1" applyFont="1" applyFill="1" applyBorder="1" applyAlignment="1">
      <alignment vertical="center"/>
      <protection/>
    </xf>
    <xf numFmtId="0" fontId="71" fillId="0" borderId="50" xfId="64" applyNumberFormat="1" applyFont="1" applyFill="1" applyBorder="1" applyAlignment="1">
      <alignment vertical="center"/>
      <protection/>
    </xf>
    <xf numFmtId="0" fontId="71" fillId="0" borderId="24" xfId="64" applyNumberFormat="1" applyFont="1" applyFill="1" applyBorder="1" applyAlignment="1">
      <alignment vertical="center"/>
      <protection/>
    </xf>
    <xf numFmtId="0" fontId="71" fillId="0" borderId="0" xfId="63" applyNumberFormat="1" applyFont="1" applyAlignment="1">
      <alignment vertical="center"/>
      <protection/>
    </xf>
    <xf numFmtId="0" fontId="71" fillId="0" borderId="51" xfId="63" applyNumberFormat="1" applyFont="1" applyBorder="1" applyAlignment="1">
      <alignment vertical="center"/>
      <protection/>
    </xf>
    <xf numFmtId="0" fontId="71" fillId="0" borderId="52" xfId="63" applyNumberFormat="1" applyFont="1" applyBorder="1" applyAlignment="1">
      <alignment vertical="center"/>
      <protection/>
    </xf>
    <xf numFmtId="0" fontId="71" fillId="0" borderId="53" xfId="63" applyNumberFormat="1" applyFont="1" applyBorder="1" applyAlignment="1">
      <alignment vertical="center"/>
      <protection/>
    </xf>
    <xf numFmtId="0" fontId="71" fillId="0" borderId="30" xfId="63" applyNumberFormat="1" applyFont="1" applyBorder="1" applyAlignment="1">
      <alignment vertical="center"/>
      <protection/>
    </xf>
    <xf numFmtId="0" fontId="71" fillId="0" borderId="0" xfId="63" applyNumberFormat="1" applyFont="1" applyBorder="1" applyAlignment="1">
      <alignment vertical="center"/>
      <protection/>
    </xf>
    <xf numFmtId="0" fontId="71" fillId="0" borderId="54" xfId="63" applyNumberFormat="1" applyFont="1" applyBorder="1" applyAlignment="1">
      <alignment vertical="center"/>
      <protection/>
    </xf>
    <xf numFmtId="0" fontId="71" fillId="0" borderId="55" xfId="63" applyNumberFormat="1" applyFont="1" applyBorder="1" applyAlignment="1">
      <alignment vertical="center"/>
      <protection/>
    </xf>
    <xf numFmtId="0" fontId="71" fillId="0" borderId="33" xfId="63" applyNumberFormat="1" applyFont="1" applyBorder="1" applyAlignment="1">
      <alignment horizontal="centerContinuous" vertical="center"/>
      <protection/>
    </xf>
    <xf numFmtId="0" fontId="71" fillId="0" borderId="34" xfId="63" applyNumberFormat="1" applyFont="1" applyBorder="1" applyAlignment="1">
      <alignment horizontal="centerContinuous" vertical="center"/>
      <protection/>
    </xf>
    <xf numFmtId="0" fontId="71" fillId="0" borderId="56" xfId="63" applyNumberFormat="1" applyFont="1" applyBorder="1" applyAlignment="1">
      <alignment vertical="center"/>
      <protection/>
    </xf>
    <xf numFmtId="0" fontId="71" fillId="0" borderId="34" xfId="63" applyNumberFormat="1" applyFont="1" applyBorder="1" applyAlignment="1">
      <alignment vertical="center"/>
      <protection/>
    </xf>
    <xf numFmtId="0" fontId="71" fillId="0" borderId="33" xfId="63" applyNumberFormat="1" applyFont="1" applyBorder="1" applyAlignment="1">
      <alignment vertical="center"/>
      <protection/>
    </xf>
    <xf numFmtId="177" fontId="71" fillId="0" borderId="34" xfId="63" applyNumberFormat="1" applyFont="1" applyBorder="1" applyAlignment="1">
      <alignment vertical="center"/>
      <protection/>
    </xf>
    <xf numFmtId="0" fontId="71" fillId="0" borderId="39" xfId="63" applyNumberFormat="1" applyFont="1" applyBorder="1" applyAlignment="1">
      <alignment horizontal="centerContinuous" vertical="center"/>
      <protection/>
    </xf>
    <xf numFmtId="0" fontId="71" fillId="0" borderId="36" xfId="63" applyNumberFormat="1" applyFont="1" applyBorder="1" applyAlignment="1">
      <alignment vertical="center"/>
      <protection/>
    </xf>
    <xf numFmtId="0" fontId="71" fillId="0" borderId="57" xfId="63" applyNumberFormat="1" applyFont="1" applyBorder="1" applyAlignment="1">
      <alignment horizontal="centerContinuous" vertical="center"/>
      <protection/>
    </xf>
    <xf numFmtId="0" fontId="71" fillId="0" borderId="34" xfId="63" applyNumberFormat="1" applyFont="1" applyBorder="1" applyAlignment="1">
      <alignment horizontal="center" vertical="center"/>
      <protection/>
    </xf>
    <xf numFmtId="0" fontId="71" fillId="0" borderId="58" xfId="63" applyNumberFormat="1" applyFont="1" applyBorder="1" applyAlignment="1">
      <alignment horizontal="centerContinuous" vertical="center"/>
      <protection/>
    </xf>
    <xf numFmtId="0" fontId="71" fillId="0" borderId="59" xfId="63" applyNumberFormat="1" applyFont="1" applyBorder="1" applyAlignment="1">
      <alignment horizontal="centerContinuous" vertical="center"/>
      <protection/>
    </xf>
    <xf numFmtId="0" fontId="71" fillId="0" borderId="60" xfId="63" applyNumberFormat="1" applyFont="1" applyBorder="1" applyAlignment="1">
      <alignment horizontal="centerContinuous" vertical="center"/>
      <protection/>
    </xf>
    <xf numFmtId="0" fontId="71" fillId="0" borderId="56" xfId="63" applyNumberFormat="1" applyFont="1" applyBorder="1" applyAlignment="1">
      <alignment horizontal="centerContinuous" vertical="center"/>
      <protection/>
    </xf>
    <xf numFmtId="0" fontId="71" fillId="0" borderId="0" xfId="63" applyNumberFormat="1" applyFont="1" applyBorder="1" applyAlignment="1">
      <alignment horizontal="centerContinuous" vertical="center"/>
      <protection/>
    </xf>
    <xf numFmtId="0" fontId="71" fillId="0" borderId="61" xfId="63" applyNumberFormat="1" applyFont="1" applyBorder="1" applyAlignment="1">
      <alignment vertical="center"/>
      <protection/>
    </xf>
    <xf numFmtId="0" fontId="71" fillId="0" borderId="62" xfId="63" applyNumberFormat="1" applyFont="1" applyBorder="1" applyAlignment="1">
      <alignment vertical="center"/>
      <protection/>
    </xf>
    <xf numFmtId="0" fontId="71" fillId="0" borderId="63" xfId="63" applyNumberFormat="1" applyFont="1" applyBorder="1" applyAlignment="1">
      <alignment horizontal="centerContinuous" vertical="center"/>
      <protection/>
    </xf>
    <xf numFmtId="0" fontId="71" fillId="0" borderId="64" xfId="63" applyNumberFormat="1" applyFont="1" applyBorder="1" applyAlignment="1">
      <alignment horizontal="centerContinuous" vertical="center"/>
      <protection/>
    </xf>
    <xf numFmtId="0" fontId="71" fillId="0" borderId="65" xfId="63" applyNumberFormat="1" applyFont="1" applyBorder="1" applyAlignment="1">
      <alignment vertical="center"/>
      <protection/>
    </xf>
    <xf numFmtId="0" fontId="71" fillId="0" borderId="66" xfId="63" applyNumberFormat="1" applyFont="1" applyBorder="1" applyAlignment="1">
      <alignment vertical="center"/>
      <protection/>
    </xf>
    <xf numFmtId="0" fontId="71" fillId="0" borderId="67" xfId="63" applyNumberFormat="1" applyFont="1" applyBorder="1" applyAlignment="1">
      <alignment vertical="center"/>
      <protection/>
    </xf>
    <xf numFmtId="189" fontId="63" fillId="0" borderId="0" xfId="62" applyNumberFormat="1" applyFont="1">
      <alignment vertical="center"/>
      <protection/>
    </xf>
    <xf numFmtId="176" fontId="64" fillId="0" borderId="10" xfId="62" applyNumberFormat="1" applyFont="1" applyBorder="1" applyAlignment="1">
      <alignment horizontal="center" vertical="center"/>
      <protection/>
    </xf>
    <xf numFmtId="176" fontId="63" fillId="0" borderId="0" xfId="62" applyNumberFormat="1" applyFont="1">
      <alignment vertical="center"/>
      <protection/>
    </xf>
    <xf numFmtId="189" fontId="66" fillId="0" borderId="0" xfId="62" applyNumberFormat="1" applyFont="1" applyAlignment="1">
      <alignment horizontal="right" vertical="center"/>
      <protection/>
    </xf>
    <xf numFmtId="189" fontId="64" fillId="0" borderId="0" xfId="62" applyNumberFormat="1" applyFont="1">
      <alignment vertical="center"/>
      <protection/>
    </xf>
    <xf numFmtId="176" fontId="64" fillId="0" borderId="0" xfId="62" applyNumberFormat="1" applyFont="1">
      <alignment vertical="center"/>
      <protection/>
    </xf>
    <xf numFmtId="189" fontId="65" fillId="33" borderId="11" xfId="62" applyNumberFormat="1" applyFont="1" applyFill="1" applyBorder="1" applyProtection="1">
      <alignment vertical="center"/>
      <protection locked="0"/>
    </xf>
    <xf numFmtId="189" fontId="65" fillId="34" borderId="12" xfId="62" applyNumberFormat="1" applyFont="1" applyFill="1" applyBorder="1">
      <alignment vertical="center"/>
      <protection/>
    </xf>
    <xf numFmtId="0" fontId="66" fillId="0" borderId="0" xfId="62" applyFont="1" applyAlignment="1">
      <alignment vertical="center" wrapText="1"/>
      <protection/>
    </xf>
    <xf numFmtId="189" fontId="64" fillId="0" borderId="0" xfId="62" applyNumberFormat="1" applyFont="1" applyFill="1" applyBorder="1">
      <alignment vertical="center"/>
      <protection/>
    </xf>
    <xf numFmtId="176" fontId="64" fillId="0" borderId="0" xfId="62" applyNumberFormat="1" applyFont="1" applyBorder="1" applyAlignment="1">
      <alignment horizontal="center" vertical="center"/>
      <protection/>
    </xf>
    <xf numFmtId="189" fontId="67" fillId="0" borderId="0" xfId="62" applyNumberFormat="1" applyFont="1" applyAlignment="1">
      <alignment horizontal="left" vertical="center"/>
      <protection/>
    </xf>
    <xf numFmtId="189" fontId="65" fillId="0" borderId="13" xfId="62" applyNumberFormat="1" applyFont="1" applyBorder="1" applyAlignment="1">
      <alignment horizontal="center" vertical="center"/>
      <protection/>
    </xf>
    <xf numFmtId="189" fontId="65" fillId="0" borderId="18" xfId="62" applyNumberFormat="1" applyFont="1" applyBorder="1" applyAlignment="1">
      <alignment horizontal="center" vertical="center"/>
      <protection/>
    </xf>
    <xf numFmtId="176" fontId="65" fillId="0" borderId="18" xfId="62" applyNumberFormat="1" applyFont="1" applyBorder="1" applyAlignment="1">
      <alignment horizontal="center" vertical="center"/>
      <protection/>
    </xf>
    <xf numFmtId="189" fontId="65" fillId="0" borderId="18" xfId="62" applyNumberFormat="1" applyFont="1" applyBorder="1" applyAlignment="1">
      <alignment horizontal="center" vertical="center" shrinkToFit="1"/>
      <protection/>
    </xf>
    <xf numFmtId="176" fontId="65" fillId="0" borderId="11" xfId="62" applyNumberFormat="1" applyFont="1" applyBorder="1">
      <alignment vertical="center"/>
      <protection/>
    </xf>
    <xf numFmtId="189" fontId="65" fillId="34" borderId="11" xfId="62" applyNumberFormat="1" applyFont="1" applyFill="1" applyBorder="1">
      <alignment vertical="center"/>
      <protection/>
    </xf>
    <xf numFmtId="176" fontId="65" fillId="0" borderId="13" xfId="62" applyNumberFormat="1" applyFont="1" applyBorder="1">
      <alignment vertical="center"/>
      <protection/>
    </xf>
    <xf numFmtId="189" fontId="65" fillId="34" borderId="13" xfId="62" applyNumberFormat="1" applyFont="1" applyFill="1" applyBorder="1">
      <alignment vertical="center"/>
      <protection/>
    </xf>
    <xf numFmtId="189" fontId="65" fillId="0" borderId="0" xfId="62" applyNumberFormat="1" applyFont="1" applyFill="1" applyBorder="1">
      <alignment vertical="center"/>
      <protection/>
    </xf>
    <xf numFmtId="189" fontId="65" fillId="0" borderId="23" xfId="62" applyNumberFormat="1" applyFont="1" applyFill="1" applyBorder="1">
      <alignment vertical="center"/>
      <protection/>
    </xf>
    <xf numFmtId="189" fontId="65" fillId="0" borderId="0" xfId="62" applyNumberFormat="1" applyFont="1">
      <alignment vertical="center"/>
      <protection/>
    </xf>
    <xf numFmtId="189" fontId="65" fillId="34" borderId="24" xfId="62" applyNumberFormat="1" applyFont="1" applyFill="1" applyBorder="1">
      <alignment vertical="center"/>
      <protection/>
    </xf>
    <xf numFmtId="189" fontId="65" fillId="0" borderId="26" xfId="62" applyNumberFormat="1" applyFont="1" applyBorder="1" applyAlignment="1">
      <alignment horizontal="center" vertical="center" shrinkToFit="1"/>
      <protection/>
    </xf>
    <xf numFmtId="0" fontId="65" fillId="0" borderId="21" xfId="62" applyFont="1" applyBorder="1" applyAlignment="1">
      <alignment horizontal="center" vertical="center"/>
      <protection/>
    </xf>
    <xf numFmtId="176" fontId="65" fillId="0" borderId="0" xfId="62" applyNumberFormat="1" applyFont="1" applyFill="1" applyBorder="1" applyAlignment="1">
      <alignment horizontal="center" vertical="center"/>
      <protection/>
    </xf>
    <xf numFmtId="0" fontId="64" fillId="0" borderId="0" xfId="62" applyFont="1" applyAlignment="1">
      <alignment vertical="center" wrapText="1"/>
      <protection/>
    </xf>
    <xf numFmtId="184" fontId="65" fillId="0" borderId="11" xfId="62" applyNumberFormat="1" applyFont="1" applyBorder="1">
      <alignment vertical="center"/>
      <protection/>
    </xf>
    <xf numFmtId="184" fontId="65" fillId="0" borderId="13" xfId="62" applyNumberFormat="1" applyFont="1" applyBorder="1">
      <alignment vertical="center"/>
      <protection/>
    </xf>
    <xf numFmtId="176" fontId="65" fillId="0" borderId="11" xfId="62" applyNumberFormat="1" applyFont="1" applyBorder="1" applyAlignment="1">
      <alignment vertical="center"/>
      <protection/>
    </xf>
    <xf numFmtId="176" fontId="64" fillId="0" borderId="0" xfId="62" applyNumberFormat="1" applyFont="1" applyAlignment="1">
      <alignment vertical="center" shrinkToFit="1"/>
      <protection/>
    </xf>
    <xf numFmtId="176" fontId="65" fillId="33" borderId="11" xfId="62" applyNumberFormat="1" applyFont="1" applyFill="1" applyBorder="1" applyAlignment="1">
      <alignment horizontal="right" vertical="center"/>
      <protection/>
    </xf>
    <xf numFmtId="185" fontId="65" fillId="0" borderId="11" xfId="62" applyNumberFormat="1" applyFont="1" applyBorder="1" applyAlignment="1">
      <alignment horizontal="right" vertical="center"/>
      <protection/>
    </xf>
    <xf numFmtId="176" fontId="66" fillId="0" borderId="0" xfId="62" applyNumberFormat="1" applyFont="1" applyAlignment="1">
      <alignment vertical="center" shrinkToFit="1"/>
      <protection/>
    </xf>
    <xf numFmtId="0" fontId="65" fillId="0" borderId="25" xfId="62" applyFont="1" applyBorder="1" applyAlignment="1">
      <alignment horizontal="center" vertical="center"/>
      <protection/>
    </xf>
    <xf numFmtId="189" fontId="65" fillId="0" borderId="13" xfId="62" applyNumberFormat="1" applyFont="1" applyFill="1" applyBorder="1" applyAlignment="1">
      <alignment horizontal="center" vertical="center"/>
      <protection/>
    </xf>
    <xf numFmtId="0" fontId="65" fillId="0" borderId="13" xfId="62" applyFont="1" applyFill="1" applyBorder="1" applyAlignment="1">
      <alignment horizontal="center" vertical="center"/>
      <protection/>
    </xf>
    <xf numFmtId="0" fontId="65" fillId="0" borderId="68" xfId="62" applyFont="1" applyFill="1" applyBorder="1" applyAlignment="1">
      <alignment horizontal="center" vertical="center"/>
      <protection/>
    </xf>
    <xf numFmtId="0" fontId="65" fillId="0" borderId="0" xfId="62" applyFont="1" applyAlignment="1">
      <alignment horizontal="center" vertical="center"/>
      <protection/>
    </xf>
    <xf numFmtId="189" fontId="65" fillId="34" borderId="18" xfId="62" applyNumberFormat="1" applyFont="1" applyFill="1" applyBorder="1">
      <alignment vertical="center"/>
      <protection/>
    </xf>
    <xf numFmtId="179" fontId="65" fillId="33" borderId="18" xfId="62" applyNumberFormat="1" applyFont="1" applyFill="1" applyBorder="1" applyAlignment="1">
      <alignment horizontal="center" vertical="center"/>
      <protection/>
    </xf>
    <xf numFmtId="0" fontId="65" fillId="0" borderId="69" xfId="62" applyFont="1" applyFill="1" applyBorder="1" applyAlignment="1">
      <alignment horizontal="center" vertical="center"/>
      <protection/>
    </xf>
    <xf numFmtId="176" fontId="65" fillId="0" borderId="18" xfId="62" applyNumberFormat="1" applyFont="1" applyBorder="1">
      <alignment vertical="center"/>
      <protection/>
    </xf>
    <xf numFmtId="177" fontId="65" fillId="0" borderId="26" xfId="62" applyNumberFormat="1" applyFont="1" applyBorder="1" applyAlignment="1">
      <alignment horizontal="center" vertical="center" shrinkToFit="1"/>
      <protection/>
    </xf>
    <xf numFmtId="177" fontId="65" fillId="34" borderId="70" xfId="62" applyNumberFormat="1" applyFont="1" applyFill="1" applyBorder="1">
      <alignment vertical="center"/>
      <protection/>
    </xf>
    <xf numFmtId="0" fontId="64" fillId="0" borderId="10" xfId="62" applyFont="1" applyBorder="1" applyAlignment="1">
      <alignment horizontal="center" vertical="center"/>
      <protection/>
    </xf>
    <xf numFmtId="0" fontId="64" fillId="0" borderId="0" xfId="62" applyFont="1" applyBorder="1">
      <alignment vertical="center"/>
      <protection/>
    </xf>
    <xf numFmtId="0" fontId="64" fillId="0" borderId="0" xfId="62" applyFont="1" applyBorder="1" applyAlignment="1">
      <alignment vertical="center" shrinkToFit="1"/>
      <protection/>
    </xf>
    <xf numFmtId="0" fontId="64" fillId="0" borderId="0" xfId="62" applyFont="1" applyAlignment="1" quotePrefix="1">
      <alignment horizontal="center" vertical="center"/>
      <protection/>
    </xf>
    <xf numFmtId="179" fontId="65" fillId="0" borderId="11" xfId="62" applyNumberFormat="1" applyFont="1" applyBorder="1" applyAlignment="1">
      <alignment vertical="center"/>
      <protection/>
    </xf>
    <xf numFmtId="0" fontId="64" fillId="0" borderId="0" xfId="62" applyFont="1" applyFill="1" applyAlignment="1" quotePrefix="1">
      <alignment horizontal="center" vertical="center"/>
      <protection/>
    </xf>
    <xf numFmtId="0" fontId="64" fillId="0" borderId="0" xfId="62" applyFont="1" applyFill="1">
      <alignment vertical="center"/>
      <protection/>
    </xf>
    <xf numFmtId="0" fontId="63" fillId="0" borderId="0" xfId="62" applyFont="1" applyFill="1">
      <alignment vertical="center"/>
      <protection/>
    </xf>
    <xf numFmtId="177" fontId="63" fillId="0" borderId="0" xfId="62" applyNumberFormat="1" applyFont="1" applyFill="1">
      <alignment vertical="center"/>
      <protection/>
    </xf>
    <xf numFmtId="0" fontId="63" fillId="0" borderId="0" xfId="62" applyFont="1" applyFill="1" applyBorder="1">
      <alignment vertical="center"/>
      <protection/>
    </xf>
    <xf numFmtId="178" fontId="65" fillId="0" borderId="21" xfId="62" applyNumberFormat="1" applyFont="1" applyFill="1" applyBorder="1" applyAlignment="1">
      <alignment horizontal="center" vertical="center"/>
      <protection/>
    </xf>
    <xf numFmtId="0" fontId="65" fillId="0" borderId="22" xfId="62" applyFont="1" applyFill="1" applyBorder="1">
      <alignment vertical="center"/>
      <protection/>
    </xf>
    <xf numFmtId="177" fontId="65" fillId="34" borderId="12" xfId="62" applyNumberFormat="1" applyFont="1" applyFill="1" applyBorder="1">
      <alignment vertical="center"/>
      <protection/>
    </xf>
    <xf numFmtId="177" fontId="65" fillId="34" borderId="18" xfId="62" applyNumberFormat="1" applyFont="1" applyFill="1" applyBorder="1">
      <alignment vertical="center"/>
      <protection/>
    </xf>
    <xf numFmtId="181" fontId="65" fillId="0" borderId="11" xfId="62" applyNumberFormat="1" applyFont="1" applyBorder="1">
      <alignment vertical="center"/>
      <protection/>
    </xf>
    <xf numFmtId="181" fontId="65" fillId="0" borderId="13" xfId="62" applyNumberFormat="1" applyFont="1" applyBorder="1">
      <alignment vertical="center"/>
      <protection/>
    </xf>
    <xf numFmtId="177" fontId="65" fillId="0" borderId="71" xfId="62" applyNumberFormat="1" applyFont="1" applyFill="1" applyBorder="1">
      <alignment vertical="center"/>
      <protection/>
    </xf>
    <xf numFmtId="0" fontId="65" fillId="0" borderId="71" xfId="62" applyFont="1" applyBorder="1" applyAlignment="1">
      <alignment horizontal="center" vertical="center"/>
      <protection/>
    </xf>
    <xf numFmtId="183" fontId="65" fillId="0" borderId="71" xfId="62" applyNumberFormat="1" applyFont="1" applyBorder="1">
      <alignment vertical="center"/>
      <protection/>
    </xf>
    <xf numFmtId="177" fontId="65" fillId="0" borderId="13" xfId="62" applyNumberFormat="1" applyFont="1" applyFill="1" applyBorder="1">
      <alignment vertical="center"/>
      <protection/>
    </xf>
    <xf numFmtId="183" fontId="65" fillId="0" borderId="13" xfId="62" applyNumberFormat="1" applyFont="1" applyBorder="1" applyAlignment="1">
      <alignment vertical="center" shrinkToFit="1"/>
      <protection/>
    </xf>
    <xf numFmtId="0" fontId="65" fillId="0" borderId="19" xfId="62" applyFont="1" applyBorder="1" applyAlignment="1">
      <alignment horizontal="center" vertical="center"/>
      <protection/>
    </xf>
    <xf numFmtId="177" fontId="65" fillId="34" borderId="26" xfId="62" applyNumberFormat="1" applyFont="1" applyFill="1" applyBorder="1">
      <alignment vertical="center"/>
      <protection/>
    </xf>
    <xf numFmtId="0" fontId="65" fillId="0" borderId="26" xfId="62" applyFont="1" applyBorder="1" applyAlignment="1">
      <alignment horizontal="center" vertical="center"/>
      <protection/>
    </xf>
    <xf numFmtId="183" fontId="65" fillId="35" borderId="26" xfId="62" applyNumberFormat="1" applyFont="1" applyFill="1" applyBorder="1" applyProtection="1">
      <alignment vertical="center"/>
      <protection locked="0"/>
    </xf>
    <xf numFmtId="177" fontId="65" fillId="34" borderId="72" xfId="62" applyNumberFormat="1" applyFont="1" applyFill="1" applyBorder="1">
      <alignment vertical="center"/>
      <protection/>
    </xf>
    <xf numFmtId="177" fontId="65" fillId="0" borderId="18" xfId="62" applyNumberFormat="1" applyFont="1" applyFill="1" applyBorder="1">
      <alignment vertical="center"/>
      <protection/>
    </xf>
    <xf numFmtId="0" fontId="65" fillId="0" borderId="18" xfId="62" applyFont="1" applyFill="1" applyBorder="1" applyAlignment="1">
      <alignment horizontal="center" vertical="center"/>
      <protection/>
    </xf>
    <xf numFmtId="183" fontId="67" fillId="0" borderId="18" xfId="62" applyNumberFormat="1" applyFont="1" applyFill="1" applyBorder="1" applyAlignment="1">
      <alignment vertical="center" shrinkToFit="1"/>
      <protection/>
    </xf>
    <xf numFmtId="0" fontId="65" fillId="0" borderId="16" xfId="62" applyFont="1" applyFill="1" applyBorder="1" applyAlignment="1">
      <alignment horizontal="center" vertical="center"/>
      <protection/>
    </xf>
    <xf numFmtId="177" fontId="65" fillId="0" borderId="73" xfId="62" applyNumberFormat="1" applyFont="1" applyFill="1" applyBorder="1">
      <alignment vertical="center"/>
      <protection/>
    </xf>
    <xf numFmtId="179" fontId="65" fillId="0" borderId="74" xfId="62" applyNumberFormat="1" applyFont="1" applyBorder="1">
      <alignment vertical="center"/>
      <protection/>
    </xf>
    <xf numFmtId="0" fontId="65" fillId="0" borderId="74" xfId="62" applyFont="1" applyBorder="1" applyAlignment="1">
      <alignment horizontal="center" vertical="center"/>
      <protection/>
    </xf>
    <xf numFmtId="177" fontId="65" fillId="34" borderId="74" xfId="62" applyNumberFormat="1" applyFont="1" applyFill="1" applyBorder="1">
      <alignment vertical="center"/>
      <protection/>
    </xf>
    <xf numFmtId="177" fontId="64" fillId="0" borderId="0" xfId="62" applyNumberFormat="1" applyFont="1" applyAlignment="1">
      <alignment horizontal="right" vertical="center"/>
      <protection/>
    </xf>
    <xf numFmtId="0" fontId="64" fillId="0" borderId="0" xfId="62" applyFont="1" applyFill="1" applyBorder="1" applyAlignment="1">
      <alignment horizontal="center" vertical="center"/>
      <protection/>
    </xf>
    <xf numFmtId="177" fontId="64" fillId="0" borderId="0" xfId="62" applyNumberFormat="1" applyFont="1" applyFill="1" applyBorder="1">
      <alignment vertical="center"/>
      <protection/>
    </xf>
    <xf numFmtId="0" fontId="65" fillId="0" borderId="13" xfId="62" applyFont="1" applyBorder="1" applyAlignment="1">
      <alignment horizontal="center" vertical="center" shrinkToFit="1"/>
      <protection/>
    </xf>
    <xf numFmtId="179" fontId="65" fillId="0" borderId="11" xfId="62" applyNumberFormat="1" applyFont="1" applyFill="1" applyBorder="1">
      <alignment vertical="center"/>
      <protection/>
    </xf>
    <xf numFmtId="179" fontId="65" fillId="0" borderId="71" xfId="62" applyNumberFormat="1" applyFont="1" applyBorder="1">
      <alignment vertical="center"/>
      <protection/>
    </xf>
    <xf numFmtId="179" fontId="65" fillId="0" borderId="13" xfId="62" applyNumberFormat="1" applyFont="1" applyBorder="1" applyAlignment="1">
      <alignment vertical="center" shrinkToFit="1"/>
      <protection/>
    </xf>
    <xf numFmtId="179" fontId="65" fillId="35" borderId="26" xfId="62" applyNumberFormat="1" applyFont="1" applyFill="1" applyBorder="1" applyProtection="1">
      <alignment vertical="center"/>
      <protection locked="0"/>
    </xf>
    <xf numFmtId="179" fontId="65" fillId="0" borderId="26" xfId="62" applyNumberFormat="1" applyFont="1" applyFill="1" applyBorder="1" applyAlignment="1">
      <alignment vertical="center" shrinkToFit="1"/>
      <protection/>
    </xf>
    <xf numFmtId="0" fontId="65" fillId="0" borderId="26" xfId="62" applyFont="1" applyFill="1" applyBorder="1" applyAlignment="1">
      <alignment horizontal="center" vertical="center"/>
      <protection/>
    </xf>
    <xf numFmtId="177" fontId="65" fillId="0" borderId="26" xfId="62" applyNumberFormat="1" applyFont="1" applyFill="1" applyBorder="1">
      <alignment vertical="center"/>
      <protection/>
    </xf>
    <xf numFmtId="176" fontId="65" fillId="0" borderId="11" xfId="62" applyNumberFormat="1" applyFont="1" applyFill="1" applyBorder="1">
      <alignment vertical="center"/>
      <protection/>
    </xf>
    <xf numFmtId="176" fontId="65" fillId="0" borderId="11" xfId="62" applyNumberFormat="1" applyFont="1" applyFill="1" applyBorder="1" applyAlignment="1">
      <alignment horizontal="right" vertical="center"/>
      <protection/>
    </xf>
    <xf numFmtId="179" fontId="65" fillId="0" borderId="13" xfId="62" applyNumberFormat="1" applyFont="1" applyFill="1" applyBorder="1">
      <alignment vertical="center"/>
      <protection/>
    </xf>
    <xf numFmtId="178" fontId="65" fillId="0" borderId="0" xfId="62" applyNumberFormat="1" applyFont="1" applyBorder="1" applyAlignment="1">
      <alignment horizontal="center" vertical="center"/>
      <protection/>
    </xf>
    <xf numFmtId="177" fontId="65" fillId="0" borderId="0" xfId="62" applyNumberFormat="1" applyFont="1" applyFill="1" applyBorder="1" applyProtection="1">
      <alignment vertical="center"/>
      <protection locked="0"/>
    </xf>
    <xf numFmtId="177" fontId="65" fillId="0" borderId="29" xfId="62" applyNumberFormat="1" applyFont="1" applyFill="1" applyBorder="1">
      <alignment vertical="center"/>
      <protection/>
    </xf>
    <xf numFmtId="177" fontId="64" fillId="0" borderId="0" xfId="62" applyNumberFormat="1" applyFont="1" applyBorder="1">
      <alignment vertical="center"/>
      <protection/>
    </xf>
    <xf numFmtId="0" fontId="64" fillId="0" borderId="0" xfId="62" applyFont="1" applyFill="1" applyBorder="1">
      <alignment vertical="center"/>
      <protection/>
    </xf>
    <xf numFmtId="178" fontId="65" fillId="0" borderId="19" xfId="62" applyNumberFormat="1" applyFont="1" applyFill="1" applyBorder="1" applyAlignment="1">
      <alignment horizontal="center" vertical="center"/>
      <protection/>
    </xf>
    <xf numFmtId="0" fontId="65" fillId="0" borderId="20" xfId="62" applyFont="1" applyFill="1" applyBorder="1">
      <alignment vertical="center"/>
      <protection/>
    </xf>
    <xf numFmtId="0" fontId="65" fillId="0" borderId="11" xfId="62" applyFont="1" applyFill="1" applyBorder="1" applyAlignment="1">
      <alignment horizontal="center" vertical="center"/>
      <protection/>
    </xf>
    <xf numFmtId="176" fontId="65" fillId="0" borderId="11" xfId="62" applyNumberFormat="1" applyFont="1" applyFill="1" applyBorder="1" applyAlignment="1">
      <alignment vertical="center"/>
      <protection/>
    </xf>
    <xf numFmtId="179" fontId="65" fillId="0" borderId="71" xfId="62" applyNumberFormat="1" applyFont="1" applyFill="1" applyBorder="1">
      <alignment vertical="center"/>
      <protection/>
    </xf>
    <xf numFmtId="179" fontId="65" fillId="0" borderId="13" xfId="62" applyNumberFormat="1" applyFont="1" applyFill="1" applyBorder="1" applyAlignment="1">
      <alignment vertical="center" shrinkToFit="1"/>
      <protection/>
    </xf>
    <xf numFmtId="183" fontId="67" fillId="0" borderId="26" xfId="62" applyNumberFormat="1" applyFont="1" applyFill="1" applyBorder="1" applyAlignment="1">
      <alignment vertical="center" shrinkToFit="1"/>
      <protection/>
    </xf>
    <xf numFmtId="0" fontId="64" fillId="0" borderId="0" xfId="62" applyFont="1" applyBorder="1" applyAlignment="1">
      <alignment horizontal="center" vertical="center"/>
      <protection/>
    </xf>
    <xf numFmtId="0" fontId="64" fillId="0" borderId="10" xfId="62" applyFont="1" applyFill="1" applyBorder="1" applyAlignment="1">
      <alignment horizontal="center" vertical="center"/>
      <protection/>
    </xf>
    <xf numFmtId="0" fontId="64" fillId="0" borderId="0" xfId="62" applyFont="1" applyAlignment="1">
      <alignment horizontal="right" vertical="center"/>
      <protection/>
    </xf>
    <xf numFmtId="0" fontId="64" fillId="0" borderId="0" xfId="62" applyFont="1" applyAlignment="1">
      <alignment horizontal="left" vertical="center" wrapText="1"/>
      <protection/>
    </xf>
    <xf numFmtId="0" fontId="64" fillId="0" borderId="0" xfId="62" applyFont="1" applyAlignment="1">
      <alignment vertical="center" shrinkToFit="1"/>
      <protection/>
    </xf>
    <xf numFmtId="177" fontId="64" fillId="33" borderId="11" xfId="62" applyNumberFormat="1" applyFont="1" applyFill="1" applyBorder="1" applyAlignment="1" applyProtection="1">
      <alignment horizontal="left" vertical="center" wrapText="1"/>
      <protection locked="0"/>
    </xf>
    <xf numFmtId="0" fontId="65" fillId="34" borderId="11" xfId="62" applyFont="1" applyFill="1" applyBorder="1" applyAlignment="1">
      <alignment horizontal="right" vertical="center"/>
      <protection/>
    </xf>
    <xf numFmtId="182" fontId="65" fillId="0" borderId="11" xfId="62" applyNumberFormat="1" applyFont="1" applyFill="1" applyBorder="1" applyAlignment="1">
      <alignment horizontal="right" vertical="center"/>
      <protection/>
    </xf>
    <xf numFmtId="177" fontId="64" fillId="0" borderId="0" xfId="62" applyNumberFormat="1" applyFont="1" applyAlignment="1">
      <alignment horizontal="left" vertical="center" wrapText="1"/>
      <protection/>
    </xf>
    <xf numFmtId="177" fontId="64" fillId="33" borderId="11" xfId="62" applyNumberFormat="1" applyFont="1" applyFill="1" applyBorder="1" applyAlignment="1" applyProtection="1">
      <alignment vertical="center" wrapText="1"/>
      <protection locked="0"/>
    </xf>
    <xf numFmtId="0" fontId="63" fillId="0" borderId="0" xfId="62" applyFont="1" applyFill="1" applyBorder="1" applyAlignment="1">
      <alignment vertical="center" shrinkToFit="1"/>
      <protection/>
    </xf>
    <xf numFmtId="0" fontId="64" fillId="0" borderId="0" xfId="62" applyFont="1" applyAlignment="1">
      <alignment horizontal="right" vertical="center" wrapText="1"/>
      <protection/>
    </xf>
    <xf numFmtId="177" fontId="64" fillId="0" borderId="0" xfId="62" applyNumberFormat="1" applyFont="1" applyAlignment="1">
      <alignment horizontal="right" vertical="center" wrapText="1"/>
      <protection/>
    </xf>
    <xf numFmtId="0" fontId="64" fillId="0" borderId="0" xfId="62" applyFont="1" applyBorder="1" applyAlignment="1">
      <alignment horizontal="right" vertical="center" wrapText="1"/>
      <protection/>
    </xf>
    <xf numFmtId="177" fontId="64" fillId="0" borderId="45" xfId="62" applyNumberFormat="1" applyFont="1" applyBorder="1" applyAlignment="1">
      <alignment vertical="center" wrapText="1"/>
      <protection/>
    </xf>
    <xf numFmtId="179" fontId="65" fillId="34" borderId="11" xfId="62" applyNumberFormat="1" applyFont="1" applyFill="1" applyBorder="1">
      <alignment vertical="center"/>
      <protection/>
    </xf>
    <xf numFmtId="177" fontId="64" fillId="33" borderId="11" xfId="62" applyNumberFormat="1" applyFont="1" applyFill="1" applyBorder="1" applyAlignment="1" applyProtection="1">
      <alignment horizontal="center" vertical="center"/>
      <protection locked="0"/>
    </xf>
    <xf numFmtId="0" fontId="65" fillId="34" borderId="11" xfId="62" applyFont="1" applyFill="1" applyBorder="1">
      <alignment vertical="center"/>
      <protection/>
    </xf>
    <xf numFmtId="182" fontId="64" fillId="0" borderId="0" xfId="62" applyNumberFormat="1" applyFont="1" applyFill="1" applyBorder="1" applyAlignment="1">
      <alignment horizontal="right" vertical="center"/>
      <protection/>
    </xf>
    <xf numFmtId="179" fontId="65" fillId="34" borderId="11" xfId="62" applyNumberFormat="1" applyFont="1" applyFill="1" applyBorder="1" applyAlignment="1">
      <alignment horizontal="right" vertical="center"/>
      <protection/>
    </xf>
    <xf numFmtId="179" fontId="64" fillId="34" borderId="11" xfId="62" applyNumberFormat="1" applyFont="1" applyFill="1" applyBorder="1">
      <alignment vertical="center"/>
      <protection/>
    </xf>
    <xf numFmtId="177" fontId="64" fillId="0" borderId="45" xfId="62" applyNumberFormat="1" applyFont="1" applyBorder="1" applyAlignment="1" applyProtection="1">
      <alignment vertical="center" wrapText="1"/>
      <protection/>
    </xf>
    <xf numFmtId="0" fontId="64" fillId="0" borderId="0" xfId="62" applyFont="1" applyFill="1" applyAlignment="1">
      <alignment horizontal="left" vertical="center" wrapText="1"/>
      <protection/>
    </xf>
    <xf numFmtId="177" fontId="64" fillId="0" borderId="0" xfId="62" applyNumberFormat="1" applyFont="1" applyFill="1" applyAlignment="1">
      <alignment horizontal="left" vertical="center" wrapText="1"/>
      <protection/>
    </xf>
    <xf numFmtId="0" fontId="64" fillId="0" borderId="0" xfId="62" applyFont="1" applyFill="1" applyAlignment="1">
      <alignment horizontal="center" vertical="center"/>
      <protection/>
    </xf>
    <xf numFmtId="0" fontId="66" fillId="0" borderId="0" xfId="62" applyFont="1" applyAlignment="1">
      <alignment horizontal="right" vertical="center"/>
      <protection/>
    </xf>
    <xf numFmtId="0" fontId="65" fillId="0" borderId="18" xfId="62" applyFont="1" applyBorder="1" applyAlignment="1">
      <alignment horizontal="center" vertical="center" shrinkToFit="1"/>
      <protection/>
    </xf>
    <xf numFmtId="0" fontId="65" fillId="0" borderId="75" xfId="62" applyFont="1" applyBorder="1" applyAlignment="1">
      <alignment horizontal="center" vertical="center"/>
      <protection/>
    </xf>
    <xf numFmtId="0" fontId="65" fillId="0" borderId="76" xfId="62" applyFont="1" applyBorder="1" applyAlignment="1">
      <alignment horizontal="center" vertical="center"/>
      <protection/>
    </xf>
    <xf numFmtId="0" fontId="69" fillId="0" borderId="0" xfId="0" applyFont="1" applyAlignment="1">
      <alignment/>
    </xf>
    <xf numFmtId="0" fontId="69" fillId="0" borderId="0" xfId="0" applyFont="1" applyAlignment="1">
      <alignment shrinkToFit="1"/>
    </xf>
    <xf numFmtId="0" fontId="69" fillId="0" borderId="0" xfId="0" applyFont="1" applyAlignment="1">
      <alignment horizontal="left" shrinkToFit="1"/>
    </xf>
    <xf numFmtId="0" fontId="69" fillId="0" borderId="0" xfId="0" applyFont="1" applyBorder="1" applyAlignment="1">
      <alignment/>
    </xf>
    <xf numFmtId="0" fontId="74" fillId="0" borderId="10" xfId="0" applyFont="1" applyBorder="1" applyAlignment="1">
      <alignment shrinkToFit="1"/>
    </xf>
    <xf numFmtId="0" fontId="69" fillId="0" borderId="10" xfId="0" applyFont="1" applyBorder="1" applyAlignment="1">
      <alignment/>
    </xf>
    <xf numFmtId="0" fontId="69" fillId="0" borderId="0" xfId="0" applyFont="1" applyAlignment="1">
      <alignment horizontal="right"/>
    </xf>
    <xf numFmtId="0" fontId="69" fillId="0" borderId="13" xfId="0" applyFont="1" applyBorder="1" applyAlignment="1">
      <alignment horizontal="center"/>
    </xf>
    <xf numFmtId="0" fontId="69" fillId="0" borderId="26" xfId="0" applyFont="1" applyBorder="1" applyAlignment="1">
      <alignment horizontal="center"/>
    </xf>
    <xf numFmtId="0" fontId="69" fillId="0" borderId="18" xfId="0" applyFont="1" applyBorder="1" applyAlignment="1">
      <alignment horizontal="center"/>
    </xf>
    <xf numFmtId="0" fontId="69" fillId="33" borderId="19" xfId="0" applyFont="1" applyFill="1" applyBorder="1" applyAlignment="1">
      <alignment/>
    </xf>
    <xf numFmtId="0" fontId="69" fillId="33" borderId="14" xfId="0" applyFont="1" applyFill="1" applyBorder="1" applyAlignment="1">
      <alignment/>
    </xf>
    <xf numFmtId="0" fontId="69" fillId="0" borderId="21" xfId="0" applyFont="1" applyBorder="1" applyAlignment="1">
      <alignment/>
    </xf>
    <xf numFmtId="0" fontId="69" fillId="0" borderId="13" xfId="0" applyFont="1" applyBorder="1" applyAlignment="1">
      <alignment horizontal="center" wrapText="1" shrinkToFit="1"/>
    </xf>
    <xf numFmtId="0" fontId="69" fillId="0" borderId="19" xfId="0" applyFont="1" applyBorder="1" applyAlignment="1">
      <alignment horizontal="center" shrinkToFit="1"/>
    </xf>
    <xf numFmtId="0" fontId="69" fillId="0" borderId="13" xfId="0" applyFont="1" applyBorder="1" applyAlignment="1">
      <alignment shrinkToFit="1"/>
    </xf>
    <xf numFmtId="0" fontId="69" fillId="0" borderId="20" xfId="0" applyFont="1" applyBorder="1" applyAlignment="1">
      <alignment shrinkToFit="1"/>
    </xf>
    <xf numFmtId="0" fontId="69" fillId="0" borderId="14" xfId="0" applyFont="1" applyBorder="1" applyAlignment="1">
      <alignment shrinkToFit="1"/>
    </xf>
    <xf numFmtId="0" fontId="69" fillId="0" borderId="26" xfId="0" applyFont="1" applyBorder="1" applyAlignment="1">
      <alignment shrinkToFit="1"/>
    </xf>
    <xf numFmtId="0" fontId="69" fillId="0" borderId="15" xfId="0" applyFont="1" applyBorder="1" applyAlignment="1">
      <alignment shrinkToFit="1"/>
    </xf>
    <xf numFmtId="0" fontId="69" fillId="0" borderId="18" xfId="0" applyFont="1" applyBorder="1" applyAlignment="1">
      <alignment horizontal="right"/>
    </xf>
    <xf numFmtId="0" fontId="69" fillId="0" borderId="16" xfId="0" applyFont="1" applyBorder="1" applyAlignment="1">
      <alignment horizontal="right"/>
    </xf>
    <xf numFmtId="0" fontId="69" fillId="0" borderId="17" xfId="0" applyFont="1" applyBorder="1" applyAlignment="1">
      <alignment/>
    </xf>
    <xf numFmtId="0" fontId="69" fillId="33" borderId="13" xfId="0" applyFont="1" applyFill="1" applyBorder="1" applyAlignment="1">
      <alignment/>
    </xf>
    <xf numFmtId="0" fontId="69" fillId="33" borderId="25" xfId="0" applyFont="1" applyFill="1" applyBorder="1" applyAlignment="1">
      <alignment/>
    </xf>
    <xf numFmtId="0" fontId="69" fillId="34" borderId="13" xfId="0" applyFont="1" applyFill="1" applyBorder="1" applyAlignment="1">
      <alignment/>
    </xf>
    <xf numFmtId="0" fontId="69" fillId="33" borderId="26" xfId="0" applyFont="1" applyFill="1" applyBorder="1" applyAlignment="1">
      <alignment/>
    </xf>
    <xf numFmtId="0" fontId="69" fillId="33" borderId="0" xfId="0" applyFont="1" applyFill="1" applyBorder="1" applyAlignment="1">
      <alignment/>
    </xf>
    <xf numFmtId="0" fontId="69" fillId="34" borderId="77" xfId="0" applyFont="1" applyFill="1" applyBorder="1" applyAlignment="1">
      <alignment/>
    </xf>
    <xf numFmtId="0" fontId="69" fillId="0" borderId="21" xfId="0" applyFont="1" applyBorder="1" applyAlignment="1">
      <alignment/>
    </xf>
    <xf numFmtId="0" fontId="69" fillId="0" borderId="78" xfId="0" applyFont="1" applyBorder="1" applyAlignment="1">
      <alignment/>
    </xf>
    <xf numFmtId="0" fontId="69" fillId="34" borderId="79" xfId="0" applyFont="1" applyFill="1" applyBorder="1" applyAlignment="1">
      <alignment horizontal="right"/>
    </xf>
    <xf numFmtId="0" fontId="69" fillId="0" borderId="80" xfId="0" applyFont="1" applyBorder="1" applyAlignment="1">
      <alignment horizontal="right"/>
    </xf>
    <xf numFmtId="0" fontId="65" fillId="0" borderId="0" xfId="62" applyFont="1" applyAlignment="1">
      <alignment vertical="center" shrinkToFit="1"/>
      <protection/>
    </xf>
    <xf numFmtId="0" fontId="64" fillId="0" borderId="0" xfId="62" applyFont="1" applyBorder="1" applyAlignment="1" quotePrefix="1">
      <alignment horizontal="center" vertical="center"/>
      <protection/>
    </xf>
    <xf numFmtId="0" fontId="71" fillId="0" borderId="0" xfId="62" applyFont="1" applyBorder="1" applyAlignment="1">
      <alignment horizontal="center" vertical="center"/>
      <protection/>
    </xf>
    <xf numFmtId="0" fontId="71" fillId="0" borderId="0" xfId="62" applyFont="1" applyBorder="1" applyAlignment="1">
      <alignment horizontal="center"/>
      <protection/>
    </xf>
    <xf numFmtId="0" fontId="71" fillId="0" borderId="0" xfId="62" applyFont="1" applyBorder="1" applyAlignment="1">
      <alignment horizontal="right"/>
      <protection/>
    </xf>
    <xf numFmtId="0" fontId="71" fillId="0" borderId="0" xfId="62" applyFont="1" applyBorder="1">
      <alignment vertical="center"/>
      <protection/>
    </xf>
    <xf numFmtId="177" fontId="64" fillId="34" borderId="11" xfId="62" applyNumberFormat="1" applyFont="1" applyFill="1" applyBorder="1" applyProtection="1">
      <alignment vertical="center"/>
      <protection locked="0"/>
    </xf>
    <xf numFmtId="179" fontId="65" fillId="0" borderId="0" xfId="62" applyNumberFormat="1" applyFont="1" applyFill="1" applyBorder="1">
      <alignment vertical="center"/>
      <protection/>
    </xf>
    <xf numFmtId="0" fontId="72" fillId="0" borderId="0" xfId="62" applyFont="1" applyBorder="1" applyAlignment="1">
      <alignment horizontal="center" vertical="center"/>
      <protection/>
    </xf>
    <xf numFmtId="0" fontId="72" fillId="0" borderId="0" xfId="62" applyFont="1" applyBorder="1" applyAlignment="1">
      <alignment horizontal="center" vertical="center" wrapText="1"/>
      <protection/>
    </xf>
    <xf numFmtId="0" fontId="72" fillId="0" borderId="0" xfId="62" applyFont="1" applyBorder="1" applyAlignment="1">
      <alignment horizontal="distributed"/>
      <protection/>
    </xf>
    <xf numFmtId="49" fontId="71" fillId="0" borderId="0" xfId="62" applyNumberFormat="1" applyFont="1" applyBorder="1" applyAlignment="1">
      <alignment horizontal="center"/>
      <protection/>
    </xf>
    <xf numFmtId="187" fontId="71" fillId="0" borderId="0" xfId="62" applyNumberFormat="1" applyFont="1" applyBorder="1" applyAlignment="1">
      <alignment horizontal="center"/>
      <protection/>
    </xf>
    <xf numFmtId="177" fontId="65" fillId="0" borderId="13" xfId="62" applyNumberFormat="1" applyFont="1" applyFill="1" applyBorder="1" applyAlignment="1">
      <alignment horizontal="center" vertical="center"/>
      <protection/>
    </xf>
    <xf numFmtId="178" fontId="65" fillId="0" borderId="10" xfId="62" applyNumberFormat="1" applyFont="1" applyBorder="1" applyAlignment="1">
      <alignment horizontal="center" vertical="center"/>
      <protection/>
    </xf>
    <xf numFmtId="178" fontId="65" fillId="0" borderId="17" xfId="62" applyNumberFormat="1" applyFont="1" applyBorder="1" applyAlignment="1">
      <alignment horizontal="center" vertical="center" shrinkToFit="1"/>
      <protection/>
    </xf>
    <xf numFmtId="177" fontId="65" fillId="0" borderId="18" xfId="62" applyNumberFormat="1" applyFont="1" applyFill="1" applyBorder="1" applyAlignment="1">
      <alignment horizontal="center" vertical="center"/>
      <protection/>
    </xf>
    <xf numFmtId="0" fontId="67" fillId="0" borderId="11" xfId="62" applyFont="1" applyBorder="1" applyAlignment="1">
      <alignment horizontal="distributed" shrinkToFit="1"/>
      <protection/>
    </xf>
    <xf numFmtId="177" fontId="65" fillId="33" borderId="45" xfId="62" applyNumberFormat="1" applyFont="1" applyFill="1" applyBorder="1" applyProtection="1">
      <alignment vertical="center"/>
      <protection locked="0"/>
    </xf>
    <xf numFmtId="179" fontId="65" fillId="0" borderId="45" xfId="62" applyNumberFormat="1" applyFont="1" applyFill="1" applyBorder="1">
      <alignment vertical="center"/>
      <protection/>
    </xf>
    <xf numFmtId="187" fontId="73" fillId="0" borderId="0" xfId="62" applyNumberFormat="1" applyFont="1" applyBorder="1" applyAlignment="1">
      <alignment horizontal="center"/>
      <protection/>
    </xf>
    <xf numFmtId="0" fontId="67" fillId="0" borderId="18" xfId="62" applyFont="1" applyBorder="1" applyAlignment="1">
      <alignment horizontal="distributed" shrinkToFit="1"/>
      <protection/>
    </xf>
    <xf numFmtId="177" fontId="65" fillId="33" borderId="10" xfId="62" applyNumberFormat="1" applyFont="1" applyFill="1" applyBorder="1" applyProtection="1">
      <alignment vertical="center"/>
      <protection locked="0"/>
    </xf>
    <xf numFmtId="179" fontId="65" fillId="0" borderId="10" xfId="62" applyNumberFormat="1" applyFont="1" applyFill="1" applyBorder="1">
      <alignment vertical="center"/>
      <protection/>
    </xf>
    <xf numFmtId="0" fontId="65" fillId="0" borderId="14" xfId="62" applyFont="1" applyBorder="1">
      <alignment vertical="center"/>
      <protection/>
    </xf>
    <xf numFmtId="0" fontId="65" fillId="0" borderId="0" xfId="62" applyFont="1" applyBorder="1" applyAlignment="1">
      <alignment horizontal="center" vertical="center" wrapText="1" shrinkToFit="1"/>
      <protection/>
    </xf>
    <xf numFmtId="0" fontId="67" fillId="0" borderId="0" xfId="62" applyFont="1" applyBorder="1" applyAlignment="1">
      <alignment horizontal="distributed" shrinkToFit="1"/>
      <protection/>
    </xf>
    <xf numFmtId="0" fontId="65" fillId="0" borderId="10" xfId="62" applyFont="1" applyBorder="1" applyAlignment="1">
      <alignment horizontal="center" vertical="center"/>
      <protection/>
    </xf>
    <xf numFmtId="0" fontId="65" fillId="0" borderId="10" xfId="62" applyFont="1" applyBorder="1" applyAlignment="1">
      <alignment horizontal="center" vertical="center" wrapText="1" shrinkToFit="1"/>
      <protection/>
    </xf>
    <xf numFmtId="0" fontId="67" fillId="0" borderId="10" xfId="62" applyFont="1" applyBorder="1" applyAlignment="1">
      <alignment horizontal="distributed" shrinkToFit="1"/>
      <protection/>
    </xf>
    <xf numFmtId="177" fontId="65" fillId="0" borderId="10" xfId="62" applyNumberFormat="1" applyFont="1" applyFill="1" applyBorder="1" applyProtection="1">
      <alignment vertical="center"/>
      <protection locked="0"/>
    </xf>
    <xf numFmtId="0" fontId="65" fillId="0" borderId="10" xfId="62" applyFont="1" applyFill="1" applyBorder="1" applyAlignment="1">
      <alignment horizontal="center" vertical="center"/>
      <protection/>
    </xf>
    <xf numFmtId="177" fontId="65" fillId="0" borderId="10" xfId="62" applyNumberFormat="1" applyFont="1" applyFill="1" applyBorder="1">
      <alignment vertical="center"/>
      <protection/>
    </xf>
    <xf numFmtId="0" fontId="67" fillId="0" borderId="11" xfId="62" applyFont="1" applyBorder="1" applyAlignment="1">
      <alignment horizontal="center" shrinkToFit="1"/>
      <protection/>
    </xf>
    <xf numFmtId="0" fontId="75" fillId="0" borderId="0" xfId="62" applyFont="1" applyBorder="1" applyAlignment="1">
      <alignment horizontal="distributed" shrinkToFit="1"/>
      <protection/>
    </xf>
    <xf numFmtId="177" fontId="64" fillId="33" borderId="11" xfId="62" applyNumberFormat="1" applyFont="1" applyFill="1" applyBorder="1" applyProtection="1">
      <alignment vertical="center"/>
      <protection locked="0"/>
    </xf>
    <xf numFmtId="188" fontId="71" fillId="0" borderId="0" xfId="62" applyNumberFormat="1" applyFont="1" applyBorder="1" applyAlignment="1">
      <alignment horizontal="right"/>
      <protection/>
    </xf>
    <xf numFmtId="178" fontId="65" fillId="0" borderId="0" xfId="62" applyNumberFormat="1" applyFont="1" applyFill="1" applyBorder="1" applyAlignment="1">
      <alignment horizontal="center" vertical="center"/>
      <protection/>
    </xf>
    <xf numFmtId="0" fontId="65" fillId="0" borderId="0" xfId="62" applyFont="1" applyFill="1" applyBorder="1" applyAlignment="1">
      <alignment horizontal="center" vertical="center" wrapText="1" shrinkToFit="1"/>
      <protection/>
    </xf>
    <xf numFmtId="0" fontId="65" fillId="0" borderId="0" xfId="62" applyFont="1" applyFill="1">
      <alignment vertical="center"/>
      <protection/>
    </xf>
    <xf numFmtId="0" fontId="72" fillId="0" borderId="0" xfId="62" applyFont="1" applyFill="1" applyBorder="1" applyAlignment="1">
      <alignment horizontal="center" vertical="center"/>
      <protection/>
    </xf>
    <xf numFmtId="0" fontId="72" fillId="0" borderId="0" xfId="62" applyFont="1" applyFill="1" applyBorder="1" applyAlignment="1">
      <alignment horizontal="center" vertical="center" wrapText="1"/>
      <protection/>
    </xf>
    <xf numFmtId="0" fontId="72" fillId="0" borderId="0" xfId="62" applyFont="1" applyFill="1" applyBorder="1" applyAlignment="1">
      <alignment horizontal="distributed"/>
      <protection/>
    </xf>
    <xf numFmtId="0" fontId="71" fillId="0" borderId="0" xfId="62" applyFont="1" applyFill="1" applyBorder="1" applyAlignment="1">
      <alignment horizontal="right"/>
      <protection/>
    </xf>
    <xf numFmtId="49" fontId="71" fillId="0" borderId="0" xfId="62" applyNumberFormat="1" applyFont="1" applyFill="1" applyBorder="1" applyAlignment="1">
      <alignment horizontal="center"/>
      <protection/>
    </xf>
    <xf numFmtId="187" fontId="71" fillId="0" borderId="0" xfId="62" applyNumberFormat="1" applyFont="1" applyFill="1" applyBorder="1" applyAlignment="1">
      <alignment horizontal="center"/>
      <protection/>
    </xf>
    <xf numFmtId="0" fontId="71" fillId="0" borderId="0" xfId="62" applyFont="1" applyFill="1" applyBorder="1" applyAlignment="1">
      <alignment horizontal="center"/>
      <protection/>
    </xf>
    <xf numFmtId="0" fontId="71" fillId="0" borderId="0" xfId="62" applyFont="1" applyFill="1" applyBorder="1">
      <alignment vertical="center"/>
      <protection/>
    </xf>
    <xf numFmtId="0" fontId="65" fillId="0" borderId="0" xfId="62" applyFont="1" applyBorder="1" applyAlignment="1">
      <alignment horizontal="center" vertical="center" shrinkToFit="1"/>
      <protection/>
    </xf>
    <xf numFmtId="0" fontId="66" fillId="0" borderId="0" xfId="62" applyFont="1" applyBorder="1" applyAlignment="1">
      <alignment horizontal="left" vertical="center" wrapText="1"/>
      <protection/>
    </xf>
    <xf numFmtId="177" fontId="66" fillId="0" borderId="0" xfId="62" applyNumberFormat="1" applyFont="1" applyBorder="1" applyAlignment="1">
      <alignment horizontal="left" vertical="center" wrapText="1"/>
      <protection/>
    </xf>
    <xf numFmtId="177" fontId="65" fillId="33" borderId="13" xfId="62" applyNumberFormat="1" applyFont="1" applyFill="1" applyBorder="1" applyProtection="1">
      <alignment vertical="center"/>
      <protection locked="0"/>
    </xf>
    <xf numFmtId="177" fontId="65" fillId="0" borderId="81" xfId="62" applyNumberFormat="1" applyFont="1" applyFill="1" applyBorder="1">
      <alignment vertical="center"/>
      <protection/>
    </xf>
    <xf numFmtId="0" fontId="65" fillId="0" borderId="81" xfId="62" applyFont="1" applyBorder="1" applyAlignment="1">
      <alignment horizontal="center" vertical="center"/>
      <protection/>
    </xf>
    <xf numFmtId="179" fontId="65" fillId="0" borderId="81" xfId="62" applyNumberFormat="1" applyFont="1" applyBorder="1">
      <alignment vertical="center"/>
      <protection/>
    </xf>
    <xf numFmtId="0" fontId="65" fillId="0" borderId="82" xfId="62" applyFont="1" applyBorder="1" applyAlignment="1">
      <alignment horizontal="center" vertical="center"/>
      <protection/>
    </xf>
    <xf numFmtId="0" fontId="65" fillId="0" borderId="25" xfId="62" applyFont="1" applyBorder="1" applyAlignment="1">
      <alignment horizontal="center" vertical="center" shrinkToFit="1"/>
      <protection/>
    </xf>
    <xf numFmtId="177" fontId="65" fillId="0" borderId="25" xfId="62" applyNumberFormat="1" applyFont="1" applyFill="1" applyBorder="1">
      <alignment vertical="center"/>
      <protection/>
    </xf>
    <xf numFmtId="179" fontId="65" fillId="0" borderId="25" xfId="62" applyNumberFormat="1" applyFont="1" applyBorder="1">
      <alignment vertical="center"/>
      <protection/>
    </xf>
    <xf numFmtId="0" fontId="63" fillId="0" borderId="0" xfId="62" applyFont="1" applyBorder="1" applyAlignment="1">
      <alignment horizontal="left" vertical="center"/>
      <protection/>
    </xf>
    <xf numFmtId="179" fontId="65" fillId="0" borderId="0" xfId="62" applyNumberFormat="1" applyFont="1" applyBorder="1">
      <alignment vertical="center"/>
      <protection/>
    </xf>
    <xf numFmtId="0" fontId="65" fillId="0" borderId="0" xfId="62" applyFont="1" applyFill="1" applyBorder="1" applyAlignment="1">
      <alignment vertical="center"/>
      <protection/>
    </xf>
    <xf numFmtId="0" fontId="65" fillId="0" borderId="0" xfId="62" applyFont="1" applyFill="1" applyBorder="1" applyAlignment="1">
      <alignment vertical="center" shrinkToFit="1"/>
      <protection/>
    </xf>
    <xf numFmtId="0" fontId="64" fillId="0" borderId="0" xfId="62" applyFont="1" applyFill="1" applyBorder="1" applyAlignment="1" quotePrefix="1">
      <alignment horizontal="center" vertical="center"/>
      <protection/>
    </xf>
    <xf numFmtId="0" fontId="64" fillId="0" borderId="0" xfId="62" applyFont="1" applyFill="1" applyBorder="1" applyAlignment="1">
      <alignment vertical="center"/>
      <protection/>
    </xf>
    <xf numFmtId="179" fontId="63" fillId="0" borderId="0" xfId="62" applyNumberFormat="1" applyFont="1" applyFill="1" applyBorder="1">
      <alignment vertical="center"/>
      <protection/>
    </xf>
    <xf numFmtId="177" fontId="63" fillId="0" borderId="0" xfId="62" applyNumberFormat="1" applyFont="1" applyFill="1" applyBorder="1">
      <alignment vertical="center"/>
      <protection/>
    </xf>
    <xf numFmtId="0" fontId="63" fillId="0" borderId="0" xfId="62" applyFont="1" applyFill="1" applyBorder="1" applyAlignment="1" quotePrefix="1">
      <alignment horizontal="center" vertical="center"/>
      <protection/>
    </xf>
    <xf numFmtId="0" fontId="63" fillId="0" borderId="0" xfId="62" applyFont="1" applyFill="1" applyBorder="1" applyAlignment="1">
      <alignment vertical="center"/>
      <protection/>
    </xf>
    <xf numFmtId="177" fontId="65" fillId="0" borderId="0" xfId="62" applyNumberFormat="1" applyFont="1" applyFill="1" applyBorder="1" applyAlignment="1">
      <alignment horizontal="center" vertical="center"/>
      <protection/>
    </xf>
    <xf numFmtId="177" fontId="65" fillId="0" borderId="0" xfId="62" applyNumberFormat="1" applyFont="1" applyFill="1" applyBorder="1" applyAlignment="1">
      <alignment horizontal="center" vertical="center" shrinkToFit="1"/>
      <protection/>
    </xf>
    <xf numFmtId="179" fontId="64" fillId="0" borderId="10" xfId="62" applyNumberFormat="1" applyFont="1" applyBorder="1" applyAlignment="1">
      <alignment horizontal="center" vertical="center"/>
      <protection/>
    </xf>
    <xf numFmtId="0" fontId="64" fillId="33" borderId="11" xfId="62" applyFont="1" applyFill="1" applyBorder="1" applyProtection="1">
      <alignment vertical="center"/>
      <protection locked="0"/>
    </xf>
    <xf numFmtId="0" fontId="67" fillId="0" borderId="0" xfId="62" applyFont="1" applyAlignment="1">
      <alignment horizontal="left" vertical="center"/>
      <protection/>
    </xf>
    <xf numFmtId="0" fontId="65" fillId="33" borderId="11" xfId="62" applyFont="1" applyFill="1" applyBorder="1" applyProtection="1">
      <alignment vertical="center"/>
      <protection locked="0"/>
    </xf>
    <xf numFmtId="0" fontId="65" fillId="34" borderId="13" xfId="62" applyFont="1" applyFill="1" applyBorder="1">
      <alignment vertical="center"/>
      <protection/>
    </xf>
    <xf numFmtId="0" fontId="65" fillId="33" borderId="13" xfId="62" applyFont="1" applyFill="1" applyBorder="1" applyProtection="1">
      <alignment vertical="center"/>
      <protection locked="0"/>
    </xf>
    <xf numFmtId="0" fontId="65" fillId="0" borderId="31" xfId="62" applyFont="1" applyFill="1" applyBorder="1" applyAlignment="1">
      <alignment horizontal="center" vertical="center"/>
      <protection/>
    </xf>
    <xf numFmtId="0" fontId="65" fillId="0" borderId="23" xfId="62" applyFont="1" applyFill="1" applyBorder="1">
      <alignment vertical="center"/>
      <protection/>
    </xf>
    <xf numFmtId="0" fontId="65" fillId="34" borderId="24" xfId="62" applyFont="1" applyFill="1" applyBorder="1">
      <alignment vertical="center"/>
      <protection/>
    </xf>
    <xf numFmtId="0" fontId="65" fillId="0" borderId="71" xfId="62" applyFont="1" applyBorder="1">
      <alignment vertical="center"/>
      <protection/>
    </xf>
    <xf numFmtId="0" fontId="65" fillId="0" borderId="71" xfId="62" applyFont="1" applyFill="1" applyBorder="1">
      <alignment vertical="center"/>
      <protection/>
    </xf>
    <xf numFmtId="183" fontId="64" fillId="0" borderId="10" xfId="62" applyNumberFormat="1" applyFont="1" applyBorder="1" applyAlignment="1">
      <alignment horizontal="center" vertical="center"/>
      <protection/>
    </xf>
    <xf numFmtId="183" fontId="63" fillId="0" borderId="0" xfId="62" applyNumberFormat="1" applyFont="1">
      <alignment vertical="center"/>
      <protection/>
    </xf>
    <xf numFmtId="183" fontId="65" fillId="0" borderId="13" xfId="62" applyNumberFormat="1" applyFont="1" applyBorder="1" applyAlignment="1">
      <alignment horizontal="center" vertical="center"/>
      <protection/>
    </xf>
    <xf numFmtId="183" fontId="65" fillId="0" borderId="18" xfId="62" applyNumberFormat="1" applyFont="1" applyBorder="1" applyAlignment="1">
      <alignment horizontal="center" vertical="center"/>
      <protection/>
    </xf>
    <xf numFmtId="183" fontId="65" fillId="0" borderId="11" xfId="62" applyNumberFormat="1" applyFont="1" applyBorder="1">
      <alignment vertical="center"/>
      <protection/>
    </xf>
    <xf numFmtId="183" fontId="65" fillId="0" borderId="13" xfId="62" applyNumberFormat="1" applyFont="1" applyBorder="1">
      <alignment vertical="center"/>
      <protection/>
    </xf>
    <xf numFmtId="183" fontId="64" fillId="0" borderId="0" xfId="62" applyNumberFormat="1" applyFont="1">
      <alignment vertical="center"/>
      <protection/>
    </xf>
    <xf numFmtId="0" fontId="65" fillId="0" borderId="13" xfId="62" applyFont="1" applyFill="1" applyBorder="1">
      <alignment vertical="center"/>
      <protection/>
    </xf>
    <xf numFmtId="0" fontId="65" fillId="0" borderId="18" xfId="62" applyFont="1" applyFill="1" applyBorder="1">
      <alignment vertical="center"/>
      <protection/>
    </xf>
    <xf numFmtId="183" fontId="65" fillId="0" borderId="0" xfId="62" applyNumberFormat="1" applyFont="1" applyFill="1" applyBorder="1" applyAlignment="1">
      <alignment horizontal="center" vertical="center"/>
      <protection/>
    </xf>
    <xf numFmtId="0" fontId="63" fillId="0" borderId="10" xfId="62" applyFont="1" applyBorder="1">
      <alignment vertical="center"/>
      <protection/>
    </xf>
    <xf numFmtId="0" fontId="65" fillId="0" borderId="19" xfId="62" applyFont="1" applyBorder="1" applyAlignment="1">
      <alignment vertical="center"/>
      <protection/>
    </xf>
    <xf numFmtId="0" fontId="65" fillId="0" borderId="20" xfId="62" applyFont="1" applyBorder="1" applyAlignment="1">
      <alignment horizontal="left" vertical="center"/>
      <protection/>
    </xf>
    <xf numFmtId="0" fontId="65" fillId="0" borderId="27" xfId="62" applyFont="1" applyFill="1" applyBorder="1" applyAlignment="1">
      <alignment horizontal="center" vertical="center"/>
      <protection/>
    </xf>
    <xf numFmtId="0" fontId="65" fillId="0" borderId="29" xfId="62" applyFont="1" applyFill="1" applyBorder="1" applyAlignment="1">
      <alignment horizontal="center" vertical="center"/>
      <protection/>
    </xf>
    <xf numFmtId="0" fontId="65" fillId="0" borderId="49" xfId="62" applyFont="1" applyFill="1" applyBorder="1" applyAlignment="1">
      <alignment horizontal="center" vertical="center"/>
      <protection/>
    </xf>
    <xf numFmtId="0" fontId="65" fillId="0" borderId="24" xfId="62" applyFont="1" applyFill="1" applyBorder="1" applyAlignment="1">
      <alignment horizontal="center" vertical="center"/>
      <protection/>
    </xf>
    <xf numFmtId="0" fontId="69" fillId="0" borderId="0" xfId="0" applyFont="1" applyBorder="1" applyAlignment="1">
      <alignment vertical="center"/>
    </xf>
    <xf numFmtId="0" fontId="69" fillId="0" borderId="0" xfId="0" applyFont="1" applyBorder="1" applyAlignment="1">
      <alignment vertical="center" wrapText="1"/>
    </xf>
    <xf numFmtId="0" fontId="69" fillId="0" borderId="0" xfId="0" applyFont="1" applyBorder="1" applyAlignment="1">
      <alignment horizontal="distributed" vertical="center" wrapText="1"/>
    </xf>
    <xf numFmtId="0" fontId="69" fillId="0" borderId="0" xfId="0" applyFont="1" applyBorder="1" applyAlignment="1">
      <alignment horizontal="right" vertical="center"/>
    </xf>
    <xf numFmtId="0" fontId="69" fillId="0" borderId="25" xfId="0" applyFont="1" applyBorder="1" applyAlignment="1">
      <alignment vertical="center"/>
    </xf>
    <xf numFmtId="0" fontId="69" fillId="0" borderId="0" xfId="0" applyFont="1" applyBorder="1" applyAlignment="1">
      <alignment vertical="distributed" textRotation="255"/>
    </xf>
    <xf numFmtId="3" fontId="69" fillId="0" borderId="0" xfId="0" applyNumberFormat="1" applyFont="1" applyBorder="1" applyAlignment="1">
      <alignment vertical="center"/>
    </xf>
    <xf numFmtId="0" fontId="69" fillId="0" borderId="0" xfId="0" applyFont="1" applyBorder="1" applyAlignment="1">
      <alignment horizontal="center" vertical="top" textRotation="180"/>
    </xf>
    <xf numFmtId="0" fontId="69" fillId="0" borderId="0" xfId="0" applyFont="1" applyFill="1" applyBorder="1" applyAlignment="1">
      <alignment horizontal="right" vertical="center"/>
    </xf>
    <xf numFmtId="3" fontId="69" fillId="0" borderId="0" xfId="0" applyNumberFormat="1" applyFont="1" applyFill="1" applyBorder="1" applyAlignment="1">
      <alignment horizontal="center" vertical="center"/>
    </xf>
    <xf numFmtId="0" fontId="69" fillId="0" borderId="0" xfId="0" applyFont="1" applyBorder="1" applyAlignment="1">
      <alignment horizontal="center" vertical="center"/>
    </xf>
    <xf numFmtId="0" fontId="69" fillId="0" borderId="0" xfId="0" applyFont="1" applyAlignment="1">
      <alignment vertical="center" wrapText="1"/>
    </xf>
    <xf numFmtId="0" fontId="69" fillId="0" borderId="0" xfId="0" applyFont="1" applyAlignment="1">
      <alignment horizontal="center" vertical="center"/>
    </xf>
    <xf numFmtId="179" fontId="69" fillId="0" borderId="0" xfId="0" applyNumberFormat="1" applyFont="1" applyAlignment="1">
      <alignment horizontal="center" vertical="center"/>
    </xf>
    <xf numFmtId="179" fontId="69" fillId="0" borderId="0" xfId="0" applyNumberFormat="1" applyFont="1" applyFill="1" applyAlignment="1">
      <alignment horizontal="center" vertical="center"/>
    </xf>
    <xf numFmtId="0" fontId="69" fillId="0" borderId="0" xfId="0" applyFont="1" applyAlignment="1">
      <alignment horizontal="center" vertical="center" wrapText="1"/>
    </xf>
    <xf numFmtId="0" fontId="69" fillId="0" borderId="0" xfId="0" applyFont="1" applyFill="1" applyAlignment="1">
      <alignment horizontal="left" vertical="center" wrapText="1"/>
    </xf>
    <xf numFmtId="0" fontId="76" fillId="0" borderId="0" xfId="0" applyFont="1" applyFill="1" applyBorder="1" applyAlignment="1">
      <alignment vertical="center"/>
    </xf>
    <xf numFmtId="0" fontId="76" fillId="0" borderId="0" xfId="0" applyNumberFormat="1" applyFont="1" applyBorder="1" applyAlignment="1">
      <alignment vertical="center"/>
    </xf>
    <xf numFmtId="0" fontId="69" fillId="0" borderId="0" xfId="0" applyNumberFormat="1" applyFont="1" applyFill="1" applyBorder="1" applyAlignment="1">
      <alignment vertical="center"/>
    </xf>
    <xf numFmtId="0" fontId="69" fillId="0" borderId="0" xfId="0" applyFont="1" applyBorder="1" applyAlignment="1">
      <alignment horizontal="left" vertical="top"/>
    </xf>
    <xf numFmtId="0" fontId="69" fillId="0" borderId="0" xfId="0" applyNumberFormat="1" applyFont="1" applyFill="1" applyAlignment="1">
      <alignment vertical="center"/>
    </xf>
    <xf numFmtId="0" fontId="69" fillId="0" borderId="0" xfId="0" applyNumberFormat="1" applyFont="1" applyFill="1" applyBorder="1" applyAlignment="1">
      <alignment horizontal="right" vertical="center"/>
    </xf>
    <xf numFmtId="3" fontId="69" fillId="0" borderId="0" xfId="0" applyNumberFormat="1" applyFont="1" applyFill="1" applyBorder="1" applyAlignment="1">
      <alignment horizontal="left" vertical="center"/>
    </xf>
    <xf numFmtId="0" fontId="77" fillId="0" borderId="0" xfId="0" applyFont="1" applyFill="1" applyAlignment="1">
      <alignment vertical="center"/>
    </xf>
    <xf numFmtId="3" fontId="69" fillId="0" borderId="0" xfId="0" applyNumberFormat="1" applyFont="1" applyFill="1" applyBorder="1" applyAlignment="1">
      <alignment vertical="center"/>
    </xf>
    <xf numFmtId="0" fontId="77" fillId="0" borderId="0" xfId="0" applyNumberFormat="1" applyFont="1" applyFill="1" applyBorder="1" applyAlignment="1">
      <alignment vertical="center"/>
    </xf>
    <xf numFmtId="38" fontId="64" fillId="0" borderId="0" xfId="62" applyNumberFormat="1" applyFont="1" applyBorder="1">
      <alignment vertical="center"/>
      <protection/>
    </xf>
    <xf numFmtId="38" fontId="64" fillId="0" borderId="0" xfId="62" applyNumberFormat="1" applyFont="1" applyAlignment="1">
      <alignment horizontal="right" vertical="center"/>
      <protection/>
    </xf>
    <xf numFmtId="0" fontId="66" fillId="0" borderId="0" xfId="62" applyFont="1">
      <alignment vertical="center"/>
      <protection/>
    </xf>
    <xf numFmtId="178" fontId="66" fillId="0" borderId="21" xfId="62" applyNumberFormat="1" applyFont="1" applyBorder="1" applyAlignment="1" quotePrefix="1">
      <alignment horizontal="center" vertical="center"/>
      <protection/>
    </xf>
    <xf numFmtId="178" fontId="66" fillId="0" borderId="45" xfId="62" applyNumberFormat="1" applyFont="1" applyBorder="1" applyAlignment="1">
      <alignment horizontal="center" vertical="center"/>
      <protection/>
    </xf>
    <xf numFmtId="178" fontId="66" fillId="0" borderId="13" xfId="62" applyNumberFormat="1" applyFont="1" applyBorder="1" applyAlignment="1" quotePrefix="1">
      <alignment horizontal="center" vertical="center"/>
      <protection/>
    </xf>
    <xf numFmtId="178" fontId="66" fillId="0" borderId="18" xfId="62" applyNumberFormat="1" applyFont="1" applyBorder="1" applyAlignment="1" quotePrefix="1">
      <alignment horizontal="center" vertical="center"/>
      <protection/>
    </xf>
    <xf numFmtId="0" fontId="78" fillId="0" borderId="0" xfId="62" applyFont="1">
      <alignment vertical="center"/>
      <protection/>
    </xf>
    <xf numFmtId="0" fontId="66" fillId="0" borderId="25" xfId="62" applyFont="1" applyBorder="1" applyAlignment="1">
      <alignment vertical="center"/>
      <protection/>
    </xf>
    <xf numFmtId="0" fontId="66" fillId="0" borderId="0" xfId="62" applyFont="1" applyBorder="1" applyAlignment="1">
      <alignment vertical="center"/>
      <protection/>
    </xf>
    <xf numFmtId="38" fontId="64" fillId="0" borderId="0" xfId="62" applyNumberFormat="1" applyFont="1">
      <alignment vertical="center"/>
      <protection/>
    </xf>
    <xf numFmtId="186" fontId="66" fillId="0" borderId="13" xfId="62" applyNumberFormat="1" applyFont="1" applyBorder="1" applyAlignment="1" quotePrefix="1">
      <alignment horizontal="center" vertical="center" shrinkToFit="1"/>
      <protection/>
    </xf>
    <xf numFmtId="178" fontId="66" fillId="0" borderId="26" xfId="62" applyNumberFormat="1" applyFont="1" applyBorder="1" applyAlignment="1" quotePrefix="1">
      <alignment horizontal="center" vertical="center"/>
      <protection/>
    </xf>
    <xf numFmtId="178" fontId="66" fillId="0" borderId="25" xfId="62" applyNumberFormat="1" applyFont="1" applyBorder="1" applyAlignment="1">
      <alignment horizontal="center" vertical="center"/>
      <protection/>
    </xf>
    <xf numFmtId="178" fontId="65" fillId="0" borderId="21" xfId="62" applyNumberFormat="1" applyFont="1" applyBorder="1" applyAlignment="1">
      <alignment horizontal="center" vertical="center"/>
      <protection/>
    </xf>
    <xf numFmtId="178" fontId="65" fillId="0" borderId="19" xfId="62" applyNumberFormat="1" applyFont="1" applyBorder="1" applyAlignment="1">
      <alignment horizontal="center" vertical="center"/>
      <protection/>
    </xf>
    <xf numFmtId="0" fontId="66" fillId="0" borderId="45" xfId="62" applyFont="1" applyBorder="1" applyAlignment="1">
      <alignment vertical="center" shrinkToFit="1"/>
      <protection/>
    </xf>
    <xf numFmtId="0" fontId="66" fillId="0" borderId="22" xfId="62" applyFont="1" applyBorder="1" applyAlignment="1">
      <alignment vertical="center" shrinkToFit="1"/>
      <protection/>
    </xf>
    <xf numFmtId="38" fontId="66" fillId="34" borderId="21" xfId="62" applyNumberFormat="1" applyFont="1" applyFill="1" applyBorder="1" applyAlignment="1">
      <alignment horizontal="right" vertical="center"/>
      <protection/>
    </xf>
    <xf numFmtId="0" fontId="64" fillId="0" borderId="45" xfId="62" applyFont="1" applyBorder="1" applyAlignment="1">
      <alignment horizontal="right" vertical="center"/>
      <protection/>
    </xf>
    <xf numFmtId="0" fontId="64" fillId="0" borderId="22" xfId="62" applyFont="1" applyBorder="1" applyAlignment="1">
      <alignment horizontal="right" vertical="center"/>
      <protection/>
    </xf>
    <xf numFmtId="0" fontId="66" fillId="0" borderId="21" xfId="62" applyFont="1" applyBorder="1" applyAlignment="1">
      <alignment horizontal="center" vertical="center"/>
      <protection/>
    </xf>
    <xf numFmtId="0" fontId="66" fillId="0" borderId="45" xfId="62" applyFont="1" applyBorder="1" applyAlignment="1">
      <alignment horizontal="center" vertical="center"/>
      <protection/>
    </xf>
    <xf numFmtId="0" fontId="66" fillId="0" borderId="83" xfId="62" applyFont="1" applyBorder="1" applyAlignment="1">
      <alignment horizontal="center" vertical="center"/>
      <protection/>
    </xf>
    <xf numFmtId="38" fontId="66" fillId="34" borderId="84" xfId="62" applyNumberFormat="1" applyFont="1" applyFill="1" applyBorder="1" applyAlignment="1">
      <alignment horizontal="right" vertical="center"/>
      <protection/>
    </xf>
    <xf numFmtId="0" fontId="64" fillId="0" borderId="85" xfId="62" applyFont="1" applyBorder="1" applyAlignment="1">
      <alignment horizontal="right" vertical="center"/>
      <protection/>
    </xf>
    <xf numFmtId="0" fontId="64" fillId="0" borderId="86" xfId="62" applyFont="1" applyBorder="1" applyAlignment="1">
      <alignment horizontal="right" vertical="center"/>
      <protection/>
    </xf>
    <xf numFmtId="0" fontId="66" fillId="0" borderId="25" xfId="62" applyFont="1" applyBorder="1" applyAlignment="1">
      <alignment vertical="center" shrinkToFit="1"/>
      <protection/>
    </xf>
    <xf numFmtId="0" fontId="66" fillId="0" borderId="20" xfId="62" applyFont="1" applyBorder="1" applyAlignment="1">
      <alignment vertical="center" shrinkToFit="1"/>
      <protection/>
    </xf>
    <xf numFmtId="38" fontId="66" fillId="34" borderId="87" xfId="62" applyNumberFormat="1" applyFont="1" applyFill="1" applyBorder="1" applyAlignment="1">
      <alignment horizontal="right" vertical="center"/>
      <protection/>
    </xf>
    <xf numFmtId="0" fontId="64" fillId="0" borderId="88" xfId="62" applyFont="1" applyBorder="1" applyAlignment="1">
      <alignment horizontal="right" vertical="center"/>
      <protection/>
    </xf>
    <xf numFmtId="0" fontId="64" fillId="0" borderId="89" xfId="62" applyFont="1" applyBorder="1" applyAlignment="1">
      <alignment horizontal="right" vertical="center"/>
      <protection/>
    </xf>
    <xf numFmtId="0" fontId="66" fillId="0" borderId="84" xfId="62" applyFont="1" applyBorder="1" applyAlignment="1">
      <alignment horizontal="center" vertical="center"/>
      <protection/>
    </xf>
    <xf numFmtId="0" fontId="66" fillId="0" borderId="85" xfId="62" applyFont="1" applyBorder="1" applyAlignment="1">
      <alignment horizontal="center" vertical="center"/>
      <protection/>
    </xf>
    <xf numFmtId="0" fontId="66" fillId="0" borderId="86" xfId="62" applyFont="1" applyBorder="1" applyAlignment="1">
      <alignment horizontal="center" vertical="center"/>
      <protection/>
    </xf>
    <xf numFmtId="38" fontId="66" fillId="34" borderId="85" xfId="62" applyNumberFormat="1" applyFont="1" applyFill="1" applyBorder="1" applyAlignment="1">
      <alignment horizontal="right" vertical="center"/>
      <protection/>
    </xf>
    <xf numFmtId="38" fontId="66" fillId="34" borderId="86" xfId="62" applyNumberFormat="1" applyFont="1" applyFill="1" applyBorder="1" applyAlignment="1">
      <alignment horizontal="right" vertical="center"/>
      <protection/>
    </xf>
    <xf numFmtId="38" fontId="66" fillId="34" borderId="45" xfId="62" applyNumberFormat="1" applyFont="1" applyFill="1" applyBorder="1" applyAlignment="1">
      <alignment horizontal="right" vertical="center"/>
      <protection/>
    </xf>
    <xf numFmtId="38" fontId="66" fillId="34" borderId="22" xfId="62" applyNumberFormat="1" applyFont="1" applyFill="1" applyBorder="1" applyAlignment="1">
      <alignment horizontal="right" vertical="center"/>
      <protection/>
    </xf>
    <xf numFmtId="0" fontId="66" fillId="0" borderId="22" xfId="62" applyFont="1" applyBorder="1" applyAlignment="1">
      <alignment horizontal="center" vertical="center"/>
      <protection/>
    </xf>
    <xf numFmtId="0" fontId="66" fillId="0" borderId="21" xfId="62" applyFont="1" applyBorder="1" applyAlignment="1">
      <alignment horizontal="distributed" vertical="center"/>
      <protection/>
    </xf>
    <xf numFmtId="0" fontId="66" fillId="0" borderId="45" xfId="62" applyFont="1" applyBorder="1" applyAlignment="1">
      <alignment horizontal="distributed" vertical="center"/>
      <protection/>
    </xf>
    <xf numFmtId="0" fontId="66" fillId="0" borderId="22" xfId="62" applyFont="1" applyBorder="1" applyAlignment="1">
      <alignment horizontal="distributed" vertical="center"/>
      <protection/>
    </xf>
    <xf numFmtId="0" fontId="66" fillId="0" borderId="87" xfId="62" applyFont="1" applyBorder="1" applyAlignment="1">
      <alignment horizontal="center" vertical="center"/>
      <protection/>
    </xf>
    <xf numFmtId="0" fontId="66" fillId="0" borderId="88" xfId="62" applyFont="1" applyBorder="1" applyAlignment="1">
      <alignment horizontal="center" vertical="center"/>
      <protection/>
    </xf>
    <xf numFmtId="0" fontId="66" fillId="0" borderId="89" xfId="62" applyFont="1" applyBorder="1" applyAlignment="1">
      <alignment horizontal="center" vertical="center"/>
      <protection/>
    </xf>
    <xf numFmtId="38" fontId="66" fillId="34" borderId="19" xfId="62" applyNumberFormat="1" applyFont="1" applyFill="1" applyBorder="1" applyAlignment="1">
      <alignment horizontal="right" vertical="center"/>
      <protection/>
    </xf>
    <xf numFmtId="38" fontId="66" fillId="34" borderId="25" xfId="62" applyNumberFormat="1" applyFont="1" applyFill="1" applyBorder="1" applyAlignment="1">
      <alignment horizontal="right" vertical="center"/>
      <protection/>
    </xf>
    <xf numFmtId="38" fontId="66" fillId="34" borderId="20" xfId="62" applyNumberFormat="1" applyFont="1" applyFill="1" applyBorder="1" applyAlignment="1">
      <alignment horizontal="right" vertical="center"/>
      <protection/>
    </xf>
    <xf numFmtId="38" fontId="66" fillId="0" borderId="21" xfId="62" applyNumberFormat="1" applyFont="1" applyBorder="1" applyAlignment="1">
      <alignment horizontal="center" vertical="center"/>
      <protection/>
    </xf>
    <xf numFmtId="38" fontId="66" fillId="0" borderId="45" xfId="62" applyNumberFormat="1" applyFont="1" applyBorder="1" applyAlignment="1">
      <alignment horizontal="center" vertical="center"/>
      <protection/>
    </xf>
    <xf numFmtId="38" fontId="66" fillId="0" borderId="22" xfId="62" applyNumberFormat="1" applyFont="1" applyBorder="1" applyAlignment="1">
      <alignment horizontal="center" vertical="center"/>
      <protection/>
    </xf>
    <xf numFmtId="0" fontId="64" fillId="0" borderId="21" xfId="62" applyFont="1" applyBorder="1" applyAlignment="1">
      <alignment horizontal="center" vertical="center" shrinkToFit="1"/>
      <protection/>
    </xf>
    <xf numFmtId="0" fontId="64" fillId="0" borderId="22" xfId="62" applyFont="1" applyBorder="1" applyAlignment="1">
      <alignment horizontal="center" vertical="center" shrinkToFit="1"/>
      <protection/>
    </xf>
    <xf numFmtId="0" fontId="64" fillId="33" borderId="19" xfId="62" applyFont="1" applyFill="1" applyBorder="1" applyAlignment="1" applyProtection="1">
      <alignment horizontal="center" vertical="center" shrinkToFit="1"/>
      <protection locked="0"/>
    </xf>
    <xf numFmtId="0" fontId="64" fillId="33" borderId="20" xfId="62" applyFont="1" applyFill="1" applyBorder="1" applyAlignment="1" applyProtection="1">
      <alignment horizontal="center" vertical="center" shrinkToFit="1"/>
      <protection locked="0"/>
    </xf>
    <xf numFmtId="0" fontId="64" fillId="33" borderId="16" xfId="62" applyFont="1" applyFill="1" applyBorder="1" applyAlignment="1" applyProtection="1">
      <alignment horizontal="center" vertical="center" shrinkToFit="1"/>
      <protection locked="0"/>
    </xf>
    <xf numFmtId="0" fontId="64" fillId="33" borderId="17" xfId="62" applyFont="1" applyFill="1" applyBorder="1" applyAlignment="1" applyProtection="1">
      <alignment horizontal="center" vertical="center" shrinkToFit="1"/>
      <protection locked="0"/>
    </xf>
    <xf numFmtId="38" fontId="64" fillId="33" borderId="19" xfId="62" applyNumberFormat="1" applyFont="1" applyFill="1" applyBorder="1" applyAlignment="1" applyProtection="1">
      <alignment horizontal="center" vertical="center" shrinkToFit="1"/>
      <protection locked="0"/>
    </xf>
    <xf numFmtId="38" fontId="64" fillId="33" borderId="20" xfId="62" applyNumberFormat="1" applyFont="1" applyFill="1" applyBorder="1" applyAlignment="1" applyProtection="1">
      <alignment horizontal="center" vertical="center" shrinkToFit="1"/>
      <protection locked="0"/>
    </xf>
    <xf numFmtId="38" fontId="64" fillId="33" borderId="16" xfId="62" applyNumberFormat="1" applyFont="1" applyFill="1" applyBorder="1" applyAlignment="1" applyProtection="1">
      <alignment horizontal="center" vertical="center" shrinkToFit="1"/>
      <protection locked="0"/>
    </xf>
    <xf numFmtId="38" fontId="64" fillId="33" borderId="17" xfId="62" applyNumberFormat="1" applyFont="1" applyFill="1" applyBorder="1" applyAlignment="1" applyProtection="1">
      <alignment horizontal="center" vertical="center" shrinkToFit="1"/>
      <protection locked="0"/>
    </xf>
    <xf numFmtId="3" fontId="69" fillId="36" borderId="0" xfId="0" applyNumberFormat="1" applyFont="1" applyFill="1" applyBorder="1" applyAlignment="1">
      <alignment horizontal="center" vertical="center"/>
    </xf>
    <xf numFmtId="179" fontId="69" fillId="0" borderId="11"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25" xfId="0" applyFont="1" applyBorder="1" applyAlignment="1">
      <alignment horizontal="center" vertical="center"/>
    </xf>
    <xf numFmtId="191" fontId="69" fillId="34" borderId="0" xfId="0" applyNumberFormat="1" applyFont="1" applyFill="1" applyBorder="1" applyAlignment="1">
      <alignment vertical="center"/>
    </xf>
    <xf numFmtId="191" fontId="69" fillId="34" borderId="10" xfId="0" applyNumberFormat="1" applyFont="1" applyFill="1" applyBorder="1" applyAlignment="1">
      <alignment vertical="center"/>
    </xf>
    <xf numFmtId="179" fontId="69" fillId="0" borderId="11" xfId="0" applyNumberFormat="1" applyFont="1" applyFill="1" applyBorder="1" applyAlignment="1">
      <alignment horizontal="center" vertical="center"/>
    </xf>
    <xf numFmtId="191" fontId="69" fillId="0" borderId="11" xfId="0" applyNumberFormat="1" applyFont="1" applyBorder="1" applyAlignment="1">
      <alignment horizontal="center" vertical="center"/>
    </xf>
    <xf numFmtId="193" fontId="69" fillId="0" borderId="11" xfId="0" applyNumberFormat="1" applyFont="1" applyFill="1" applyBorder="1" applyAlignment="1">
      <alignment horizontal="center" vertical="center"/>
    </xf>
    <xf numFmtId="191" fontId="69" fillId="0" borderId="11" xfId="0" applyNumberFormat="1" applyFont="1" applyFill="1" applyBorder="1" applyAlignment="1">
      <alignment horizontal="center" vertical="center"/>
    </xf>
    <xf numFmtId="0" fontId="69" fillId="0" borderId="0" xfId="0" applyFont="1" applyBorder="1" applyAlignment="1">
      <alignment horizontal="center" vertical="center"/>
    </xf>
    <xf numFmtId="0" fontId="69" fillId="0" borderId="0" xfId="0" applyFont="1" applyAlignment="1">
      <alignment horizontal="center" vertical="center" wrapText="1"/>
    </xf>
    <xf numFmtId="3" fontId="69" fillId="36" borderId="10" xfId="0" applyNumberFormat="1" applyFont="1" applyFill="1" applyBorder="1" applyAlignment="1">
      <alignment horizontal="center" vertical="center"/>
    </xf>
    <xf numFmtId="3" fontId="69" fillId="36" borderId="25" xfId="0" applyNumberFormat="1" applyFont="1" applyFill="1" applyBorder="1" applyAlignment="1">
      <alignment horizontal="center" vertical="center"/>
    </xf>
    <xf numFmtId="0" fontId="69" fillId="0" borderId="0" xfId="0" applyFont="1" applyBorder="1" applyAlignment="1">
      <alignment horizontal="center" vertical="center" shrinkToFit="1"/>
    </xf>
    <xf numFmtId="0" fontId="69" fillId="0" borderId="0" xfId="0" applyFont="1" applyAlignment="1">
      <alignment horizontal="center" vertical="center"/>
    </xf>
    <xf numFmtId="179" fontId="69" fillId="34" borderId="27" xfId="0" applyNumberFormat="1" applyFont="1" applyFill="1" applyBorder="1" applyAlignment="1">
      <alignment vertical="center"/>
    </xf>
    <xf numFmtId="179" fontId="69" fillId="34" borderId="28" xfId="0" applyNumberFormat="1" applyFont="1" applyFill="1" applyBorder="1" applyAlignment="1">
      <alignment vertical="center"/>
    </xf>
    <xf numFmtId="179" fontId="69" fillId="34" borderId="29" xfId="0" applyNumberFormat="1" applyFont="1" applyFill="1" applyBorder="1" applyAlignment="1">
      <alignment vertical="center"/>
    </xf>
    <xf numFmtId="179" fontId="69" fillId="34" borderId="49" xfId="0" applyNumberFormat="1" applyFont="1" applyFill="1" applyBorder="1" applyAlignment="1">
      <alignment vertical="center"/>
    </xf>
    <xf numFmtId="179" fontId="69" fillId="34" borderId="50" xfId="0" applyNumberFormat="1" applyFont="1" applyFill="1" applyBorder="1" applyAlignment="1">
      <alignment vertical="center"/>
    </xf>
    <xf numFmtId="179" fontId="69" fillId="34" borderId="24" xfId="0" applyNumberFormat="1" applyFont="1" applyFill="1" applyBorder="1" applyAlignment="1">
      <alignment vertical="center"/>
    </xf>
    <xf numFmtId="179" fontId="69" fillId="34" borderId="0" xfId="0" applyNumberFormat="1" applyFont="1" applyFill="1" applyBorder="1" applyAlignment="1">
      <alignment vertical="center"/>
    </xf>
    <xf numFmtId="179" fontId="69" fillId="0" borderId="0" xfId="0" applyNumberFormat="1" applyFont="1" applyAlignment="1">
      <alignment horizontal="center" vertical="center"/>
    </xf>
    <xf numFmtId="193" fontId="69" fillId="34" borderId="0" xfId="0" applyNumberFormat="1" applyFont="1" applyFill="1" applyBorder="1" applyAlignment="1">
      <alignment vertical="center"/>
    </xf>
    <xf numFmtId="0" fontId="69" fillId="0" borderId="30" xfId="0" applyFont="1" applyBorder="1" applyAlignment="1">
      <alignment horizontal="center" vertical="center"/>
    </xf>
    <xf numFmtId="3" fontId="69" fillId="34" borderId="0" xfId="0" applyNumberFormat="1" applyFont="1" applyFill="1" applyBorder="1" applyAlignment="1">
      <alignment horizontal="center" vertical="center"/>
    </xf>
    <xf numFmtId="0" fontId="69" fillId="0" borderId="0" xfId="0" applyNumberFormat="1" applyFont="1" applyAlignment="1">
      <alignment horizontal="right" vertical="center"/>
    </xf>
    <xf numFmtId="3" fontId="69" fillId="34" borderId="27" xfId="0" applyNumberFormat="1" applyFont="1" applyFill="1" applyBorder="1" applyAlignment="1">
      <alignment horizontal="center" vertical="center"/>
    </xf>
    <xf numFmtId="3" fontId="69" fillId="34" borderId="28" xfId="0" applyNumberFormat="1" applyFont="1" applyFill="1" applyBorder="1" applyAlignment="1">
      <alignment horizontal="center" vertical="center"/>
    </xf>
    <xf numFmtId="3" fontId="69" fillId="34" borderId="29" xfId="0" applyNumberFormat="1" applyFont="1" applyFill="1" applyBorder="1" applyAlignment="1">
      <alignment horizontal="center" vertical="center"/>
    </xf>
    <xf numFmtId="3" fontId="69" fillId="34" borderId="49" xfId="0" applyNumberFormat="1" applyFont="1" applyFill="1" applyBorder="1" applyAlignment="1">
      <alignment horizontal="center" vertical="center"/>
    </xf>
    <xf numFmtId="3" fontId="69" fillId="34" borderId="50" xfId="0" applyNumberFormat="1" applyFont="1" applyFill="1" applyBorder="1" applyAlignment="1">
      <alignment horizontal="center" vertical="center"/>
    </xf>
    <xf numFmtId="3" fontId="69" fillId="34" borderId="24" xfId="0" applyNumberFormat="1" applyFont="1" applyFill="1" applyBorder="1" applyAlignment="1">
      <alignment horizontal="center" vertical="center"/>
    </xf>
    <xf numFmtId="0" fontId="69" fillId="0" borderId="0" xfId="0" applyNumberFormat="1" applyFont="1" applyAlignment="1">
      <alignment horizontal="center" vertical="center"/>
    </xf>
    <xf numFmtId="0" fontId="77" fillId="0" borderId="0" xfId="0" applyNumberFormat="1" applyFont="1" applyAlignment="1">
      <alignment horizontal="center" vertical="center"/>
    </xf>
    <xf numFmtId="0" fontId="69" fillId="0" borderId="0" xfId="0" applyNumberFormat="1" applyFont="1" applyAlignment="1">
      <alignment horizontal="left" vertical="center"/>
    </xf>
    <xf numFmtId="0" fontId="65" fillId="0" borderId="75" xfId="62" applyFont="1" applyBorder="1" applyAlignment="1">
      <alignment horizontal="center" vertical="center"/>
      <protection/>
    </xf>
    <xf numFmtId="0" fontId="65" fillId="0" borderId="76" xfId="62" applyFont="1" applyBorder="1" applyAlignment="1">
      <alignment horizontal="center" vertical="center"/>
      <protection/>
    </xf>
    <xf numFmtId="0" fontId="65" fillId="0" borderId="49" xfId="62" applyFont="1" applyFill="1" applyBorder="1" applyAlignment="1">
      <alignment horizontal="center" vertical="center"/>
      <protection/>
    </xf>
    <xf numFmtId="0" fontId="65" fillId="0" borderId="24" xfId="62" applyFont="1" applyFill="1" applyBorder="1" applyAlignment="1">
      <alignment horizontal="center" vertical="center"/>
      <protection/>
    </xf>
    <xf numFmtId="0" fontId="65" fillId="0" borderId="27" xfId="62" applyFont="1" applyFill="1" applyBorder="1" applyAlignment="1">
      <alignment horizontal="center" vertical="center"/>
      <protection/>
    </xf>
    <xf numFmtId="0" fontId="65" fillId="0" borderId="29" xfId="62" applyFont="1" applyFill="1" applyBorder="1" applyAlignment="1">
      <alignment horizontal="center" vertical="center"/>
      <protection/>
    </xf>
    <xf numFmtId="0" fontId="63" fillId="0" borderId="10" xfId="62" applyNumberFormat="1" applyFont="1" applyBorder="1" applyAlignment="1">
      <alignment horizontal="center" vertical="center"/>
      <protection/>
    </xf>
    <xf numFmtId="0" fontId="65" fillId="0" borderId="19" xfId="62" applyFont="1" applyBorder="1" applyAlignment="1">
      <alignment horizontal="center" vertical="center"/>
      <protection/>
    </xf>
    <xf numFmtId="0" fontId="65" fillId="0" borderId="20" xfId="62" applyFont="1" applyBorder="1" applyAlignment="1">
      <alignment horizontal="center" vertical="center"/>
      <protection/>
    </xf>
    <xf numFmtId="0" fontId="63" fillId="0" borderId="21" xfId="62" applyFont="1" applyBorder="1" applyAlignment="1">
      <alignment horizontal="center" vertical="center"/>
      <protection/>
    </xf>
    <xf numFmtId="0" fontId="63" fillId="0" borderId="22" xfId="62" applyFont="1" applyBorder="1" applyAlignment="1">
      <alignment horizontal="center" vertical="center"/>
      <protection/>
    </xf>
    <xf numFmtId="0" fontId="63" fillId="0" borderId="45" xfId="62" applyFont="1" applyBorder="1" applyAlignment="1">
      <alignment horizontal="center" vertical="center"/>
      <protection/>
    </xf>
    <xf numFmtId="0" fontId="65" fillId="0" borderId="21"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82" xfId="62" applyFont="1" applyBorder="1" applyAlignment="1">
      <alignment horizontal="center" vertical="center"/>
      <protection/>
    </xf>
    <xf numFmtId="0" fontId="65" fillId="0" borderId="90" xfId="62" applyFont="1" applyBorder="1" applyAlignment="1">
      <alignment horizontal="center" vertical="center"/>
      <protection/>
    </xf>
    <xf numFmtId="0" fontId="65" fillId="0" borderId="91" xfId="62" applyFont="1" applyBorder="1" applyAlignment="1">
      <alignment horizontal="center" vertical="center"/>
      <protection/>
    </xf>
    <xf numFmtId="0" fontId="65" fillId="0" borderId="92" xfId="62" applyFont="1" applyBorder="1" applyAlignment="1">
      <alignment horizontal="center" vertical="center"/>
      <protection/>
    </xf>
    <xf numFmtId="0" fontId="65" fillId="0" borderId="93" xfId="62" applyFont="1" applyBorder="1" applyAlignment="1">
      <alignment horizontal="center" vertical="center"/>
      <protection/>
    </xf>
    <xf numFmtId="0" fontId="65" fillId="0" borderId="94" xfId="62" applyFont="1" applyBorder="1" applyAlignment="1">
      <alignment horizontal="center" vertical="center"/>
      <protection/>
    </xf>
    <xf numFmtId="0" fontId="65" fillId="0" borderId="49" xfId="62" applyFont="1" applyFill="1" applyBorder="1" applyAlignment="1">
      <alignment horizontal="center" vertical="center" shrinkToFit="1"/>
      <protection/>
    </xf>
    <xf numFmtId="0" fontId="65" fillId="0" borderId="24" xfId="62" applyFont="1" applyFill="1" applyBorder="1" applyAlignment="1">
      <alignment horizontal="center" vertical="center" shrinkToFit="1"/>
      <protection/>
    </xf>
    <xf numFmtId="0" fontId="65" fillId="0" borderId="27" xfId="62" applyFont="1" applyFill="1" applyBorder="1" applyAlignment="1">
      <alignment horizontal="center" vertical="center" shrinkToFit="1"/>
      <protection/>
    </xf>
    <xf numFmtId="0" fontId="65" fillId="0" borderId="29" xfId="62" applyFont="1" applyFill="1" applyBorder="1" applyAlignment="1">
      <alignment horizontal="center" vertical="center" shrinkToFit="1"/>
      <protection/>
    </xf>
    <xf numFmtId="0" fontId="63" fillId="0" borderId="10" xfId="62" applyFont="1" applyBorder="1" applyAlignment="1">
      <alignment horizontal="center" vertical="center"/>
      <protection/>
    </xf>
    <xf numFmtId="0" fontId="66" fillId="0" borderId="0" xfId="62" applyFont="1" applyAlignment="1">
      <alignment horizontal="left" vertical="center" wrapText="1"/>
      <protection/>
    </xf>
    <xf numFmtId="0" fontId="64" fillId="0" borderId="76" xfId="62" applyFont="1" applyBorder="1" applyAlignment="1">
      <alignment horizontal="center" vertical="center"/>
      <protection/>
    </xf>
    <xf numFmtId="0" fontId="64" fillId="0" borderId="0" xfId="62" applyFont="1" applyAlignment="1">
      <alignment horizontal="left" vertical="center" wrapText="1"/>
      <protection/>
    </xf>
    <xf numFmtId="0" fontId="65" fillId="0" borderId="0" xfId="62" applyFont="1" applyFill="1" applyBorder="1" applyAlignment="1">
      <alignment horizontal="center" vertical="center" shrinkToFit="1"/>
      <protection/>
    </xf>
    <xf numFmtId="0" fontId="65" fillId="0" borderId="0" xfId="62" applyFont="1" applyFill="1" applyBorder="1" applyAlignment="1">
      <alignment horizontal="center" vertical="center"/>
      <protection/>
    </xf>
    <xf numFmtId="0" fontId="71" fillId="0" borderId="0" xfId="62" applyFont="1" applyBorder="1" applyAlignment="1">
      <alignment horizontal="right"/>
      <protection/>
    </xf>
    <xf numFmtId="0" fontId="65" fillId="0" borderId="95" xfId="62" applyFont="1" applyBorder="1" applyAlignment="1">
      <alignment horizontal="center" vertical="center"/>
      <protection/>
    </xf>
    <xf numFmtId="0" fontId="69" fillId="0" borderId="95" xfId="0" applyFont="1" applyBorder="1" applyAlignment="1">
      <alignment horizontal="center" vertical="center"/>
    </xf>
    <xf numFmtId="0" fontId="69" fillId="0" borderId="76" xfId="0" applyFont="1" applyBorder="1" applyAlignment="1">
      <alignment horizontal="center" vertical="center"/>
    </xf>
    <xf numFmtId="0" fontId="63" fillId="0" borderId="0" xfId="62" applyFont="1" applyAlignment="1">
      <alignment horizontal="left" vertical="center"/>
      <protection/>
    </xf>
    <xf numFmtId="0" fontId="65" fillId="0" borderId="25" xfId="62" applyFont="1" applyBorder="1" applyAlignment="1">
      <alignment horizontal="center" vertical="center"/>
      <protection/>
    </xf>
    <xf numFmtId="178" fontId="65" fillId="0" borderId="21" xfId="62" applyNumberFormat="1" applyFont="1" applyBorder="1" applyAlignment="1">
      <alignment horizontal="center" vertical="center"/>
      <protection/>
    </xf>
    <xf numFmtId="0" fontId="65" fillId="0" borderId="11" xfId="62" applyFont="1" applyBorder="1" applyAlignment="1">
      <alignment horizontal="center" vertical="center" wrapText="1" shrinkToFit="1"/>
      <protection/>
    </xf>
    <xf numFmtId="0" fontId="71" fillId="0" borderId="0" xfId="62" applyFont="1" applyBorder="1" applyAlignment="1">
      <alignment horizontal="center"/>
      <protection/>
    </xf>
    <xf numFmtId="188" fontId="71" fillId="0" borderId="0" xfId="60" applyNumberFormat="1" applyFont="1" applyBorder="1" applyAlignment="1">
      <alignment horizontal="right"/>
    </xf>
    <xf numFmtId="0" fontId="65" fillId="0" borderId="21" xfId="62" applyFont="1" applyBorder="1" applyAlignment="1">
      <alignment horizontal="center" vertical="center" wrapText="1" shrinkToFit="1"/>
      <protection/>
    </xf>
    <xf numFmtId="0" fontId="65" fillId="0" borderId="22" xfId="62" applyFont="1" applyBorder="1" applyAlignment="1">
      <alignment horizontal="center" vertical="center" wrapText="1" shrinkToFit="1"/>
      <protection/>
    </xf>
    <xf numFmtId="0" fontId="65" fillId="0" borderId="22" xfId="62" applyFont="1" applyBorder="1" applyAlignment="1">
      <alignment horizontal="center" vertical="center" wrapText="1"/>
      <protection/>
    </xf>
    <xf numFmtId="0" fontId="65" fillId="0" borderId="11" xfId="62" applyFont="1" applyBorder="1" applyAlignment="1">
      <alignment horizontal="center" vertical="center"/>
      <protection/>
    </xf>
    <xf numFmtId="0" fontId="65" fillId="0" borderId="13" xfId="62" applyFont="1" applyBorder="1" applyAlignment="1">
      <alignment horizontal="center" vertical="center"/>
      <protection/>
    </xf>
    <xf numFmtId="178" fontId="65" fillId="0" borderId="13" xfId="62" applyNumberFormat="1" applyFont="1" applyBorder="1" applyAlignment="1">
      <alignment horizontal="center" vertical="center"/>
      <protection/>
    </xf>
    <xf numFmtId="0" fontId="65" fillId="0" borderId="26" xfId="62" applyFont="1" applyBorder="1" applyAlignment="1">
      <alignment horizontal="center" vertical="center"/>
      <protection/>
    </xf>
    <xf numFmtId="0" fontId="65" fillId="0" borderId="18" xfId="62" applyFont="1" applyBorder="1" applyAlignment="1">
      <alignment horizontal="center" vertical="center"/>
      <protection/>
    </xf>
    <xf numFmtId="0" fontId="65" fillId="0" borderId="13" xfId="62" applyFont="1" applyBorder="1" applyAlignment="1">
      <alignment horizontal="center" vertical="center" wrapText="1" shrinkToFit="1"/>
      <protection/>
    </xf>
    <xf numFmtId="0" fontId="65" fillId="0" borderId="18" xfId="62" applyFont="1" applyBorder="1" applyAlignment="1">
      <alignment horizontal="center" vertical="center" wrapText="1" shrinkToFit="1"/>
      <protection/>
    </xf>
    <xf numFmtId="0" fontId="65" fillId="0" borderId="26" xfId="62" applyFont="1" applyBorder="1" applyAlignment="1">
      <alignment horizontal="center" vertical="center" wrapText="1" shrinkToFit="1"/>
      <protection/>
    </xf>
    <xf numFmtId="178" fontId="65" fillId="0" borderId="19" xfId="62" applyNumberFormat="1" applyFont="1" applyBorder="1" applyAlignment="1">
      <alignment horizontal="center" vertical="center"/>
      <protection/>
    </xf>
    <xf numFmtId="178" fontId="65" fillId="0" borderId="14" xfId="62" applyNumberFormat="1" applyFont="1" applyBorder="1" applyAlignment="1">
      <alignment horizontal="center" vertical="center"/>
      <protection/>
    </xf>
    <xf numFmtId="178" fontId="65" fillId="0" borderId="16" xfId="62" applyNumberFormat="1" applyFont="1" applyBorder="1" applyAlignment="1">
      <alignment horizontal="center" vertical="center"/>
      <protection/>
    </xf>
    <xf numFmtId="0" fontId="65" fillId="0" borderId="15" xfId="62" applyFont="1" applyBorder="1" applyAlignment="1">
      <alignment horizontal="center" vertical="center" wrapText="1"/>
      <protection/>
    </xf>
    <xf numFmtId="0" fontId="65" fillId="0" borderId="15" xfId="62" applyFont="1" applyBorder="1" applyAlignment="1">
      <alignment horizontal="center" vertical="center"/>
      <protection/>
    </xf>
    <xf numFmtId="0" fontId="65" fillId="0" borderId="17" xfId="62" applyFont="1" applyBorder="1" applyAlignment="1">
      <alignment horizontal="center" vertical="center"/>
      <protection/>
    </xf>
    <xf numFmtId="0" fontId="65" fillId="0" borderId="20" xfId="62" applyFont="1" applyBorder="1" applyAlignment="1">
      <alignment horizontal="center" vertical="center" wrapText="1"/>
      <protection/>
    </xf>
    <xf numFmtId="0" fontId="65" fillId="0" borderId="45" xfId="62" applyFont="1" applyBorder="1" applyAlignment="1">
      <alignment horizontal="center" vertical="center" wrapText="1" shrinkToFit="1"/>
      <protection/>
    </xf>
    <xf numFmtId="0" fontId="64" fillId="0" borderId="10" xfId="62" applyNumberFormat="1" applyFont="1" applyBorder="1" applyAlignment="1">
      <alignment horizontal="center" vertical="center"/>
      <protection/>
    </xf>
    <xf numFmtId="0" fontId="69" fillId="0" borderId="19" xfId="0" applyFont="1" applyBorder="1" applyAlignment="1">
      <alignment horizontal="center"/>
    </xf>
    <xf numFmtId="0" fontId="69" fillId="0" borderId="25" xfId="0" applyFont="1" applyBorder="1" applyAlignment="1">
      <alignment horizontal="center"/>
    </xf>
    <xf numFmtId="0" fontId="69" fillId="0" borderId="20" xfId="0" applyFont="1" applyBorder="1" applyAlignment="1">
      <alignment horizontal="center"/>
    </xf>
    <xf numFmtId="0" fontId="69" fillId="33" borderId="19" xfId="0" applyFont="1" applyFill="1" applyBorder="1" applyAlignment="1">
      <alignment horizontal="right"/>
    </xf>
    <xf numFmtId="0" fontId="69" fillId="33" borderId="25" xfId="0" applyFont="1" applyFill="1" applyBorder="1" applyAlignment="1">
      <alignment horizontal="right"/>
    </xf>
    <xf numFmtId="0" fontId="69" fillId="33" borderId="20" xfId="0" applyFont="1" applyFill="1" applyBorder="1" applyAlignment="1">
      <alignment horizontal="right"/>
    </xf>
    <xf numFmtId="0" fontId="69" fillId="33" borderId="16" xfId="0" applyFont="1" applyFill="1" applyBorder="1" applyAlignment="1">
      <alignment horizontal="right"/>
    </xf>
    <xf numFmtId="0" fontId="69" fillId="33" borderId="10" xfId="0" applyFont="1" applyFill="1" applyBorder="1" applyAlignment="1">
      <alignment horizontal="right"/>
    </xf>
    <xf numFmtId="0" fontId="69" fillId="33" borderId="17" xfId="0" applyFont="1" applyFill="1" applyBorder="1" applyAlignment="1">
      <alignment horizontal="right"/>
    </xf>
    <xf numFmtId="0" fontId="69" fillId="33" borderId="96" xfId="0" applyFont="1" applyFill="1" applyBorder="1" applyAlignment="1">
      <alignment horizontal="right"/>
    </xf>
    <xf numFmtId="0" fontId="69" fillId="33" borderId="97" xfId="0" applyFont="1" applyFill="1" applyBorder="1" applyAlignment="1">
      <alignment horizontal="right"/>
    </xf>
    <xf numFmtId="0" fontId="69" fillId="33" borderId="98" xfId="0" applyFont="1" applyFill="1" applyBorder="1" applyAlignment="1">
      <alignment horizontal="right"/>
    </xf>
    <xf numFmtId="0" fontId="69" fillId="0" borderId="21" xfId="0" applyFont="1" applyBorder="1" applyAlignment="1">
      <alignment horizontal="right"/>
    </xf>
    <xf numFmtId="0" fontId="69" fillId="0" borderId="45" xfId="0" applyFont="1" applyBorder="1" applyAlignment="1">
      <alignment horizontal="right"/>
    </xf>
    <xf numFmtId="0" fontId="69" fillId="0" borderId="99" xfId="0" applyFont="1" applyBorder="1" applyAlignment="1">
      <alignment horizontal="right"/>
    </xf>
    <xf numFmtId="0" fontId="69" fillId="34" borderId="100" xfId="0" applyFont="1" applyFill="1" applyBorder="1" applyAlignment="1">
      <alignment horizontal="right"/>
    </xf>
    <xf numFmtId="0" fontId="69" fillId="34" borderId="101" xfId="0" applyFont="1" applyFill="1" applyBorder="1" applyAlignment="1">
      <alignment horizontal="right"/>
    </xf>
    <xf numFmtId="0" fontId="69" fillId="34" borderId="79" xfId="0" applyFont="1" applyFill="1" applyBorder="1" applyAlignment="1">
      <alignment horizontal="right"/>
    </xf>
    <xf numFmtId="0" fontId="69" fillId="0" borderId="19" xfId="0" applyFont="1" applyBorder="1" applyAlignment="1">
      <alignment horizontal="center" wrapText="1" shrinkToFit="1"/>
    </xf>
    <xf numFmtId="0" fontId="69" fillId="0" borderId="25" xfId="0" applyFont="1" applyBorder="1" applyAlignment="1">
      <alignment horizontal="center" wrapText="1" shrinkToFit="1"/>
    </xf>
    <xf numFmtId="0" fontId="69" fillId="0" borderId="20" xfId="0" applyFont="1" applyBorder="1" applyAlignment="1">
      <alignment horizontal="center" wrapText="1" shrinkToFit="1"/>
    </xf>
    <xf numFmtId="0" fontId="69" fillId="0" borderId="14" xfId="0" applyFont="1" applyBorder="1" applyAlignment="1">
      <alignment horizontal="center"/>
    </xf>
    <xf numFmtId="0" fontId="69" fillId="0" borderId="0" xfId="0" applyFont="1" applyBorder="1" applyAlignment="1">
      <alignment horizontal="center"/>
    </xf>
    <xf numFmtId="0" fontId="69" fillId="0" borderId="15" xfId="0" applyFont="1" applyBorder="1" applyAlignment="1">
      <alignment horizontal="center"/>
    </xf>
    <xf numFmtId="0" fontId="69" fillId="0" borderId="16" xfId="0" applyFont="1" applyBorder="1" applyAlignment="1">
      <alignment horizontal="right"/>
    </xf>
    <xf numFmtId="0" fontId="69" fillId="0" borderId="10" xfId="0" applyFont="1" applyBorder="1" applyAlignment="1">
      <alignment horizontal="right"/>
    </xf>
    <xf numFmtId="0" fontId="69" fillId="0" borderId="17" xfId="0" applyFont="1" applyBorder="1" applyAlignment="1">
      <alignment horizontal="right"/>
    </xf>
    <xf numFmtId="0" fontId="69" fillId="0" borderId="0" xfId="0" applyFont="1" applyAlignment="1">
      <alignment horizontal="left" shrinkToFit="1"/>
    </xf>
    <xf numFmtId="0" fontId="69" fillId="0" borderId="0" xfId="0" applyFont="1" applyAlignment="1">
      <alignment shrinkToFit="1"/>
    </xf>
    <xf numFmtId="0" fontId="63" fillId="0" borderId="21" xfId="62" applyFont="1" applyBorder="1" applyAlignment="1">
      <alignment horizontal="center" vertical="center" shrinkToFit="1"/>
      <protection/>
    </xf>
    <xf numFmtId="0" fontId="63" fillId="0" borderId="45" xfId="62" applyFont="1" applyBorder="1" applyAlignment="1">
      <alignment horizontal="center" vertical="center" shrinkToFit="1"/>
      <protection/>
    </xf>
    <xf numFmtId="0" fontId="63" fillId="0" borderId="22" xfId="62" applyFont="1" applyBorder="1" applyAlignment="1">
      <alignment horizontal="center" vertical="center" shrinkToFit="1"/>
      <protection/>
    </xf>
    <xf numFmtId="0" fontId="64" fillId="0" borderId="21" xfId="62" applyFont="1" applyBorder="1" applyAlignment="1">
      <alignment horizontal="center" vertical="center"/>
      <protection/>
    </xf>
    <xf numFmtId="0" fontId="64" fillId="0" borderId="22" xfId="62" applyFont="1" applyBorder="1" applyAlignment="1">
      <alignment horizontal="center" vertical="center"/>
      <protection/>
    </xf>
    <xf numFmtId="0" fontId="64" fillId="0" borderId="45" xfId="62" applyFont="1" applyBorder="1" applyAlignment="1">
      <alignment horizontal="center" vertical="center"/>
      <protection/>
    </xf>
    <xf numFmtId="0" fontId="64" fillId="0" borderId="10" xfId="62" applyFont="1" applyBorder="1" applyAlignment="1">
      <alignment horizontal="center" vertical="center"/>
      <protection/>
    </xf>
    <xf numFmtId="0" fontId="64" fillId="0" borderId="0" xfId="62" applyFont="1" applyAlignment="1">
      <alignment horizontal="right" vertical="center" wrapText="1"/>
      <protection/>
    </xf>
    <xf numFmtId="0" fontId="64" fillId="0" borderId="15" xfId="62" applyFont="1" applyBorder="1" applyAlignment="1">
      <alignment horizontal="right" vertical="center" wrapText="1"/>
      <protection/>
    </xf>
    <xf numFmtId="0" fontId="64" fillId="0" borderId="0" xfId="62" applyFont="1" applyAlignment="1">
      <alignment horizontal="center" vertical="center"/>
      <protection/>
    </xf>
    <xf numFmtId="0" fontId="63" fillId="0" borderId="0" xfId="62" applyFont="1" applyAlignment="1">
      <alignment horizontal="left" vertical="center" shrinkToFit="1"/>
      <protection/>
    </xf>
    <xf numFmtId="0" fontId="63" fillId="0" borderId="15" xfId="62" applyFont="1" applyBorder="1" applyAlignment="1">
      <alignment horizontal="left" vertical="center" shrinkToFit="1"/>
      <protection/>
    </xf>
    <xf numFmtId="0" fontId="64" fillId="0" borderId="0" xfId="62" applyFont="1" applyAlignment="1">
      <alignment horizontal="left" vertical="top" wrapText="1"/>
      <protection/>
    </xf>
    <xf numFmtId="0" fontId="64" fillId="0" borderId="15" xfId="62" applyFont="1" applyBorder="1" applyAlignment="1">
      <alignment horizontal="left" vertical="top" wrapText="1"/>
      <protection/>
    </xf>
    <xf numFmtId="0" fontId="65" fillId="0" borderId="75" xfId="62" applyFont="1" applyFill="1" applyBorder="1" applyAlignment="1">
      <alignment horizontal="center" vertical="center"/>
      <protection/>
    </xf>
    <xf numFmtId="0" fontId="65" fillId="0" borderId="76" xfId="62" applyFont="1" applyFill="1" applyBorder="1" applyAlignment="1">
      <alignment horizontal="center" vertical="center"/>
      <protection/>
    </xf>
    <xf numFmtId="0" fontId="65" fillId="0" borderId="73" xfId="62" applyFont="1" applyFill="1" applyBorder="1" applyAlignment="1">
      <alignment horizontal="center" vertical="center"/>
      <protection/>
    </xf>
    <xf numFmtId="0" fontId="65" fillId="0" borderId="21" xfId="62" applyFont="1" applyBorder="1" applyAlignment="1">
      <alignment horizontal="center" vertical="center" shrinkToFit="1"/>
      <protection/>
    </xf>
    <xf numFmtId="0" fontId="65" fillId="0" borderId="22" xfId="62" applyFont="1" applyBorder="1" applyAlignment="1">
      <alignment horizontal="center" vertical="center" shrinkToFit="1"/>
      <protection/>
    </xf>
    <xf numFmtId="0" fontId="66" fillId="0" borderId="0" xfId="62" applyFont="1" applyAlignment="1">
      <alignment vertical="center" wrapText="1"/>
      <protection/>
    </xf>
    <xf numFmtId="177" fontId="71" fillId="0" borderId="37" xfId="63" applyNumberFormat="1" applyFont="1" applyBorder="1" applyAlignment="1">
      <alignment vertical="center"/>
      <protection/>
    </xf>
    <xf numFmtId="177" fontId="71" fillId="0" borderId="36" xfId="63" applyNumberFormat="1" applyFont="1" applyBorder="1" applyAlignment="1">
      <alignment vertical="center"/>
      <protection/>
    </xf>
    <xf numFmtId="177" fontId="71" fillId="0" borderId="57" xfId="63" applyNumberFormat="1" applyFont="1" applyBorder="1" applyAlignment="1">
      <alignment vertical="center"/>
      <protection/>
    </xf>
    <xf numFmtId="199" fontId="71" fillId="0" borderId="37" xfId="63" applyNumberFormat="1" applyFont="1" applyBorder="1" applyAlignment="1">
      <alignment vertical="center"/>
      <protection/>
    </xf>
    <xf numFmtId="199" fontId="71" fillId="0" borderId="36" xfId="63" applyNumberFormat="1" applyFont="1" applyBorder="1" applyAlignment="1">
      <alignment vertical="center"/>
      <protection/>
    </xf>
    <xf numFmtId="199" fontId="71" fillId="0" borderId="57" xfId="63" applyNumberFormat="1" applyFont="1" applyBorder="1" applyAlignment="1">
      <alignment vertical="center"/>
      <protection/>
    </xf>
    <xf numFmtId="199" fontId="71" fillId="0" borderId="102" xfId="63" applyNumberFormat="1" applyFont="1" applyBorder="1" applyAlignment="1">
      <alignment vertical="center"/>
      <protection/>
    </xf>
    <xf numFmtId="181" fontId="71" fillId="0" borderId="103" xfId="63" applyNumberFormat="1" applyFont="1" applyBorder="1" applyAlignment="1">
      <alignment horizontal="center" vertical="center"/>
      <protection/>
    </xf>
    <xf numFmtId="181" fontId="71" fillId="0" borderId="36" xfId="63" applyNumberFormat="1" applyFont="1" applyBorder="1" applyAlignment="1">
      <alignment horizontal="center" vertical="center"/>
      <protection/>
    </xf>
    <xf numFmtId="181" fontId="71" fillId="0" borderId="102" xfId="63" applyNumberFormat="1" applyFont="1" applyBorder="1" applyAlignment="1">
      <alignment horizontal="center" vertical="center"/>
      <protection/>
    </xf>
    <xf numFmtId="181" fontId="71" fillId="0" borderId="104" xfId="63" applyNumberFormat="1" applyFont="1" applyBorder="1" applyAlignment="1">
      <alignment horizontal="center" vertical="center"/>
      <protection/>
    </xf>
    <xf numFmtId="181" fontId="71" fillId="0" borderId="105" xfId="63" applyNumberFormat="1" applyFont="1" applyBorder="1" applyAlignment="1">
      <alignment horizontal="center" vertical="center"/>
      <protection/>
    </xf>
    <xf numFmtId="181" fontId="71" fillId="0" borderId="106" xfId="63" applyNumberFormat="1" applyFont="1" applyBorder="1" applyAlignment="1">
      <alignment horizontal="center" vertical="center"/>
      <protection/>
    </xf>
    <xf numFmtId="181" fontId="71" fillId="0" borderId="37" xfId="63" applyNumberFormat="1" applyFont="1" applyBorder="1" applyAlignment="1">
      <alignment vertical="center"/>
      <protection/>
    </xf>
    <xf numFmtId="181" fontId="71" fillId="0" borderId="36" xfId="63" applyNumberFormat="1" applyFont="1" applyBorder="1" applyAlignment="1">
      <alignment vertical="center"/>
      <protection/>
    </xf>
    <xf numFmtId="0" fontId="71" fillId="0" borderId="107" xfId="64" applyFont="1" applyFill="1" applyBorder="1" applyAlignment="1">
      <alignment horizontal="center" vertical="center"/>
      <protection/>
    </xf>
    <xf numFmtId="0" fontId="73" fillId="0" borderId="108" xfId="64" applyFont="1" applyFill="1" applyBorder="1" applyAlignment="1">
      <alignment horizontal="center" vertical="center"/>
      <protection/>
    </xf>
    <xf numFmtId="0" fontId="73" fillId="0" borderId="109" xfId="64" applyFont="1" applyFill="1" applyBorder="1" applyAlignment="1">
      <alignment horizontal="center" vertical="center"/>
      <protection/>
    </xf>
    <xf numFmtId="0" fontId="71" fillId="0" borderId="110" xfId="64" applyFont="1" applyFill="1" applyBorder="1" applyAlignment="1">
      <alignment vertical="center"/>
      <protection/>
    </xf>
    <xf numFmtId="183" fontId="71" fillId="0" borderId="107" xfId="64" applyNumberFormat="1" applyFont="1" applyFill="1" applyBorder="1" applyAlignment="1" quotePrefix="1">
      <alignment horizontal="right" vertical="center"/>
      <protection/>
    </xf>
    <xf numFmtId="183" fontId="71" fillId="0" borderId="108" xfId="64" applyNumberFormat="1" applyFont="1" applyFill="1" applyBorder="1" applyAlignment="1" quotePrefix="1">
      <alignment horizontal="right" vertical="center"/>
      <protection/>
    </xf>
    <xf numFmtId="183" fontId="71" fillId="0" borderId="109" xfId="64" applyNumberFormat="1" applyFont="1" applyFill="1" applyBorder="1" applyAlignment="1" quotePrefix="1">
      <alignment horizontal="right" vertical="center"/>
      <protection/>
    </xf>
    <xf numFmtId="183" fontId="71" fillId="0" borderId="110" xfId="64" applyNumberFormat="1" applyFont="1" applyFill="1" applyBorder="1" applyAlignment="1">
      <alignment vertical="center"/>
      <protection/>
    </xf>
    <xf numFmtId="0" fontId="71" fillId="0" borderId="111" xfId="64" applyFont="1" applyFill="1" applyBorder="1" applyAlignment="1">
      <alignment horizontal="center" vertical="center"/>
      <protection/>
    </xf>
    <xf numFmtId="0" fontId="73" fillId="0" borderId="112" xfId="64" applyFont="1" applyFill="1" applyBorder="1" applyAlignment="1">
      <alignment horizontal="center" vertical="center"/>
      <protection/>
    </xf>
    <xf numFmtId="0" fontId="73" fillId="0" borderId="113" xfId="64" applyFont="1" applyFill="1" applyBorder="1" applyAlignment="1">
      <alignment horizontal="center" vertical="center"/>
      <protection/>
    </xf>
    <xf numFmtId="0" fontId="71" fillId="0" borderId="114" xfId="64" applyFont="1" applyFill="1" applyBorder="1" applyAlignment="1">
      <alignment vertical="center"/>
      <protection/>
    </xf>
    <xf numFmtId="0" fontId="71" fillId="0" borderId="114" xfId="64" applyFont="1" applyFill="1" applyBorder="1" applyAlignment="1" quotePrefix="1">
      <alignment horizontal="right" vertical="center"/>
      <protection/>
    </xf>
    <xf numFmtId="0" fontId="71" fillId="0" borderId="114" xfId="64" applyFont="1" applyFill="1" applyBorder="1" applyAlignment="1">
      <alignment horizontal="right" vertical="center"/>
      <protection/>
    </xf>
    <xf numFmtId="0" fontId="71" fillId="0" borderId="111" xfId="64" applyFont="1" applyFill="1" applyBorder="1" applyAlignment="1" quotePrefix="1">
      <alignment horizontal="right" vertical="center"/>
      <protection/>
    </xf>
    <xf numFmtId="0" fontId="73" fillId="0" borderId="112" xfId="64" applyFont="1" applyFill="1" applyBorder="1" applyAlignment="1">
      <alignment vertical="center"/>
      <protection/>
    </xf>
    <xf numFmtId="0" fontId="73" fillId="0" borderId="113" xfId="64" applyFont="1" applyFill="1" applyBorder="1" applyAlignment="1">
      <alignment vertical="center"/>
      <protection/>
    </xf>
    <xf numFmtId="183" fontId="71" fillId="0" borderId="114" xfId="64" applyNumberFormat="1" applyFont="1" applyFill="1" applyBorder="1" applyAlignment="1" quotePrefix="1">
      <alignment horizontal="right" vertical="center"/>
      <protection/>
    </xf>
    <xf numFmtId="183" fontId="71" fillId="0" borderId="114" xfId="64" applyNumberFormat="1" applyFont="1" applyFill="1" applyBorder="1" applyAlignment="1">
      <alignment horizontal="right" vertical="center"/>
      <protection/>
    </xf>
    <xf numFmtId="0" fontId="71" fillId="0" borderId="19" xfId="64" applyFont="1" applyFill="1" applyBorder="1" applyAlignment="1">
      <alignment horizontal="center" vertical="center"/>
      <protection/>
    </xf>
    <xf numFmtId="0" fontId="73" fillId="0" borderId="25" xfId="64" applyFont="1" applyFill="1" applyBorder="1" applyAlignment="1">
      <alignment vertical="center"/>
      <protection/>
    </xf>
    <xf numFmtId="0" fontId="73" fillId="0" borderId="20" xfId="64" applyFont="1" applyFill="1" applyBorder="1" applyAlignment="1">
      <alignment vertical="center"/>
      <protection/>
    </xf>
    <xf numFmtId="0" fontId="71" fillId="0" borderId="25" xfId="64" applyFont="1" applyFill="1" applyBorder="1" applyAlignment="1">
      <alignment horizontal="center" vertical="center"/>
      <protection/>
    </xf>
    <xf numFmtId="0" fontId="71" fillId="0" borderId="20" xfId="64" applyFont="1" applyFill="1" applyBorder="1" applyAlignment="1">
      <alignment horizontal="center" vertical="center"/>
      <protection/>
    </xf>
    <xf numFmtId="0" fontId="71" fillId="0" borderId="115" xfId="64" applyFont="1" applyFill="1" applyBorder="1" applyAlignment="1">
      <alignment horizontal="center" vertical="center"/>
      <protection/>
    </xf>
    <xf numFmtId="0" fontId="73" fillId="0" borderId="116" xfId="64" applyFont="1" applyFill="1" applyBorder="1" applyAlignment="1">
      <alignment horizontal="center" vertical="center"/>
      <protection/>
    </xf>
    <xf numFmtId="0" fontId="73" fillId="0" borderId="117" xfId="64" applyFont="1" applyFill="1" applyBorder="1" applyAlignment="1">
      <alignment horizontal="center" vertical="center"/>
      <protection/>
    </xf>
    <xf numFmtId="0" fontId="71" fillId="0" borderId="118" xfId="64" applyFont="1" applyFill="1" applyBorder="1" applyAlignment="1">
      <alignment vertical="center"/>
      <protection/>
    </xf>
    <xf numFmtId="0" fontId="71" fillId="0" borderId="118" xfId="64" applyFont="1" applyFill="1" applyBorder="1" applyAlignment="1" quotePrefix="1">
      <alignment horizontal="right" vertical="center"/>
      <protection/>
    </xf>
    <xf numFmtId="0" fontId="71" fillId="0" borderId="118" xfId="64" applyFont="1" applyFill="1" applyBorder="1" applyAlignment="1">
      <alignment horizontal="right" vertical="center"/>
      <protection/>
    </xf>
    <xf numFmtId="0" fontId="71" fillId="0" borderId="115" xfId="64" applyFont="1" applyFill="1" applyBorder="1" applyAlignment="1" quotePrefix="1">
      <alignment horizontal="right" vertical="center"/>
      <protection/>
    </xf>
    <xf numFmtId="0" fontId="73" fillId="0" borderId="116" xfId="64" applyFont="1" applyFill="1" applyBorder="1" applyAlignment="1">
      <alignment vertical="center"/>
      <protection/>
    </xf>
    <xf numFmtId="0" fontId="73" fillId="0" borderId="117" xfId="64" applyFont="1" applyFill="1" applyBorder="1" applyAlignment="1">
      <alignment vertical="center"/>
      <protection/>
    </xf>
    <xf numFmtId="183" fontId="71" fillId="0" borderId="118" xfId="64" applyNumberFormat="1" applyFont="1" applyFill="1" applyBorder="1" applyAlignment="1" quotePrefix="1">
      <alignment horizontal="right" vertical="center"/>
      <protection/>
    </xf>
    <xf numFmtId="183" fontId="71" fillId="0" borderId="118" xfId="64" applyNumberFormat="1" applyFont="1" applyFill="1" applyBorder="1" applyAlignment="1">
      <alignment horizontal="right" vertical="center"/>
      <protection/>
    </xf>
    <xf numFmtId="188" fontId="71" fillId="0" borderId="46" xfId="64" applyNumberFormat="1" applyFont="1" applyFill="1" applyBorder="1" applyAlignment="1">
      <alignment vertical="center"/>
      <protection/>
    </xf>
    <xf numFmtId="188" fontId="73" fillId="0" borderId="45" xfId="64" applyNumberFormat="1" applyFont="1" applyFill="1" applyBorder="1" applyAlignment="1">
      <alignment vertical="center"/>
      <protection/>
    </xf>
    <xf numFmtId="201" fontId="71" fillId="0" borderId="46" xfId="64" applyNumberFormat="1" applyFont="1" applyFill="1" applyBorder="1" applyAlignment="1">
      <alignment vertical="center"/>
      <protection/>
    </xf>
    <xf numFmtId="201" fontId="73" fillId="0" borderId="45" xfId="64" applyNumberFormat="1" applyFont="1" applyFill="1" applyBorder="1" applyAlignment="1">
      <alignment vertical="center"/>
      <protection/>
    </xf>
    <xf numFmtId="200" fontId="71" fillId="0" borderId="46" xfId="64" applyNumberFormat="1" applyFont="1" applyFill="1" applyBorder="1" applyAlignment="1">
      <alignment vertical="center"/>
      <protection/>
    </xf>
    <xf numFmtId="200" fontId="73" fillId="0" borderId="45" xfId="64" applyNumberFormat="1" applyFont="1" applyFill="1" applyBorder="1" applyAlignment="1">
      <alignment vertical="center"/>
      <protection/>
    </xf>
    <xf numFmtId="0" fontId="73" fillId="0" borderId="25" xfId="64" applyFont="1" applyFill="1" applyBorder="1" applyAlignment="1">
      <alignment horizontal="center" vertical="center"/>
      <protection/>
    </xf>
    <xf numFmtId="0" fontId="73" fillId="0" borderId="20" xfId="64" applyFont="1" applyFill="1" applyBorder="1" applyAlignment="1">
      <alignment horizontal="center" vertical="center"/>
      <protection/>
    </xf>
    <xf numFmtId="0" fontId="73" fillId="0" borderId="16" xfId="64" applyFont="1" applyFill="1" applyBorder="1" applyAlignment="1">
      <alignment horizontal="center" vertical="center"/>
      <protection/>
    </xf>
    <xf numFmtId="0" fontId="73" fillId="0" borderId="10" xfId="64" applyFont="1" applyFill="1" applyBorder="1" applyAlignment="1">
      <alignment horizontal="center" vertical="center"/>
      <protection/>
    </xf>
    <xf numFmtId="0" fontId="73" fillId="0" borderId="17" xfId="64" applyFont="1" applyFill="1" applyBorder="1" applyAlignment="1">
      <alignment horizontal="center" vertical="center"/>
      <protection/>
    </xf>
    <xf numFmtId="188" fontId="71" fillId="0" borderId="36" xfId="64" applyNumberFormat="1" applyFont="1" applyFill="1" applyBorder="1" applyAlignment="1">
      <alignment vertical="center"/>
      <protection/>
    </xf>
    <xf numFmtId="188" fontId="73" fillId="0" borderId="36" xfId="64" applyNumberFormat="1" applyFont="1" applyFill="1" applyBorder="1" applyAlignment="1">
      <alignment vertical="center"/>
      <protection/>
    </xf>
    <xf numFmtId="188" fontId="73" fillId="0" borderId="57" xfId="64" applyNumberFormat="1" applyFont="1" applyFill="1" applyBorder="1" applyAlignment="1">
      <alignment vertical="center"/>
      <protection/>
    </xf>
    <xf numFmtId="183" fontId="71" fillId="0" borderId="36" xfId="64" applyNumberFormat="1" applyFont="1" applyFill="1" applyBorder="1" applyAlignment="1" quotePrefix="1">
      <alignment vertical="center"/>
      <protection/>
    </xf>
    <xf numFmtId="183" fontId="73" fillId="0" borderId="36" xfId="64" applyNumberFormat="1" applyFont="1" applyFill="1" applyBorder="1" applyAlignment="1">
      <alignment vertical="center"/>
      <protection/>
    </xf>
    <xf numFmtId="188" fontId="71" fillId="0" borderId="32" xfId="64" applyNumberFormat="1" applyFont="1" applyFill="1" applyBorder="1" applyAlignment="1">
      <alignment vertical="center"/>
      <protection/>
    </xf>
    <xf numFmtId="202" fontId="71" fillId="0" borderId="45" xfId="64" applyNumberFormat="1" applyFont="1" applyFill="1" applyBorder="1" applyAlignment="1">
      <alignment horizontal="right" vertical="center"/>
      <protection/>
    </xf>
    <xf numFmtId="202" fontId="73" fillId="0" borderId="22" xfId="64" applyNumberFormat="1" applyFont="1" applyFill="1" applyBorder="1" applyAlignment="1">
      <alignment horizontal="right" vertical="center"/>
      <protection/>
    </xf>
    <xf numFmtId="188" fontId="71" fillId="0" borderId="41" xfId="64" applyNumberFormat="1" applyFont="1" applyFill="1" applyBorder="1" applyAlignment="1">
      <alignment vertical="center"/>
      <protection/>
    </xf>
    <xf numFmtId="188" fontId="71" fillId="0" borderId="45" xfId="64" applyNumberFormat="1" applyFont="1" applyFill="1" applyBorder="1" applyAlignment="1">
      <alignment vertical="center"/>
      <protection/>
    </xf>
    <xf numFmtId="188" fontId="71" fillId="0" borderId="43" xfId="64" applyNumberFormat="1" applyFont="1" applyFill="1" applyBorder="1" applyAlignment="1">
      <alignment vertical="center"/>
      <protection/>
    </xf>
    <xf numFmtId="183" fontId="71" fillId="0" borderId="41" xfId="64" applyNumberFormat="1" applyFont="1" applyFill="1" applyBorder="1" applyAlignment="1" quotePrefix="1">
      <alignment vertical="center"/>
      <protection/>
    </xf>
    <xf numFmtId="191" fontId="69" fillId="0" borderId="11" xfId="0" applyNumberFormat="1" applyFont="1" applyBorder="1" applyAlignment="1">
      <alignment horizontal="right" vertical="center"/>
    </xf>
    <xf numFmtId="0" fontId="69" fillId="0" borderId="11" xfId="0" applyFont="1" applyBorder="1" applyAlignment="1">
      <alignment horizontal="right" vertical="center"/>
    </xf>
    <xf numFmtId="0" fontId="69" fillId="0" borderId="21" xfId="0" applyFont="1" applyBorder="1" applyAlignment="1">
      <alignment horizontal="right" vertical="center"/>
    </xf>
    <xf numFmtId="180" fontId="69" fillId="0" borderId="11" xfId="0" applyNumberFormat="1" applyFont="1" applyBorder="1" applyAlignment="1">
      <alignment horizontal="right" vertical="center"/>
    </xf>
    <xf numFmtId="3" fontId="69" fillId="0" borderId="11" xfId="0" applyNumberFormat="1" applyFont="1" applyBorder="1" applyAlignment="1">
      <alignment horizontal="righ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191" fontId="69" fillId="0" borderId="71" xfId="0" applyNumberFormat="1" applyFont="1" applyBorder="1" applyAlignment="1">
      <alignment horizontal="right" vertical="center"/>
    </xf>
    <xf numFmtId="0" fontId="69" fillId="0" borderId="71" xfId="0" applyFont="1" applyBorder="1" applyAlignment="1">
      <alignment horizontal="center" vertical="center"/>
    </xf>
    <xf numFmtId="0" fontId="69" fillId="36" borderId="19" xfId="0" applyFont="1" applyFill="1" applyBorder="1" applyAlignment="1">
      <alignment horizontal="center" vertical="center"/>
    </xf>
    <xf numFmtId="0" fontId="69" fillId="36" borderId="25" xfId="0" applyFont="1" applyFill="1" applyBorder="1" applyAlignment="1">
      <alignment horizontal="center" vertical="center"/>
    </xf>
    <xf numFmtId="0" fontId="69" fillId="36" borderId="21" xfId="0" applyFont="1" applyFill="1" applyBorder="1" applyAlignment="1">
      <alignment horizontal="center" vertical="center"/>
    </xf>
    <xf numFmtId="0" fontId="69" fillId="36" borderId="45" xfId="0" applyFont="1" applyFill="1" applyBorder="1" applyAlignment="1">
      <alignment horizontal="center" vertical="center"/>
    </xf>
    <xf numFmtId="0" fontId="69" fillId="36" borderId="22" xfId="0" applyFont="1" applyFill="1" applyBorder="1" applyAlignment="1">
      <alignment horizontal="center" vertical="center"/>
    </xf>
    <xf numFmtId="0" fontId="69" fillId="0" borderId="11" xfId="0" applyFont="1" applyBorder="1" applyAlignment="1">
      <alignment horizontal="left" vertical="center"/>
    </xf>
    <xf numFmtId="0" fontId="69" fillId="0" borderId="11" xfId="0" applyFont="1" applyBorder="1" applyAlignment="1">
      <alignment horizontal="center" vertical="center" shrinkToFit="1"/>
    </xf>
    <xf numFmtId="0" fontId="69" fillId="0" borderId="0" xfId="0" applyNumberFormat="1" applyFont="1" applyBorder="1" applyAlignment="1">
      <alignment horizontal="center" vertical="center"/>
    </xf>
    <xf numFmtId="0" fontId="69" fillId="0" borderId="19" xfId="0" applyFont="1" applyBorder="1" applyAlignment="1">
      <alignment horizontal="center" vertical="center"/>
    </xf>
    <xf numFmtId="0" fontId="69" fillId="0" borderId="16" xfId="0" applyFont="1" applyBorder="1" applyAlignment="1">
      <alignment horizontal="center" vertical="center"/>
    </xf>
    <xf numFmtId="0" fontId="69" fillId="0" borderId="18" xfId="0" applyFont="1" applyBorder="1" applyAlignment="1">
      <alignment horizontal="left" vertical="center"/>
    </xf>
    <xf numFmtId="0" fontId="69" fillId="0" borderId="19"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20" xfId="0" applyFont="1" applyBorder="1" applyAlignment="1">
      <alignment horizontal="center" vertical="center" shrinkToFit="1"/>
    </xf>
    <xf numFmtId="0" fontId="69" fillId="36" borderId="11" xfId="0" applyFont="1" applyFill="1" applyBorder="1" applyAlignment="1">
      <alignment horizontal="center" vertical="center" shrinkToFit="1"/>
    </xf>
    <xf numFmtId="0" fontId="69" fillId="0" borderId="71" xfId="0" applyFont="1" applyBorder="1" applyAlignment="1">
      <alignment horizontal="center" vertical="center" shrinkToFit="1"/>
    </xf>
    <xf numFmtId="179" fontId="69" fillId="0" borderId="11" xfId="0" applyNumberFormat="1" applyFont="1" applyBorder="1" applyAlignment="1">
      <alignment horizontal="center" vertical="center" shrinkToFit="1"/>
    </xf>
    <xf numFmtId="0" fontId="68" fillId="0" borderId="11" xfId="0" applyFont="1" applyBorder="1" applyAlignment="1">
      <alignment horizontal="center" vertical="center"/>
    </xf>
    <xf numFmtId="179" fontId="69" fillId="0" borderId="13" xfId="0" applyNumberFormat="1" applyFont="1" applyBorder="1" applyAlignment="1">
      <alignment horizontal="center" vertical="center" shrinkToFit="1"/>
    </xf>
    <xf numFmtId="0" fontId="68" fillId="0" borderId="10" xfId="0" applyFont="1" applyBorder="1" applyAlignment="1">
      <alignment horizontal="center" vertical="center"/>
    </xf>
    <xf numFmtId="177" fontId="69" fillId="34" borderId="21" xfId="0" applyNumberFormat="1" applyFont="1" applyFill="1" applyBorder="1" applyAlignment="1">
      <alignment vertical="center" shrinkToFit="1"/>
    </xf>
    <xf numFmtId="177" fontId="69" fillId="34" borderId="45" xfId="0" applyNumberFormat="1" applyFont="1" applyFill="1" applyBorder="1" applyAlignment="1">
      <alignment vertical="center" shrinkToFit="1"/>
    </xf>
    <xf numFmtId="177" fontId="69" fillId="34" borderId="22" xfId="0" applyNumberFormat="1" applyFont="1" applyFill="1" applyBorder="1" applyAlignment="1">
      <alignment vertical="center" shrinkToFit="1"/>
    </xf>
    <xf numFmtId="0" fontId="69" fillId="0" borderId="16" xfId="0" applyFont="1" applyBorder="1" applyAlignment="1">
      <alignment horizontal="center" vertical="center" shrinkToFit="1"/>
    </xf>
    <xf numFmtId="0" fontId="69" fillId="0" borderId="10" xfId="0" applyFont="1" applyBorder="1" applyAlignment="1">
      <alignment horizontal="center" vertical="center" shrinkToFit="1"/>
    </xf>
    <xf numFmtId="0" fontId="69" fillId="0" borderId="17" xfId="0" applyFont="1" applyBorder="1" applyAlignment="1">
      <alignment horizontal="center" vertical="center" shrinkToFit="1"/>
    </xf>
    <xf numFmtId="0" fontId="69" fillId="0" borderId="45" xfId="0" applyFont="1" applyBorder="1" applyAlignment="1">
      <alignment horizontal="center" vertical="center"/>
    </xf>
    <xf numFmtId="0" fontId="69" fillId="0" borderId="22" xfId="0" applyFont="1" applyBorder="1" applyAlignment="1">
      <alignment horizontal="center" vertical="center"/>
    </xf>
    <xf numFmtId="3" fontId="69" fillId="34" borderId="25" xfId="0" applyNumberFormat="1" applyFont="1" applyFill="1" applyBorder="1" applyAlignment="1">
      <alignment horizontal="center" vertical="center"/>
    </xf>
    <xf numFmtId="0" fontId="69" fillId="0" borderId="21" xfId="0" applyFont="1" applyBorder="1" applyAlignment="1">
      <alignment horizontal="center" vertical="center"/>
    </xf>
    <xf numFmtId="179" fontId="69" fillId="34" borderId="11" xfId="0" applyNumberFormat="1" applyFont="1" applyFill="1" applyBorder="1" applyAlignment="1">
      <alignment horizontal="center" vertical="center" shrinkToFit="1"/>
    </xf>
    <xf numFmtId="0" fontId="69" fillId="34" borderId="11" xfId="0" applyFont="1" applyFill="1" applyBorder="1" applyAlignment="1">
      <alignment horizontal="center" vertical="center" shrinkToFit="1"/>
    </xf>
    <xf numFmtId="180" fontId="69" fillId="34" borderId="49" xfId="0" applyNumberFormat="1" applyFont="1" applyFill="1" applyBorder="1" applyAlignment="1">
      <alignment horizontal="right" vertical="center" shrinkToFit="1"/>
    </xf>
    <xf numFmtId="180" fontId="69" fillId="34" borderId="50" xfId="0" applyNumberFormat="1" applyFont="1" applyFill="1" applyBorder="1" applyAlignment="1">
      <alignment horizontal="right" vertical="center" shrinkToFit="1"/>
    </xf>
    <xf numFmtId="180" fontId="69" fillId="34" borderId="24" xfId="0" applyNumberFormat="1" applyFont="1" applyFill="1" applyBorder="1" applyAlignment="1">
      <alignment horizontal="right" vertical="center" shrinkToFit="1"/>
    </xf>
    <xf numFmtId="0" fontId="69" fillId="0" borderId="27" xfId="0" applyFont="1" applyBorder="1" applyAlignment="1">
      <alignment horizontal="center" vertical="center" wrapText="1" shrinkToFit="1"/>
    </xf>
    <xf numFmtId="0" fontId="69" fillId="0" borderId="28" xfId="0" applyFont="1" applyBorder="1" applyAlignment="1">
      <alignment horizontal="center" vertical="center" shrinkToFit="1"/>
    </xf>
    <xf numFmtId="0" fontId="69" fillId="0" borderId="29" xfId="0" applyFont="1" applyBorder="1" applyAlignment="1">
      <alignment horizontal="center" vertical="center" shrinkToFit="1"/>
    </xf>
    <xf numFmtId="0" fontId="69" fillId="0" borderId="49" xfId="0" applyFont="1" applyBorder="1" applyAlignment="1">
      <alignment horizontal="center" vertical="center" shrinkToFit="1"/>
    </xf>
    <xf numFmtId="0" fontId="69" fillId="0" borderId="50" xfId="0" applyFont="1" applyBorder="1" applyAlignment="1">
      <alignment horizontal="center" vertical="center" shrinkToFit="1"/>
    </xf>
    <xf numFmtId="0" fontId="69" fillId="0" borderId="24" xfId="0" applyFont="1" applyBorder="1" applyAlignment="1">
      <alignment horizontal="center" vertical="center" shrinkToFit="1"/>
    </xf>
    <xf numFmtId="0" fontId="69" fillId="0" borderId="27" xfId="0" applyFont="1" applyBorder="1" applyAlignment="1">
      <alignment horizontal="center" vertical="center" shrinkToFit="1"/>
    </xf>
    <xf numFmtId="3" fontId="69" fillId="34" borderId="10" xfId="0" applyNumberFormat="1" applyFont="1" applyFill="1" applyBorder="1" applyAlignment="1">
      <alignment horizontal="center" vertical="center"/>
    </xf>
    <xf numFmtId="177" fontId="69" fillId="34" borderId="87" xfId="0" applyNumberFormat="1" applyFont="1" applyFill="1" applyBorder="1" applyAlignment="1">
      <alignment vertical="center" shrinkToFit="1"/>
    </xf>
    <xf numFmtId="177" fontId="69" fillId="34" borderId="88" xfId="0" applyNumberFormat="1" applyFont="1" applyFill="1" applyBorder="1" applyAlignment="1">
      <alignment vertical="center" shrinkToFit="1"/>
    </xf>
    <xf numFmtId="177" fontId="69" fillId="34" borderId="89" xfId="0" applyNumberFormat="1" applyFont="1" applyFill="1" applyBorder="1" applyAlignment="1">
      <alignment vertical="center" shrinkToFit="1"/>
    </xf>
    <xf numFmtId="179" fontId="69" fillId="34" borderId="119" xfId="0" applyNumberFormat="1" applyFont="1" applyFill="1" applyBorder="1" applyAlignment="1">
      <alignment horizontal="right" vertical="center"/>
    </xf>
    <xf numFmtId="179" fontId="69" fillId="34" borderId="11" xfId="0" applyNumberFormat="1" applyFont="1" applyFill="1" applyBorder="1" applyAlignment="1">
      <alignment horizontal="right" vertical="center"/>
    </xf>
    <xf numFmtId="179" fontId="69" fillId="34" borderId="120" xfId="0" applyNumberFormat="1" applyFont="1" applyFill="1" applyBorder="1" applyAlignment="1">
      <alignment horizontal="right" vertical="center"/>
    </xf>
    <xf numFmtId="0" fontId="69" fillId="0" borderId="75" xfId="0" applyFont="1" applyBorder="1" applyAlignment="1">
      <alignment horizontal="center" vertical="center"/>
    </xf>
    <xf numFmtId="0" fontId="69" fillId="0" borderId="121" xfId="0" applyFont="1" applyBorder="1" applyAlignment="1">
      <alignment horizontal="center" vertical="center" wrapText="1"/>
    </xf>
    <xf numFmtId="0" fontId="69" fillId="0" borderId="122" xfId="0" applyFont="1" applyBorder="1" applyAlignment="1">
      <alignment horizontal="center" vertical="center"/>
    </xf>
    <xf numFmtId="0" fontId="69" fillId="0" borderId="123" xfId="0" applyFont="1" applyBorder="1" applyAlignment="1">
      <alignment horizontal="center" vertical="center"/>
    </xf>
    <xf numFmtId="0" fontId="69" fillId="0" borderId="119" xfId="0" applyFont="1" applyBorder="1" applyAlignment="1">
      <alignment horizontal="center" vertical="center"/>
    </xf>
    <xf numFmtId="0" fontId="69" fillId="0" borderId="120" xfId="0" applyFont="1" applyBorder="1" applyAlignment="1">
      <alignment horizontal="center" vertical="center"/>
    </xf>
    <xf numFmtId="0" fontId="63" fillId="0" borderId="0" xfId="62" applyFont="1" applyBorder="1" applyAlignment="1">
      <alignment horizontal="center" vertical="center"/>
      <protection/>
    </xf>
    <xf numFmtId="0" fontId="69" fillId="34" borderId="10" xfId="0" applyFont="1" applyFill="1" applyBorder="1" applyAlignment="1">
      <alignment horizontal="center" vertical="center"/>
    </xf>
    <xf numFmtId="191" fontId="69" fillId="34" borderId="10" xfId="0" applyNumberFormat="1" applyFont="1" applyFill="1" applyBorder="1" applyAlignment="1">
      <alignment horizontal="center" vertical="center"/>
    </xf>
    <xf numFmtId="179" fontId="69" fillId="34" borderId="27" xfId="0" applyNumberFormat="1" applyFont="1" applyFill="1" applyBorder="1" applyAlignment="1">
      <alignment horizontal="center" vertical="center"/>
    </xf>
    <xf numFmtId="179" fontId="69" fillId="34" borderId="28" xfId="0" applyNumberFormat="1" applyFont="1" applyFill="1" applyBorder="1" applyAlignment="1">
      <alignment horizontal="center" vertical="center"/>
    </xf>
    <xf numFmtId="179" fontId="69" fillId="34" borderId="29" xfId="0" applyNumberFormat="1" applyFont="1" applyFill="1" applyBorder="1" applyAlignment="1">
      <alignment horizontal="center" vertical="center"/>
    </xf>
    <xf numFmtId="179" fontId="69" fillId="34" borderId="49" xfId="0" applyNumberFormat="1" applyFont="1" applyFill="1" applyBorder="1" applyAlignment="1">
      <alignment horizontal="center" vertical="center"/>
    </xf>
    <xf numFmtId="179" fontId="69" fillId="34" borderId="50" xfId="0" applyNumberFormat="1" applyFont="1" applyFill="1" applyBorder="1" applyAlignment="1">
      <alignment horizontal="center" vertical="center"/>
    </xf>
    <xf numFmtId="179" fontId="69" fillId="34" borderId="24" xfId="0" applyNumberFormat="1" applyFont="1" applyFill="1" applyBorder="1" applyAlignment="1">
      <alignment horizontal="center" vertical="center"/>
    </xf>
    <xf numFmtId="0" fontId="69" fillId="34" borderId="25" xfId="0" applyFont="1" applyFill="1" applyBorder="1" applyAlignment="1">
      <alignment horizontal="center" vertical="center"/>
    </xf>
    <xf numFmtId="179" fontId="69" fillId="34" borderId="124" xfId="0" applyNumberFormat="1" applyFont="1" applyFill="1" applyBorder="1" applyAlignment="1">
      <alignment horizontal="right" vertical="center"/>
    </xf>
    <xf numFmtId="179" fontId="69" fillId="34" borderId="74" xfId="0" applyNumberFormat="1" applyFont="1" applyFill="1" applyBorder="1" applyAlignment="1">
      <alignment horizontal="right" vertical="center"/>
    </xf>
    <xf numFmtId="179" fontId="69" fillId="34" borderId="125" xfId="0" applyNumberFormat="1" applyFont="1" applyFill="1" applyBorder="1" applyAlignment="1">
      <alignment horizontal="right" vertical="center"/>
    </xf>
    <xf numFmtId="176" fontId="63" fillId="34" borderId="0" xfId="62" applyNumberFormat="1" applyFont="1" applyFill="1" applyBorder="1" applyAlignment="1">
      <alignment horizontal="center" vertical="center"/>
      <protection/>
    </xf>
    <xf numFmtId="177" fontId="63" fillId="0" borderId="10" xfId="62" applyNumberFormat="1" applyFont="1" applyBorder="1" applyAlignment="1">
      <alignment horizontal="center" vertical="center"/>
      <protection/>
    </xf>
    <xf numFmtId="0" fontId="67" fillId="0" borderId="21" xfId="62" applyFont="1" applyBorder="1" applyAlignment="1">
      <alignment horizontal="center" vertical="center"/>
      <protection/>
    </xf>
    <xf numFmtId="0" fontId="67" fillId="0" borderId="22" xfId="62" applyFont="1" applyBorder="1" applyAlignment="1">
      <alignment horizontal="center" vertical="center"/>
      <protection/>
    </xf>
    <xf numFmtId="180" fontId="63" fillId="0" borderId="22" xfId="62" applyNumberFormat="1" applyFont="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190711正誤（地下鉄）　⑲地域振興費（県分）★算出資料★（事業費補正）" xfId="63"/>
    <cellStyle name="標準_⑳地域振興費（事業費補正）・小比類巻" xfId="64"/>
    <cellStyle name="標準_H20参考資料 標準財政規模"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10</xdr:col>
      <xdr:colOff>342900</xdr:colOff>
      <xdr:row>1</xdr:row>
      <xdr:rowOff>142875</xdr:rowOff>
    </xdr:to>
    <xdr:sp>
      <xdr:nvSpPr>
        <xdr:cNvPr id="1" name="テキスト ボックス 1"/>
        <xdr:cNvSpPr txBox="1">
          <a:spLocks noChangeArrowheads="1"/>
        </xdr:cNvSpPr>
      </xdr:nvSpPr>
      <xdr:spPr>
        <a:xfrm>
          <a:off x="95250" y="85725"/>
          <a:ext cx="462915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23</xdr:row>
      <xdr:rowOff>0</xdr:rowOff>
    </xdr:from>
    <xdr:to>
      <xdr:col>37</xdr:col>
      <xdr:colOff>180975</xdr:colOff>
      <xdr:row>25</xdr:row>
      <xdr:rowOff>0</xdr:rowOff>
    </xdr:to>
    <xdr:sp>
      <xdr:nvSpPr>
        <xdr:cNvPr id="1" name="大かっこ 1"/>
        <xdr:cNvSpPr>
          <a:spLocks/>
        </xdr:cNvSpPr>
      </xdr:nvSpPr>
      <xdr:spPr>
        <a:xfrm>
          <a:off x="4867275" y="3981450"/>
          <a:ext cx="2400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19</xdr:row>
      <xdr:rowOff>142875</xdr:rowOff>
    </xdr:from>
    <xdr:to>
      <xdr:col>20</xdr:col>
      <xdr:colOff>47625</xdr:colOff>
      <xdr:row>22</xdr:row>
      <xdr:rowOff>152400</xdr:rowOff>
    </xdr:to>
    <xdr:sp>
      <xdr:nvSpPr>
        <xdr:cNvPr id="2" name="下矢印 7"/>
        <xdr:cNvSpPr>
          <a:spLocks/>
        </xdr:cNvSpPr>
      </xdr:nvSpPr>
      <xdr:spPr>
        <a:xfrm>
          <a:off x="3400425" y="3438525"/>
          <a:ext cx="457200" cy="5238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19</xdr:row>
      <xdr:rowOff>19050</xdr:rowOff>
    </xdr:from>
    <xdr:to>
      <xdr:col>10</xdr:col>
      <xdr:colOff>180975</xdr:colOff>
      <xdr:row>19</xdr:row>
      <xdr:rowOff>104775</xdr:rowOff>
    </xdr:to>
    <xdr:sp>
      <xdr:nvSpPr>
        <xdr:cNvPr id="3" name="左大かっこ 4"/>
        <xdr:cNvSpPr>
          <a:spLocks/>
        </xdr:cNvSpPr>
      </xdr:nvSpPr>
      <xdr:spPr>
        <a:xfrm rot="16200000">
          <a:off x="381000" y="3314700"/>
          <a:ext cx="1704975" cy="85725"/>
        </a:xfrm>
        <a:prstGeom prst="leftBracket">
          <a:avLst>
            <a:gd name="adj" fmla="val -4988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11</xdr:row>
      <xdr:rowOff>123825</xdr:rowOff>
    </xdr:from>
    <xdr:to>
      <xdr:col>8</xdr:col>
      <xdr:colOff>895350</xdr:colOff>
      <xdr:row>11</xdr:row>
      <xdr:rowOff>123825</xdr:rowOff>
    </xdr:to>
    <xdr:sp>
      <xdr:nvSpPr>
        <xdr:cNvPr id="1" name="Line 1"/>
        <xdr:cNvSpPr>
          <a:spLocks/>
        </xdr:cNvSpPr>
      </xdr:nvSpPr>
      <xdr:spPr>
        <a:xfrm>
          <a:off x="657225" y="2457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10</xdr:row>
      <xdr:rowOff>9525</xdr:rowOff>
    </xdr:from>
    <xdr:to>
      <xdr:col>11</xdr:col>
      <xdr:colOff>142875</xdr:colOff>
      <xdr:row>13</xdr:row>
      <xdr:rowOff>0</xdr:rowOff>
    </xdr:to>
    <xdr:sp>
      <xdr:nvSpPr>
        <xdr:cNvPr id="2" name="AutoShape 2"/>
        <xdr:cNvSpPr>
          <a:spLocks/>
        </xdr:cNvSpPr>
      </xdr:nvSpPr>
      <xdr:spPr>
        <a:xfrm>
          <a:off x="485775" y="2105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3" name="Line 3"/>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18</xdr:row>
      <xdr:rowOff>9525</xdr:rowOff>
    </xdr:from>
    <xdr:to>
      <xdr:col>11</xdr:col>
      <xdr:colOff>142875</xdr:colOff>
      <xdr:row>21</xdr:row>
      <xdr:rowOff>0</xdr:rowOff>
    </xdr:to>
    <xdr:sp>
      <xdr:nvSpPr>
        <xdr:cNvPr id="4" name="AutoShape 4"/>
        <xdr:cNvSpPr>
          <a:spLocks/>
        </xdr:cNvSpPr>
      </xdr:nvSpPr>
      <xdr:spPr>
        <a:xfrm>
          <a:off x="485775" y="381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 name="Line 5"/>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26</xdr:row>
      <xdr:rowOff>9525</xdr:rowOff>
    </xdr:from>
    <xdr:to>
      <xdr:col>11</xdr:col>
      <xdr:colOff>142875</xdr:colOff>
      <xdr:row>29</xdr:row>
      <xdr:rowOff>0</xdr:rowOff>
    </xdr:to>
    <xdr:sp>
      <xdr:nvSpPr>
        <xdr:cNvPr id="6" name="AutoShape 6"/>
        <xdr:cNvSpPr>
          <a:spLocks/>
        </xdr:cNvSpPr>
      </xdr:nvSpPr>
      <xdr:spPr>
        <a:xfrm>
          <a:off x="485775" y="553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7" name="Line 7"/>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36</xdr:row>
      <xdr:rowOff>9525</xdr:rowOff>
    </xdr:from>
    <xdr:to>
      <xdr:col>11</xdr:col>
      <xdr:colOff>142875</xdr:colOff>
      <xdr:row>39</xdr:row>
      <xdr:rowOff>0</xdr:rowOff>
    </xdr:to>
    <xdr:sp>
      <xdr:nvSpPr>
        <xdr:cNvPr id="8" name="AutoShape 8"/>
        <xdr:cNvSpPr>
          <a:spLocks/>
        </xdr:cNvSpPr>
      </xdr:nvSpPr>
      <xdr:spPr>
        <a:xfrm>
          <a:off x="485775" y="762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39</xdr:row>
      <xdr:rowOff>0</xdr:rowOff>
    </xdr:from>
    <xdr:to>
      <xdr:col>11</xdr:col>
      <xdr:colOff>142875</xdr:colOff>
      <xdr:row>39</xdr:row>
      <xdr:rowOff>0</xdr:rowOff>
    </xdr:to>
    <xdr:sp>
      <xdr:nvSpPr>
        <xdr:cNvPr id="9" name="AutoShape 10"/>
        <xdr:cNvSpPr>
          <a:spLocks/>
        </xdr:cNvSpPr>
      </xdr:nvSpPr>
      <xdr:spPr>
        <a:xfrm>
          <a:off x="485775" y="83343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10" name="Line 1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44</xdr:row>
      <xdr:rowOff>9525</xdr:rowOff>
    </xdr:from>
    <xdr:to>
      <xdr:col>11</xdr:col>
      <xdr:colOff>142875</xdr:colOff>
      <xdr:row>47</xdr:row>
      <xdr:rowOff>0</xdr:rowOff>
    </xdr:to>
    <xdr:sp>
      <xdr:nvSpPr>
        <xdr:cNvPr id="11" name="AutoShape 12"/>
        <xdr:cNvSpPr>
          <a:spLocks/>
        </xdr:cNvSpPr>
      </xdr:nvSpPr>
      <xdr:spPr>
        <a:xfrm>
          <a:off x="485775" y="934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2" name="Line 13"/>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54</xdr:row>
      <xdr:rowOff>9525</xdr:rowOff>
    </xdr:from>
    <xdr:to>
      <xdr:col>11</xdr:col>
      <xdr:colOff>142875</xdr:colOff>
      <xdr:row>57</xdr:row>
      <xdr:rowOff>0</xdr:rowOff>
    </xdr:to>
    <xdr:sp>
      <xdr:nvSpPr>
        <xdr:cNvPr id="13" name="AutoShape 14"/>
        <xdr:cNvSpPr>
          <a:spLocks/>
        </xdr:cNvSpPr>
      </xdr:nvSpPr>
      <xdr:spPr>
        <a:xfrm>
          <a:off x="485775" y="1143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4" name="Line 15"/>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62</xdr:row>
      <xdr:rowOff>9525</xdr:rowOff>
    </xdr:from>
    <xdr:to>
      <xdr:col>11</xdr:col>
      <xdr:colOff>142875</xdr:colOff>
      <xdr:row>65</xdr:row>
      <xdr:rowOff>0</xdr:rowOff>
    </xdr:to>
    <xdr:sp>
      <xdr:nvSpPr>
        <xdr:cNvPr id="15" name="AutoShape 16"/>
        <xdr:cNvSpPr>
          <a:spLocks/>
        </xdr:cNvSpPr>
      </xdr:nvSpPr>
      <xdr:spPr>
        <a:xfrm>
          <a:off x="485775" y="1315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16" name="Line 17"/>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70</xdr:row>
      <xdr:rowOff>9525</xdr:rowOff>
    </xdr:from>
    <xdr:to>
      <xdr:col>11</xdr:col>
      <xdr:colOff>142875</xdr:colOff>
      <xdr:row>73</xdr:row>
      <xdr:rowOff>0</xdr:rowOff>
    </xdr:to>
    <xdr:sp>
      <xdr:nvSpPr>
        <xdr:cNvPr id="17" name="AutoShape 18"/>
        <xdr:cNvSpPr>
          <a:spLocks/>
        </xdr:cNvSpPr>
      </xdr:nvSpPr>
      <xdr:spPr>
        <a:xfrm>
          <a:off x="485775" y="1486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8" name="Line 19"/>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9" name="Line 20"/>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0" name="Line 2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1" name="Line 3"/>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2"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3"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24"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25"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26"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27"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8"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9"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30"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31"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32"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33"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34"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35"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1"/>
        <xdr:cNvSpPr>
          <a:spLocks/>
        </xdr:cNvSpPr>
      </xdr:nvSpPr>
      <xdr:spPr>
        <a:xfrm>
          <a:off x="217170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2" name="Line 2"/>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3" name="Line 3"/>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4"/>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5"/>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6" name="Line 6"/>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7" name="Line 7"/>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8" name="Line 8"/>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6"/>
        <xdr:cNvSpPr>
          <a:spLocks/>
        </xdr:cNvSpPr>
      </xdr:nvSpPr>
      <xdr:spPr>
        <a:xfrm>
          <a:off x="215265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2" name="Line 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3" name="Line 12"/>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13"/>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15"/>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35</xdr:col>
      <xdr:colOff>0</xdr:colOff>
      <xdr:row>10</xdr:row>
      <xdr:rowOff>0</xdr:rowOff>
    </xdr:to>
    <xdr:sp>
      <xdr:nvSpPr>
        <xdr:cNvPr id="6" name="Line 16"/>
        <xdr:cNvSpPr>
          <a:spLocks/>
        </xdr:cNvSpPr>
      </xdr:nvSpPr>
      <xdr:spPr>
        <a:xfrm>
          <a:off x="7867650" y="24288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7" name="Line 1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8" name="Line 18"/>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23</xdr:col>
      <xdr:colOff>0</xdr:colOff>
      <xdr:row>25</xdr:row>
      <xdr:rowOff>0</xdr:rowOff>
    </xdr:to>
    <xdr:sp>
      <xdr:nvSpPr>
        <xdr:cNvPr id="9" name="Line 16"/>
        <xdr:cNvSpPr>
          <a:spLocks/>
        </xdr:cNvSpPr>
      </xdr:nvSpPr>
      <xdr:spPr>
        <a:xfrm>
          <a:off x="2152650" y="6715125"/>
          <a:ext cx="29718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161925</xdr:rowOff>
    </xdr:from>
    <xdr:to>
      <xdr:col>17</xdr:col>
      <xdr:colOff>19050</xdr:colOff>
      <xdr:row>23</xdr:row>
      <xdr:rowOff>123825</xdr:rowOff>
    </xdr:to>
    <xdr:sp>
      <xdr:nvSpPr>
        <xdr:cNvPr id="1" name="左大かっこ 2"/>
        <xdr:cNvSpPr>
          <a:spLocks/>
        </xdr:cNvSpPr>
      </xdr:nvSpPr>
      <xdr:spPr>
        <a:xfrm rot="16200000">
          <a:off x="381000" y="4181475"/>
          <a:ext cx="2876550" cy="133350"/>
        </a:xfrm>
        <a:prstGeom prst="leftBracket">
          <a:avLst>
            <a:gd name="adj" fmla="val -49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0"/>
  <sheetViews>
    <sheetView showGridLines="0" view="pageBreakPreview" zoomScaleSheetLayoutView="100" zoomScalePageLayoutView="0" workbookViewId="0" topLeftCell="A1">
      <selection activeCell="G17" sqref="G17:J17"/>
    </sheetView>
  </sheetViews>
  <sheetFormatPr defaultColWidth="5.75390625" defaultRowHeight="18.75" customHeight="1"/>
  <cols>
    <col min="1" max="1" width="5.75390625" style="25" customWidth="1"/>
    <col min="2" max="2" width="5.75390625" style="35" customWidth="1"/>
    <col min="3" max="10" width="5.75390625" style="25" customWidth="1"/>
    <col min="11" max="14" width="5.75390625" style="542" customWidth="1"/>
    <col min="15" max="69" width="5.75390625" style="25" customWidth="1"/>
    <col min="70" max="16384" width="5.75390625" style="1" customWidth="1"/>
  </cols>
  <sheetData>
    <row r="1" spans="1:15" ht="18.75" customHeight="1">
      <c r="A1" s="27"/>
      <c r="B1" s="27"/>
      <c r="C1" s="27"/>
      <c r="D1" s="27"/>
      <c r="E1" s="27"/>
      <c r="F1" s="27"/>
      <c r="G1" s="27"/>
      <c r="H1" s="27"/>
      <c r="I1" s="27"/>
      <c r="J1" s="27"/>
      <c r="K1" s="27"/>
      <c r="L1" s="27"/>
      <c r="M1" s="27"/>
      <c r="N1" s="27"/>
      <c r="O1" s="27"/>
    </row>
    <row r="3" spans="6:15" ht="18.75" customHeight="1">
      <c r="F3" s="584" t="s">
        <v>47</v>
      </c>
      <c r="G3" s="585"/>
      <c r="H3" s="584" t="s">
        <v>0</v>
      </c>
      <c r="I3" s="585"/>
      <c r="J3" s="584" t="s">
        <v>48</v>
      </c>
      <c r="K3" s="585"/>
      <c r="L3" s="584" t="s">
        <v>49</v>
      </c>
      <c r="M3" s="585"/>
      <c r="N3" s="584" t="s">
        <v>50</v>
      </c>
      <c r="O3" s="585"/>
    </row>
    <row r="4" spans="6:15" ht="18.75" customHeight="1">
      <c r="F4" s="586"/>
      <c r="G4" s="587"/>
      <c r="H4" s="586"/>
      <c r="I4" s="587"/>
      <c r="J4" s="586"/>
      <c r="K4" s="587"/>
      <c r="L4" s="586"/>
      <c r="M4" s="587"/>
      <c r="N4" s="590"/>
      <c r="O4" s="591"/>
    </row>
    <row r="5" spans="6:15" ht="18.75" customHeight="1">
      <c r="F5" s="588"/>
      <c r="G5" s="589"/>
      <c r="H5" s="588"/>
      <c r="I5" s="589"/>
      <c r="J5" s="588"/>
      <c r="K5" s="589"/>
      <c r="L5" s="588"/>
      <c r="M5" s="589"/>
      <c r="N5" s="592"/>
      <c r="O5" s="593"/>
    </row>
    <row r="6" spans="7:14" ht="18.75" customHeight="1">
      <c r="G6" s="285"/>
      <c r="H6" s="285"/>
      <c r="I6" s="285"/>
      <c r="J6" s="285"/>
      <c r="K6" s="532"/>
      <c r="L6" s="532"/>
      <c r="M6" s="532"/>
      <c r="N6" s="532"/>
    </row>
    <row r="7" spans="11:14" ht="18.75" customHeight="1">
      <c r="K7" s="533"/>
      <c r="L7" s="533"/>
      <c r="M7" s="533"/>
      <c r="N7" s="533" t="s">
        <v>51</v>
      </c>
    </row>
    <row r="8" spans="1:15" ht="18.75" customHeight="1">
      <c r="A8" s="553" t="s">
        <v>52</v>
      </c>
      <c r="B8" s="554"/>
      <c r="C8" s="554"/>
      <c r="D8" s="554"/>
      <c r="E8" s="554"/>
      <c r="F8" s="571"/>
      <c r="G8" s="553" t="s">
        <v>53</v>
      </c>
      <c r="H8" s="554"/>
      <c r="I8" s="554"/>
      <c r="J8" s="571"/>
      <c r="K8" s="581" t="s">
        <v>3</v>
      </c>
      <c r="L8" s="582"/>
      <c r="M8" s="582"/>
      <c r="N8" s="583"/>
      <c r="O8" s="534"/>
    </row>
    <row r="9" spans="1:15" ht="18.75" customHeight="1">
      <c r="A9" s="535" t="s">
        <v>1</v>
      </c>
      <c r="B9" s="536"/>
      <c r="C9" s="554" t="s">
        <v>45</v>
      </c>
      <c r="D9" s="554"/>
      <c r="E9" s="554"/>
      <c r="F9" s="571"/>
      <c r="G9" s="572" t="s">
        <v>54</v>
      </c>
      <c r="H9" s="573"/>
      <c r="I9" s="573"/>
      <c r="J9" s="574"/>
      <c r="K9" s="550" t="e">
        <f>+'道路橋りょう費'!J181</f>
        <v>#DIV/0!</v>
      </c>
      <c r="L9" s="569"/>
      <c r="M9" s="569"/>
      <c r="N9" s="570"/>
      <c r="O9" s="534" t="s">
        <v>46</v>
      </c>
    </row>
    <row r="10" spans="1:15" ht="18.75" customHeight="1">
      <c r="A10" s="535" t="s">
        <v>26</v>
      </c>
      <c r="B10" s="536"/>
      <c r="C10" s="554" t="s">
        <v>30</v>
      </c>
      <c r="D10" s="554"/>
      <c r="E10" s="554"/>
      <c r="F10" s="571"/>
      <c r="G10" s="572" t="s">
        <v>55</v>
      </c>
      <c r="H10" s="573"/>
      <c r="I10" s="573"/>
      <c r="J10" s="574"/>
      <c r="K10" s="550" t="e">
        <f>'河川費'!J137</f>
        <v>#DIV/0!</v>
      </c>
      <c r="L10" s="569"/>
      <c r="M10" s="569"/>
      <c r="N10" s="570"/>
      <c r="O10" s="534" t="s">
        <v>35</v>
      </c>
    </row>
    <row r="11" spans="1:15" ht="18.75" customHeight="1">
      <c r="A11" s="537" t="s">
        <v>31</v>
      </c>
      <c r="B11" s="536">
        <v>1</v>
      </c>
      <c r="C11" s="554" t="s">
        <v>25</v>
      </c>
      <c r="D11" s="554"/>
      <c r="E11" s="554"/>
      <c r="F11" s="571"/>
      <c r="G11" s="572" t="s">
        <v>56</v>
      </c>
      <c r="H11" s="573"/>
      <c r="I11" s="573"/>
      <c r="J11" s="574"/>
      <c r="K11" s="550">
        <f>+'港湾費（港湾）'!J31</f>
        <v>0</v>
      </c>
      <c r="L11" s="569"/>
      <c r="M11" s="569"/>
      <c r="N11" s="570"/>
      <c r="O11" s="534" t="s">
        <v>27</v>
      </c>
    </row>
    <row r="12" spans="1:15" ht="18.75" customHeight="1">
      <c r="A12" s="538"/>
      <c r="B12" s="536">
        <v>2</v>
      </c>
      <c r="C12" s="554" t="s">
        <v>28</v>
      </c>
      <c r="D12" s="554"/>
      <c r="E12" s="554"/>
      <c r="F12" s="571"/>
      <c r="G12" s="572" t="s">
        <v>56</v>
      </c>
      <c r="H12" s="573"/>
      <c r="I12" s="573"/>
      <c r="J12" s="574"/>
      <c r="K12" s="550">
        <f>+'港湾費（漁港）'!J31</f>
        <v>0</v>
      </c>
      <c r="L12" s="569"/>
      <c r="M12" s="569"/>
      <c r="N12" s="570"/>
      <c r="O12" s="534" t="s">
        <v>29</v>
      </c>
    </row>
    <row r="13" spans="1:16" ht="18.75" customHeight="1">
      <c r="A13" s="535" t="s">
        <v>32</v>
      </c>
      <c r="B13" s="536"/>
      <c r="C13" s="554" t="s">
        <v>57</v>
      </c>
      <c r="D13" s="554"/>
      <c r="E13" s="554"/>
      <c r="F13" s="571"/>
      <c r="G13" s="572" t="s">
        <v>58</v>
      </c>
      <c r="H13" s="573"/>
      <c r="I13" s="573"/>
      <c r="J13" s="574"/>
      <c r="K13" s="550">
        <f>+'高等学校費'!J36</f>
        <v>0</v>
      </c>
      <c r="L13" s="569"/>
      <c r="M13" s="569"/>
      <c r="N13" s="570"/>
      <c r="O13" s="534" t="s">
        <v>59</v>
      </c>
      <c r="P13" s="539"/>
    </row>
    <row r="14" spans="1:15" ht="18.75" customHeight="1">
      <c r="A14" s="535" t="s">
        <v>33</v>
      </c>
      <c r="B14" s="536"/>
      <c r="C14" s="554" t="s">
        <v>60</v>
      </c>
      <c r="D14" s="554"/>
      <c r="E14" s="554"/>
      <c r="F14" s="571"/>
      <c r="G14" s="572" t="s">
        <v>61</v>
      </c>
      <c r="H14" s="573"/>
      <c r="I14" s="573"/>
      <c r="J14" s="574"/>
      <c r="K14" s="550">
        <f>+'衛生費'!K190</f>
        <v>0</v>
      </c>
      <c r="L14" s="569"/>
      <c r="M14" s="569"/>
      <c r="N14" s="570"/>
      <c r="O14" s="534" t="s">
        <v>62</v>
      </c>
    </row>
    <row r="15" spans="1:15" ht="18.75" customHeight="1">
      <c r="A15" s="535" t="s">
        <v>37</v>
      </c>
      <c r="B15" s="536"/>
      <c r="C15" s="554" t="s">
        <v>63</v>
      </c>
      <c r="D15" s="554"/>
      <c r="E15" s="554"/>
      <c r="F15" s="571"/>
      <c r="G15" s="572" t="s">
        <v>64</v>
      </c>
      <c r="H15" s="573"/>
      <c r="I15" s="573"/>
      <c r="J15" s="574"/>
      <c r="K15" s="550">
        <f>+'高齢者保健福祉費'!J13</f>
        <v>0</v>
      </c>
      <c r="L15" s="569"/>
      <c r="M15" s="569"/>
      <c r="N15" s="570"/>
      <c r="O15" s="534" t="s">
        <v>43</v>
      </c>
    </row>
    <row r="16" spans="1:15" ht="18.75" customHeight="1">
      <c r="A16" s="535" t="s">
        <v>34</v>
      </c>
      <c r="B16" s="536"/>
      <c r="C16" s="554" t="s">
        <v>36</v>
      </c>
      <c r="D16" s="554"/>
      <c r="E16" s="554"/>
      <c r="F16" s="571"/>
      <c r="G16" s="572" t="s">
        <v>65</v>
      </c>
      <c r="H16" s="573"/>
      <c r="I16" s="573"/>
      <c r="J16" s="574"/>
      <c r="K16" s="550" t="e">
        <f>'農業行政費(2)'!J159</f>
        <v>#DIV/0!</v>
      </c>
      <c r="L16" s="569"/>
      <c r="M16" s="569"/>
      <c r="N16" s="570"/>
      <c r="O16" s="534" t="s">
        <v>40</v>
      </c>
    </row>
    <row r="17" spans="1:15" ht="18.75" customHeight="1">
      <c r="A17" s="535" t="s">
        <v>38</v>
      </c>
      <c r="B17" s="536"/>
      <c r="C17" s="554" t="s">
        <v>41</v>
      </c>
      <c r="D17" s="554"/>
      <c r="E17" s="554"/>
      <c r="F17" s="571"/>
      <c r="G17" s="572" t="s">
        <v>66</v>
      </c>
      <c r="H17" s="573"/>
      <c r="I17" s="573"/>
      <c r="J17" s="574"/>
      <c r="K17" s="550" t="e">
        <f>+'林野行政費'!J80</f>
        <v>#DIV/0!</v>
      </c>
      <c r="L17" s="569"/>
      <c r="M17" s="569"/>
      <c r="N17" s="570"/>
      <c r="O17" s="534" t="s">
        <v>42</v>
      </c>
    </row>
    <row r="18" spans="1:15" ht="18.75" customHeight="1">
      <c r="A18" s="535" t="s">
        <v>39</v>
      </c>
      <c r="B18" s="536"/>
      <c r="C18" s="554" t="s">
        <v>67</v>
      </c>
      <c r="D18" s="554"/>
      <c r="E18" s="554"/>
      <c r="F18" s="571"/>
      <c r="G18" s="572" t="s">
        <v>61</v>
      </c>
      <c r="H18" s="573"/>
      <c r="I18" s="573"/>
      <c r="J18" s="574"/>
      <c r="K18" s="550" t="e">
        <f>+'地域振興費・その３'!J372</f>
        <v>#DIV/0!</v>
      </c>
      <c r="L18" s="569"/>
      <c r="M18" s="569"/>
      <c r="N18" s="570"/>
      <c r="O18" s="534" t="s">
        <v>44</v>
      </c>
    </row>
    <row r="19" spans="1:15" ht="18.75" customHeight="1" thickBot="1">
      <c r="A19" s="535" t="s">
        <v>68</v>
      </c>
      <c r="B19" s="536"/>
      <c r="C19" s="554" t="s">
        <v>69</v>
      </c>
      <c r="D19" s="554"/>
      <c r="E19" s="554"/>
      <c r="F19" s="571"/>
      <c r="G19" s="575"/>
      <c r="H19" s="576"/>
      <c r="I19" s="576"/>
      <c r="J19" s="577"/>
      <c r="K19" s="578" t="e">
        <f>K40</f>
        <v>#DIV/0!</v>
      </c>
      <c r="L19" s="579"/>
      <c r="M19" s="579"/>
      <c r="N19" s="580"/>
      <c r="O19" s="534" t="s">
        <v>70</v>
      </c>
    </row>
    <row r="20" spans="1:15" ht="18.75" customHeight="1" thickBot="1">
      <c r="A20" s="540"/>
      <c r="B20" s="540"/>
      <c r="C20" s="541"/>
      <c r="D20" s="541"/>
      <c r="E20" s="541"/>
      <c r="F20" s="541"/>
      <c r="G20" s="564" t="s">
        <v>71</v>
      </c>
      <c r="H20" s="565"/>
      <c r="I20" s="565"/>
      <c r="J20" s="566"/>
      <c r="K20" s="556" t="e">
        <f>SUM(K9:N19)</f>
        <v>#DIV/0!</v>
      </c>
      <c r="L20" s="567"/>
      <c r="M20" s="567"/>
      <c r="N20" s="568"/>
      <c r="O20" s="534"/>
    </row>
    <row r="23" ht="18.75" customHeight="1">
      <c r="A23" s="25" t="s">
        <v>72</v>
      </c>
    </row>
    <row r="24" spans="1:15" ht="18.75" customHeight="1">
      <c r="A24" s="543">
        <v>10</v>
      </c>
      <c r="B24" s="536">
        <v>1</v>
      </c>
      <c r="C24" s="548" t="s">
        <v>2</v>
      </c>
      <c r="D24" s="548"/>
      <c r="E24" s="548"/>
      <c r="F24" s="548"/>
      <c r="G24" s="548"/>
      <c r="H24" s="548"/>
      <c r="I24" s="548"/>
      <c r="J24" s="549"/>
      <c r="K24" s="550" t="e">
        <f>+'災害復旧費'!AC15</f>
        <v>#DIV/0!</v>
      </c>
      <c r="L24" s="569"/>
      <c r="M24" s="569"/>
      <c r="N24" s="570"/>
      <c r="O24" s="534" t="s">
        <v>4</v>
      </c>
    </row>
    <row r="25" spans="1:15" ht="18.75" customHeight="1">
      <c r="A25" s="544"/>
      <c r="B25" s="536">
        <v>2</v>
      </c>
      <c r="C25" s="548" t="s">
        <v>73</v>
      </c>
      <c r="D25" s="548"/>
      <c r="E25" s="548"/>
      <c r="F25" s="548"/>
      <c r="G25" s="548"/>
      <c r="H25" s="548"/>
      <c r="I25" s="548"/>
      <c r="J25" s="549"/>
      <c r="K25" s="550">
        <f>+'補正（10以前）'!J17</f>
        <v>0</v>
      </c>
      <c r="L25" s="551"/>
      <c r="M25" s="551"/>
      <c r="N25" s="552"/>
      <c r="O25" s="534" t="s">
        <v>5</v>
      </c>
    </row>
    <row r="26" spans="1:15" ht="18.75" customHeight="1">
      <c r="A26" s="544"/>
      <c r="B26" s="536">
        <v>3</v>
      </c>
      <c r="C26" s="548" t="s">
        <v>74</v>
      </c>
      <c r="D26" s="548"/>
      <c r="E26" s="548"/>
      <c r="F26" s="548"/>
      <c r="G26" s="548"/>
      <c r="H26" s="548"/>
      <c r="I26" s="548"/>
      <c r="J26" s="549"/>
      <c r="K26" s="550">
        <f>+'補正（11以降）'!J27</f>
        <v>0</v>
      </c>
      <c r="L26" s="551"/>
      <c r="M26" s="551"/>
      <c r="N26" s="552"/>
      <c r="O26" s="534" t="s">
        <v>6</v>
      </c>
    </row>
    <row r="27" spans="1:15" ht="18.75" customHeight="1">
      <c r="A27" s="544"/>
      <c r="B27" s="536">
        <v>4</v>
      </c>
      <c r="C27" s="548" t="s">
        <v>75</v>
      </c>
      <c r="D27" s="548"/>
      <c r="E27" s="548"/>
      <c r="F27" s="548"/>
      <c r="G27" s="548"/>
      <c r="H27" s="548"/>
      <c r="I27" s="548"/>
      <c r="J27" s="549"/>
      <c r="K27" s="550">
        <f>+'減収補てん債'!J28</f>
        <v>0</v>
      </c>
      <c r="L27" s="551"/>
      <c r="M27" s="551"/>
      <c r="N27" s="552"/>
      <c r="O27" s="534" t="s">
        <v>7</v>
      </c>
    </row>
    <row r="28" spans="1:15" ht="18.75" customHeight="1">
      <c r="A28" s="544"/>
      <c r="B28" s="536">
        <v>5</v>
      </c>
      <c r="C28" s="548" t="s">
        <v>8</v>
      </c>
      <c r="D28" s="548"/>
      <c r="E28" s="548"/>
      <c r="F28" s="548"/>
      <c r="G28" s="548"/>
      <c r="H28" s="548"/>
      <c r="I28" s="548"/>
      <c r="J28" s="549"/>
      <c r="K28" s="550">
        <f>+'地域財政特例・臨時財政特例'!J11</f>
        <v>0</v>
      </c>
      <c r="L28" s="551"/>
      <c r="M28" s="551"/>
      <c r="N28" s="552"/>
      <c r="O28" s="534" t="s">
        <v>9</v>
      </c>
    </row>
    <row r="29" spans="1:15" ht="18.75" customHeight="1">
      <c r="A29" s="544"/>
      <c r="B29" s="536">
        <v>6</v>
      </c>
      <c r="C29" s="548" t="s">
        <v>76</v>
      </c>
      <c r="D29" s="548"/>
      <c r="E29" s="548"/>
      <c r="F29" s="548"/>
      <c r="G29" s="548"/>
      <c r="H29" s="548"/>
      <c r="I29" s="548"/>
      <c r="J29" s="549"/>
      <c r="K29" s="550">
        <f>+'地域財政特例・臨時財政特例'!J28</f>
        <v>0</v>
      </c>
      <c r="L29" s="551"/>
      <c r="M29" s="551"/>
      <c r="N29" s="552"/>
      <c r="O29" s="534" t="s">
        <v>10</v>
      </c>
    </row>
    <row r="30" spans="1:15" ht="18.75" customHeight="1">
      <c r="A30" s="544"/>
      <c r="B30" s="536">
        <v>7</v>
      </c>
      <c r="C30" s="548" t="s">
        <v>11</v>
      </c>
      <c r="D30" s="548"/>
      <c r="E30" s="548"/>
      <c r="F30" s="548"/>
      <c r="G30" s="548"/>
      <c r="H30" s="548"/>
      <c r="I30" s="548"/>
      <c r="J30" s="549"/>
      <c r="K30" s="550">
        <f>+'財源対策債'!J30</f>
        <v>0</v>
      </c>
      <c r="L30" s="551"/>
      <c r="M30" s="551"/>
      <c r="N30" s="552"/>
      <c r="O30" s="534" t="s">
        <v>12</v>
      </c>
    </row>
    <row r="31" spans="1:15" ht="18.75" customHeight="1">
      <c r="A31" s="544"/>
      <c r="B31" s="536">
        <v>8</v>
      </c>
      <c r="C31" s="548" t="s">
        <v>13</v>
      </c>
      <c r="D31" s="548"/>
      <c r="E31" s="548"/>
      <c r="F31" s="548"/>
      <c r="G31" s="548"/>
      <c r="H31" s="548"/>
      <c r="I31" s="548"/>
      <c r="J31" s="549"/>
      <c r="K31" s="550">
        <f>+'減税補てん債'!J23</f>
        <v>0</v>
      </c>
      <c r="L31" s="551"/>
      <c r="M31" s="551"/>
      <c r="N31" s="552"/>
      <c r="O31" s="534" t="s">
        <v>14</v>
      </c>
    </row>
    <row r="32" spans="1:15" ht="18.75" customHeight="1">
      <c r="A32" s="544"/>
      <c r="B32" s="536">
        <v>9</v>
      </c>
      <c r="C32" s="548" t="s">
        <v>15</v>
      </c>
      <c r="D32" s="548"/>
      <c r="E32" s="548"/>
      <c r="F32" s="548"/>
      <c r="G32" s="548"/>
      <c r="H32" s="548"/>
      <c r="I32" s="548"/>
      <c r="J32" s="549"/>
      <c r="K32" s="550">
        <f>+'臨時税収補てん・臨時財政対策'!J10</f>
        <v>0</v>
      </c>
      <c r="L32" s="551"/>
      <c r="M32" s="551"/>
      <c r="N32" s="552"/>
      <c r="O32" s="534" t="s">
        <v>16</v>
      </c>
    </row>
    <row r="33" spans="1:15" ht="18.75" customHeight="1">
      <c r="A33" s="544"/>
      <c r="B33" s="536">
        <v>10</v>
      </c>
      <c r="C33" s="548" t="s">
        <v>17</v>
      </c>
      <c r="D33" s="548"/>
      <c r="E33" s="548"/>
      <c r="F33" s="548"/>
      <c r="G33" s="548"/>
      <c r="H33" s="548"/>
      <c r="I33" s="548"/>
      <c r="J33" s="549"/>
      <c r="K33" s="550">
        <f>+'臨時税収補てん・臨時財政対策'!J28</f>
        <v>0</v>
      </c>
      <c r="L33" s="551"/>
      <c r="M33" s="551"/>
      <c r="N33" s="552"/>
      <c r="O33" s="534" t="s">
        <v>18</v>
      </c>
    </row>
    <row r="34" spans="1:15" ht="18.75" customHeight="1">
      <c r="A34" s="544"/>
      <c r="B34" s="536">
        <v>11</v>
      </c>
      <c r="C34" s="548" t="s">
        <v>77</v>
      </c>
      <c r="D34" s="548"/>
      <c r="E34" s="548"/>
      <c r="F34" s="548"/>
      <c r="G34" s="548"/>
      <c r="H34" s="548"/>
      <c r="I34" s="548"/>
      <c r="J34" s="549"/>
      <c r="K34" s="550">
        <f>+'その他公債費'!J5</f>
        <v>0</v>
      </c>
      <c r="L34" s="551"/>
      <c r="M34" s="551"/>
      <c r="N34" s="552"/>
      <c r="O34" s="534" t="s">
        <v>19</v>
      </c>
    </row>
    <row r="35" spans="1:15" ht="18.75" customHeight="1">
      <c r="A35" s="544"/>
      <c r="B35" s="536">
        <v>12</v>
      </c>
      <c r="C35" s="548" t="s">
        <v>78</v>
      </c>
      <c r="D35" s="548"/>
      <c r="E35" s="548"/>
      <c r="F35" s="548"/>
      <c r="G35" s="548"/>
      <c r="H35" s="548"/>
      <c r="I35" s="548"/>
      <c r="J35" s="549"/>
      <c r="K35" s="550">
        <f>+'その他公債費'!J11</f>
        <v>0</v>
      </c>
      <c r="L35" s="551"/>
      <c r="M35" s="551"/>
      <c r="N35" s="552"/>
      <c r="O35" s="534" t="s">
        <v>20</v>
      </c>
    </row>
    <row r="36" spans="1:15" ht="18.75" customHeight="1">
      <c r="A36" s="544"/>
      <c r="B36" s="536">
        <v>13</v>
      </c>
      <c r="C36" s="548" t="s">
        <v>79</v>
      </c>
      <c r="D36" s="548"/>
      <c r="E36" s="548"/>
      <c r="F36" s="548"/>
      <c r="G36" s="548"/>
      <c r="H36" s="548"/>
      <c r="I36" s="548"/>
      <c r="J36" s="549"/>
      <c r="K36" s="550">
        <f>+'その他公債費'!J17</f>
        <v>0</v>
      </c>
      <c r="L36" s="551"/>
      <c r="M36" s="551"/>
      <c r="N36" s="552"/>
      <c r="O36" s="534" t="s">
        <v>21</v>
      </c>
    </row>
    <row r="37" spans="1:15" ht="18.75" customHeight="1">
      <c r="A37" s="544"/>
      <c r="B37" s="536">
        <v>14</v>
      </c>
      <c r="C37" s="548" t="s">
        <v>80</v>
      </c>
      <c r="D37" s="548"/>
      <c r="E37" s="548"/>
      <c r="F37" s="548"/>
      <c r="G37" s="548"/>
      <c r="H37" s="548"/>
      <c r="I37" s="548"/>
      <c r="J37" s="549"/>
      <c r="K37" s="550">
        <f>+'その他公債費'!J23</f>
        <v>0</v>
      </c>
      <c r="L37" s="551"/>
      <c r="M37" s="551"/>
      <c r="N37" s="552"/>
      <c r="O37" s="534" t="s">
        <v>22</v>
      </c>
    </row>
    <row r="38" spans="1:15" ht="18.75" customHeight="1">
      <c r="A38" s="544"/>
      <c r="B38" s="536">
        <v>15</v>
      </c>
      <c r="C38" s="548" t="s">
        <v>81</v>
      </c>
      <c r="D38" s="548"/>
      <c r="E38" s="548"/>
      <c r="F38" s="548"/>
      <c r="G38" s="548"/>
      <c r="H38" s="548"/>
      <c r="I38" s="548"/>
      <c r="J38" s="549"/>
      <c r="K38" s="550">
        <f>+'その他公債費'!J29</f>
        <v>0</v>
      </c>
      <c r="L38" s="551"/>
      <c r="M38" s="551"/>
      <c r="N38" s="552"/>
      <c r="O38" s="534" t="s">
        <v>23</v>
      </c>
    </row>
    <row r="39" spans="1:15" ht="18.75" customHeight="1" thickBot="1">
      <c r="A39" s="544"/>
      <c r="B39" s="545">
        <v>16</v>
      </c>
      <c r="C39" s="559" t="s">
        <v>82</v>
      </c>
      <c r="D39" s="559"/>
      <c r="E39" s="559"/>
      <c r="F39" s="559"/>
      <c r="G39" s="559"/>
      <c r="H39" s="559"/>
      <c r="I39" s="559"/>
      <c r="J39" s="560"/>
      <c r="K39" s="561">
        <f>+'その他公債費'!J35</f>
        <v>0</v>
      </c>
      <c r="L39" s="562"/>
      <c r="M39" s="562"/>
      <c r="N39" s="563"/>
      <c r="O39" s="534" t="s">
        <v>24</v>
      </c>
    </row>
    <row r="40" spans="1:15" ht="18.75" customHeight="1" thickBot="1">
      <c r="A40" s="553" t="s">
        <v>83</v>
      </c>
      <c r="B40" s="554"/>
      <c r="C40" s="554"/>
      <c r="D40" s="554"/>
      <c r="E40" s="554"/>
      <c r="F40" s="554"/>
      <c r="G40" s="554"/>
      <c r="H40" s="554"/>
      <c r="I40" s="554"/>
      <c r="J40" s="555"/>
      <c r="K40" s="556" t="e">
        <f>SUM(K24:N39)</f>
        <v>#DIV/0!</v>
      </c>
      <c r="L40" s="557"/>
      <c r="M40" s="557"/>
      <c r="N40" s="558"/>
      <c r="O40" s="534" t="s">
        <v>70</v>
      </c>
    </row>
  </sheetData>
  <sheetProtection/>
  <mergeCells count="82">
    <mergeCell ref="N3:O3"/>
    <mergeCell ref="F4:G5"/>
    <mergeCell ref="H4:I5"/>
    <mergeCell ref="J4:K5"/>
    <mergeCell ref="L4:M5"/>
    <mergeCell ref="N4:O5"/>
    <mergeCell ref="F3:G3"/>
    <mergeCell ref="H3:I3"/>
    <mergeCell ref="J3:K3"/>
    <mergeCell ref="L3:M3"/>
    <mergeCell ref="A8:F8"/>
    <mergeCell ref="G8:J8"/>
    <mergeCell ref="K8:N8"/>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4:F14"/>
    <mergeCell ref="G14:J14"/>
    <mergeCell ref="K14:N14"/>
    <mergeCell ref="C15:F15"/>
    <mergeCell ref="G15:J15"/>
    <mergeCell ref="K15:N15"/>
    <mergeCell ref="C16:F16"/>
    <mergeCell ref="G16:J16"/>
    <mergeCell ref="K16:N16"/>
    <mergeCell ref="C17:F17"/>
    <mergeCell ref="G17:J17"/>
    <mergeCell ref="K17:N17"/>
    <mergeCell ref="C18:F18"/>
    <mergeCell ref="G18:J18"/>
    <mergeCell ref="K18:N18"/>
    <mergeCell ref="C19:F19"/>
    <mergeCell ref="G19:J19"/>
    <mergeCell ref="K19:N19"/>
    <mergeCell ref="C25:J25"/>
    <mergeCell ref="K25:N25"/>
    <mergeCell ref="C26:J26"/>
    <mergeCell ref="K26:N26"/>
    <mergeCell ref="G20:J20"/>
    <mergeCell ref="K20:N20"/>
    <mergeCell ref="C24:J24"/>
    <mergeCell ref="K24:N24"/>
    <mergeCell ref="C29:J29"/>
    <mergeCell ref="K29:N29"/>
    <mergeCell ref="C30:J30"/>
    <mergeCell ref="K30:N30"/>
    <mergeCell ref="C27:J27"/>
    <mergeCell ref="K27:N27"/>
    <mergeCell ref="C28:J28"/>
    <mergeCell ref="K28:N28"/>
    <mergeCell ref="C36:J36"/>
    <mergeCell ref="K36:N36"/>
    <mergeCell ref="C31:J31"/>
    <mergeCell ref="K31:N31"/>
    <mergeCell ref="C32:J32"/>
    <mergeCell ref="K32:N32"/>
    <mergeCell ref="C33:J33"/>
    <mergeCell ref="K33:N33"/>
    <mergeCell ref="C34:J34"/>
    <mergeCell ref="K34:N34"/>
    <mergeCell ref="C35:J35"/>
    <mergeCell ref="K35:N35"/>
    <mergeCell ref="A40:J40"/>
    <mergeCell ref="K40:N40"/>
    <mergeCell ref="C37:J37"/>
    <mergeCell ref="K37:N37"/>
    <mergeCell ref="C38:J38"/>
    <mergeCell ref="K38:N38"/>
    <mergeCell ref="C39:J39"/>
    <mergeCell ref="K39:N39"/>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J17" sqref="J17"/>
    </sheetView>
  </sheetViews>
  <sheetFormatPr defaultColWidth="9.00390625" defaultRowHeight="13.5"/>
  <cols>
    <col min="1" max="69" width="9.00390625" style="373" customWidth="1"/>
    <col min="70" max="16384" width="9.00390625" style="17" customWidth="1"/>
  </cols>
  <sheetData>
    <row r="1" ht="16.5" customHeight="1">
      <c r="A1" s="373" t="s">
        <v>354</v>
      </c>
    </row>
    <row r="2" spans="1:9" ht="16.5" customHeight="1">
      <c r="A2" s="718" t="s">
        <v>724</v>
      </c>
      <c r="B2" s="718"/>
      <c r="C2" s="718"/>
      <c r="D2" s="718"/>
      <c r="E2" s="718"/>
      <c r="F2" s="718"/>
      <c r="G2" s="718"/>
      <c r="H2" s="718"/>
      <c r="I2" s="718"/>
    </row>
    <row r="3" spans="1:9" ht="16.5" customHeight="1">
      <c r="A3" s="718" t="s">
        <v>353</v>
      </c>
      <c r="B3" s="718"/>
      <c r="C3" s="718"/>
      <c r="D3" s="718"/>
      <c r="E3" s="718"/>
      <c r="F3" s="718"/>
      <c r="G3" s="718"/>
      <c r="H3" s="718"/>
      <c r="I3" s="718"/>
    </row>
    <row r="4" spans="1:9" ht="16.5" customHeight="1">
      <c r="A4" s="718" t="s">
        <v>352</v>
      </c>
      <c r="B4" s="718"/>
      <c r="C4" s="718"/>
      <c r="D4" s="718"/>
      <c r="E4" s="718"/>
      <c r="F4" s="718"/>
      <c r="G4" s="718"/>
      <c r="H4" s="718"/>
      <c r="I4" s="718"/>
    </row>
    <row r="5" spans="1:7" ht="16.5" customHeight="1">
      <c r="A5" s="374" t="s">
        <v>351</v>
      </c>
      <c r="B5" s="374"/>
      <c r="C5" s="374"/>
      <c r="D5" s="374"/>
      <c r="E5" s="374"/>
      <c r="F5" s="374"/>
      <c r="G5" s="374"/>
    </row>
    <row r="6" spans="1:7" ht="16.5" customHeight="1">
      <c r="A6" s="373" t="s">
        <v>350</v>
      </c>
      <c r="B6" s="374"/>
      <c r="C6" s="374"/>
      <c r="D6" s="374"/>
      <c r="E6" s="374"/>
      <c r="F6" s="374"/>
      <c r="G6" s="374"/>
    </row>
    <row r="7" spans="1:7" ht="16.5" customHeight="1">
      <c r="A7" s="373" t="s">
        <v>924</v>
      </c>
      <c r="B7" s="374"/>
      <c r="C7" s="374"/>
      <c r="D7" s="374"/>
      <c r="E7" s="374"/>
      <c r="F7" s="374"/>
      <c r="G7" s="374"/>
    </row>
    <row r="8" spans="2:7" ht="16.5" customHeight="1">
      <c r="B8" s="374"/>
      <c r="C8" s="374"/>
      <c r="D8" s="374"/>
      <c r="E8" s="374"/>
      <c r="F8" s="374"/>
      <c r="G8" s="374"/>
    </row>
    <row r="9" spans="1:9" ht="16.5" customHeight="1">
      <c r="A9" s="718" t="s">
        <v>725</v>
      </c>
      <c r="B9" s="718"/>
      <c r="C9" s="718"/>
      <c r="D9" s="718"/>
      <c r="E9" s="718"/>
      <c r="F9" s="718"/>
      <c r="G9" s="718"/>
      <c r="H9" s="718"/>
      <c r="I9" s="718"/>
    </row>
    <row r="10" spans="1:9" ht="16.5" customHeight="1">
      <c r="A10" s="718" t="s">
        <v>349</v>
      </c>
      <c r="B10" s="718"/>
      <c r="C10" s="718"/>
      <c r="D10" s="718"/>
      <c r="E10" s="718"/>
      <c r="F10" s="718"/>
      <c r="G10" s="718"/>
      <c r="H10" s="718"/>
      <c r="I10" s="718"/>
    </row>
    <row r="11" spans="1:9" ht="16.5" customHeight="1">
      <c r="A11" s="718" t="s">
        <v>348</v>
      </c>
      <c r="B11" s="718"/>
      <c r="C11" s="718"/>
      <c r="D11" s="718"/>
      <c r="E11" s="718"/>
      <c r="F11" s="718"/>
      <c r="G11" s="718"/>
      <c r="H11" s="718"/>
      <c r="I11" s="718"/>
    </row>
    <row r="12" spans="1:7" ht="16.5" customHeight="1">
      <c r="A12" s="374"/>
      <c r="B12" s="374"/>
      <c r="C12" s="374"/>
      <c r="D12" s="374"/>
      <c r="E12" s="374"/>
      <c r="F12" s="374"/>
      <c r="G12" s="374"/>
    </row>
    <row r="13" spans="1:9" ht="16.5" customHeight="1">
      <c r="A13" s="718" t="s">
        <v>347</v>
      </c>
      <c r="B13" s="718"/>
      <c r="C13" s="718"/>
      <c r="D13" s="718"/>
      <c r="E13" s="718"/>
      <c r="F13" s="718"/>
      <c r="G13" s="718"/>
      <c r="H13" s="718"/>
      <c r="I13" s="718"/>
    </row>
    <row r="14" spans="1:9" ht="16.5" customHeight="1">
      <c r="A14" s="718" t="s">
        <v>346</v>
      </c>
      <c r="B14" s="718"/>
      <c r="C14" s="718"/>
      <c r="D14" s="718"/>
      <c r="E14" s="718"/>
      <c r="F14" s="718"/>
      <c r="G14" s="718"/>
      <c r="H14" s="718"/>
      <c r="I14" s="718"/>
    </row>
    <row r="15" spans="1:7" ht="16.5" customHeight="1">
      <c r="A15" s="375"/>
      <c r="B15" s="375"/>
      <c r="C15" s="375"/>
      <c r="D15" s="375"/>
      <c r="E15" s="375"/>
      <c r="F15" s="375"/>
      <c r="G15" s="375"/>
    </row>
    <row r="16" spans="1:9" ht="16.5" customHeight="1">
      <c r="A16" s="719" t="s">
        <v>345</v>
      </c>
      <c r="B16" s="719"/>
      <c r="C16" s="719"/>
      <c r="D16" s="719"/>
      <c r="E16" s="719"/>
      <c r="F16" s="719"/>
      <c r="G16" s="719"/>
      <c r="H16" s="719"/>
      <c r="I16" s="719"/>
    </row>
    <row r="17" spans="1:9" ht="16.5" customHeight="1">
      <c r="A17" s="718" t="s">
        <v>344</v>
      </c>
      <c r="B17" s="718"/>
      <c r="C17" s="718"/>
      <c r="D17" s="718"/>
      <c r="E17" s="718"/>
      <c r="F17" s="718"/>
      <c r="G17" s="718"/>
      <c r="H17" s="718"/>
      <c r="I17" s="718"/>
    </row>
    <row r="18" ht="16.5" customHeight="1"/>
    <row r="19" ht="16.5" customHeight="1">
      <c r="A19" s="373" t="s">
        <v>726</v>
      </c>
    </row>
    <row r="20" spans="1:5" ht="16.5" customHeight="1">
      <c r="A20" s="373" t="s">
        <v>343</v>
      </c>
      <c r="E20" s="373">
        <f>SUM(E18:G19)</f>
        <v>0</v>
      </c>
    </row>
    <row r="21" spans="1:9" ht="16.5" customHeight="1">
      <c r="A21" s="718" t="s">
        <v>342</v>
      </c>
      <c r="B21" s="718"/>
      <c r="C21" s="718"/>
      <c r="D21" s="718"/>
      <c r="E21" s="718"/>
      <c r="F21" s="718"/>
      <c r="G21" s="718"/>
      <c r="H21" s="718"/>
      <c r="I21" s="718"/>
    </row>
    <row r="22" ht="16.5" customHeight="1"/>
    <row r="23" ht="16.5" customHeight="1">
      <c r="A23" s="373" t="s">
        <v>341</v>
      </c>
    </row>
    <row r="24" spans="1:9" ht="16.5" customHeight="1">
      <c r="A24" s="719" t="s">
        <v>336</v>
      </c>
      <c r="B24" s="719"/>
      <c r="C24" s="719"/>
      <c r="D24" s="719"/>
      <c r="E24" s="719"/>
      <c r="F24" s="719"/>
      <c r="G24" s="719"/>
      <c r="H24" s="719"/>
      <c r="I24" s="719"/>
    </row>
    <row r="25" ht="16.5" customHeight="1">
      <c r="A25" s="373" t="s">
        <v>340</v>
      </c>
    </row>
    <row r="26" ht="16.5" customHeight="1"/>
    <row r="27" ht="16.5" customHeight="1">
      <c r="A27" s="373" t="s">
        <v>727</v>
      </c>
    </row>
    <row r="28" spans="1:9" ht="16.5" customHeight="1">
      <c r="A28" s="718" t="s">
        <v>339</v>
      </c>
      <c r="B28" s="718"/>
      <c r="C28" s="718"/>
      <c r="D28" s="718"/>
      <c r="E28" s="718"/>
      <c r="F28" s="718"/>
      <c r="G28" s="718"/>
      <c r="H28" s="718"/>
      <c r="I28" s="718"/>
    </row>
    <row r="29" spans="1:9" ht="16.5" customHeight="1">
      <c r="A29" s="718" t="s">
        <v>338</v>
      </c>
      <c r="B29" s="718"/>
      <c r="C29" s="718"/>
      <c r="D29" s="718"/>
      <c r="E29" s="718"/>
      <c r="F29" s="718"/>
      <c r="G29" s="718"/>
      <c r="H29" s="718"/>
      <c r="I29" s="718"/>
    </row>
    <row r="30" ht="16.5" customHeight="1">
      <c r="G30" s="373">
        <f>SUM(G28:G29)</f>
        <v>0</v>
      </c>
    </row>
    <row r="31" ht="16.5" customHeight="1">
      <c r="A31" s="373" t="s">
        <v>337</v>
      </c>
    </row>
    <row r="32" spans="1:9" ht="16.5" customHeight="1">
      <c r="A32" s="718" t="s">
        <v>336</v>
      </c>
      <c r="B32" s="718"/>
      <c r="C32" s="718"/>
      <c r="D32" s="718"/>
      <c r="E32" s="718"/>
      <c r="F32" s="718"/>
      <c r="G32" s="718"/>
      <c r="H32" s="718"/>
      <c r="I32" s="718"/>
    </row>
    <row r="33" ht="16.5" customHeight="1">
      <c r="A33" s="373" t="s">
        <v>335</v>
      </c>
    </row>
  </sheetData>
  <sheetProtection/>
  <mergeCells count="15">
    <mergeCell ref="A2:I2"/>
    <mergeCell ref="A3:I3"/>
    <mergeCell ref="A4:I4"/>
    <mergeCell ref="A9:I9"/>
    <mergeCell ref="A10:I10"/>
    <mergeCell ref="A11:I11"/>
    <mergeCell ref="A28:I28"/>
    <mergeCell ref="A29:I29"/>
    <mergeCell ref="A32:I32"/>
    <mergeCell ref="A13:I13"/>
    <mergeCell ref="A14:I14"/>
    <mergeCell ref="A16:I16"/>
    <mergeCell ref="A17:I17"/>
    <mergeCell ref="A21:I21"/>
    <mergeCell ref="A24:I24"/>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Q14"/>
  <sheetViews>
    <sheetView showGridLines="0" view="pageBreakPreview" zoomScale="130" zoomScaleSheetLayoutView="13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19"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720" t="s">
        <v>358</v>
      </c>
      <c r="D1" s="721"/>
      <c r="E1" s="722"/>
      <c r="H1" s="284" t="s">
        <v>0</v>
      </c>
      <c r="I1" s="655">
        <f>'総括表'!H4</f>
        <v>0</v>
      </c>
      <c r="J1" s="655"/>
      <c r="K1" s="655"/>
    </row>
    <row r="2" ht="18.75" customHeight="1">
      <c r="J2" s="369"/>
    </row>
    <row r="3" ht="15" customHeight="1">
      <c r="A3" s="31"/>
    </row>
    <row r="4" spans="1:12" ht="18.75" customHeight="1">
      <c r="A4" s="23"/>
      <c r="B4" s="35" t="s">
        <v>357</v>
      </c>
      <c r="L4" s="30"/>
    </row>
    <row r="5" spans="1:12" ht="11.25" customHeight="1">
      <c r="A5" s="31"/>
      <c r="L5" s="30"/>
    </row>
    <row r="6" spans="1:12" ht="18.75" customHeight="1">
      <c r="A6" s="31"/>
      <c r="B6" s="638" t="s">
        <v>158</v>
      </c>
      <c r="C6" s="639"/>
      <c r="D6" s="638" t="s">
        <v>157</v>
      </c>
      <c r="E6" s="639"/>
      <c r="F6" s="37" t="s">
        <v>156</v>
      </c>
      <c r="G6" s="37"/>
      <c r="H6" s="321" t="s">
        <v>155</v>
      </c>
      <c r="I6" s="37"/>
      <c r="J6" s="37" t="s">
        <v>3</v>
      </c>
      <c r="K6" s="30"/>
      <c r="L6" s="30"/>
    </row>
    <row r="7" spans="1:12" ht="21" customHeight="1">
      <c r="A7" s="31"/>
      <c r="B7" s="39"/>
      <c r="C7" s="40"/>
      <c r="D7" s="41"/>
      <c r="E7" s="42"/>
      <c r="F7" s="44"/>
      <c r="G7" s="44"/>
      <c r="H7" s="44"/>
      <c r="I7" s="44"/>
      <c r="J7" s="370" t="s">
        <v>154</v>
      </c>
      <c r="K7" s="30"/>
      <c r="L7" s="30"/>
    </row>
    <row r="8" spans="1:69" s="1" customFormat="1" ht="18" customHeight="1">
      <c r="A8" s="25"/>
      <c r="B8" s="70">
        <v>1</v>
      </c>
      <c r="C8" s="50" t="s">
        <v>147</v>
      </c>
      <c r="D8" s="631"/>
      <c r="E8" s="632"/>
      <c r="F8" s="51"/>
      <c r="G8" s="52" t="s">
        <v>138</v>
      </c>
      <c r="H8" s="53">
        <v>1</v>
      </c>
      <c r="I8" s="52" t="s">
        <v>142</v>
      </c>
      <c r="J8" s="54">
        <f>ROUND(F8*H8,0)</f>
        <v>0</v>
      </c>
      <c r="K8" s="30" t="s">
        <v>152</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8" customHeight="1">
      <c r="A9" s="25"/>
      <c r="B9" s="70">
        <v>2</v>
      </c>
      <c r="C9" s="50" t="s">
        <v>145</v>
      </c>
      <c r="D9" s="631"/>
      <c r="E9" s="632"/>
      <c r="F9" s="51"/>
      <c r="G9" s="52" t="s">
        <v>138</v>
      </c>
      <c r="H9" s="53">
        <v>1</v>
      </c>
      <c r="I9" s="52" t="s">
        <v>142</v>
      </c>
      <c r="J9" s="54">
        <f>ROUND(F9*H9,0)</f>
        <v>0</v>
      </c>
      <c r="K9" s="30" t="s">
        <v>150</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8" customHeight="1">
      <c r="A10" s="25"/>
      <c r="B10" s="70">
        <v>3</v>
      </c>
      <c r="C10" s="50" t="s">
        <v>143</v>
      </c>
      <c r="D10" s="631"/>
      <c r="E10" s="632"/>
      <c r="F10" s="51"/>
      <c r="G10" s="52" t="s">
        <v>138</v>
      </c>
      <c r="H10" s="53">
        <v>1</v>
      </c>
      <c r="I10" s="52" t="s">
        <v>142</v>
      </c>
      <c r="J10" s="54">
        <f>ROUND(F10*H10,0)</f>
        <v>0</v>
      </c>
      <c r="K10" s="30" t="s">
        <v>148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8" customHeight="1" thickBot="1">
      <c r="A11" s="25"/>
      <c r="B11" s="70">
        <v>4</v>
      </c>
      <c r="C11" s="50" t="s">
        <v>649</v>
      </c>
      <c r="D11" s="371"/>
      <c r="E11" s="372"/>
      <c r="F11" s="51"/>
      <c r="G11" s="52" t="s">
        <v>138</v>
      </c>
      <c r="H11" s="53">
        <v>1</v>
      </c>
      <c r="I11" s="52" t="s">
        <v>142</v>
      </c>
      <c r="J11" s="54">
        <f>ROUND(F11*H11,0)</f>
        <v>0</v>
      </c>
      <c r="K11" s="30" t="s">
        <v>146</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59"/>
      <c r="C12" s="60"/>
      <c r="D12" s="61"/>
      <c r="E12" s="61"/>
      <c r="F12" s="72"/>
      <c r="G12" s="63"/>
      <c r="H12" s="635" t="s">
        <v>218</v>
      </c>
      <c r="I12" s="636"/>
      <c r="J12" s="64"/>
      <c r="K12" s="30"/>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thickBot="1">
      <c r="A13" s="25"/>
      <c r="B13" s="65"/>
      <c r="C13" s="30"/>
      <c r="D13" s="30"/>
      <c r="E13" s="30"/>
      <c r="F13" s="30"/>
      <c r="G13" s="30"/>
      <c r="H13" s="651" t="s">
        <v>355</v>
      </c>
      <c r="I13" s="652"/>
      <c r="J13" s="67">
        <f>SUM(J8:J11)</f>
        <v>0</v>
      </c>
      <c r="K13" s="30" t="s">
        <v>43</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8.75" customHeight="1">
      <c r="A14" s="25"/>
      <c r="B14" s="3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sheetData>
  <sheetProtection/>
  <mergeCells count="10">
    <mergeCell ref="D9:E9"/>
    <mergeCell ref="H12:I12"/>
    <mergeCell ref="H13:I13"/>
    <mergeCell ref="A1:B1"/>
    <mergeCell ref="C1:E1"/>
    <mergeCell ref="I1:K1"/>
    <mergeCell ref="B6:C6"/>
    <mergeCell ref="D6:E6"/>
    <mergeCell ref="D8:E8"/>
    <mergeCell ref="D10:E1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Q74"/>
  <sheetViews>
    <sheetView showGridLines="0" zoomScaleSheetLayoutView="100" zoomScalePageLayoutView="0" workbookViewId="0" topLeftCell="A1">
      <selection activeCell="J2" sqref="J2"/>
    </sheetView>
  </sheetViews>
  <sheetFormatPr defaultColWidth="9.00390625" defaultRowHeight="18.75" customHeight="1"/>
  <cols>
    <col min="1" max="1" width="3.75390625" style="25" customWidth="1"/>
    <col min="2" max="2" width="5.00390625" style="25" customWidth="1"/>
    <col min="3" max="3" width="7.50390625" style="25" bestFit="1" customWidth="1"/>
    <col min="4" max="4" width="3.00390625" style="25" bestFit="1" customWidth="1"/>
    <col min="5" max="5" width="12.00390625" style="68" customWidth="1"/>
    <col min="6" max="6" width="3.00390625" style="25" bestFit="1" customWidth="1"/>
    <col min="7" max="7" width="11.875" style="25" customWidth="1"/>
    <col min="8" max="8" width="2.25390625" style="25" bestFit="1" customWidth="1"/>
    <col min="9" max="9" width="11.875" style="290" customWidth="1"/>
    <col min="10" max="10" width="2.25390625" style="25" bestFit="1" customWidth="1"/>
    <col min="11" max="11" width="11.875" style="25" customWidth="1"/>
    <col min="12" max="12" width="3.125" style="25" customWidth="1"/>
    <col min="13" max="13" width="4.25390625" style="25" customWidth="1"/>
    <col min="14" max="69" width="9.00390625" style="25" customWidth="1"/>
    <col min="70" max="16384" width="9.00390625" style="1" customWidth="1"/>
  </cols>
  <sheetData>
    <row r="1" spans="1:12" ht="18.75" customHeight="1">
      <c r="A1" s="723" t="s">
        <v>215</v>
      </c>
      <c r="B1" s="724"/>
      <c r="C1" s="723" t="s">
        <v>36</v>
      </c>
      <c r="D1" s="725"/>
      <c r="E1" s="724"/>
      <c r="F1" s="344"/>
      <c r="I1" s="345" t="s">
        <v>0</v>
      </c>
      <c r="J1" s="726">
        <f>+'総括表'!H4</f>
        <v>0</v>
      </c>
      <c r="K1" s="726"/>
      <c r="L1" s="726"/>
    </row>
    <row r="2" ht="18.75" customHeight="1">
      <c r="K2" s="346"/>
    </row>
    <row r="3" spans="1:2" ht="18.75" customHeight="1">
      <c r="A3" s="23" t="s">
        <v>1</v>
      </c>
      <c r="B3" s="25" t="s">
        <v>366</v>
      </c>
    </row>
    <row r="4" ht="11.25" customHeight="1">
      <c r="A4" s="23"/>
    </row>
    <row r="5" spans="1:2" ht="18.75" customHeight="1">
      <c r="A5" s="23"/>
      <c r="B5" s="25" t="s">
        <v>365</v>
      </c>
    </row>
    <row r="6" ht="11.25" customHeight="1">
      <c r="A6" s="23"/>
    </row>
    <row r="7" spans="1:6" ht="15" customHeight="1">
      <c r="A7" s="23"/>
      <c r="B7" s="658" t="s">
        <v>913</v>
      </c>
      <c r="C7" s="658"/>
      <c r="D7" s="658"/>
      <c r="E7" s="658"/>
      <c r="F7" s="347"/>
    </row>
    <row r="8" spans="1:9" ht="15" customHeight="1" thickBot="1">
      <c r="A8" s="23"/>
      <c r="B8" s="658"/>
      <c r="C8" s="658"/>
      <c r="D8" s="658"/>
      <c r="E8" s="658"/>
      <c r="F8" s="347"/>
      <c r="G8" s="348" t="s">
        <v>362</v>
      </c>
      <c r="I8" s="290" t="s">
        <v>232</v>
      </c>
    </row>
    <row r="9" spans="1:12" ht="18.75" customHeight="1" thickBot="1">
      <c r="A9" s="23"/>
      <c r="B9" s="265"/>
      <c r="C9" s="265"/>
      <c r="D9" s="265"/>
      <c r="E9" s="349"/>
      <c r="F9" s="27" t="s">
        <v>138</v>
      </c>
      <c r="G9" s="350">
        <f>K12</f>
        <v>0</v>
      </c>
      <c r="H9" s="27" t="s">
        <v>138</v>
      </c>
      <c r="I9" s="351">
        <v>0.35</v>
      </c>
      <c r="J9" s="27" t="s">
        <v>142</v>
      </c>
      <c r="K9" s="296">
        <f>ROUND(E9*G9*I9,0)</f>
        <v>0</v>
      </c>
      <c r="L9" s="25" t="s">
        <v>204</v>
      </c>
    </row>
    <row r="10" spans="1:11" ht="18.75" customHeight="1">
      <c r="A10" s="23"/>
      <c r="C10" s="347"/>
      <c r="D10" s="347"/>
      <c r="E10" s="352"/>
      <c r="F10" s="347"/>
      <c r="G10" s="336"/>
      <c r="H10" s="27"/>
      <c r="I10" s="319"/>
      <c r="J10" s="27"/>
      <c r="K10" s="336"/>
    </row>
    <row r="11" spans="1:11" ht="18.75" customHeight="1">
      <c r="A11" s="23"/>
      <c r="B11" s="727" t="s">
        <v>914</v>
      </c>
      <c r="C11" s="727"/>
      <c r="D11" s="727"/>
      <c r="E11" s="727"/>
      <c r="F11" s="727"/>
      <c r="G11" s="727"/>
      <c r="H11" s="728"/>
      <c r="I11" s="353"/>
      <c r="J11" s="729" t="s">
        <v>360</v>
      </c>
      <c r="K11" s="354" t="s">
        <v>359</v>
      </c>
    </row>
    <row r="12" spans="1:11" ht="18.75" customHeight="1">
      <c r="A12" s="23"/>
      <c r="B12" s="355"/>
      <c r="C12" s="355"/>
      <c r="D12" s="355"/>
      <c r="E12" s="356"/>
      <c r="F12" s="355"/>
      <c r="G12" s="355"/>
      <c r="H12" s="357"/>
      <c r="I12" s="358"/>
      <c r="J12" s="729"/>
      <c r="K12" s="359">
        <f>IF(I13=0,0,IF(I11/I13&gt;1,1,ROUND(I11/I13,3)))</f>
        <v>0</v>
      </c>
    </row>
    <row r="13" spans="1:11" ht="18.75" customHeight="1">
      <c r="A13" s="23"/>
      <c r="C13" s="730" t="s">
        <v>658</v>
      </c>
      <c r="D13" s="730"/>
      <c r="E13" s="730"/>
      <c r="F13" s="730"/>
      <c r="G13" s="730"/>
      <c r="H13" s="731"/>
      <c r="I13" s="360"/>
      <c r="J13" s="729"/>
      <c r="K13" s="336"/>
    </row>
    <row r="14" spans="1:17" ht="11.25" customHeight="1">
      <c r="A14" s="23"/>
      <c r="Q14" s="27"/>
    </row>
    <row r="15" spans="1:6" ht="15" customHeight="1">
      <c r="A15" s="23"/>
      <c r="B15" s="658" t="s">
        <v>915</v>
      </c>
      <c r="C15" s="658"/>
      <c r="D15" s="658"/>
      <c r="E15" s="658"/>
      <c r="F15" s="347"/>
    </row>
    <row r="16" spans="1:9" ht="15" customHeight="1" thickBot="1">
      <c r="A16" s="23"/>
      <c r="B16" s="658"/>
      <c r="C16" s="658"/>
      <c r="D16" s="658"/>
      <c r="E16" s="658"/>
      <c r="F16" s="347"/>
      <c r="G16" s="348" t="s">
        <v>362</v>
      </c>
      <c r="I16" s="290" t="s">
        <v>232</v>
      </c>
    </row>
    <row r="17" spans="1:12" ht="18.75" customHeight="1" thickBot="1">
      <c r="A17" s="23"/>
      <c r="B17" s="732" t="s">
        <v>361</v>
      </c>
      <c r="C17" s="732"/>
      <c r="D17" s="733"/>
      <c r="E17" s="349"/>
      <c r="F17" s="27" t="s">
        <v>138</v>
      </c>
      <c r="G17" s="361">
        <f>K20</f>
        <v>0</v>
      </c>
      <c r="H17" s="27" t="s">
        <v>138</v>
      </c>
      <c r="I17" s="351">
        <v>0.35</v>
      </c>
      <c r="J17" s="27" t="s">
        <v>142</v>
      </c>
      <c r="K17" s="296">
        <f>ROUND(E17*G17*I17,0)</f>
        <v>0</v>
      </c>
      <c r="L17" s="25" t="s">
        <v>916</v>
      </c>
    </row>
    <row r="18" spans="1:11" ht="18.75" customHeight="1">
      <c r="A18" s="23"/>
      <c r="C18" s="347"/>
      <c r="D18" s="347"/>
      <c r="E18" s="352"/>
      <c r="F18" s="347"/>
      <c r="G18" s="336"/>
      <c r="H18" s="27"/>
      <c r="I18" s="319"/>
      <c r="J18" s="27"/>
      <c r="K18" s="336"/>
    </row>
    <row r="19" spans="1:11" ht="18.75" customHeight="1">
      <c r="A19" s="23"/>
      <c r="B19" s="727" t="s">
        <v>914</v>
      </c>
      <c r="C19" s="727"/>
      <c r="D19" s="727"/>
      <c r="E19" s="727"/>
      <c r="F19" s="727"/>
      <c r="G19" s="727"/>
      <c r="H19" s="728"/>
      <c r="I19" s="353"/>
      <c r="J19" s="729" t="s">
        <v>360</v>
      </c>
      <c r="K19" s="354" t="s">
        <v>359</v>
      </c>
    </row>
    <row r="20" spans="1:11" ht="18.75" customHeight="1">
      <c r="A20" s="23"/>
      <c r="B20" s="355"/>
      <c r="C20" s="355"/>
      <c r="D20" s="355"/>
      <c r="E20" s="356"/>
      <c r="F20" s="355"/>
      <c r="G20" s="355"/>
      <c r="H20" s="357"/>
      <c r="I20" s="358"/>
      <c r="J20" s="729"/>
      <c r="K20" s="359">
        <f>IF(I21=0,0,IF(I19/I21&gt;1,1,ROUND(I19/I21,3)))</f>
        <v>0</v>
      </c>
    </row>
    <row r="21" spans="1:11" ht="18.75" customHeight="1">
      <c r="A21" s="23"/>
      <c r="C21" s="730" t="s">
        <v>658</v>
      </c>
      <c r="D21" s="730"/>
      <c r="E21" s="730"/>
      <c r="F21" s="730"/>
      <c r="G21" s="730"/>
      <c r="H21" s="731"/>
      <c r="I21" s="360"/>
      <c r="J21" s="729"/>
      <c r="K21" s="336"/>
    </row>
    <row r="22" ht="11.25" customHeight="1">
      <c r="A22" s="23"/>
    </row>
    <row r="23" spans="1:6" ht="15" customHeight="1">
      <c r="A23" s="23"/>
      <c r="B23" s="658" t="s">
        <v>917</v>
      </c>
      <c r="C23" s="658"/>
      <c r="D23" s="658"/>
      <c r="E23" s="658"/>
      <c r="F23" s="347"/>
    </row>
    <row r="24" spans="1:9" ht="15" customHeight="1" thickBot="1">
      <c r="A24" s="23"/>
      <c r="B24" s="658"/>
      <c r="C24" s="658"/>
      <c r="D24" s="658"/>
      <c r="E24" s="658"/>
      <c r="F24" s="347"/>
      <c r="G24" s="348" t="s">
        <v>362</v>
      </c>
      <c r="I24" s="290" t="s">
        <v>232</v>
      </c>
    </row>
    <row r="25" spans="1:12" ht="18.75" customHeight="1" thickBot="1">
      <c r="A25" s="23"/>
      <c r="B25" s="732" t="s">
        <v>361</v>
      </c>
      <c r="C25" s="732"/>
      <c r="D25" s="733"/>
      <c r="E25" s="349"/>
      <c r="F25" s="27" t="s">
        <v>138</v>
      </c>
      <c r="G25" s="361">
        <f>K28</f>
        <v>0</v>
      </c>
      <c r="H25" s="27" t="s">
        <v>138</v>
      </c>
      <c r="I25" s="351">
        <v>0.35</v>
      </c>
      <c r="J25" s="27" t="s">
        <v>142</v>
      </c>
      <c r="K25" s="296">
        <f>ROUND(E25*G25*I25,0)</f>
        <v>0</v>
      </c>
      <c r="L25" s="25" t="s">
        <v>918</v>
      </c>
    </row>
    <row r="26" spans="1:11" ht="18.75" customHeight="1">
      <c r="A26" s="23"/>
      <c r="C26" s="347"/>
      <c r="D26" s="347"/>
      <c r="E26" s="352"/>
      <c r="F26" s="347"/>
      <c r="G26" s="336"/>
      <c r="H26" s="27"/>
      <c r="I26" s="362"/>
      <c r="J26" s="27"/>
      <c r="K26" s="336"/>
    </row>
    <row r="27" spans="1:11" ht="18.75" customHeight="1">
      <c r="A27" s="23"/>
      <c r="B27" s="727" t="s">
        <v>914</v>
      </c>
      <c r="C27" s="727"/>
      <c r="D27" s="727"/>
      <c r="E27" s="727"/>
      <c r="F27" s="727"/>
      <c r="G27" s="727"/>
      <c r="H27" s="728"/>
      <c r="I27" s="353"/>
      <c r="J27" s="729" t="s">
        <v>360</v>
      </c>
      <c r="K27" s="354" t="s">
        <v>359</v>
      </c>
    </row>
    <row r="28" spans="1:11" ht="18.75" customHeight="1">
      <c r="A28" s="23"/>
      <c r="B28" s="355"/>
      <c r="C28" s="355"/>
      <c r="D28" s="355"/>
      <c r="E28" s="356"/>
      <c r="F28" s="355"/>
      <c r="G28" s="355"/>
      <c r="H28" s="357"/>
      <c r="I28" s="358"/>
      <c r="J28" s="729"/>
      <c r="K28" s="363">
        <f>IF(I29=0,0,IF(I27/I29&gt;1,1,ROUND(I27/I29,3)))</f>
        <v>0</v>
      </c>
    </row>
    <row r="29" spans="1:11" ht="18.75" customHeight="1">
      <c r="A29" s="23"/>
      <c r="C29" s="730" t="s">
        <v>658</v>
      </c>
      <c r="D29" s="730"/>
      <c r="E29" s="730"/>
      <c r="F29" s="730"/>
      <c r="G29" s="730"/>
      <c r="H29" s="731"/>
      <c r="I29" s="360"/>
      <c r="J29" s="729"/>
      <c r="K29" s="336"/>
    </row>
    <row r="30" ht="11.25" customHeight="1">
      <c r="A30" s="23"/>
    </row>
    <row r="31" spans="1:2" ht="18.75" customHeight="1">
      <c r="A31" s="23"/>
      <c r="B31" s="25" t="s">
        <v>364</v>
      </c>
    </row>
    <row r="32" ht="11.25" customHeight="1">
      <c r="A32" s="23"/>
    </row>
    <row r="33" spans="1:6" ht="15" customHeight="1">
      <c r="A33" s="23"/>
      <c r="B33" s="658" t="s">
        <v>913</v>
      </c>
      <c r="C33" s="658"/>
      <c r="D33" s="658"/>
      <c r="E33" s="658"/>
      <c r="F33" s="347"/>
    </row>
    <row r="34" spans="1:9" ht="15" customHeight="1" thickBot="1">
      <c r="A34" s="23"/>
      <c r="B34" s="658"/>
      <c r="C34" s="658"/>
      <c r="D34" s="658"/>
      <c r="E34" s="658"/>
      <c r="F34" s="347"/>
      <c r="G34" s="348" t="s">
        <v>362</v>
      </c>
      <c r="I34" s="290" t="s">
        <v>232</v>
      </c>
    </row>
    <row r="35" spans="1:12" ht="18.75" customHeight="1" thickBot="1">
      <c r="A35" s="23"/>
      <c r="B35" s="265"/>
      <c r="C35" s="265"/>
      <c r="D35" s="265"/>
      <c r="E35" s="349"/>
      <c r="F35" s="27" t="s">
        <v>138</v>
      </c>
      <c r="G35" s="361">
        <f>K38</f>
        <v>0</v>
      </c>
      <c r="H35" s="27" t="s">
        <v>138</v>
      </c>
      <c r="I35" s="351">
        <v>0.45</v>
      </c>
      <c r="J35" s="27" t="s">
        <v>142</v>
      </c>
      <c r="K35" s="296">
        <f>ROUND(E35*G35*I35,0)</f>
        <v>0</v>
      </c>
      <c r="L35" s="25" t="s">
        <v>919</v>
      </c>
    </row>
    <row r="36" spans="1:11" ht="18.75" customHeight="1">
      <c r="A36" s="23"/>
      <c r="C36" s="347"/>
      <c r="D36" s="347"/>
      <c r="E36" s="352"/>
      <c r="F36" s="347"/>
      <c r="G36" s="336"/>
      <c r="H36" s="27"/>
      <c r="I36" s="319"/>
      <c r="J36" s="27"/>
      <c r="K36" s="336"/>
    </row>
    <row r="37" spans="1:11" ht="18.75" customHeight="1">
      <c r="A37" s="23"/>
      <c r="B37" s="727" t="s">
        <v>914</v>
      </c>
      <c r="C37" s="727"/>
      <c r="D37" s="727"/>
      <c r="E37" s="727"/>
      <c r="F37" s="727"/>
      <c r="G37" s="727"/>
      <c r="H37" s="728"/>
      <c r="I37" s="353"/>
      <c r="J37" s="729" t="s">
        <v>360</v>
      </c>
      <c r="K37" s="354" t="s">
        <v>359</v>
      </c>
    </row>
    <row r="38" spans="1:11" ht="18.75" customHeight="1">
      <c r="A38" s="23"/>
      <c r="B38" s="355"/>
      <c r="C38" s="355"/>
      <c r="D38" s="355"/>
      <c r="E38" s="356"/>
      <c r="F38" s="355"/>
      <c r="G38" s="355"/>
      <c r="H38" s="357"/>
      <c r="I38" s="358"/>
      <c r="J38" s="729"/>
      <c r="K38" s="359">
        <f>IF(I39=0,0,IF(I37/I39&gt;1,1,ROUND(I37/I39,3)))</f>
        <v>0</v>
      </c>
    </row>
    <row r="39" spans="1:11" ht="18.75" customHeight="1">
      <c r="A39" s="23"/>
      <c r="C39" s="730" t="s">
        <v>658</v>
      </c>
      <c r="D39" s="730"/>
      <c r="E39" s="730"/>
      <c r="F39" s="730"/>
      <c r="G39" s="730"/>
      <c r="H39" s="731"/>
      <c r="I39" s="360"/>
      <c r="J39" s="729"/>
      <c r="K39" s="336"/>
    </row>
    <row r="40" ht="11.25" customHeight="1">
      <c r="A40" s="23"/>
    </row>
    <row r="41" spans="1:6" ht="15" customHeight="1">
      <c r="A41" s="23"/>
      <c r="B41" s="658" t="s">
        <v>917</v>
      </c>
      <c r="C41" s="658"/>
      <c r="D41" s="658"/>
      <c r="E41" s="658"/>
      <c r="F41" s="347"/>
    </row>
    <row r="42" spans="1:9" ht="15" customHeight="1" thickBot="1">
      <c r="A42" s="23"/>
      <c r="B42" s="658"/>
      <c r="C42" s="658"/>
      <c r="D42" s="658"/>
      <c r="E42" s="658"/>
      <c r="F42" s="347"/>
      <c r="G42" s="348" t="s">
        <v>362</v>
      </c>
      <c r="I42" s="290" t="s">
        <v>232</v>
      </c>
    </row>
    <row r="43" spans="1:12" ht="18.75" customHeight="1" thickBot="1">
      <c r="A43" s="23"/>
      <c r="B43" s="732" t="s">
        <v>361</v>
      </c>
      <c r="C43" s="732"/>
      <c r="D43" s="733"/>
      <c r="E43" s="349"/>
      <c r="F43" s="27" t="s">
        <v>138</v>
      </c>
      <c r="G43" s="361">
        <f>K46</f>
        <v>0</v>
      </c>
      <c r="H43" s="27" t="s">
        <v>138</v>
      </c>
      <c r="I43" s="351">
        <v>0.45</v>
      </c>
      <c r="J43" s="27" t="s">
        <v>142</v>
      </c>
      <c r="K43" s="296">
        <f>ROUND(E43*G43*I43,0)</f>
        <v>0</v>
      </c>
      <c r="L43" s="25" t="s">
        <v>920</v>
      </c>
    </row>
    <row r="44" spans="1:11" ht="18.75" customHeight="1">
      <c r="A44" s="23"/>
      <c r="C44" s="347"/>
      <c r="D44" s="347"/>
      <c r="E44" s="352"/>
      <c r="F44" s="347"/>
      <c r="G44" s="336"/>
      <c r="H44" s="27"/>
      <c r="I44" s="319"/>
      <c r="J44" s="27"/>
      <c r="K44" s="336"/>
    </row>
    <row r="45" spans="1:11" ht="18.75" customHeight="1">
      <c r="A45" s="23"/>
      <c r="B45" s="727" t="s">
        <v>914</v>
      </c>
      <c r="C45" s="727"/>
      <c r="D45" s="727"/>
      <c r="E45" s="727"/>
      <c r="F45" s="727"/>
      <c r="G45" s="727"/>
      <c r="H45" s="728"/>
      <c r="I45" s="353"/>
      <c r="J45" s="729" t="s">
        <v>360</v>
      </c>
      <c r="K45" s="354" t="s">
        <v>359</v>
      </c>
    </row>
    <row r="46" spans="1:11" ht="18.75" customHeight="1">
      <c r="A46" s="23"/>
      <c r="B46" s="355"/>
      <c r="C46" s="355"/>
      <c r="D46" s="355"/>
      <c r="E46" s="356"/>
      <c r="F46" s="355"/>
      <c r="G46" s="355"/>
      <c r="H46" s="357"/>
      <c r="I46" s="358"/>
      <c r="J46" s="729"/>
      <c r="K46" s="359">
        <f>IF(I47=0,0,IF(I45/I47&gt;1,1,ROUND(I45/I47,3)))</f>
        <v>0</v>
      </c>
    </row>
    <row r="47" spans="1:11" ht="18.75" customHeight="1">
      <c r="A47" s="23"/>
      <c r="C47" s="730" t="s">
        <v>658</v>
      </c>
      <c r="D47" s="730"/>
      <c r="E47" s="730"/>
      <c r="F47" s="730"/>
      <c r="G47" s="730"/>
      <c r="H47" s="731"/>
      <c r="I47" s="360"/>
      <c r="J47" s="729"/>
      <c r="K47" s="336"/>
    </row>
    <row r="48" ht="11.25" customHeight="1">
      <c r="A48" s="23"/>
    </row>
    <row r="49" spans="1:2" ht="18.75" customHeight="1">
      <c r="A49" s="23"/>
      <c r="B49" s="25" t="s">
        <v>363</v>
      </c>
    </row>
    <row r="50" ht="11.25" customHeight="1">
      <c r="A50" s="23"/>
    </row>
    <row r="51" spans="1:6" ht="15" customHeight="1">
      <c r="A51" s="23"/>
      <c r="B51" s="658" t="s">
        <v>913</v>
      </c>
      <c r="C51" s="658"/>
      <c r="D51" s="658"/>
      <c r="E51" s="658"/>
      <c r="F51" s="347"/>
    </row>
    <row r="52" spans="1:9" ht="15" customHeight="1" thickBot="1">
      <c r="A52" s="23"/>
      <c r="B52" s="658"/>
      <c r="C52" s="658"/>
      <c r="D52" s="658"/>
      <c r="E52" s="658"/>
      <c r="F52" s="347"/>
      <c r="G52" s="348" t="s">
        <v>362</v>
      </c>
      <c r="I52" s="290" t="s">
        <v>232</v>
      </c>
    </row>
    <row r="53" spans="1:12" ht="18.75" customHeight="1" thickBot="1">
      <c r="A53" s="23"/>
      <c r="B53" s="265"/>
      <c r="C53" s="265"/>
      <c r="D53" s="265"/>
      <c r="E53" s="349"/>
      <c r="F53" s="27" t="s">
        <v>138</v>
      </c>
      <c r="G53" s="361">
        <f>K56</f>
        <v>0</v>
      </c>
      <c r="H53" s="27" t="s">
        <v>138</v>
      </c>
      <c r="I53" s="351">
        <v>0.3</v>
      </c>
      <c r="J53" s="27" t="s">
        <v>142</v>
      </c>
      <c r="K53" s="296">
        <f>ROUND(E53*G53*I53,0)</f>
        <v>0</v>
      </c>
      <c r="L53" s="25" t="s">
        <v>921</v>
      </c>
    </row>
    <row r="54" spans="1:11" ht="18.75" customHeight="1">
      <c r="A54" s="23"/>
      <c r="C54" s="347"/>
      <c r="D54" s="347"/>
      <c r="E54" s="352"/>
      <c r="F54" s="347"/>
      <c r="G54" s="336"/>
      <c r="H54" s="27"/>
      <c r="I54" s="319"/>
      <c r="J54" s="27"/>
      <c r="K54" s="336"/>
    </row>
    <row r="55" spans="1:11" ht="18.75" customHeight="1">
      <c r="A55" s="23"/>
      <c r="B55" s="727" t="s">
        <v>914</v>
      </c>
      <c r="C55" s="727"/>
      <c r="D55" s="727"/>
      <c r="E55" s="727"/>
      <c r="F55" s="727"/>
      <c r="G55" s="727"/>
      <c r="H55" s="728"/>
      <c r="I55" s="353"/>
      <c r="J55" s="729" t="s">
        <v>360</v>
      </c>
      <c r="K55" s="354" t="s">
        <v>359</v>
      </c>
    </row>
    <row r="56" spans="1:11" ht="18.75" customHeight="1">
      <c r="A56" s="23"/>
      <c r="B56" s="355"/>
      <c r="C56" s="355"/>
      <c r="D56" s="355"/>
      <c r="E56" s="356"/>
      <c r="F56" s="355"/>
      <c r="G56" s="355"/>
      <c r="H56" s="357"/>
      <c r="I56" s="358"/>
      <c r="J56" s="729"/>
      <c r="K56" s="364">
        <f>IF(I57=0,0,IF(I55/I57&gt;1,1,ROUND(I55/I57,3)))</f>
        <v>0</v>
      </c>
    </row>
    <row r="57" spans="1:11" ht="18.75" customHeight="1">
      <c r="A57" s="23"/>
      <c r="C57" s="730" t="s">
        <v>658</v>
      </c>
      <c r="D57" s="730"/>
      <c r="E57" s="730"/>
      <c r="F57" s="730"/>
      <c r="G57" s="730"/>
      <c r="H57" s="731"/>
      <c r="I57" s="360"/>
      <c r="J57" s="729"/>
      <c r="K57" s="336"/>
    </row>
    <row r="58" ht="11.25" customHeight="1">
      <c r="A58" s="23"/>
    </row>
    <row r="59" spans="1:6" ht="15" customHeight="1">
      <c r="A59" s="23"/>
      <c r="B59" s="658" t="s">
        <v>915</v>
      </c>
      <c r="C59" s="658"/>
      <c r="D59" s="658"/>
      <c r="E59" s="658"/>
      <c r="F59" s="347"/>
    </row>
    <row r="60" spans="1:9" ht="15" customHeight="1" thickBot="1">
      <c r="A60" s="23"/>
      <c r="B60" s="658"/>
      <c r="C60" s="658"/>
      <c r="D60" s="658"/>
      <c r="E60" s="658"/>
      <c r="F60" s="347"/>
      <c r="G60" s="348" t="s">
        <v>362</v>
      </c>
      <c r="I60" s="290" t="s">
        <v>232</v>
      </c>
    </row>
    <row r="61" spans="1:12" ht="18.75" customHeight="1" thickBot="1">
      <c r="A61" s="23"/>
      <c r="B61" s="732" t="s">
        <v>361</v>
      </c>
      <c r="C61" s="732"/>
      <c r="D61" s="733"/>
      <c r="E61" s="349"/>
      <c r="F61" s="27" t="s">
        <v>138</v>
      </c>
      <c r="G61" s="361">
        <f>K64</f>
        <v>0</v>
      </c>
      <c r="H61" s="27" t="s">
        <v>138</v>
      </c>
      <c r="I61" s="351">
        <v>0.3</v>
      </c>
      <c r="J61" s="27" t="s">
        <v>142</v>
      </c>
      <c r="K61" s="296">
        <f>ROUND(E61*G61*I61,0)</f>
        <v>0</v>
      </c>
      <c r="L61" s="25" t="s">
        <v>922</v>
      </c>
    </row>
    <row r="62" spans="1:11" ht="18.75" customHeight="1">
      <c r="A62" s="23"/>
      <c r="C62" s="347"/>
      <c r="D62" s="347"/>
      <c r="E62" s="352"/>
      <c r="F62" s="347"/>
      <c r="G62" s="336"/>
      <c r="H62" s="27"/>
      <c r="I62" s="319"/>
      <c r="J62" s="27"/>
      <c r="K62" s="336"/>
    </row>
    <row r="63" spans="1:11" ht="18.75" customHeight="1">
      <c r="A63" s="23"/>
      <c r="B63" s="727" t="s">
        <v>914</v>
      </c>
      <c r="C63" s="727"/>
      <c r="D63" s="727"/>
      <c r="E63" s="727"/>
      <c r="F63" s="727"/>
      <c r="G63" s="727"/>
      <c r="H63" s="728"/>
      <c r="I63" s="353"/>
      <c r="J63" s="729" t="s">
        <v>360</v>
      </c>
      <c r="K63" s="354" t="s">
        <v>359</v>
      </c>
    </row>
    <row r="64" spans="1:11" ht="18.75" customHeight="1">
      <c r="A64" s="23"/>
      <c r="B64" s="355"/>
      <c r="C64" s="355"/>
      <c r="D64" s="355"/>
      <c r="E64" s="356"/>
      <c r="F64" s="355"/>
      <c r="G64" s="355"/>
      <c r="H64" s="357"/>
      <c r="I64" s="358"/>
      <c r="J64" s="729"/>
      <c r="K64" s="364">
        <f>IF(I65=0,0,IF(I63/I65&gt;1,1,ROUND(I63/I65,3)))</f>
        <v>0</v>
      </c>
    </row>
    <row r="65" spans="1:11" ht="18.75" customHeight="1">
      <c r="A65" s="23"/>
      <c r="C65" s="730" t="s">
        <v>658</v>
      </c>
      <c r="D65" s="730"/>
      <c r="E65" s="730"/>
      <c r="F65" s="730"/>
      <c r="G65" s="730"/>
      <c r="H65" s="731"/>
      <c r="I65" s="360"/>
      <c r="J65" s="729"/>
      <c r="K65" s="336"/>
    </row>
    <row r="66" ht="11.25" customHeight="1">
      <c r="A66" s="23"/>
    </row>
    <row r="67" spans="1:6" ht="15" customHeight="1">
      <c r="A67" s="23"/>
      <c r="B67" s="658" t="s">
        <v>917</v>
      </c>
      <c r="C67" s="658"/>
      <c r="D67" s="658"/>
      <c r="E67" s="658"/>
      <c r="F67" s="347"/>
    </row>
    <row r="68" spans="1:9" ht="15" customHeight="1" thickBot="1">
      <c r="A68" s="23"/>
      <c r="B68" s="658"/>
      <c r="C68" s="658"/>
      <c r="D68" s="658"/>
      <c r="E68" s="658"/>
      <c r="F68" s="347"/>
      <c r="G68" s="348" t="s">
        <v>362</v>
      </c>
      <c r="I68" s="290" t="s">
        <v>232</v>
      </c>
    </row>
    <row r="69" spans="1:12" ht="18.75" customHeight="1" thickBot="1">
      <c r="A69" s="23"/>
      <c r="B69" s="732" t="s">
        <v>361</v>
      </c>
      <c r="C69" s="732"/>
      <c r="D69" s="733"/>
      <c r="E69" s="349"/>
      <c r="F69" s="27" t="s">
        <v>138</v>
      </c>
      <c r="G69" s="361">
        <f>K72</f>
        <v>0</v>
      </c>
      <c r="H69" s="27" t="s">
        <v>138</v>
      </c>
      <c r="I69" s="351">
        <v>0.3</v>
      </c>
      <c r="J69" s="27" t="s">
        <v>142</v>
      </c>
      <c r="K69" s="296">
        <f>ROUND(E69*G69*I69,0)</f>
        <v>0</v>
      </c>
      <c r="L69" s="25" t="s">
        <v>923</v>
      </c>
    </row>
    <row r="70" spans="1:11" ht="18.75" customHeight="1">
      <c r="A70" s="23"/>
      <c r="C70" s="347"/>
      <c r="D70" s="347"/>
      <c r="E70" s="352"/>
      <c r="F70" s="347"/>
      <c r="G70" s="336"/>
      <c r="H70" s="27"/>
      <c r="I70" s="319"/>
      <c r="J70" s="27"/>
      <c r="K70" s="336"/>
    </row>
    <row r="71" spans="1:11" ht="18.75" customHeight="1">
      <c r="A71" s="23"/>
      <c r="B71" s="727" t="s">
        <v>914</v>
      </c>
      <c r="C71" s="727"/>
      <c r="D71" s="727"/>
      <c r="E71" s="727"/>
      <c r="F71" s="727"/>
      <c r="G71" s="727"/>
      <c r="H71" s="728"/>
      <c r="I71" s="353"/>
      <c r="J71" s="729" t="s">
        <v>360</v>
      </c>
      <c r="K71" s="354" t="s">
        <v>359</v>
      </c>
    </row>
    <row r="72" spans="1:11" ht="18.75" customHeight="1">
      <c r="A72" s="23"/>
      <c r="B72" s="355"/>
      <c r="C72" s="355"/>
      <c r="D72" s="355"/>
      <c r="E72" s="356"/>
      <c r="F72" s="355"/>
      <c r="G72" s="355"/>
      <c r="H72" s="357"/>
      <c r="I72" s="365"/>
      <c r="J72" s="729"/>
      <c r="K72" s="359">
        <f>IF(I73=0,0,IF(I71/I73&gt;1,1,ROUND(I71/I73,3)))</f>
        <v>0</v>
      </c>
    </row>
    <row r="73" spans="1:11" ht="18.75" customHeight="1">
      <c r="A73" s="23"/>
      <c r="C73" s="730" t="s">
        <v>658</v>
      </c>
      <c r="D73" s="730"/>
      <c r="E73" s="730"/>
      <c r="F73" s="730"/>
      <c r="G73" s="730"/>
      <c r="H73" s="731"/>
      <c r="I73" s="360"/>
      <c r="J73" s="729"/>
      <c r="K73" s="336"/>
    </row>
    <row r="74" spans="1:69" s="2" customFormat="1" ht="11.25" customHeight="1">
      <c r="A74" s="289"/>
      <c r="B74" s="366"/>
      <c r="C74" s="366"/>
      <c r="D74" s="366"/>
      <c r="E74" s="367"/>
      <c r="F74" s="366"/>
      <c r="G74" s="336"/>
      <c r="H74" s="368"/>
      <c r="I74" s="319"/>
      <c r="J74" s="368"/>
      <c r="K74" s="336"/>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row>
  </sheetData>
  <sheetProtection/>
  <mergeCells count="40">
    <mergeCell ref="B67:E68"/>
    <mergeCell ref="B69:D69"/>
    <mergeCell ref="B71:H71"/>
    <mergeCell ref="J71:J73"/>
    <mergeCell ref="C73:H73"/>
    <mergeCell ref="B55:H55"/>
    <mergeCell ref="J55:J57"/>
    <mergeCell ref="C57:H57"/>
    <mergeCell ref="B59:E60"/>
    <mergeCell ref="B61:D61"/>
    <mergeCell ref="B63:H63"/>
    <mergeCell ref="J63:J65"/>
    <mergeCell ref="C65:H65"/>
    <mergeCell ref="B41:E42"/>
    <mergeCell ref="B43:D43"/>
    <mergeCell ref="B45:H45"/>
    <mergeCell ref="J45:J47"/>
    <mergeCell ref="C47:H47"/>
    <mergeCell ref="B51:E52"/>
    <mergeCell ref="B25:D25"/>
    <mergeCell ref="B27:H27"/>
    <mergeCell ref="J27:J29"/>
    <mergeCell ref="C29:H29"/>
    <mergeCell ref="B33:E34"/>
    <mergeCell ref="B37:H37"/>
    <mergeCell ref="J37:J39"/>
    <mergeCell ref="C39:H39"/>
    <mergeCell ref="B15:E16"/>
    <mergeCell ref="B17:D17"/>
    <mergeCell ref="B19:H19"/>
    <mergeCell ref="J19:J21"/>
    <mergeCell ref="C21:H21"/>
    <mergeCell ref="B23:E24"/>
    <mergeCell ref="A1:B1"/>
    <mergeCell ref="C1:E1"/>
    <mergeCell ref="J1:L1"/>
    <mergeCell ref="B7:E8"/>
    <mergeCell ref="B11:H11"/>
    <mergeCell ref="J11:J13"/>
    <mergeCell ref="C13:H13"/>
  </mergeCells>
  <printOptions/>
  <pageMargins left="0.7874015748031497" right="0.7874015748031497" top="0.76"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159"/>
  <sheetViews>
    <sheetView showGridLines="0" view="pageBreakPreview" zoomScaleSheetLayoutView="100" zoomScalePageLayoutView="0" workbookViewId="0" topLeftCell="A1">
      <selection activeCell="J17" sqref="J17"/>
    </sheetView>
  </sheetViews>
  <sheetFormatPr defaultColWidth="9.00390625" defaultRowHeight="18.75" customHeight="1"/>
  <cols>
    <col min="1" max="1" width="3.75390625" style="25" customWidth="1"/>
    <col min="2" max="2" width="5.00390625" style="25" customWidth="1"/>
    <col min="3" max="3" width="7.50390625" style="25" bestFit="1" customWidth="1"/>
    <col min="4" max="4" width="3.00390625" style="25" bestFit="1" customWidth="1"/>
    <col min="5" max="5" width="12.00390625" style="25" customWidth="1"/>
    <col min="6" max="6" width="11.875" style="68" customWidth="1"/>
    <col min="7" max="7" width="2.25390625" style="25" bestFit="1" customWidth="1"/>
    <col min="8" max="8" width="13.875" style="290" customWidth="1"/>
    <col min="9" max="9" width="2.25390625" style="25" bestFit="1" customWidth="1"/>
    <col min="10" max="10" width="11.875" style="68" customWidth="1"/>
    <col min="11" max="11" width="3.125" style="25" customWidth="1"/>
    <col min="12" max="12" width="4.25390625" style="25" customWidth="1"/>
    <col min="13" max="69" width="9.00390625" style="25" customWidth="1"/>
    <col min="70" max="16384" width="9.00390625" style="1" customWidth="1"/>
  </cols>
  <sheetData>
    <row r="1" spans="1:8" ht="18.75" customHeight="1">
      <c r="A1" s="23" t="s">
        <v>26</v>
      </c>
      <c r="B1" s="285" t="s">
        <v>379</v>
      </c>
      <c r="C1" s="285"/>
      <c r="D1" s="285"/>
      <c r="E1" s="285"/>
      <c r="F1" s="335"/>
      <c r="G1" s="285"/>
      <c r="H1" s="336"/>
    </row>
    <row r="2" ht="9" customHeight="1">
      <c r="A2" s="23"/>
    </row>
    <row r="3" spans="1:10" ht="18.75" customHeight="1">
      <c r="A3" s="23"/>
      <c r="B3" s="638" t="s">
        <v>158</v>
      </c>
      <c r="C3" s="639"/>
      <c r="D3" s="638" t="s">
        <v>157</v>
      </c>
      <c r="E3" s="639"/>
      <c r="F3" s="36" t="s">
        <v>156</v>
      </c>
      <c r="G3" s="37"/>
      <c r="H3" s="275" t="s">
        <v>155</v>
      </c>
      <c r="I3" s="37"/>
      <c r="J3" s="36" t="s">
        <v>3</v>
      </c>
    </row>
    <row r="4" spans="1:10" ht="15" customHeight="1">
      <c r="A4" s="23"/>
      <c r="B4" s="39"/>
      <c r="C4" s="40"/>
      <c r="D4" s="41"/>
      <c r="E4" s="42"/>
      <c r="F4" s="43"/>
      <c r="G4" s="44"/>
      <c r="H4" s="311"/>
      <c r="I4" s="44"/>
      <c r="J4" s="46" t="s">
        <v>154</v>
      </c>
    </row>
    <row r="5" spans="2:11" ht="15" customHeight="1">
      <c r="B5" s="337">
        <v>1</v>
      </c>
      <c r="C5" s="338" t="s">
        <v>180</v>
      </c>
      <c r="D5" s="734"/>
      <c r="E5" s="735"/>
      <c r="F5" s="51"/>
      <c r="G5" s="339" t="s">
        <v>138</v>
      </c>
      <c r="H5" s="322">
        <v>0.016</v>
      </c>
      <c r="I5" s="339" t="s">
        <v>142</v>
      </c>
      <c r="J5" s="54">
        <f aca="true" t="shared" si="0" ref="J5:J15">ROUND(F5*H5,0)</f>
        <v>0</v>
      </c>
      <c r="K5" s="30" t="s">
        <v>152</v>
      </c>
    </row>
    <row r="6" spans="2:11" ht="15" customHeight="1">
      <c r="B6" s="47">
        <v>2</v>
      </c>
      <c r="C6" s="338" t="s">
        <v>166</v>
      </c>
      <c r="D6" s="631"/>
      <c r="E6" s="632"/>
      <c r="F6" s="51"/>
      <c r="G6" s="52" t="s">
        <v>138</v>
      </c>
      <c r="H6" s="322">
        <v>0.04</v>
      </c>
      <c r="I6" s="52" t="s">
        <v>142</v>
      </c>
      <c r="J6" s="54">
        <f t="shared" si="0"/>
        <v>0</v>
      </c>
      <c r="K6" s="30" t="s">
        <v>150</v>
      </c>
    </row>
    <row r="7" spans="2:11" ht="15" customHeight="1">
      <c r="B7" s="47">
        <v>3</v>
      </c>
      <c r="C7" s="338" t="s">
        <v>165</v>
      </c>
      <c r="D7" s="631"/>
      <c r="E7" s="632"/>
      <c r="F7" s="51"/>
      <c r="G7" s="52" t="s">
        <v>138</v>
      </c>
      <c r="H7" s="322">
        <v>0.077</v>
      </c>
      <c r="I7" s="52" t="s">
        <v>142</v>
      </c>
      <c r="J7" s="54">
        <f t="shared" si="0"/>
        <v>0</v>
      </c>
      <c r="K7" s="30" t="s">
        <v>148</v>
      </c>
    </row>
    <row r="8" spans="2:11" ht="15" customHeight="1">
      <c r="B8" s="47">
        <v>4</v>
      </c>
      <c r="C8" s="338" t="s">
        <v>164</v>
      </c>
      <c r="D8" s="631"/>
      <c r="E8" s="632"/>
      <c r="F8" s="51"/>
      <c r="G8" s="52" t="s">
        <v>138</v>
      </c>
      <c r="H8" s="322">
        <v>0.189</v>
      </c>
      <c r="I8" s="52" t="s">
        <v>142</v>
      </c>
      <c r="J8" s="54">
        <f t="shared" si="0"/>
        <v>0</v>
      </c>
      <c r="K8" s="30" t="s">
        <v>146</v>
      </c>
    </row>
    <row r="9" spans="2:11" ht="15" customHeight="1">
      <c r="B9" s="47">
        <v>5</v>
      </c>
      <c r="C9" s="338" t="s">
        <v>153</v>
      </c>
      <c r="D9" s="631"/>
      <c r="E9" s="632"/>
      <c r="F9" s="51"/>
      <c r="G9" s="52" t="s">
        <v>138</v>
      </c>
      <c r="H9" s="322">
        <v>0.256</v>
      </c>
      <c r="I9" s="52" t="s">
        <v>142</v>
      </c>
      <c r="J9" s="54">
        <f t="shared" si="0"/>
        <v>0</v>
      </c>
      <c r="K9" s="30" t="s">
        <v>144</v>
      </c>
    </row>
    <row r="10" spans="2:11" ht="15" customHeight="1">
      <c r="B10" s="47">
        <v>6</v>
      </c>
      <c r="C10" s="338" t="s">
        <v>151</v>
      </c>
      <c r="D10" s="631"/>
      <c r="E10" s="632"/>
      <c r="F10" s="51"/>
      <c r="G10" s="52" t="s">
        <v>138</v>
      </c>
      <c r="H10" s="322">
        <v>0.317</v>
      </c>
      <c r="I10" s="52" t="s">
        <v>142</v>
      </c>
      <c r="J10" s="54">
        <f t="shared" si="0"/>
        <v>0</v>
      </c>
      <c r="K10" s="30" t="s">
        <v>141</v>
      </c>
    </row>
    <row r="11" spans="2:11" ht="15" customHeight="1">
      <c r="B11" s="47">
        <v>7</v>
      </c>
      <c r="C11" s="338" t="s">
        <v>149</v>
      </c>
      <c r="D11" s="631"/>
      <c r="E11" s="632"/>
      <c r="F11" s="51"/>
      <c r="G11" s="52" t="s">
        <v>138</v>
      </c>
      <c r="H11" s="322">
        <v>0.382</v>
      </c>
      <c r="I11" s="52" t="s">
        <v>142</v>
      </c>
      <c r="J11" s="54">
        <f t="shared" si="0"/>
        <v>0</v>
      </c>
      <c r="K11" s="30" t="s">
        <v>163</v>
      </c>
    </row>
    <row r="12" spans="2:11" ht="15" customHeight="1">
      <c r="B12" s="47">
        <v>8</v>
      </c>
      <c r="C12" s="338" t="s">
        <v>147</v>
      </c>
      <c r="D12" s="631"/>
      <c r="E12" s="632"/>
      <c r="F12" s="51"/>
      <c r="G12" s="52" t="s">
        <v>138</v>
      </c>
      <c r="H12" s="322">
        <v>0.441</v>
      </c>
      <c r="I12" s="52" t="s">
        <v>142</v>
      </c>
      <c r="J12" s="54">
        <f t="shared" si="0"/>
        <v>0</v>
      </c>
      <c r="K12" s="30" t="s">
        <v>162</v>
      </c>
    </row>
    <row r="13" spans="2:11" ht="15" customHeight="1">
      <c r="B13" s="47">
        <v>9</v>
      </c>
      <c r="C13" s="338" t="s">
        <v>145</v>
      </c>
      <c r="D13" s="631"/>
      <c r="E13" s="632"/>
      <c r="F13" s="51"/>
      <c r="G13" s="52" t="s">
        <v>138</v>
      </c>
      <c r="H13" s="322">
        <v>0.5</v>
      </c>
      <c r="I13" s="52" t="s">
        <v>142</v>
      </c>
      <c r="J13" s="54">
        <f t="shared" si="0"/>
        <v>0</v>
      </c>
      <c r="K13" s="30" t="s">
        <v>161</v>
      </c>
    </row>
    <row r="14" spans="2:11" ht="15" customHeight="1">
      <c r="B14" s="47">
        <v>10</v>
      </c>
      <c r="C14" s="338" t="s">
        <v>143</v>
      </c>
      <c r="D14" s="631"/>
      <c r="E14" s="632"/>
      <c r="F14" s="51"/>
      <c r="G14" s="52" t="s">
        <v>138</v>
      </c>
      <c r="H14" s="322">
        <v>0.5</v>
      </c>
      <c r="I14" s="52" t="s">
        <v>142</v>
      </c>
      <c r="J14" s="54">
        <f t="shared" si="0"/>
        <v>0</v>
      </c>
      <c r="K14" s="30" t="s">
        <v>175</v>
      </c>
    </row>
    <row r="15" spans="2:11" ht="15" customHeight="1" thickBot="1">
      <c r="B15" s="70">
        <v>11</v>
      </c>
      <c r="C15" s="295" t="s">
        <v>649</v>
      </c>
      <c r="D15" s="631"/>
      <c r="E15" s="632"/>
      <c r="F15" s="51"/>
      <c r="G15" s="52" t="s">
        <v>138</v>
      </c>
      <c r="H15" s="322">
        <v>0.5</v>
      </c>
      <c r="I15" s="52" t="s">
        <v>142</v>
      </c>
      <c r="J15" s="54">
        <f t="shared" si="0"/>
        <v>0</v>
      </c>
      <c r="K15" s="30" t="s">
        <v>174</v>
      </c>
    </row>
    <row r="16" spans="2:11" ht="15" customHeight="1">
      <c r="B16" s="61"/>
      <c r="C16" s="60"/>
      <c r="D16" s="61"/>
      <c r="E16" s="61"/>
      <c r="F16" s="62"/>
      <c r="G16" s="63"/>
      <c r="H16" s="635" t="s">
        <v>236</v>
      </c>
      <c r="I16" s="636"/>
      <c r="J16" s="64"/>
      <c r="K16" s="30"/>
    </row>
    <row r="17" spans="2:13" ht="15" customHeight="1" thickBot="1">
      <c r="B17" s="30"/>
      <c r="C17" s="30"/>
      <c r="D17" s="30"/>
      <c r="E17" s="30"/>
      <c r="F17" s="66"/>
      <c r="G17" s="30"/>
      <c r="H17" s="633" t="s">
        <v>139</v>
      </c>
      <c r="I17" s="634"/>
      <c r="J17" s="67">
        <f>SUM(J5:J15)</f>
        <v>0</v>
      </c>
      <c r="K17" s="30" t="s">
        <v>217</v>
      </c>
      <c r="M17" s="25" t="s">
        <v>138</v>
      </c>
    </row>
    <row r="18" ht="13.5" customHeight="1">
      <c r="K18" s="30"/>
    </row>
    <row r="19" spans="1:11" ht="18.75" customHeight="1">
      <c r="A19" s="23" t="s">
        <v>31</v>
      </c>
      <c r="B19" s="25" t="s">
        <v>378</v>
      </c>
      <c r="K19" s="30"/>
    </row>
    <row r="20" spans="1:11" ht="9" customHeight="1">
      <c r="A20" s="23"/>
      <c r="K20" s="30"/>
    </row>
    <row r="21" spans="1:11" ht="18.75" customHeight="1">
      <c r="A21" s="23"/>
      <c r="B21" s="638" t="s">
        <v>158</v>
      </c>
      <c r="C21" s="639"/>
      <c r="D21" s="638" t="s">
        <v>157</v>
      </c>
      <c r="E21" s="639"/>
      <c r="F21" s="36" t="s">
        <v>156</v>
      </c>
      <c r="G21" s="37"/>
      <c r="H21" s="275" t="s">
        <v>155</v>
      </c>
      <c r="I21" s="37"/>
      <c r="J21" s="36" t="s">
        <v>3</v>
      </c>
      <c r="K21" s="30"/>
    </row>
    <row r="22" spans="1:11" ht="15" customHeight="1">
      <c r="A22" s="23"/>
      <c r="B22" s="39"/>
      <c r="C22" s="40"/>
      <c r="D22" s="41"/>
      <c r="E22" s="42"/>
      <c r="F22" s="43"/>
      <c r="G22" s="44"/>
      <c r="H22" s="311"/>
      <c r="I22" s="44"/>
      <c r="J22" s="46" t="s">
        <v>154</v>
      </c>
      <c r="K22" s="30"/>
    </row>
    <row r="23" spans="2:11" ht="15" customHeight="1">
      <c r="B23" s="337">
        <v>1</v>
      </c>
      <c r="C23" s="338" t="str">
        <f>C5</f>
        <v>11年度</v>
      </c>
      <c r="D23" s="734"/>
      <c r="E23" s="735"/>
      <c r="F23" s="51"/>
      <c r="G23" s="339" t="s">
        <v>138</v>
      </c>
      <c r="H23" s="322">
        <v>0.144</v>
      </c>
      <c r="I23" s="339" t="s">
        <v>142</v>
      </c>
      <c r="J23" s="54">
        <f aca="true" t="shared" si="1" ref="J23:J33">ROUND(F23*H23,0)</f>
        <v>0</v>
      </c>
      <c r="K23" s="30" t="s">
        <v>152</v>
      </c>
    </row>
    <row r="24" spans="2:11" ht="15" customHeight="1">
      <c r="B24" s="47">
        <v>2</v>
      </c>
      <c r="C24" s="338" t="str">
        <f aca="true" t="shared" si="2" ref="C24:C33">C6</f>
        <v>12年度</v>
      </c>
      <c r="D24" s="631"/>
      <c r="E24" s="632"/>
      <c r="F24" s="51"/>
      <c r="G24" s="52" t="s">
        <v>138</v>
      </c>
      <c r="H24" s="322">
        <v>0.157</v>
      </c>
      <c r="I24" s="52" t="s">
        <v>142</v>
      </c>
      <c r="J24" s="54">
        <f t="shared" si="1"/>
        <v>0</v>
      </c>
      <c r="K24" s="30" t="s">
        <v>150</v>
      </c>
    </row>
    <row r="25" spans="2:11" ht="15" customHeight="1">
      <c r="B25" s="47">
        <v>3</v>
      </c>
      <c r="C25" s="338" t="str">
        <f t="shared" si="2"/>
        <v>13年度</v>
      </c>
      <c r="D25" s="631"/>
      <c r="E25" s="632"/>
      <c r="F25" s="51"/>
      <c r="G25" s="52" t="s">
        <v>138</v>
      </c>
      <c r="H25" s="322">
        <v>0.182</v>
      </c>
      <c r="I25" s="52" t="s">
        <v>142</v>
      </c>
      <c r="J25" s="54">
        <f t="shared" si="1"/>
        <v>0</v>
      </c>
      <c r="K25" s="30" t="s">
        <v>148</v>
      </c>
    </row>
    <row r="26" spans="2:11" ht="15" customHeight="1">
      <c r="B26" s="47">
        <v>4</v>
      </c>
      <c r="C26" s="338" t="str">
        <f t="shared" si="2"/>
        <v>14年度</v>
      </c>
      <c r="D26" s="631"/>
      <c r="E26" s="632"/>
      <c r="F26" s="51"/>
      <c r="G26" s="52" t="s">
        <v>138</v>
      </c>
      <c r="H26" s="322">
        <v>0.337</v>
      </c>
      <c r="I26" s="52" t="s">
        <v>142</v>
      </c>
      <c r="J26" s="54">
        <f t="shared" si="1"/>
        <v>0</v>
      </c>
      <c r="K26" s="30" t="s">
        <v>146</v>
      </c>
    </row>
    <row r="27" spans="2:11" ht="15" customHeight="1">
      <c r="B27" s="47">
        <v>5</v>
      </c>
      <c r="C27" s="338" t="str">
        <f t="shared" si="2"/>
        <v>15年度</v>
      </c>
      <c r="D27" s="631"/>
      <c r="E27" s="632"/>
      <c r="F27" s="51"/>
      <c r="G27" s="52" t="s">
        <v>138</v>
      </c>
      <c r="H27" s="322">
        <v>0.383</v>
      </c>
      <c r="I27" s="52" t="s">
        <v>142</v>
      </c>
      <c r="J27" s="54">
        <f t="shared" si="1"/>
        <v>0</v>
      </c>
      <c r="K27" s="30" t="s">
        <v>144</v>
      </c>
    </row>
    <row r="28" spans="2:11" ht="15" customHeight="1">
      <c r="B28" s="47">
        <v>6</v>
      </c>
      <c r="C28" s="338" t="str">
        <f t="shared" si="2"/>
        <v>16年度</v>
      </c>
      <c r="D28" s="631"/>
      <c r="E28" s="632"/>
      <c r="F28" s="51"/>
      <c r="G28" s="52" t="s">
        <v>138</v>
      </c>
      <c r="H28" s="322">
        <v>0.422</v>
      </c>
      <c r="I28" s="52" t="s">
        <v>142</v>
      </c>
      <c r="J28" s="54">
        <f t="shared" si="1"/>
        <v>0</v>
      </c>
      <c r="K28" s="30" t="s">
        <v>141</v>
      </c>
    </row>
    <row r="29" spans="2:11" ht="15" customHeight="1">
      <c r="B29" s="47">
        <v>7</v>
      </c>
      <c r="C29" s="338" t="str">
        <f t="shared" si="2"/>
        <v>17年度</v>
      </c>
      <c r="D29" s="631"/>
      <c r="E29" s="632"/>
      <c r="F29" s="51"/>
      <c r="G29" s="52" t="s">
        <v>138</v>
      </c>
      <c r="H29" s="322">
        <v>0.463</v>
      </c>
      <c r="I29" s="52" t="s">
        <v>142</v>
      </c>
      <c r="J29" s="54">
        <f t="shared" si="1"/>
        <v>0</v>
      </c>
      <c r="K29" s="30" t="s">
        <v>163</v>
      </c>
    </row>
    <row r="30" spans="2:11" ht="15" customHeight="1">
      <c r="B30" s="47">
        <v>8</v>
      </c>
      <c r="C30" s="338" t="str">
        <f t="shared" si="2"/>
        <v>18年度</v>
      </c>
      <c r="D30" s="631"/>
      <c r="E30" s="632"/>
      <c r="F30" s="51"/>
      <c r="G30" s="52" t="s">
        <v>138</v>
      </c>
      <c r="H30" s="322">
        <v>0.5</v>
      </c>
      <c r="I30" s="52" t="s">
        <v>142</v>
      </c>
      <c r="J30" s="54">
        <f t="shared" si="1"/>
        <v>0</v>
      </c>
      <c r="K30" s="30" t="s">
        <v>162</v>
      </c>
    </row>
    <row r="31" spans="2:11" ht="15" customHeight="1">
      <c r="B31" s="70">
        <v>9</v>
      </c>
      <c r="C31" s="338" t="str">
        <f t="shared" si="2"/>
        <v>19年度</v>
      </c>
      <c r="D31" s="631"/>
      <c r="E31" s="632"/>
      <c r="F31" s="51"/>
      <c r="G31" s="52" t="s">
        <v>138</v>
      </c>
      <c r="H31" s="322">
        <v>0.5</v>
      </c>
      <c r="I31" s="52" t="s">
        <v>142</v>
      </c>
      <c r="J31" s="54">
        <f t="shared" si="1"/>
        <v>0</v>
      </c>
      <c r="K31" s="30" t="s">
        <v>161</v>
      </c>
    </row>
    <row r="32" spans="2:11" ht="15" customHeight="1">
      <c r="B32" s="47">
        <v>10</v>
      </c>
      <c r="C32" s="338" t="str">
        <f t="shared" si="2"/>
        <v>20年度</v>
      </c>
      <c r="D32" s="631"/>
      <c r="E32" s="632"/>
      <c r="F32" s="51"/>
      <c r="G32" s="52" t="s">
        <v>138</v>
      </c>
      <c r="H32" s="322">
        <v>0.5</v>
      </c>
      <c r="I32" s="52" t="s">
        <v>142</v>
      </c>
      <c r="J32" s="54">
        <f t="shared" si="1"/>
        <v>0</v>
      </c>
      <c r="K32" s="30" t="s">
        <v>175</v>
      </c>
    </row>
    <row r="33" spans="2:11" ht="15" customHeight="1" thickBot="1">
      <c r="B33" s="70">
        <v>11</v>
      </c>
      <c r="C33" s="295" t="str">
        <f t="shared" si="2"/>
        <v>21年度</v>
      </c>
      <c r="D33" s="631"/>
      <c r="E33" s="632"/>
      <c r="F33" s="51"/>
      <c r="G33" s="52" t="s">
        <v>138</v>
      </c>
      <c r="H33" s="322">
        <v>0.5</v>
      </c>
      <c r="I33" s="52" t="s">
        <v>142</v>
      </c>
      <c r="J33" s="54">
        <f t="shared" si="1"/>
        <v>0</v>
      </c>
      <c r="K33" s="30" t="s">
        <v>174</v>
      </c>
    </row>
    <row r="34" spans="2:11" ht="15" customHeight="1">
      <c r="B34" s="61"/>
      <c r="C34" s="60"/>
      <c r="D34" s="61"/>
      <c r="E34" s="61"/>
      <c r="F34" s="62"/>
      <c r="G34" s="63"/>
      <c r="H34" s="635" t="s">
        <v>236</v>
      </c>
      <c r="I34" s="636"/>
      <c r="J34" s="64"/>
      <c r="K34" s="30"/>
    </row>
    <row r="35" spans="2:13" ht="15" customHeight="1" thickBot="1">
      <c r="B35" s="30"/>
      <c r="C35" s="30"/>
      <c r="D35" s="30"/>
      <c r="E35" s="30"/>
      <c r="F35" s="66"/>
      <c r="G35" s="30"/>
      <c r="H35" s="633" t="s">
        <v>139</v>
      </c>
      <c r="I35" s="634"/>
      <c r="J35" s="67">
        <f>SUM(J23:J33)</f>
        <v>0</v>
      </c>
      <c r="K35" s="30" t="s">
        <v>377</v>
      </c>
      <c r="M35" s="25" t="s">
        <v>138</v>
      </c>
    </row>
    <row r="36" spans="8:11" ht="13.5" customHeight="1">
      <c r="H36" s="319"/>
      <c r="I36" s="319"/>
      <c r="J36" s="320"/>
      <c r="K36" s="30"/>
    </row>
    <row r="37" spans="1:11" ht="18.75" customHeight="1">
      <c r="A37" s="23" t="s">
        <v>32</v>
      </c>
      <c r="B37" s="25" t="s">
        <v>376</v>
      </c>
      <c r="K37" s="30"/>
    </row>
    <row r="38" spans="1:11" ht="9" customHeight="1">
      <c r="A38" s="23"/>
      <c r="K38" s="30"/>
    </row>
    <row r="39" spans="1:11" ht="18.75" customHeight="1">
      <c r="A39" s="23"/>
      <c r="B39" s="638" t="s">
        <v>158</v>
      </c>
      <c r="C39" s="639"/>
      <c r="D39" s="638" t="s">
        <v>157</v>
      </c>
      <c r="E39" s="639"/>
      <c r="F39" s="36" t="s">
        <v>156</v>
      </c>
      <c r="G39" s="37"/>
      <c r="H39" s="275" t="s">
        <v>155</v>
      </c>
      <c r="I39" s="37"/>
      <c r="J39" s="36" t="s">
        <v>3</v>
      </c>
      <c r="K39" s="30"/>
    </row>
    <row r="40" spans="1:11" ht="15" customHeight="1">
      <c r="A40" s="23"/>
      <c r="B40" s="39"/>
      <c r="C40" s="40"/>
      <c r="D40" s="41"/>
      <c r="E40" s="42"/>
      <c r="F40" s="43"/>
      <c r="G40" s="44"/>
      <c r="H40" s="311"/>
      <c r="I40" s="44"/>
      <c r="J40" s="46" t="s">
        <v>154</v>
      </c>
      <c r="K40" s="30"/>
    </row>
    <row r="41" spans="2:11" ht="15" customHeight="1">
      <c r="B41" s="47">
        <v>1</v>
      </c>
      <c r="C41" s="48" t="s">
        <v>180</v>
      </c>
      <c r="D41" s="631"/>
      <c r="E41" s="632"/>
      <c r="F41" s="51"/>
      <c r="G41" s="52" t="s">
        <v>138</v>
      </c>
      <c r="H41" s="322">
        <f>H5</f>
        <v>0.016</v>
      </c>
      <c r="I41" s="52" t="s">
        <v>142</v>
      </c>
      <c r="J41" s="54">
        <f aca="true" t="shared" si="3" ref="J41:J49">ROUND(F41*H41,0)</f>
        <v>0</v>
      </c>
      <c r="K41" s="30" t="s">
        <v>152</v>
      </c>
    </row>
    <row r="42" spans="2:11" ht="15" customHeight="1">
      <c r="B42" s="47">
        <v>2</v>
      </c>
      <c r="C42" s="48" t="s">
        <v>166</v>
      </c>
      <c r="D42" s="631"/>
      <c r="E42" s="632"/>
      <c r="F42" s="51"/>
      <c r="G42" s="52" t="s">
        <v>138</v>
      </c>
      <c r="H42" s="322">
        <f aca="true" t="shared" si="4" ref="H42:H51">H6</f>
        <v>0.04</v>
      </c>
      <c r="I42" s="52" t="s">
        <v>142</v>
      </c>
      <c r="J42" s="54">
        <f t="shared" si="3"/>
        <v>0</v>
      </c>
      <c r="K42" s="30" t="s">
        <v>150</v>
      </c>
    </row>
    <row r="43" spans="2:11" ht="15" customHeight="1">
      <c r="B43" s="47">
        <v>3</v>
      </c>
      <c r="C43" s="48" t="s">
        <v>165</v>
      </c>
      <c r="D43" s="631"/>
      <c r="E43" s="632"/>
      <c r="F43" s="51"/>
      <c r="G43" s="52" t="s">
        <v>138</v>
      </c>
      <c r="H43" s="322">
        <f t="shared" si="4"/>
        <v>0.077</v>
      </c>
      <c r="I43" s="52" t="s">
        <v>142</v>
      </c>
      <c r="J43" s="54">
        <f t="shared" si="3"/>
        <v>0</v>
      </c>
      <c r="K43" s="30" t="s">
        <v>148</v>
      </c>
    </row>
    <row r="44" spans="2:11" ht="15" customHeight="1">
      <c r="B44" s="47">
        <v>4</v>
      </c>
      <c r="C44" s="48" t="s">
        <v>164</v>
      </c>
      <c r="D44" s="631"/>
      <c r="E44" s="632"/>
      <c r="F44" s="51"/>
      <c r="G44" s="52" t="s">
        <v>138</v>
      </c>
      <c r="H44" s="322">
        <f t="shared" si="4"/>
        <v>0.189</v>
      </c>
      <c r="I44" s="52" t="s">
        <v>142</v>
      </c>
      <c r="J44" s="54">
        <f t="shared" si="3"/>
        <v>0</v>
      </c>
      <c r="K44" s="30" t="s">
        <v>146</v>
      </c>
    </row>
    <row r="45" spans="2:11" ht="15" customHeight="1">
      <c r="B45" s="47">
        <v>5</v>
      </c>
      <c r="C45" s="48" t="s">
        <v>153</v>
      </c>
      <c r="D45" s="631"/>
      <c r="E45" s="632"/>
      <c r="F45" s="51"/>
      <c r="G45" s="52" t="s">
        <v>138</v>
      </c>
      <c r="H45" s="322">
        <f t="shared" si="4"/>
        <v>0.256</v>
      </c>
      <c r="I45" s="52" t="s">
        <v>142</v>
      </c>
      <c r="J45" s="54">
        <f t="shared" si="3"/>
        <v>0</v>
      </c>
      <c r="K45" s="30" t="s">
        <v>144</v>
      </c>
    </row>
    <row r="46" spans="2:11" ht="15" customHeight="1">
      <c r="B46" s="47">
        <v>6</v>
      </c>
      <c r="C46" s="50" t="s">
        <v>151</v>
      </c>
      <c r="D46" s="631"/>
      <c r="E46" s="632"/>
      <c r="F46" s="51"/>
      <c r="G46" s="52" t="s">
        <v>138</v>
      </c>
      <c r="H46" s="322">
        <f t="shared" si="4"/>
        <v>0.317</v>
      </c>
      <c r="I46" s="52" t="s">
        <v>142</v>
      </c>
      <c r="J46" s="54">
        <f t="shared" si="3"/>
        <v>0</v>
      </c>
      <c r="K46" s="30" t="s">
        <v>141</v>
      </c>
    </row>
    <row r="47" spans="2:11" ht="15" customHeight="1">
      <c r="B47" s="47">
        <v>7</v>
      </c>
      <c r="C47" s="48" t="s">
        <v>149</v>
      </c>
      <c r="D47" s="631"/>
      <c r="E47" s="632"/>
      <c r="F47" s="51"/>
      <c r="G47" s="52" t="s">
        <v>138</v>
      </c>
      <c r="H47" s="322">
        <f t="shared" si="4"/>
        <v>0.382</v>
      </c>
      <c r="I47" s="52" t="s">
        <v>142</v>
      </c>
      <c r="J47" s="54">
        <f t="shared" si="3"/>
        <v>0</v>
      </c>
      <c r="K47" s="30" t="s">
        <v>163</v>
      </c>
    </row>
    <row r="48" spans="2:11" ht="15" customHeight="1">
      <c r="B48" s="47">
        <v>8</v>
      </c>
      <c r="C48" s="48" t="s">
        <v>147</v>
      </c>
      <c r="D48" s="631"/>
      <c r="E48" s="632"/>
      <c r="F48" s="51"/>
      <c r="G48" s="52" t="s">
        <v>138</v>
      </c>
      <c r="H48" s="322">
        <f t="shared" si="4"/>
        <v>0.441</v>
      </c>
      <c r="I48" s="52" t="s">
        <v>142</v>
      </c>
      <c r="J48" s="54">
        <f t="shared" si="3"/>
        <v>0</v>
      </c>
      <c r="K48" s="30" t="s">
        <v>238</v>
      </c>
    </row>
    <row r="49" spans="2:11" ht="15" customHeight="1">
      <c r="B49" s="70">
        <v>9</v>
      </c>
      <c r="C49" s="50" t="s">
        <v>145</v>
      </c>
      <c r="D49" s="631"/>
      <c r="E49" s="632"/>
      <c r="F49" s="51"/>
      <c r="G49" s="52" t="s">
        <v>733</v>
      </c>
      <c r="H49" s="322">
        <f t="shared" si="4"/>
        <v>0.5</v>
      </c>
      <c r="I49" s="52" t="s">
        <v>734</v>
      </c>
      <c r="J49" s="54">
        <f t="shared" si="3"/>
        <v>0</v>
      </c>
      <c r="K49" s="30" t="s">
        <v>237</v>
      </c>
    </row>
    <row r="50" spans="2:11" ht="15" customHeight="1">
      <c r="B50" s="70">
        <v>10</v>
      </c>
      <c r="C50" s="50" t="s">
        <v>143</v>
      </c>
      <c r="D50" s="631"/>
      <c r="E50" s="632"/>
      <c r="F50" s="51"/>
      <c r="G50" s="52" t="s">
        <v>733</v>
      </c>
      <c r="H50" s="322">
        <f t="shared" si="4"/>
        <v>0.5</v>
      </c>
      <c r="I50" s="52" t="s">
        <v>734</v>
      </c>
      <c r="J50" s="54">
        <f>ROUND(F50*H50,0)</f>
        <v>0</v>
      </c>
      <c r="K50" s="30" t="s">
        <v>809</v>
      </c>
    </row>
    <row r="51" spans="2:11" ht="15" customHeight="1" thickBot="1">
      <c r="B51" s="70">
        <v>11</v>
      </c>
      <c r="C51" s="50" t="s">
        <v>649</v>
      </c>
      <c r="D51" s="631"/>
      <c r="E51" s="632"/>
      <c r="F51" s="51"/>
      <c r="G51" s="52" t="s">
        <v>733</v>
      </c>
      <c r="H51" s="322">
        <f t="shared" si="4"/>
        <v>0.5</v>
      </c>
      <c r="I51" s="52" t="s">
        <v>734</v>
      </c>
      <c r="J51" s="54">
        <f>ROUND(F51*H51,0)</f>
        <v>0</v>
      </c>
      <c r="K51" s="30" t="s">
        <v>859</v>
      </c>
    </row>
    <row r="52" spans="2:11" ht="15" customHeight="1">
      <c r="B52" s="61"/>
      <c r="C52" s="60"/>
      <c r="D52" s="61"/>
      <c r="E52" s="61"/>
      <c r="F52" s="62"/>
      <c r="G52" s="63"/>
      <c r="H52" s="635" t="s">
        <v>860</v>
      </c>
      <c r="I52" s="636"/>
      <c r="J52" s="64"/>
      <c r="K52" s="30"/>
    </row>
    <row r="53" spans="2:13" ht="15" customHeight="1" thickBot="1">
      <c r="B53" s="30"/>
      <c r="C53" s="30"/>
      <c r="D53" s="30"/>
      <c r="E53" s="30"/>
      <c r="F53" s="66"/>
      <c r="G53" s="30"/>
      <c r="H53" s="633" t="s">
        <v>139</v>
      </c>
      <c r="I53" s="634"/>
      <c r="J53" s="67">
        <f>SUM(J41:J51)</f>
        <v>0</v>
      </c>
      <c r="K53" s="30" t="s">
        <v>833</v>
      </c>
      <c r="M53" s="25" t="s">
        <v>733</v>
      </c>
    </row>
    <row r="54" spans="8:11" ht="13.5" customHeight="1">
      <c r="H54" s="319"/>
      <c r="I54" s="319"/>
      <c r="J54" s="320"/>
      <c r="K54" s="30"/>
    </row>
    <row r="55" spans="1:11" ht="18.75" customHeight="1">
      <c r="A55" s="23" t="s">
        <v>812</v>
      </c>
      <c r="B55" s="25" t="s">
        <v>375</v>
      </c>
      <c r="K55" s="30"/>
    </row>
    <row r="56" spans="1:11" ht="9" customHeight="1">
      <c r="A56" s="23"/>
      <c r="K56" s="30"/>
    </row>
    <row r="57" spans="1:11" ht="18.75" customHeight="1">
      <c r="A57" s="23"/>
      <c r="B57" s="638" t="s">
        <v>158</v>
      </c>
      <c r="C57" s="639"/>
      <c r="D57" s="638" t="s">
        <v>157</v>
      </c>
      <c r="E57" s="639"/>
      <c r="F57" s="36" t="s">
        <v>156</v>
      </c>
      <c r="G57" s="37"/>
      <c r="H57" s="275" t="s">
        <v>155</v>
      </c>
      <c r="I57" s="37"/>
      <c r="J57" s="36" t="s">
        <v>3</v>
      </c>
      <c r="K57" s="30"/>
    </row>
    <row r="58" spans="1:11" ht="15" customHeight="1">
      <c r="A58" s="23"/>
      <c r="B58" s="39"/>
      <c r="C58" s="40"/>
      <c r="D58" s="41"/>
      <c r="E58" s="42"/>
      <c r="F58" s="43"/>
      <c r="G58" s="44"/>
      <c r="H58" s="311"/>
      <c r="I58" s="44"/>
      <c r="J58" s="46" t="s">
        <v>803</v>
      </c>
      <c r="K58" s="30"/>
    </row>
    <row r="59" spans="2:11" ht="15" customHeight="1">
      <c r="B59" s="47">
        <v>1</v>
      </c>
      <c r="C59" s="48" t="s">
        <v>180</v>
      </c>
      <c r="D59" s="631"/>
      <c r="E59" s="632"/>
      <c r="F59" s="51"/>
      <c r="G59" s="52" t="s">
        <v>733</v>
      </c>
      <c r="H59" s="329">
        <f>H23</f>
        <v>0.144</v>
      </c>
      <c r="I59" s="52" t="s">
        <v>734</v>
      </c>
      <c r="J59" s="54">
        <f aca="true" t="shared" si="5" ref="J59:J68">ROUND(F59*H59,0)</f>
        <v>0</v>
      </c>
      <c r="K59" s="30" t="s">
        <v>804</v>
      </c>
    </row>
    <row r="60" spans="2:11" ht="15" customHeight="1">
      <c r="B60" s="47">
        <v>2</v>
      </c>
      <c r="C60" s="48" t="s">
        <v>166</v>
      </c>
      <c r="D60" s="631"/>
      <c r="E60" s="632"/>
      <c r="F60" s="51"/>
      <c r="G60" s="52" t="s">
        <v>733</v>
      </c>
      <c r="H60" s="329">
        <f aca="true" t="shared" si="6" ref="H60:H69">H24</f>
        <v>0.157</v>
      </c>
      <c r="I60" s="52" t="s">
        <v>734</v>
      </c>
      <c r="J60" s="54">
        <f t="shared" si="5"/>
        <v>0</v>
      </c>
      <c r="K60" s="30" t="s">
        <v>805</v>
      </c>
    </row>
    <row r="61" spans="2:11" ht="15" customHeight="1">
      <c r="B61" s="47">
        <v>3</v>
      </c>
      <c r="C61" s="48" t="s">
        <v>165</v>
      </c>
      <c r="D61" s="631"/>
      <c r="E61" s="632"/>
      <c r="F61" s="51"/>
      <c r="G61" s="52" t="s">
        <v>733</v>
      </c>
      <c r="H61" s="329">
        <f t="shared" si="6"/>
        <v>0.182</v>
      </c>
      <c r="I61" s="52" t="s">
        <v>734</v>
      </c>
      <c r="J61" s="54">
        <f t="shared" si="5"/>
        <v>0</v>
      </c>
      <c r="K61" s="30" t="s">
        <v>806</v>
      </c>
    </row>
    <row r="62" spans="2:11" ht="15" customHeight="1">
      <c r="B62" s="47">
        <v>4</v>
      </c>
      <c r="C62" s="48" t="s">
        <v>164</v>
      </c>
      <c r="D62" s="631"/>
      <c r="E62" s="632"/>
      <c r="F62" s="51"/>
      <c r="G62" s="52" t="s">
        <v>733</v>
      </c>
      <c r="H62" s="329">
        <f t="shared" si="6"/>
        <v>0.337</v>
      </c>
      <c r="I62" s="52" t="s">
        <v>734</v>
      </c>
      <c r="J62" s="54">
        <f t="shared" si="5"/>
        <v>0</v>
      </c>
      <c r="K62" s="30" t="s">
        <v>807</v>
      </c>
    </row>
    <row r="63" spans="2:11" ht="15" customHeight="1">
      <c r="B63" s="47">
        <v>5</v>
      </c>
      <c r="C63" s="48" t="s">
        <v>153</v>
      </c>
      <c r="D63" s="631"/>
      <c r="E63" s="632"/>
      <c r="F63" s="51"/>
      <c r="G63" s="52" t="s">
        <v>733</v>
      </c>
      <c r="H63" s="329">
        <f t="shared" si="6"/>
        <v>0.383</v>
      </c>
      <c r="I63" s="52" t="s">
        <v>734</v>
      </c>
      <c r="J63" s="54">
        <f t="shared" si="5"/>
        <v>0</v>
      </c>
      <c r="K63" s="30" t="s">
        <v>808</v>
      </c>
    </row>
    <row r="64" spans="2:11" ht="15" customHeight="1">
      <c r="B64" s="47">
        <v>6</v>
      </c>
      <c r="C64" s="50" t="s">
        <v>151</v>
      </c>
      <c r="D64" s="631"/>
      <c r="E64" s="632"/>
      <c r="F64" s="51"/>
      <c r="G64" s="52" t="s">
        <v>733</v>
      </c>
      <c r="H64" s="329">
        <f t="shared" si="6"/>
        <v>0.422</v>
      </c>
      <c r="I64" s="52" t="s">
        <v>734</v>
      </c>
      <c r="J64" s="54">
        <f t="shared" si="5"/>
        <v>0</v>
      </c>
      <c r="K64" s="30" t="s">
        <v>735</v>
      </c>
    </row>
    <row r="65" spans="2:11" ht="15" customHeight="1">
      <c r="B65" s="47">
        <v>7</v>
      </c>
      <c r="C65" s="48" t="s">
        <v>149</v>
      </c>
      <c r="D65" s="631"/>
      <c r="E65" s="632"/>
      <c r="F65" s="51"/>
      <c r="G65" s="52" t="s">
        <v>733</v>
      </c>
      <c r="H65" s="329">
        <f t="shared" si="6"/>
        <v>0.463</v>
      </c>
      <c r="I65" s="52" t="s">
        <v>734</v>
      </c>
      <c r="J65" s="54">
        <f t="shared" si="5"/>
        <v>0</v>
      </c>
      <c r="K65" s="30" t="s">
        <v>736</v>
      </c>
    </row>
    <row r="66" spans="2:11" ht="15" customHeight="1">
      <c r="B66" s="70">
        <v>8</v>
      </c>
      <c r="C66" s="50" t="s">
        <v>147</v>
      </c>
      <c r="D66" s="631"/>
      <c r="E66" s="632"/>
      <c r="F66" s="51"/>
      <c r="G66" s="52" t="s">
        <v>733</v>
      </c>
      <c r="H66" s="329">
        <f t="shared" si="6"/>
        <v>0.5</v>
      </c>
      <c r="I66" s="52" t="s">
        <v>734</v>
      </c>
      <c r="J66" s="54">
        <f>ROUND(F66*H66,0)</f>
        <v>0</v>
      </c>
      <c r="K66" s="30" t="s">
        <v>737</v>
      </c>
    </row>
    <row r="67" spans="2:11" ht="15" customHeight="1">
      <c r="B67" s="70">
        <v>9</v>
      </c>
      <c r="C67" s="50" t="s">
        <v>145</v>
      </c>
      <c r="D67" s="631"/>
      <c r="E67" s="632"/>
      <c r="F67" s="51"/>
      <c r="G67" s="52" t="s">
        <v>733</v>
      </c>
      <c r="H67" s="329">
        <f t="shared" si="6"/>
        <v>0.5</v>
      </c>
      <c r="I67" s="52" t="s">
        <v>734</v>
      </c>
      <c r="J67" s="54">
        <f t="shared" si="5"/>
        <v>0</v>
      </c>
      <c r="K67" s="30" t="s">
        <v>738</v>
      </c>
    </row>
    <row r="68" spans="2:11" ht="15" customHeight="1">
      <c r="B68" s="70">
        <v>10</v>
      </c>
      <c r="C68" s="50" t="s">
        <v>143</v>
      </c>
      <c r="D68" s="631"/>
      <c r="E68" s="632"/>
      <c r="F68" s="51"/>
      <c r="G68" s="52" t="s">
        <v>733</v>
      </c>
      <c r="H68" s="329">
        <f t="shared" si="6"/>
        <v>0.5</v>
      </c>
      <c r="I68" s="52" t="s">
        <v>734</v>
      </c>
      <c r="J68" s="54">
        <f t="shared" si="5"/>
        <v>0</v>
      </c>
      <c r="K68" s="30" t="s">
        <v>809</v>
      </c>
    </row>
    <row r="69" spans="2:11" ht="15" customHeight="1" thickBot="1">
      <c r="B69" s="70">
        <v>11</v>
      </c>
      <c r="C69" s="50" t="s">
        <v>649</v>
      </c>
      <c r="D69" s="631"/>
      <c r="E69" s="632"/>
      <c r="F69" s="51"/>
      <c r="G69" s="52" t="s">
        <v>733</v>
      </c>
      <c r="H69" s="329">
        <f t="shared" si="6"/>
        <v>0.5</v>
      </c>
      <c r="I69" s="52" t="s">
        <v>734</v>
      </c>
      <c r="J69" s="54">
        <f>ROUND(F69*H69,0)</f>
        <v>0</v>
      </c>
      <c r="K69" s="30" t="s">
        <v>859</v>
      </c>
    </row>
    <row r="70" spans="2:11" ht="15" customHeight="1">
      <c r="B70" s="61"/>
      <c r="C70" s="60"/>
      <c r="D70" s="61"/>
      <c r="E70" s="61"/>
      <c r="F70" s="62"/>
      <c r="G70" s="63"/>
      <c r="H70" s="635" t="s">
        <v>860</v>
      </c>
      <c r="I70" s="636"/>
      <c r="J70" s="64"/>
      <c r="K70" s="30"/>
    </row>
    <row r="71" spans="2:11" ht="15" customHeight="1" thickBot="1">
      <c r="B71" s="30"/>
      <c r="C71" s="30"/>
      <c r="D71" s="30"/>
      <c r="E71" s="30"/>
      <c r="F71" s="66"/>
      <c r="G71" s="30"/>
      <c r="H71" s="633" t="s">
        <v>139</v>
      </c>
      <c r="I71" s="634"/>
      <c r="J71" s="67">
        <f>SUM(J59:J69)</f>
        <v>0</v>
      </c>
      <c r="K71" s="30" t="s">
        <v>837</v>
      </c>
    </row>
    <row r="72" spans="8:11" ht="13.5" customHeight="1">
      <c r="H72" s="319"/>
      <c r="I72" s="319"/>
      <c r="J72" s="320"/>
      <c r="K72" s="30"/>
    </row>
    <row r="73" spans="1:11" ht="18.75" customHeight="1">
      <c r="A73" s="23" t="s">
        <v>815</v>
      </c>
      <c r="B73" s="25" t="s">
        <v>374</v>
      </c>
      <c r="K73" s="30"/>
    </row>
    <row r="74" spans="1:11" ht="9" customHeight="1">
      <c r="A74" s="23"/>
      <c r="K74" s="30"/>
    </row>
    <row r="75" spans="1:11" ht="18.75" customHeight="1">
      <c r="A75" s="23"/>
      <c r="B75" s="638" t="s">
        <v>158</v>
      </c>
      <c r="C75" s="639"/>
      <c r="D75" s="638" t="s">
        <v>157</v>
      </c>
      <c r="E75" s="639"/>
      <c r="F75" s="36" t="s">
        <v>156</v>
      </c>
      <c r="G75" s="37"/>
      <c r="H75" s="275" t="s">
        <v>155</v>
      </c>
      <c r="I75" s="37"/>
      <c r="J75" s="36" t="s">
        <v>3</v>
      </c>
      <c r="K75" s="30"/>
    </row>
    <row r="76" spans="1:11" ht="15" customHeight="1">
      <c r="A76" s="23"/>
      <c r="B76" s="39"/>
      <c r="C76" s="40"/>
      <c r="D76" s="41"/>
      <c r="E76" s="42"/>
      <c r="F76" s="43"/>
      <c r="G76" s="44"/>
      <c r="H76" s="311"/>
      <c r="I76" s="44"/>
      <c r="J76" s="46" t="s">
        <v>803</v>
      </c>
      <c r="K76" s="30"/>
    </row>
    <row r="77" spans="2:11" ht="15" customHeight="1">
      <c r="B77" s="47">
        <v>1</v>
      </c>
      <c r="C77" s="48" t="s">
        <v>180</v>
      </c>
      <c r="D77" s="631"/>
      <c r="E77" s="632"/>
      <c r="F77" s="51"/>
      <c r="G77" s="52" t="s">
        <v>733</v>
      </c>
      <c r="H77" s="322">
        <f>H41</f>
        <v>0.016</v>
      </c>
      <c r="I77" s="52" t="s">
        <v>734</v>
      </c>
      <c r="J77" s="54">
        <f aca="true" t="shared" si="7" ref="J77:J84">ROUND(F77*H77,0)</f>
        <v>0</v>
      </c>
      <c r="K77" s="30" t="s">
        <v>804</v>
      </c>
    </row>
    <row r="78" spans="2:11" ht="15" customHeight="1">
      <c r="B78" s="47">
        <v>2</v>
      </c>
      <c r="C78" s="48" t="s">
        <v>166</v>
      </c>
      <c r="D78" s="631"/>
      <c r="E78" s="632"/>
      <c r="F78" s="51"/>
      <c r="G78" s="52" t="s">
        <v>733</v>
      </c>
      <c r="H78" s="322">
        <f aca="true" t="shared" si="8" ref="H78:H87">H42</f>
        <v>0.04</v>
      </c>
      <c r="I78" s="52" t="s">
        <v>734</v>
      </c>
      <c r="J78" s="54">
        <f t="shared" si="7"/>
        <v>0</v>
      </c>
      <c r="K78" s="30" t="s">
        <v>805</v>
      </c>
    </row>
    <row r="79" spans="2:11" ht="15" customHeight="1">
      <c r="B79" s="47">
        <v>3</v>
      </c>
      <c r="C79" s="48" t="s">
        <v>165</v>
      </c>
      <c r="D79" s="631"/>
      <c r="E79" s="632"/>
      <c r="F79" s="51"/>
      <c r="G79" s="52" t="s">
        <v>733</v>
      </c>
      <c r="H79" s="322">
        <f t="shared" si="8"/>
        <v>0.077</v>
      </c>
      <c r="I79" s="52" t="s">
        <v>734</v>
      </c>
      <c r="J79" s="54">
        <f t="shared" si="7"/>
        <v>0</v>
      </c>
      <c r="K79" s="30" t="s">
        <v>806</v>
      </c>
    </row>
    <row r="80" spans="2:11" ht="15" customHeight="1">
      <c r="B80" s="47">
        <v>4</v>
      </c>
      <c r="C80" s="48" t="s">
        <v>164</v>
      </c>
      <c r="D80" s="631"/>
      <c r="E80" s="632"/>
      <c r="F80" s="51"/>
      <c r="G80" s="52" t="s">
        <v>733</v>
      </c>
      <c r="H80" s="322">
        <f t="shared" si="8"/>
        <v>0.189</v>
      </c>
      <c r="I80" s="52" t="s">
        <v>734</v>
      </c>
      <c r="J80" s="54">
        <f t="shared" si="7"/>
        <v>0</v>
      </c>
      <c r="K80" s="30" t="s">
        <v>807</v>
      </c>
    </row>
    <row r="81" spans="2:11" ht="15" customHeight="1">
      <c r="B81" s="47">
        <v>5</v>
      </c>
      <c r="C81" s="48" t="s">
        <v>153</v>
      </c>
      <c r="D81" s="631"/>
      <c r="E81" s="632"/>
      <c r="F81" s="51"/>
      <c r="G81" s="52" t="s">
        <v>733</v>
      </c>
      <c r="H81" s="322">
        <f t="shared" si="8"/>
        <v>0.256</v>
      </c>
      <c r="I81" s="52" t="s">
        <v>734</v>
      </c>
      <c r="J81" s="54">
        <f t="shared" si="7"/>
        <v>0</v>
      </c>
      <c r="K81" s="30" t="s">
        <v>808</v>
      </c>
    </row>
    <row r="82" spans="2:11" ht="15" customHeight="1">
      <c r="B82" s="47">
        <v>6</v>
      </c>
      <c r="C82" s="50" t="s">
        <v>151</v>
      </c>
      <c r="D82" s="631"/>
      <c r="E82" s="632"/>
      <c r="F82" s="51"/>
      <c r="G82" s="52" t="s">
        <v>733</v>
      </c>
      <c r="H82" s="322">
        <f t="shared" si="8"/>
        <v>0.317</v>
      </c>
      <c r="I82" s="52" t="s">
        <v>734</v>
      </c>
      <c r="J82" s="54">
        <f t="shared" si="7"/>
        <v>0</v>
      </c>
      <c r="K82" s="30" t="s">
        <v>735</v>
      </c>
    </row>
    <row r="83" spans="2:11" ht="15" customHeight="1">
      <c r="B83" s="47">
        <v>7</v>
      </c>
      <c r="C83" s="48" t="s">
        <v>149</v>
      </c>
      <c r="D83" s="631"/>
      <c r="E83" s="632"/>
      <c r="F83" s="51"/>
      <c r="G83" s="52" t="s">
        <v>733</v>
      </c>
      <c r="H83" s="322">
        <f t="shared" si="8"/>
        <v>0.382</v>
      </c>
      <c r="I83" s="52" t="s">
        <v>734</v>
      </c>
      <c r="J83" s="54">
        <f t="shared" si="7"/>
        <v>0</v>
      </c>
      <c r="K83" s="30" t="s">
        <v>736</v>
      </c>
    </row>
    <row r="84" spans="2:11" ht="15" customHeight="1">
      <c r="B84" s="70">
        <v>8</v>
      </c>
      <c r="C84" s="50" t="s">
        <v>147</v>
      </c>
      <c r="D84" s="631"/>
      <c r="E84" s="632"/>
      <c r="F84" s="51"/>
      <c r="G84" s="52" t="s">
        <v>733</v>
      </c>
      <c r="H84" s="322">
        <f t="shared" si="8"/>
        <v>0.441</v>
      </c>
      <c r="I84" s="52" t="s">
        <v>734</v>
      </c>
      <c r="J84" s="54">
        <f t="shared" si="7"/>
        <v>0</v>
      </c>
      <c r="K84" s="30" t="s">
        <v>737</v>
      </c>
    </row>
    <row r="85" spans="2:11" ht="15" customHeight="1">
      <c r="B85" s="70">
        <v>9</v>
      </c>
      <c r="C85" s="50" t="s">
        <v>145</v>
      </c>
      <c r="D85" s="631"/>
      <c r="E85" s="632"/>
      <c r="F85" s="51"/>
      <c r="G85" s="52" t="s">
        <v>733</v>
      </c>
      <c r="H85" s="322">
        <f t="shared" si="8"/>
        <v>0.5</v>
      </c>
      <c r="I85" s="52" t="s">
        <v>734</v>
      </c>
      <c r="J85" s="54">
        <f>ROUND(F85*H85,0)</f>
        <v>0</v>
      </c>
      <c r="K85" s="30" t="s">
        <v>237</v>
      </c>
    </row>
    <row r="86" spans="2:11" ht="15" customHeight="1">
      <c r="B86" s="70">
        <v>10</v>
      </c>
      <c r="C86" s="50" t="s">
        <v>143</v>
      </c>
      <c r="D86" s="631"/>
      <c r="E86" s="632"/>
      <c r="F86" s="51"/>
      <c r="G86" s="52" t="s">
        <v>733</v>
      </c>
      <c r="H86" s="322">
        <f t="shared" si="8"/>
        <v>0.5</v>
      </c>
      <c r="I86" s="52" t="s">
        <v>734</v>
      </c>
      <c r="J86" s="54">
        <f>ROUND(F86*H86,0)</f>
        <v>0</v>
      </c>
      <c r="K86" s="30" t="s">
        <v>809</v>
      </c>
    </row>
    <row r="87" spans="2:11" ht="15" customHeight="1" thickBot="1">
      <c r="B87" s="70">
        <v>11</v>
      </c>
      <c r="C87" s="50" t="s">
        <v>649</v>
      </c>
      <c r="D87" s="631"/>
      <c r="E87" s="632"/>
      <c r="F87" s="51"/>
      <c r="G87" s="52" t="s">
        <v>733</v>
      </c>
      <c r="H87" s="322">
        <f t="shared" si="8"/>
        <v>0.5</v>
      </c>
      <c r="I87" s="52" t="s">
        <v>734</v>
      </c>
      <c r="J87" s="54">
        <f>ROUND(F87*H87,0)</f>
        <v>0</v>
      </c>
      <c r="K87" s="30" t="s">
        <v>859</v>
      </c>
    </row>
    <row r="88" spans="2:11" ht="15" customHeight="1">
      <c r="B88" s="61"/>
      <c r="C88" s="60"/>
      <c r="D88" s="61"/>
      <c r="E88" s="61"/>
      <c r="F88" s="62"/>
      <c r="G88" s="63"/>
      <c r="H88" s="635" t="s">
        <v>860</v>
      </c>
      <c r="I88" s="636"/>
      <c r="J88" s="64"/>
      <c r="K88" s="30"/>
    </row>
    <row r="89" spans="2:11" ht="15" customHeight="1" thickBot="1">
      <c r="B89" s="30"/>
      <c r="C89" s="30"/>
      <c r="D89" s="30"/>
      <c r="E89" s="30"/>
      <c r="F89" s="66"/>
      <c r="G89" s="30"/>
      <c r="H89" s="633" t="s">
        <v>139</v>
      </c>
      <c r="I89" s="634"/>
      <c r="J89" s="67">
        <f>SUM(J77:J87)</f>
        <v>0</v>
      </c>
      <c r="K89" s="30" t="s">
        <v>839</v>
      </c>
    </row>
    <row r="90" spans="8:11" ht="13.5" customHeight="1">
      <c r="H90" s="319"/>
      <c r="I90" s="319"/>
      <c r="J90" s="320"/>
      <c r="K90" s="30"/>
    </row>
    <row r="91" spans="1:11" ht="18.75" customHeight="1">
      <c r="A91" s="23" t="s">
        <v>819</v>
      </c>
      <c r="B91" s="25" t="s">
        <v>373</v>
      </c>
      <c r="K91" s="30"/>
    </row>
    <row r="92" spans="1:11" ht="9" customHeight="1">
      <c r="A92" s="23"/>
      <c r="K92" s="30"/>
    </row>
    <row r="93" spans="1:11" ht="18.75" customHeight="1">
      <c r="A93" s="23"/>
      <c r="B93" s="638" t="s">
        <v>220</v>
      </c>
      <c r="C93" s="639"/>
      <c r="D93" s="638" t="s">
        <v>157</v>
      </c>
      <c r="E93" s="639"/>
      <c r="F93" s="36" t="s">
        <v>372</v>
      </c>
      <c r="G93" s="37"/>
      <c r="H93" s="275" t="s">
        <v>155</v>
      </c>
      <c r="I93" s="37"/>
      <c r="J93" s="36" t="s">
        <v>3</v>
      </c>
      <c r="K93" s="30"/>
    </row>
    <row r="94" spans="1:11" ht="15" customHeight="1">
      <c r="A94" s="23"/>
      <c r="B94" s="39"/>
      <c r="C94" s="40"/>
      <c r="D94" s="41"/>
      <c r="E94" s="42"/>
      <c r="F94" s="43"/>
      <c r="G94" s="44"/>
      <c r="H94" s="311"/>
      <c r="I94" s="44"/>
      <c r="J94" s="46" t="s">
        <v>803</v>
      </c>
      <c r="K94" s="30"/>
    </row>
    <row r="95" spans="2:11" ht="14.25" customHeight="1">
      <c r="B95" s="47">
        <v>1</v>
      </c>
      <c r="C95" s="48" t="s">
        <v>202</v>
      </c>
      <c r="D95" s="631"/>
      <c r="E95" s="632"/>
      <c r="F95" s="51"/>
      <c r="G95" s="52" t="s">
        <v>733</v>
      </c>
      <c r="H95" s="329">
        <v>0.009</v>
      </c>
      <c r="I95" s="52" t="s">
        <v>734</v>
      </c>
      <c r="J95" s="54">
        <f aca="true" t="shared" si="9" ref="J95:J104">ROUND(F95*H95,0)</f>
        <v>0</v>
      </c>
      <c r="K95" s="30" t="s">
        <v>804</v>
      </c>
    </row>
    <row r="96" spans="2:11" ht="14.25" customHeight="1">
      <c r="B96" s="47">
        <v>2</v>
      </c>
      <c r="C96" s="48" t="s">
        <v>201</v>
      </c>
      <c r="D96" s="631"/>
      <c r="E96" s="632"/>
      <c r="F96" s="51"/>
      <c r="G96" s="52" t="s">
        <v>733</v>
      </c>
      <c r="H96" s="329">
        <v>0.008</v>
      </c>
      <c r="I96" s="52" t="s">
        <v>734</v>
      </c>
      <c r="J96" s="54">
        <f t="shared" si="9"/>
        <v>0</v>
      </c>
      <c r="K96" s="30" t="s">
        <v>805</v>
      </c>
    </row>
    <row r="97" spans="2:11" ht="15" customHeight="1">
      <c r="B97" s="47">
        <v>3</v>
      </c>
      <c r="C97" s="48" t="s">
        <v>200</v>
      </c>
      <c r="D97" s="631"/>
      <c r="E97" s="632"/>
      <c r="F97" s="51"/>
      <c r="G97" s="52" t="s">
        <v>733</v>
      </c>
      <c r="H97" s="329">
        <v>0.011</v>
      </c>
      <c r="I97" s="52" t="s">
        <v>734</v>
      </c>
      <c r="J97" s="54">
        <f t="shared" si="9"/>
        <v>0</v>
      </c>
      <c r="K97" s="30" t="s">
        <v>806</v>
      </c>
    </row>
    <row r="98" spans="2:11" ht="15" customHeight="1">
      <c r="B98" s="47">
        <v>4</v>
      </c>
      <c r="C98" s="48" t="s">
        <v>199</v>
      </c>
      <c r="D98" s="631"/>
      <c r="E98" s="632"/>
      <c r="F98" s="51"/>
      <c r="G98" s="52" t="s">
        <v>733</v>
      </c>
      <c r="H98" s="329">
        <v>0.018</v>
      </c>
      <c r="I98" s="52" t="s">
        <v>734</v>
      </c>
      <c r="J98" s="54">
        <f t="shared" si="9"/>
        <v>0</v>
      </c>
      <c r="K98" s="30" t="s">
        <v>807</v>
      </c>
    </row>
    <row r="99" spans="2:11" ht="15" customHeight="1">
      <c r="B99" s="47">
        <v>5</v>
      </c>
      <c r="C99" s="48" t="s">
        <v>183</v>
      </c>
      <c r="D99" s="631"/>
      <c r="E99" s="632"/>
      <c r="F99" s="51"/>
      <c r="G99" s="52" t="s">
        <v>733</v>
      </c>
      <c r="H99" s="329">
        <v>0.01</v>
      </c>
      <c r="I99" s="52" t="s">
        <v>734</v>
      </c>
      <c r="J99" s="54">
        <f t="shared" si="9"/>
        <v>0</v>
      </c>
      <c r="K99" s="30" t="s">
        <v>808</v>
      </c>
    </row>
    <row r="100" spans="2:11" ht="15" customHeight="1">
      <c r="B100" s="47">
        <v>6</v>
      </c>
      <c r="C100" s="48" t="s">
        <v>182</v>
      </c>
      <c r="D100" s="631"/>
      <c r="E100" s="632"/>
      <c r="F100" s="51"/>
      <c r="G100" s="52" t="s">
        <v>733</v>
      </c>
      <c r="H100" s="329">
        <v>0.007</v>
      </c>
      <c r="I100" s="52" t="s">
        <v>734</v>
      </c>
      <c r="J100" s="54">
        <f t="shared" si="9"/>
        <v>0</v>
      </c>
      <c r="K100" s="30" t="s">
        <v>735</v>
      </c>
    </row>
    <row r="101" spans="2:11" ht="15" customHeight="1">
      <c r="B101" s="47">
        <v>7</v>
      </c>
      <c r="C101" s="48" t="s">
        <v>181</v>
      </c>
      <c r="D101" s="631"/>
      <c r="E101" s="632"/>
      <c r="F101" s="51"/>
      <c r="G101" s="52" t="s">
        <v>733</v>
      </c>
      <c r="H101" s="340">
        <v>0</v>
      </c>
      <c r="I101" s="52" t="s">
        <v>734</v>
      </c>
      <c r="J101" s="54">
        <f t="shared" si="9"/>
        <v>0</v>
      </c>
      <c r="K101" s="30" t="s">
        <v>736</v>
      </c>
    </row>
    <row r="102" spans="2:11" ht="15" customHeight="1">
      <c r="B102" s="47">
        <v>8</v>
      </c>
      <c r="C102" s="48" t="s">
        <v>180</v>
      </c>
      <c r="D102" s="631"/>
      <c r="E102" s="632"/>
      <c r="F102" s="51"/>
      <c r="G102" s="52" t="s">
        <v>733</v>
      </c>
      <c r="H102" s="329">
        <v>0.104</v>
      </c>
      <c r="I102" s="52" t="s">
        <v>734</v>
      </c>
      <c r="J102" s="54">
        <f t="shared" si="9"/>
        <v>0</v>
      </c>
      <c r="K102" s="30" t="s">
        <v>737</v>
      </c>
    </row>
    <row r="103" spans="2:11" ht="15" customHeight="1">
      <c r="B103" s="47">
        <v>9</v>
      </c>
      <c r="C103" s="48" t="s">
        <v>166</v>
      </c>
      <c r="D103" s="631"/>
      <c r="E103" s="632"/>
      <c r="F103" s="51"/>
      <c r="G103" s="52" t="s">
        <v>733</v>
      </c>
      <c r="H103" s="329">
        <v>0.135</v>
      </c>
      <c r="I103" s="52" t="s">
        <v>734</v>
      </c>
      <c r="J103" s="54">
        <f t="shared" si="9"/>
        <v>0</v>
      </c>
      <c r="K103" s="30" t="s">
        <v>738</v>
      </c>
    </row>
    <row r="104" spans="2:11" ht="15" customHeight="1" thickBot="1">
      <c r="B104" s="70">
        <v>10</v>
      </c>
      <c r="C104" s="50" t="s">
        <v>165</v>
      </c>
      <c r="D104" s="631"/>
      <c r="E104" s="632"/>
      <c r="F104" s="51"/>
      <c r="G104" s="52" t="s">
        <v>733</v>
      </c>
      <c r="H104" s="329">
        <v>0.148</v>
      </c>
      <c r="I104" s="52" t="s">
        <v>734</v>
      </c>
      <c r="J104" s="54">
        <f t="shared" si="9"/>
        <v>0</v>
      </c>
      <c r="K104" s="30" t="s">
        <v>809</v>
      </c>
    </row>
    <row r="105" spans="2:11" ht="15" customHeight="1">
      <c r="B105" s="61"/>
      <c r="C105" s="60"/>
      <c r="D105" s="61"/>
      <c r="E105" s="61"/>
      <c r="F105" s="62"/>
      <c r="G105" s="63"/>
      <c r="H105" s="635" t="s">
        <v>810</v>
      </c>
      <c r="I105" s="636"/>
      <c r="J105" s="64"/>
      <c r="K105" s="30"/>
    </row>
    <row r="106" spans="2:11" ht="15" customHeight="1" thickBot="1">
      <c r="B106" s="30"/>
      <c r="C106" s="30"/>
      <c r="D106" s="30"/>
      <c r="E106" s="30"/>
      <c r="F106" s="66"/>
      <c r="G106" s="30"/>
      <c r="H106" s="633" t="s">
        <v>139</v>
      </c>
      <c r="I106" s="634"/>
      <c r="J106" s="67">
        <f>SUM(J95:J104)</f>
        <v>0</v>
      </c>
      <c r="K106" s="30" t="s">
        <v>841</v>
      </c>
    </row>
    <row r="107" spans="8:11" ht="13.5" customHeight="1">
      <c r="H107" s="319"/>
      <c r="I107" s="319"/>
      <c r="J107" s="320"/>
      <c r="K107" s="30"/>
    </row>
    <row r="108" spans="1:11" ht="18.75" customHeight="1">
      <c r="A108" s="23" t="s">
        <v>823</v>
      </c>
      <c r="B108" s="25" t="s">
        <v>370</v>
      </c>
      <c r="K108" s="30"/>
    </row>
    <row r="109" spans="1:11" ht="9" customHeight="1">
      <c r="A109" s="23"/>
      <c r="K109" s="30"/>
    </row>
    <row r="110" spans="1:11" ht="18.75" customHeight="1">
      <c r="A110" s="23"/>
      <c r="B110" s="638" t="s">
        <v>158</v>
      </c>
      <c r="C110" s="639"/>
      <c r="D110" s="638" t="s">
        <v>157</v>
      </c>
      <c r="E110" s="639"/>
      <c r="F110" s="36" t="s">
        <v>156</v>
      </c>
      <c r="G110" s="37"/>
      <c r="H110" s="275" t="s">
        <v>155</v>
      </c>
      <c r="I110" s="37"/>
      <c r="J110" s="36" t="s">
        <v>3</v>
      </c>
      <c r="K110" s="30"/>
    </row>
    <row r="111" spans="1:11" ht="15" customHeight="1">
      <c r="A111" s="23"/>
      <c r="B111" s="39"/>
      <c r="C111" s="40"/>
      <c r="D111" s="41"/>
      <c r="E111" s="42"/>
      <c r="F111" s="43"/>
      <c r="G111" s="44"/>
      <c r="H111" s="311"/>
      <c r="I111" s="44"/>
      <c r="J111" s="46" t="s">
        <v>803</v>
      </c>
      <c r="K111" s="30"/>
    </row>
    <row r="112" spans="2:11" ht="14.25" customHeight="1">
      <c r="B112" s="47">
        <v>1</v>
      </c>
      <c r="C112" s="48" t="s">
        <v>201</v>
      </c>
      <c r="D112" s="631"/>
      <c r="E112" s="632"/>
      <c r="F112" s="51"/>
      <c r="G112" s="52" t="s">
        <v>733</v>
      </c>
      <c r="H112" s="322">
        <v>0.045</v>
      </c>
      <c r="I112" s="52" t="s">
        <v>734</v>
      </c>
      <c r="J112" s="54">
        <f aca="true" t="shared" si="10" ref="J112:J120">ROUND(F112*H112,0)</f>
        <v>0</v>
      </c>
      <c r="K112" s="30" t="s">
        <v>804</v>
      </c>
    </row>
    <row r="113" spans="2:11" ht="14.25" customHeight="1">
      <c r="B113" s="47">
        <v>2</v>
      </c>
      <c r="C113" s="48" t="s">
        <v>200</v>
      </c>
      <c r="D113" s="631"/>
      <c r="E113" s="632"/>
      <c r="F113" s="51"/>
      <c r="G113" s="52" t="s">
        <v>733</v>
      </c>
      <c r="H113" s="322">
        <v>0.029</v>
      </c>
      <c r="I113" s="52" t="s">
        <v>734</v>
      </c>
      <c r="J113" s="54">
        <f t="shared" si="10"/>
        <v>0</v>
      </c>
      <c r="K113" s="30" t="s">
        <v>805</v>
      </c>
    </row>
    <row r="114" spans="2:11" ht="14.25" customHeight="1">
      <c r="B114" s="47">
        <v>3</v>
      </c>
      <c r="C114" s="48" t="s">
        <v>199</v>
      </c>
      <c r="D114" s="631"/>
      <c r="E114" s="632"/>
      <c r="F114" s="51"/>
      <c r="G114" s="52" t="s">
        <v>733</v>
      </c>
      <c r="H114" s="322">
        <v>0.033</v>
      </c>
      <c r="I114" s="52" t="s">
        <v>734</v>
      </c>
      <c r="J114" s="54">
        <f t="shared" si="10"/>
        <v>0</v>
      </c>
      <c r="K114" s="30" t="s">
        <v>806</v>
      </c>
    </row>
    <row r="115" spans="2:11" ht="15" customHeight="1">
      <c r="B115" s="47">
        <v>4</v>
      </c>
      <c r="C115" s="48" t="s">
        <v>183</v>
      </c>
      <c r="D115" s="631"/>
      <c r="E115" s="632"/>
      <c r="F115" s="51"/>
      <c r="G115" s="52" t="s">
        <v>733</v>
      </c>
      <c r="H115" s="322">
        <v>0.051</v>
      </c>
      <c r="I115" s="52" t="s">
        <v>734</v>
      </c>
      <c r="J115" s="54">
        <f t="shared" si="10"/>
        <v>0</v>
      </c>
      <c r="K115" s="30" t="s">
        <v>807</v>
      </c>
    </row>
    <row r="116" spans="2:11" ht="15" customHeight="1">
      <c r="B116" s="47">
        <v>5</v>
      </c>
      <c r="C116" s="48" t="s">
        <v>182</v>
      </c>
      <c r="D116" s="631"/>
      <c r="E116" s="632"/>
      <c r="F116" s="51"/>
      <c r="G116" s="52" t="s">
        <v>733</v>
      </c>
      <c r="H116" s="322">
        <v>0.056</v>
      </c>
      <c r="I116" s="52" t="s">
        <v>734</v>
      </c>
      <c r="J116" s="54">
        <f t="shared" si="10"/>
        <v>0</v>
      </c>
      <c r="K116" s="30" t="s">
        <v>808</v>
      </c>
    </row>
    <row r="117" spans="2:11" ht="15" customHeight="1">
      <c r="B117" s="47">
        <v>6</v>
      </c>
      <c r="C117" s="48" t="s">
        <v>181</v>
      </c>
      <c r="D117" s="631"/>
      <c r="E117" s="632"/>
      <c r="F117" s="51"/>
      <c r="G117" s="52" t="s">
        <v>733</v>
      </c>
      <c r="H117" s="322">
        <v>0.05</v>
      </c>
      <c r="I117" s="52" t="s">
        <v>734</v>
      </c>
      <c r="J117" s="54">
        <f t="shared" si="10"/>
        <v>0</v>
      </c>
      <c r="K117" s="30" t="s">
        <v>735</v>
      </c>
    </row>
    <row r="118" spans="2:11" ht="15" customHeight="1">
      <c r="B118" s="47">
        <v>7</v>
      </c>
      <c r="C118" s="48" t="s">
        <v>180</v>
      </c>
      <c r="D118" s="631"/>
      <c r="E118" s="632"/>
      <c r="F118" s="51"/>
      <c r="G118" s="52" t="s">
        <v>733</v>
      </c>
      <c r="H118" s="322">
        <v>0.176</v>
      </c>
      <c r="I118" s="52" t="s">
        <v>734</v>
      </c>
      <c r="J118" s="54">
        <f t="shared" si="10"/>
        <v>0</v>
      </c>
      <c r="K118" s="30" t="s">
        <v>736</v>
      </c>
    </row>
    <row r="119" spans="2:11" ht="15" customHeight="1">
      <c r="B119" s="47">
        <v>8</v>
      </c>
      <c r="C119" s="48" t="s">
        <v>166</v>
      </c>
      <c r="D119" s="631"/>
      <c r="E119" s="632"/>
      <c r="F119" s="51"/>
      <c r="G119" s="52" t="s">
        <v>733</v>
      </c>
      <c r="H119" s="322">
        <v>0.182</v>
      </c>
      <c r="I119" s="52" t="s">
        <v>734</v>
      </c>
      <c r="J119" s="54">
        <f t="shared" si="10"/>
        <v>0</v>
      </c>
      <c r="K119" s="30" t="s">
        <v>737</v>
      </c>
    </row>
    <row r="120" spans="2:11" ht="15" customHeight="1">
      <c r="B120" s="47">
        <v>9</v>
      </c>
      <c r="C120" s="48" t="s">
        <v>165</v>
      </c>
      <c r="D120" s="631"/>
      <c r="E120" s="632"/>
      <c r="F120" s="51"/>
      <c r="G120" s="52" t="s">
        <v>733</v>
      </c>
      <c r="H120" s="322">
        <v>0.211</v>
      </c>
      <c r="I120" s="52" t="s">
        <v>734</v>
      </c>
      <c r="J120" s="54">
        <f t="shared" si="10"/>
        <v>0</v>
      </c>
      <c r="K120" s="30" t="s">
        <v>738</v>
      </c>
    </row>
    <row r="121" spans="2:11" ht="15" customHeight="1">
      <c r="B121" s="643" t="s">
        <v>186</v>
      </c>
      <c r="C121" s="644"/>
      <c r="D121" s="631"/>
      <c r="E121" s="632"/>
      <c r="F121" s="300"/>
      <c r="G121" s="301"/>
      <c r="H121" s="341"/>
      <c r="I121" s="301"/>
      <c r="J121" s="58">
        <f>SUM(J112:J120)</f>
        <v>0</v>
      </c>
      <c r="K121" s="30" t="s">
        <v>809</v>
      </c>
    </row>
    <row r="122" spans="2:11" ht="13.5">
      <c r="B122" s="645"/>
      <c r="C122" s="646"/>
      <c r="D122" s="645"/>
      <c r="E122" s="646"/>
      <c r="F122" s="303" t="s">
        <v>369</v>
      </c>
      <c r="G122" s="37"/>
      <c r="H122" s="342" t="s">
        <v>660</v>
      </c>
      <c r="I122" s="37"/>
      <c r="J122" s="303"/>
      <c r="K122" s="30"/>
    </row>
    <row r="123" spans="2:11" ht="15" customHeight="1">
      <c r="B123" s="647"/>
      <c r="C123" s="648"/>
      <c r="D123" s="647"/>
      <c r="E123" s="648"/>
      <c r="F123" s="306">
        <f>J121</f>
        <v>0</v>
      </c>
      <c r="G123" s="307" t="s">
        <v>733</v>
      </c>
      <c r="H123" s="308" t="e">
        <f>+'財政力附表'!S28</f>
        <v>#DIV/0!</v>
      </c>
      <c r="I123" s="307" t="s">
        <v>734</v>
      </c>
      <c r="J123" s="306" t="e">
        <f>ROUND(F123*H123,0)</f>
        <v>#DIV/0!</v>
      </c>
      <c r="K123" s="30" t="s">
        <v>859</v>
      </c>
    </row>
    <row r="124" spans="2:11" ht="13.5">
      <c r="B124" s="649"/>
      <c r="C124" s="650"/>
      <c r="D124" s="649"/>
      <c r="E124" s="650"/>
      <c r="F124" s="310"/>
      <c r="G124" s="311"/>
      <c r="H124" s="343" t="s">
        <v>194</v>
      </c>
      <c r="I124" s="327"/>
      <c r="J124" s="328"/>
      <c r="K124" s="30"/>
    </row>
    <row r="125" spans="2:11" ht="15" customHeight="1">
      <c r="B125" s="47">
        <v>10</v>
      </c>
      <c r="C125" s="48" t="s">
        <v>164</v>
      </c>
      <c r="D125" s="631"/>
      <c r="E125" s="632"/>
      <c r="F125" s="51"/>
      <c r="G125" s="52" t="s">
        <v>733</v>
      </c>
      <c r="H125" s="322">
        <v>0.237</v>
      </c>
      <c r="I125" s="52" t="s">
        <v>734</v>
      </c>
      <c r="J125" s="54">
        <f aca="true" t="shared" si="11" ref="J125:J130">ROUND(F125*H125,0)</f>
        <v>0</v>
      </c>
      <c r="K125" s="30" t="s">
        <v>862</v>
      </c>
    </row>
    <row r="126" spans="2:11" ht="15" customHeight="1">
      <c r="B126" s="47">
        <v>11</v>
      </c>
      <c r="C126" s="48" t="s">
        <v>153</v>
      </c>
      <c r="D126" s="631"/>
      <c r="E126" s="632"/>
      <c r="F126" s="51"/>
      <c r="G126" s="52" t="s">
        <v>733</v>
      </c>
      <c r="H126" s="322">
        <v>0.248</v>
      </c>
      <c r="I126" s="52" t="s">
        <v>734</v>
      </c>
      <c r="J126" s="54">
        <f t="shared" si="11"/>
        <v>0</v>
      </c>
      <c r="K126" s="30" t="s">
        <v>761</v>
      </c>
    </row>
    <row r="127" spans="2:11" ht="15" customHeight="1">
      <c r="B127" s="47">
        <v>12</v>
      </c>
      <c r="C127" s="50" t="s">
        <v>151</v>
      </c>
      <c r="D127" s="631"/>
      <c r="E127" s="632"/>
      <c r="F127" s="51"/>
      <c r="G127" s="52" t="s">
        <v>733</v>
      </c>
      <c r="H127" s="322">
        <v>0.265</v>
      </c>
      <c r="I127" s="52" t="s">
        <v>734</v>
      </c>
      <c r="J127" s="54">
        <f t="shared" si="11"/>
        <v>0</v>
      </c>
      <c r="K127" s="30" t="s">
        <v>762</v>
      </c>
    </row>
    <row r="128" spans="2:11" ht="15" customHeight="1">
      <c r="B128" s="47">
        <v>13</v>
      </c>
      <c r="C128" s="50" t="s">
        <v>149</v>
      </c>
      <c r="D128" s="631"/>
      <c r="E128" s="632"/>
      <c r="F128" s="51"/>
      <c r="G128" s="52" t="s">
        <v>733</v>
      </c>
      <c r="H128" s="322">
        <v>0.284</v>
      </c>
      <c r="I128" s="52" t="s">
        <v>734</v>
      </c>
      <c r="J128" s="54">
        <f t="shared" si="11"/>
        <v>0</v>
      </c>
      <c r="K128" s="30" t="s">
        <v>742</v>
      </c>
    </row>
    <row r="129" spans="2:11" ht="15" customHeight="1">
      <c r="B129" s="70">
        <v>14</v>
      </c>
      <c r="C129" s="50" t="s">
        <v>147</v>
      </c>
      <c r="D129" s="631"/>
      <c r="E129" s="632"/>
      <c r="F129" s="51"/>
      <c r="G129" s="52" t="s">
        <v>733</v>
      </c>
      <c r="H129" s="322">
        <v>0.3</v>
      </c>
      <c r="I129" s="52" t="s">
        <v>734</v>
      </c>
      <c r="J129" s="54">
        <f t="shared" si="11"/>
        <v>0</v>
      </c>
      <c r="K129" s="30" t="s">
        <v>763</v>
      </c>
    </row>
    <row r="130" spans="2:11" ht="15" customHeight="1">
      <c r="B130" s="70">
        <v>15</v>
      </c>
      <c r="C130" s="50" t="s">
        <v>145</v>
      </c>
      <c r="D130" s="631"/>
      <c r="E130" s="632"/>
      <c r="F130" s="51"/>
      <c r="G130" s="52" t="s">
        <v>733</v>
      </c>
      <c r="H130" s="322">
        <v>0.3</v>
      </c>
      <c r="I130" s="52" t="s">
        <v>734</v>
      </c>
      <c r="J130" s="54">
        <f t="shared" si="11"/>
        <v>0</v>
      </c>
      <c r="K130" s="30" t="s">
        <v>764</v>
      </c>
    </row>
    <row r="131" spans="2:11" ht="15" customHeight="1">
      <c r="B131" s="70">
        <v>16</v>
      </c>
      <c r="C131" s="50" t="s">
        <v>143</v>
      </c>
      <c r="D131" s="631"/>
      <c r="E131" s="632"/>
      <c r="F131" s="51"/>
      <c r="G131" s="52" t="s">
        <v>733</v>
      </c>
      <c r="H131" s="322">
        <v>0.3</v>
      </c>
      <c r="I131" s="52" t="s">
        <v>734</v>
      </c>
      <c r="J131" s="54">
        <f>ROUND(F131*H131,0)</f>
        <v>0</v>
      </c>
      <c r="K131" s="30" t="s">
        <v>765</v>
      </c>
    </row>
    <row r="132" spans="2:11" ht="15" customHeight="1" thickBot="1">
      <c r="B132" s="70">
        <v>17</v>
      </c>
      <c r="C132" s="50" t="s">
        <v>649</v>
      </c>
      <c r="D132" s="631"/>
      <c r="E132" s="632"/>
      <c r="F132" s="51"/>
      <c r="G132" s="52" t="s">
        <v>733</v>
      </c>
      <c r="H132" s="322">
        <v>0.3</v>
      </c>
      <c r="I132" s="52" t="s">
        <v>734</v>
      </c>
      <c r="J132" s="54">
        <f>ROUND(F132*H132,0)</f>
        <v>0</v>
      </c>
      <c r="K132" s="30" t="s">
        <v>745</v>
      </c>
    </row>
    <row r="133" spans="2:11" ht="15" customHeight="1">
      <c r="B133" s="61"/>
      <c r="C133" s="60"/>
      <c r="D133" s="61"/>
      <c r="E133" s="61"/>
      <c r="F133" s="62"/>
      <c r="G133" s="63"/>
      <c r="H133" s="635" t="s">
        <v>909</v>
      </c>
      <c r="I133" s="636"/>
      <c r="J133" s="64"/>
      <c r="K133" s="30"/>
    </row>
    <row r="134" spans="2:11" ht="15" customHeight="1" thickBot="1">
      <c r="B134" s="30"/>
      <c r="C134" s="30"/>
      <c r="D134" s="30"/>
      <c r="E134" s="30"/>
      <c r="F134" s="66"/>
      <c r="G134" s="30"/>
      <c r="H134" s="633" t="s">
        <v>139</v>
      </c>
      <c r="I134" s="634"/>
      <c r="J134" s="67" t="e">
        <f>J123+SUM(J125:J132)</f>
        <v>#DIV/0!</v>
      </c>
      <c r="K134" s="30" t="s">
        <v>842</v>
      </c>
    </row>
    <row r="135" spans="8:11" ht="13.5" customHeight="1">
      <c r="H135" s="319"/>
      <c r="I135" s="319"/>
      <c r="J135" s="320"/>
      <c r="K135" s="30"/>
    </row>
    <row r="136" spans="1:11" ht="18.75" customHeight="1">
      <c r="A136" s="23" t="s">
        <v>826</v>
      </c>
      <c r="B136" s="25" t="s">
        <v>368</v>
      </c>
      <c r="K136" s="30"/>
    </row>
    <row r="137" spans="1:11" ht="11.25" customHeight="1">
      <c r="A137" s="23"/>
      <c r="K137" s="30"/>
    </row>
    <row r="138" spans="1:11" ht="18.75" customHeight="1">
      <c r="A138" s="23"/>
      <c r="B138" s="638" t="s">
        <v>158</v>
      </c>
      <c r="C138" s="639"/>
      <c r="D138" s="638" t="s">
        <v>157</v>
      </c>
      <c r="E138" s="639"/>
      <c r="F138" s="36" t="s">
        <v>156</v>
      </c>
      <c r="G138" s="37"/>
      <c r="H138" s="275" t="s">
        <v>155</v>
      </c>
      <c r="I138" s="37"/>
      <c r="J138" s="36" t="s">
        <v>3</v>
      </c>
      <c r="K138" s="30"/>
    </row>
    <row r="139" spans="1:11" ht="15" customHeight="1">
      <c r="A139" s="23"/>
      <c r="B139" s="39"/>
      <c r="C139" s="40"/>
      <c r="D139" s="41"/>
      <c r="E139" s="42"/>
      <c r="F139" s="43"/>
      <c r="G139" s="44"/>
      <c r="H139" s="311"/>
      <c r="I139" s="44"/>
      <c r="J139" s="46" t="s">
        <v>803</v>
      </c>
      <c r="K139" s="30"/>
    </row>
    <row r="140" spans="2:11" ht="15" customHeight="1">
      <c r="B140" s="47">
        <v>1</v>
      </c>
      <c r="C140" s="48" t="s">
        <v>183</v>
      </c>
      <c r="D140" s="631"/>
      <c r="E140" s="632"/>
      <c r="F140" s="51"/>
      <c r="G140" s="52" t="s">
        <v>733</v>
      </c>
      <c r="H140" s="322">
        <v>0.169</v>
      </c>
      <c r="I140" s="52" t="s">
        <v>734</v>
      </c>
      <c r="J140" s="54">
        <f aca="true" t="shared" si="12" ref="J140:J150">ROUND(F140*H140,0)</f>
        <v>0</v>
      </c>
      <c r="K140" s="30" t="s">
        <v>804</v>
      </c>
    </row>
    <row r="141" spans="2:11" ht="15" customHeight="1">
      <c r="B141" s="47">
        <v>2</v>
      </c>
      <c r="C141" s="48" t="s">
        <v>182</v>
      </c>
      <c r="D141" s="631"/>
      <c r="E141" s="632"/>
      <c r="F141" s="51"/>
      <c r="G141" s="52" t="s">
        <v>733</v>
      </c>
      <c r="H141" s="322">
        <v>0.188</v>
      </c>
      <c r="I141" s="52" t="s">
        <v>734</v>
      </c>
      <c r="J141" s="54">
        <f t="shared" si="12"/>
        <v>0</v>
      </c>
      <c r="K141" s="30" t="s">
        <v>805</v>
      </c>
    </row>
    <row r="142" spans="2:11" ht="15" customHeight="1">
      <c r="B142" s="47">
        <v>3</v>
      </c>
      <c r="C142" s="48" t="s">
        <v>181</v>
      </c>
      <c r="D142" s="631"/>
      <c r="E142" s="632"/>
      <c r="F142" s="51"/>
      <c r="G142" s="52" t="s">
        <v>733</v>
      </c>
      <c r="H142" s="322">
        <v>0.166</v>
      </c>
      <c r="I142" s="52" t="s">
        <v>734</v>
      </c>
      <c r="J142" s="54">
        <f t="shared" si="12"/>
        <v>0</v>
      </c>
      <c r="K142" s="30" t="s">
        <v>806</v>
      </c>
    </row>
    <row r="143" spans="2:11" ht="15" customHeight="1">
      <c r="B143" s="47">
        <v>4</v>
      </c>
      <c r="C143" s="48" t="s">
        <v>180</v>
      </c>
      <c r="D143" s="631"/>
      <c r="E143" s="632"/>
      <c r="F143" s="51"/>
      <c r="G143" s="52" t="s">
        <v>733</v>
      </c>
      <c r="H143" s="322">
        <v>0.588</v>
      </c>
      <c r="I143" s="52" t="s">
        <v>734</v>
      </c>
      <c r="J143" s="54">
        <f t="shared" si="12"/>
        <v>0</v>
      </c>
      <c r="K143" s="30" t="s">
        <v>807</v>
      </c>
    </row>
    <row r="144" spans="2:11" ht="15" customHeight="1">
      <c r="B144" s="47">
        <v>5</v>
      </c>
      <c r="C144" s="48" t="s">
        <v>166</v>
      </c>
      <c r="D144" s="631"/>
      <c r="E144" s="632"/>
      <c r="F144" s="51"/>
      <c r="G144" s="52" t="s">
        <v>733</v>
      </c>
      <c r="H144" s="322">
        <v>0.605</v>
      </c>
      <c r="I144" s="52" t="s">
        <v>734</v>
      </c>
      <c r="J144" s="54">
        <f t="shared" si="12"/>
        <v>0</v>
      </c>
      <c r="K144" s="30" t="s">
        <v>808</v>
      </c>
    </row>
    <row r="145" spans="2:11" ht="15" customHeight="1">
      <c r="B145" s="47">
        <v>6</v>
      </c>
      <c r="C145" s="48" t="s">
        <v>165</v>
      </c>
      <c r="D145" s="631"/>
      <c r="E145" s="632"/>
      <c r="F145" s="51"/>
      <c r="G145" s="52" t="s">
        <v>733</v>
      </c>
      <c r="H145" s="322">
        <v>0.703</v>
      </c>
      <c r="I145" s="52" t="s">
        <v>734</v>
      </c>
      <c r="J145" s="54">
        <f t="shared" si="12"/>
        <v>0</v>
      </c>
      <c r="K145" s="30" t="s">
        <v>735</v>
      </c>
    </row>
    <row r="146" spans="2:11" ht="15" customHeight="1">
      <c r="B146" s="47">
        <v>7</v>
      </c>
      <c r="C146" s="48" t="s">
        <v>164</v>
      </c>
      <c r="D146" s="631"/>
      <c r="E146" s="632"/>
      <c r="F146" s="51"/>
      <c r="G146" s="52" t="s">
        <v>733</v>
      </c>
      <c r="H146" s="322">
        <v>0.394</v>
      </c>
      <c r="I146" s="52" t="s">
        <v>734</v>
      </c>
      <c r="J146" s="54">
        <f t="shared" si="12"/>
        <v>0</v>
      </c>
      <c r="K146" s="30" t="s">
        <v>736</v>
      </c>
    </row>
    <row r="147" spans="2:11" ht="15" customHeight="1">
      <c r="B147" s="47">
        <v>8</v>
      </c>
      <c r="C147" s="48" t="s">
        <v>153</v>
      </c>
      <c r="D147" s="631"/>
      <c r="E147" s="632"/>
      <c r="F147" s="51"/>
      <c r="G147" s="52" t="s">
        <v>733</v>
      </c>
      <c r="H147" s="322">
        <v>0.413</v>
      </c>
      <c r="I147" s="52" t="s">
        <v>734</v>
      </c>
      <c r="J147" s="54">
        <f t="shared" si="12"/>
        <v>0</v>
      </c>
      <c r="K147" s="30" t="s">
        <v>737</v>
      </c>
    </row>
    <row r="148" spans="2:11" ht="15" customHeight="1">
      <c r="B148" s="47">
        <v>9</v>
      </c>
      <c r="C148" s="50" t="s">
        <v>151</v>
      </c>
      <c r="D148" s="631"/>
      <c r="E148" s="632"/>
      <c r="F148" s="51"/>
      <c r="G148" s="52" t="s">
        <v>733</v>
      </c>
      <c r="H148" s="322">
        <v>0.441</v>
      </c>
      <c r="I148" s="52" t="s">
        <v>734</v>
      </c>
      <c r="J148" s="54">
        <f t="shared" si="12"/>
        <v>0</v>
      </c>
      <c r="K148" s="30" t="s">
        <v>738</v>
      </c>
    </row>
    <row r="149" spans="2:11" ht="15" customHeight="1">
      <c r="B149" s="47">
        <v>10</v>
      </c>
      <c r="C149" s="50" t="s">
        <v>149</v>
      </c>
      <c r="D149" s="631"/>
      <c r="E149" s="632"/>
      <c r="F149" s="51"/>
      <c r="G149" s="52" t="s">
        <v>733</v>
      </c>
      <c r="H149" s="322">
        <v>0.473</v>
      </c>
      <c r="I149" s="52" t="s">
        <v>734</v>
      </c>
      <c r="J149" s="54">
        <f t="shared" si="12"/>
        <v>0</v>
      </c>
      <c r="K149" s="30" t="s">
        <v>809</v>
      </c>
    </row>
    <row r="150" spans="2:11" ht="15" customHeight="1">
      <c r="B150" s="70">
        <v>11</v>
      </c>
      <c r="C150" s="50" t="s">
        <v>147</v>
      </c>
      <c r="D150" s="631"/>
      <c r="E150" s="632"/>
      <c r="F150" s="51"/>
      <c r="G150" s="52" t="s">
        <v>733</v>
      </c>
      <c r="H150" s="322">
        <v>0.5</v>
      </c>
      <c r="I150" s="52" t="s">
        <v>734</v>
      </c>
      <c r="J150" s="54">
        <f t="shared" si="12"/>
        <v>0</v>
      </c>
      <c r="K150" s="30" t="s">
        <v>859</v>
      </c>
    </row>
    <row r="151" spans="2:11" ht="15" customHeight="1">
      <c r="B151" s="70">
        <v>12</v>
      </c>
      <c r="C151" s="50" t="s">
        <v>145</v>
      </c>
      <c r="D151" s="631"/>
      <c r="E151" s="632"/>
      <c r="F151" s="51"/>
      <c r="G151" s="52" t="s">
        <v>733</v>
      </c>
      <c r="H151" s="322">
        <v>0.5</v>
      </c>
      <c r="I151" s="52" t="s">
        <v>734</v>
      </c>
      <c r="J151" s="54">
        <f>ROUND(F151*H151,0)</f>
        <v>0</v>
      </c>
      <c r="K151" s="30" t="s">
        <v>862</v>
      </c>
    </row>
    <row r="152" spans="2:11" ht="15" customHeight="1">
      <c r="B152" s="70">
        <v>13</v>
      </c>
      <c r="C152" s="50" t="s">
        <v>143</v>
      </c>
      <c r="D152" s="631"/>
      <c r="E152" s="632"/>
      <c r="F152" s="51"/>
      <c r="G152" s="52" t="s">
        <v>733</v>
      </c>
      <c r="H152" s="322">
        <v>0.5</v>
      </c>
      <c r="I152" s="52" t="s">
        <v>734</v>
      </c>
      <c r="J152" s="54">
        <f>ROUND(F152*H152,0)</f>
        <v>0</v>
      </c>
      <c r="K152" s="30" t="s">
        <v>761</v>
      </c>
    </row>
    <row r="153" spans="2:11" ht="15" customHeight="1" thickBot="1">
      <c r="B153" s="70">
        <v>14</v>
      </c>
      <c r="C153" s="50" t="s">
        <v>649</v>
      </c>
      <c r="D153" s="631"/>
      <c r="E153" s="632"/>
      <c r="F153" s="51"/>
      <c r="G153" s="52" t="s">
        <v>733</v>
      </c>
      <c r="H153" s="322">
        <v>0.5</v>
      </c>
      <c r="I153" s="52" t="s">
        <v>734</v>
      </c>
      <c r="J153" s="54">
        <f>ROUND(F153*H153,0)</f>
        <v>0</v>
      </c>
      <c r="K153" s="30" t="s">
        <v>762</v>
      </c>
    </row>
    <row r="154" spans="2:11" ht="15" customHeight="1">
      <c r="B154" s="61"/>
      <c r="C154" s="60"/>
      <c r="D154" s="61"/>
      <c r="E154" s="61"/>
      <c r="F154" s="62"/>
      <c r="G154" s="63"/>
      <c r="H154" s="635" t="s">
        <v>910</v>
      </c>
      <c r="I154" s="636"/>
      <c r="J154" s="64"/>
      <c r="K154" s="30"/>
    </row>
    <row r="155" spans="2:11" ht="15" customHeight="1" thickBot="1">
      <c r="B155" s="30"/>
      <c r="C155" s="30"/>
      <c r="D155" s="30"/>
      <c r="E155" s="30"/>
      <c r="F155" s="66"/>
      <c r="G155" s="30"/>
      <c r="H155" s="633" t="s">
        <v>139</v>
      </c>
      <c r="I155" s="634"/>
      <c r="J155" s="67">
        <f>SUM(J140:J153)</f>
        <v>0</v>
      </c>
      <c r="K155" s="30" t="s">
        <v>844</v>
      </c>
    </row>
    <row r="156" ht="18.75" customHeight="1">
      <c r="K156" s="30"/>
    </row>
    <row r="157" spans="7:11" ht="18.75" customHeight="1" thickBot="1">
      <c r="G157" s="336"/>
      <c r="H157" s="319"/>
      <c r="I157" s="319"/>
      <c r="J157" s="320"/>
      <c r="K157" s="30"/>
    </row>
    <row r="158" spans="7:11" ht="18.75" customHeight="1">
      <c r="G158" s="336"/>
      <c r="H158" s="653" t="s">
        <v>911</v>
      </c>
      <c r="I158" s="654"/>
      <c r="J158" s="64"/>
      <c r="K158" s="30"/>
    </row>
    <row r="159" spans="8:11" ht="18.75" customHeight="1" thickBot="1">
      <c r="H159" s="651" t="s">
        <v>367</v>
      </c>
      <c r="I159" s="652"/>
      <c r="J159" s="67" t="e">
        <f>'農業行政費(1)'!K9+'農業行政費(1)'!K17+'農業行政費(1)'!K25+'農業行政費(1)'!K35+'農業行政費(1)'!K43+'農業行政費(1)'!K53+'農業行政費(1)'!K61+'農業行政費(1)'!K69+J17+J35+J53+J71+J89+J134+J155+J106</f>
        <v>#DIV/0!</v>
      </c>
      <c r="K159" s="30" t="s">
        <v>912</v>
      </c>
    </row>
  </sheetData>
  <sheetProtection/>
  <mergeCells count="134">
    <mergeCell ref="D152:E152"/>
    <mergeCell ref="D153:E153"/>
    <mergeCell ref="H154:I154"/>
    <mergeCell ref="H155:I155"/>
    <mergeCell ref="H158:I158"/>
    <mergeCell ref="H159:I159"/>
    <mergeCell ref="D146:E146"/>
    <mergeCell ref="D147:E147"/>
    <mergeCell ref="D148:E148"/>
    <mergeCell ref="D149:E149"/>
    <mergeCell ref="D150:E150"/>
    <mergeCell ref="D151:E151"/>
    <mergeCell ref="D140:E140"/>
    <mergeCell ref="D141:E141"/>
    <mergeCell ref="D142:E142"/>
    <mergeCell ref="D143:E143"/>
    <mergeCell ref="D144:E144"/>
    <mergeCell ref="D145:E145"/>
    <mergeCell ref="D131:E131"/>
    <mergeCell ref="D132:E132"/>
    <mergeCell ref="H133:I133"/>
    <mergeCell ref="H134:I134"/>
    <mergeCell ref="B138:C138"/>
    <mergeCell ref="D138:E138"/>
    <mergeCell ref="D125:E125"/>
    <mergeCell ref="D126:E126"/>
    <mergeCell ref="D127:E127"/>
    <mergeCell ref="D128:E128"/>
    <mergeCell ref="D129:E129"/>
    <mergeCell ref="D130:E130"/>
    <mergeCell ref="D118:E118"/>
    <mergeCell ref="D119:E119"/>
    <mergeCell ref="D120:E120"/>
    <mergeCell ref="B121:C121"/>
    <mergeCell ref="D121:E121"/>
    <mergeCell ref="B122:C124"/>
    <mergeCell ref="D122:E124"/>
    <mergeCell ref="D112:E112"/>
    <mergeCell ref="D113:E113"/>
    <mergeCell ref="D114:E114"/>
    <mergeCell ref="D115:E115"/>
    <mergeCell ref="D116:E116"/>
    <mergeCell ref="D117:E117"/>
    <mergeCell ref="D102:E102"/>
    <mergeCell ref="D103:E103"/>
    <mergeCell ref="D104:E104"/>
    <mergeCell ref="H105:I105"/>
    <mergeCell ref="H106:I106"/>
    <mergeCell ref="B110:C110"/>
    <mergeCell ref="D110:E110"/>
    <mergeCell ref="D96:E96"/>
    <mergeCell ref="D97:E97"/>
    <mergeCell ref="D98:E98"/>
    <mergeCell ref="D99:E99"/>
    <mergeCell ref="D100:E100"/>
    <mergeCell ref="D101:E101"/>
    <mergeCell ref="D87:E87"/>
    <mergeCell ref="H88:I88"/>
    <mergeCell ref="H89:I89"/>
    <mergeCell ref="B93:C93"/>
    <mergeCell ref="D93:E93"/>
    <mergeCell ref="D95:E95"/>
    <mergeCell ref="D81:E81"/>
    <mergeCell ref="D82:E82"/>
    <mergeCell ref="D83:E83"/>
    <mergeCell ref="D84:E84"/>
    <mergeCell ref="D85:E85"/>
    <mergeCell ref="D86:E86"/>
    <mergeCell ref="B75:C75"/>
    <mergeCell ref="D75:E75"/>
    <mergeCell ref="D77:E77"/>
    <mergeCell ref="D78:E78"/>
    <mergeCell ref="D79:E79"/>
    <mergeCell ref="D80:E80"/>
    <mergeCell ref="D66:E66"/>
    <mergeCell ref="D67:E67"/>
    <mergeCell ref="D68:E68"/>
    <mergeCell ref="D69:E69"/>
    <mergeCell ref="H70:I70"/>
    <mergeCell ref="H71:I71"/>
    <mergeCell ref="D60:E60"/>
    <mergeCell ref="D61:E61"/>
    <mergeCell ref="D62:E62"/>
    <mergeCell ref="D63:E63"/>
    <mergeCell ref="D64:E64"/>
    <mergeCell ref="D65:E65"/>
    <mergeCell ref="D51:E51"/>
    <mergeCell ref="H52:I52"/>
    <mergeCell ref="H53:I53"/>
    <mergeCell ref="B57:C57"/>
    <mergeCell ref="D57:E57"/>
    <mergeCell ref="D59:E59"/>
    <mergeCell ref="D45:E45"/>
    <mergeCell ref="D46:E46"/>
    <mergeCell ref="D47:E47"/>
    <mergeCell ref="D48:E48"/>
    <mergeCell ref="D49:E49"/>
    <mergeCell ref="D50:E50"/>
    <mergeCell ref="B39:C39"/>
    <mergeCell ref="D39:E39"/>
    <mergeCell ref="D41:E41"/>
    <mergeCell ref="D42:E42"/>
    <mergeCell ref="D43:E43"/>
    <mergeCell ref="D44:E44"/>
    <mergeCell ref="D30:E30"/>
    <mergeCell ref="D31:E31"/>
    <mergeCell ref="D32:E32"/>
    <mergeCell ref="D33:E33"/>
    <mergeCell ref="H34:I34"/>
    <mergeCell ref="H35:I35"/>
    <mergeCell ref="D24:E24"/>
    <mergeCell ref="D25:E25"/>
    <mergeCell ref="D26:E26"/>
    <mergeCell ref="D27:E27"/>
    <mergeCell ref="D28:E28"/>
    <mergeCell ref="D29:E29"/>
    <mergeCell ref="D15:E15"/>
    <mergeCell ref="H16:I16"/>
    <mergeCell ref="H17:I17"/>
    <mergeCell ref="B21:C21"/>
    <mergeCell ref="D21:E21"/>
    <mergeCell ref="D23:E23"/>
    <mergeCell ref="D9:E9"/>
    <mergeCell ref="D10:E10"/>
    <mergeCell ref="D11:E11"/>
    <mergeCell ref="D12:E12"/>
    <mergeCell ref="D13:E13"/>
    <mergeCell ref="D14:E14"/>
    <mergeCell ref="B3:C3"/>
    <mergeCell ref="D3:E3"/>
    <mergeCell ref="D5:E5"/>
    <mergeCell ref="D6:E6"/>
    <mergeCell ref="D7:E7"/>
    <mergeCell ref="D8:E8"/>
  </mergeCells>
  <printOptions/>
  <pageMargins left="0.7874015748031497" right="0.7874015748031497" top="0.76" bottom="0.984251968503937" header="0.5118110236220472" footer="0.5118110236220472"/>
  <pageSetup horizontalDpi="600" verticalDpi="600" orientation="portrait" paperSize="9" scale="97" r:id="rId1"/>
  <rowBreaks count="2" manualBreakCount="2">
    <brk id="54" max="11" man="1"/>
    <brk id="107" max="11" man="1"/>
  </rowBreaks>
</worksheet>
</file>

<file path=xl/worksheets/sheet14.xml><?xml version="1.0" encoding="utf-8"?>
<worksheet xmlns="http://schemas.openxmlformats.org/spreadsheetml/2006/main" xmlns:r="http://schemas.openxmlformats.org/officeDocument/2006/relationships">
  <dimension ref="A1:K80"/>
  <sheetViews>
    <sheetView showGridLines="0" view="pageBreakPreview" zoomScaleSheetLayoutView="100" zoomScalePageLayoutView="0" workbookViewId="0" topLeftCell="A1">
      <selection activeCell="I1" sqref="I1:K1"/>
    </sheetView>
  </sheetViews>
  <sheetFormatPr defaultColWidth="9.00390625" defaultRowHeight="18.75" customHeight="1"/>
  <cols>
    <col min="1" max="1" width="3.75390625" style="25" customWidth="1"/>
    <col min="2" max="2" width="5.75390625" style="35" customWidth="1"/>
    <col min="3" max="3" width="7.50390625" style="25" bestFit="1" customWidth="1"/>
    <col min="4" max="4" width="3.00390625" style="25" bestFit="1" customWidth="1"/>
    <col min="5" max="5" width="12.00390625" style="25" customWidth="1"/>
    <col min="6" max="6" width="11.875" style="68" customWidth="1"/>
    <col min="7" max="7" width="2.25390625" style="25" bestFit="1" customWidth="1"/>
    <col min="8" max="8" width="11.875" style="25" customWidth="1"/>
    <col min="9" max="9" width="2.25390625" style="25" bestFit="1" customWidth="1"/>
    <col min="10" max="10" width="11.875" style="68" customWidth="1"/>
    <col min="11" max="11" width="3.125" style="25" customWidth="1"/>
    <col min="12" max="12" width="4.25390625" style="25" customWidth="1"/>
    <col min="13" max="69" width="9.00390625" style="25" customWidth="1"/>
    <col min="70" max="16384" width="9.00390625" style="1" customWidth="1"/>
  </cols>
  <sheetData>
    <row r="1" spans="1:11" ht="18.75" customHeight="1">
      <c r="A1" s="723" t="s">
        <v>215</v>
      </c>
      <c r="B1" s="724"/>
      <c r="C1" s="723" t="s">
        <v>41</v>
      </c>
      <c r="D1" s="725"/>
      <c r="E1" s="724"/>
      <c r="H1" s="284" t="s">
        <v>0</v>
      </c>
      <c r="I1" s="726">
        <f>+'総括表'!H4</f>
        <v>0</v>
      </c>
      <c r="J1" s="726"/>
      <c r="K1" s="726"/>
    </row>
    <row r="2" ht="18.75" customHeight="1">
      <c r="J2" s="318"/>
    </row>
    <row r="3" spans="8:10" ht="15" customHeight="1">
      <c r="H3" s="319"/>
      <c r="I3" s="319"/>
      <c r="J3" s="320"/>
    </row>
    <row r="4" spans="1:2" ht="18.75" customHeight="1">
      <c r="A4" s="23" t="s">
        <v>1</v>
      </c>
      <c r="B4" s="35" t="s">
        <v>671</v>
      </c>
    </row>
    <row r="5" ht="11.25" customHeight="1">
      <c r="A5" s="23"/>
    </row>
    <row r="6" spans="1:11" ht="18.75" customHeight="1">
      <c r="A6" s="23"/>
      <c r="B6" s="638" t="s">
        <v>158</v>
      </c>
      <c r="C6" s="639"/>
      <c r="D6" s="638" t="s">
        <v>157</v>
      </c>
      <c r="E6" s="639"/>
      <c r="F6" s="36" t="s">
        <v>156</v>
      </c>
      <c r="G6" s="37"/>
      <c r="H6" s="321" t="s">
        <v>155</v>
      </c>
      <c r="I6" s="37"/>
      <c r="J6" s="36" t="s">
        <v>3</v>
      </c>
      <c r="K6" s="30"/>
    </row>
    <row r="7" spans="1:11" ht="15" customHeight="1">
      <c r="A7" s="23"/>
      <c r="B7" s="39"/>
      <c r="C7" s="40"/>
      <c r="D7" s="41"/>
      <c r="E7" s="42"/>
      <c r="F7" s="43"/>
      <c r="G7" s="44"/>
      <c r="H7" s="44"/>
      <c r="I7" s="44"/>
      <c r="J7" s="46" t="s">
        <v>154</v>
      </c>
      <c r="K7" s="30"/>
    </row>
    <row r="8" spans="2:11" ht="14.25" customHeight="1">
      <c r="B8" s="47">
        <v>1</v>
      </c>
      <c r="C8" s="48" t="s">
        <v>201</v>
      </c>
      <c r="D8" s="631"/>
      <c r="E8" s="632"/>
      <c r="F8" s="51"/>
      <c r="G8" s="52" t="s">
        <v>138</v>
      </c>
      <c r="H8" s="322">
        <v>0.045</v>
      </c>
      <c r="I8" s="52" t="s">
        <v>142</v>
      </c>
      <c r="J8" s="54">
        <f aca="true" t="shared" si="0" ref="J8:J16">ROUND(F8*H8,0)</f>
        <v>0</v>
      </c>
      <c r="K8" s="30" t="s">
        <v>152</v>
      </c>
    </row>
    <row r="9" spans="2:11" ht="14.25" customHeight="1">
      <c r="B9" s="47">
        <v>2</v>
      </c>
      <c r="C9" s="48" t="s">
        <v>200</v>
      </c>
      <c r="D9" s="631"/>
      <c r="E9" s="632"/>
      <c r="F9" s="51"/>
      <c r="G9" s="52" t="s">
        <v>138</v>
      </c>
      <c r="H9" s="322">
        <v>0.029</v>
      </c>
      <c r="I9" s="52" t="s">
        <v>142</v>
      </c>
      <c r="J9" s="54">
        <f t="shared" si="0"/>
        <v>0</v>
      </c>
      <c r="K9" s="30" t="s">
        <v>150</v>
      </c>
    </row>
    <row r="10" spans="2:11" ht="14.25" customHeight="1">
      <c r="B10" s="47">
        <v>3</v>
      </c>
      <c r="C10" s="48" t="s">
        <v>199</v>
      </c>
      <c r="D10" s="631"/>
      <c r="E10" s="632"/>
      <c r="F10" s="51"/>
      <c r="G10" s="52" t="s">
        <v>138</v>
      </c>
      <c r="H10" s="322">
        <v>0.033</v>
      </c>
      <c r="I10" s="52" t="s">
        <v>142</v>
      </c>
      <c r="J10" s="54">
        <f t="shared" si="0"/>
        <v>0</v>
      </c>
      <c r="K10" s="30" t="s">
        <v>148</v>
      </c>
    </row>
    <row r="11" spans="2:11" ht="15" customHeight="1">
      <c r="B11" s="47">
        <v>4</v>
      </c>
      <c r="C11" s="48" t="s">
        <v>183</v>
      </c>
      <c r="D11" s="631"/>
      <c r="E11" s="632"/>
      <c r="F11" s="51"/>
      <c r="G11" s="52" t="s">
        <v>138</v>
      </c>
      <c r="H11" s="322">
        <v>0.051</v>
      </c>
      <c r="I11" s="52" t="s">
        <v>142</v>
      </c>
      <c r="J11" s="54">
        <f t="shared" si="0"/>
        <v>0</v>
      </c>
      <c r="K11" s="30" t="s">
        <v>146</v>
      </c>
    </row>
    <row r="12" spans="2:11" ht="15" customHeight="1">
      <c r="B12" s="47">
        <v>5</v>
      </c>
      <c r="C12" s="48" t="s">
        <v>182</v>
      </c>
      <c r="D12" s="631"/>
      <c r="E12" s="632"/>
      <c r="F12" s="51"/>
      <c r="G12" s="52" t="s">
        <v>138</v>
      </c>
      <c r="H12" s="322">
        <v>0.054</v>
      </c>
      <c r="I12" s="52" t="s">
        <v>142</v>
      </c>
      <c r="J12" s="54">
        <f t="shared" si="0"/>
        <v>0</v>
      </c>
      <c r="K12" s="30" t="s">
        <v>144</v>
      </c>
    </row>
    <row r="13" spans="2:11" ht="15" customHeight="1">
      <c r="B13" s="47">
        <v>6</v>
      </c>
      <c r="C13" s="48" t="s">
        <v>181</v>
      </c>
      <c r="D13" s="631"/>
      <c r="E13" s="632"/>
      <c r="F13" s="51"/>
      <c r="G13" s="52" t="s">
        <v>138</v>
      </c>
      <c r="H13" s="322">
        <v>0.05</v>
      </c>
      <c r="I13" s="52" t="s">
        <v>142</v>
      </c>
      <c r="J13" s="54">
        <f t="shared" si="0"/>
        <v>0</v>
      </c>
      <c r="K13" s="30" t="s">
        <v>141</v>
      </c>
    </row>
    <row r="14" spans="2:11" ht="15" customHeight="1">
      <c r="B14" s="47">
        <v>7</v>
      </c>
      <c r="C14" s="48" t="s">
        <v>180</v>
      </c>
      <c r="D14" s="631"/>
      <c r="E14" s="632"/>
      <c r="F14" s="51"/>
      <c r="G14" s="52" t="s">
        <v>138</v>
      </c>
      <c r="H14" s="322">
        <v>0.176</v>
      </c>
      <c r="I14" s="52" t="s">
        <v>142</v>
      </c>
      <c r="J14" s="54">
        <f t="shared" si="0"/>
        <v>0</v>
      </c>
      <c r="K14" s="30" t="s">
        <v>163</v>
      </c>
    </row>
    <row r="15" spans="2:11" ht="15" customHeight="1">
      <c r="B15" s="47">
        <v>8</v>
      </c>
      <c r="C15" s="48" t="s">
        <v>166</v>
      </c>
      <c r="D15" s="631"/>
      <c r="E15" s="632"/>
      <c r="F15" s="51"/>
      <c r="G15" s="52" t="s">
        <v>138</v>
      </c>
      <c r="H15" s="322">
        <v>0.182</v>
      </c>
      <c r="I15" s="52" t="s">
        <v>142</v>
      </c>
      <c r="J15" s="54">
        <f t="shared" si="0"/>
        <v>0</v>
      </c>
      <c r="K15" s="30" t="s">
        <v>162</v>
      </c>
    </row>
    <row r="16" spans="2:11" ht="15" customHeight="1">
      <c r="B16" s="47">
        <v>9</v>
      </c>
      <c r="C16" s="48" t="s">
        <v>165</v>
      </c>
      <c r="D16" s="631"/>
      <c r="E16" s="632"/>
      <c r="F16" s="51"/>
      <c r="G16" s="52" t="s">
        <v>138</v>
      </c>
      <c r="H16" s="322">
        <v>0.211</v>
      </c>
      <c r="I16" s="52" t="s">
        <v>142</v>
      </c>
      <c r="J16" s="54">
        <f t="shared" si="0"/>
        <v>0</v>
      </c>
      <c r="K16" s="30" t="s">
        <v>161</v>
      </c>
    </row>
    <row r="17" spans="2:11" ht="15" customHeight="1">
      <c r="B17" s="643" t="s">
        <v>186</v>
      </c>
      <c r="C17" s="644"/>
      <c r="D17" s="631"/>
      <c r="E17" s="632"/>
      <c r="F17" s="300"/>
      <c r="G17" s="301"/>
      <c r="H17" s="323"/>
      <c r="I17" s="301"/>
      <c r="J17" s="58">
        <f>SUM(J8:J16)</f>
        <v>0</v>
      </c>
      <c r="K17" s="30" t="s">
        <v>175</v>
      </c>
    </row>
    <row r="18" spans="2:11" ht="13.5">
      <c r="B18" s="645"/>
      <c r="C18" s="646"/>
      <c r="D18" s="645"/>
      <c r="E18" s="646"/>
      <c r="F18" s="303" t="s">
        <v>369</v>
      </c>
      <c r="G18" s="37"/>
      <c r="H18" s="324" t="s">
        <v>660</v>
      </c>
      <c r="I18" s="37"/>
      <c r="J18" s="303"/>
      <c r="K18" s="30"/>
    </row>
    <row r="19" spans="2:11" ht="15" customHeight="1">
      <c r="B19" s="647"/>
      <c r="C19" s="648"/>
      <c r="D19" s="647"/>
      <c r="E19" s="648"/>
      <c r="F19" s="306">
        <f>J17</f>
        <v>0</v>
      </c>
      <c r="G19" s="307" t="s">
        <v>138</v>
      </c>
      <c r="H19" s="325" t="e">
        <f>+'財政力附表'!S28</f>
        <v>#DIV/0!</v>
      </c>
      <c r="I19" s="307" t="s">
        <v>142</v>
      </c>
      <c r="J19" s="306" t="e">
        <f>ROUND(F19*H19,0)</f>
        <v>#DIV/0!</v>
      </c>
      <c r="K19" s="30" t="s">
        <v>174</v>
      </c>
    </row>
    <row r="20" spans="2:11" ht="13.5">
      <c r="B20" s="649"/>
      <c r="C20" s="650"/>
      <c r="D20" s="649"/>
      <c r="E20" s="650"/>
      <c r="F20" s="310"/>
      <c r="G20" s="311"/>
      <c r="H20" s="326" t="s">
        <v>194</v>
      </c>
      <c r="I20" s="327"/>
      <c r="J20" s="328"/>
      <c r="K20" s="30"/>
    </row>
    <row r="21" spans="2:11" ht="15" customHeight="1">
      <c r="B21" s="47">
        <v>10</v>
      </c>
      <c r="C21" s="48" t="s">
        <v>164</v>
      </c>
      <c r="D21" s="631"/>
      <c r="E21" s="632"/>
      <c r="F21" s="51"/>
      <c r="G21" s="52" t="s">
        <v>138</v>
      </c>
      <c r="H21" s="322">
        <v>0.237</v>
      </c>
      <c r="I21" s="52" t="s">
        <v>142</v>
      </c>
      <c r="J21" s="54">
        <f aca="true" t="shared" si="1" ref="J21:J28">ROUND(F21*H21,0)</f>
        <v>0</v>
      </c>
      <c r="K21" s="30" t="s">
        <v>173</v>
      </c>
    </row>
    <row r="22" spans="2:11" ht="15" customHeight="1">
      <c r="B22" s="47">
        <v>11</v>
      </c>
      <c r="C22" s="48" t="s">
        <v>153</v>
      </c>
      <c r="D22" s="631"/>
      <c r="E22" s="632"/>
      <c r="F22" s="51"/>
      <c r="G22" s="52" t="s">
        <v>138</v>
      </c>
      <c r="H22" s="322">
        <v>0.248</v>
      </c>
      <c r="I22" s="52" t="s">
        <v>142</v>
      </c>
      <c r="J22" s="54">
        <f t="shared" si="1"/>
        <v>0</v>
      </c>
      <c r="K22" s="30" t="s">
        <v>172</v>
      </c>
    </row>
    <row r="23" spans="2:11" ht="15" customHeight="1">
      <c r="B23" s="47">
        <v>12</v>
      </c>
      <c r="C23" s="50" t="s">
        <v>151</v>
      </c>
      <c r="D23" s="631"/>
      <c r="E23" s="632"/>
      <c r="F23" s="51"/>
      <c r="G23" s="52" t="s">
        <v>138</v>
      </c>
      <c r="H23" s="322">
        <v>0.265</v>
      </c>
      <c r="I23" s="52" t="s">
        <v>142</v>
      </c>
      <c r="J23" s="54">
        <f t="shared" si="1"/>
        <v>0</v>
      </c>
      <c r="K23" s="30" t="s">
        <v>171</v>
      </c>
    </row>
    <row r="24" spans="2:11" ht="15" customHeight="1">
      <c r="B24" s="47">
        <v>13</v>
      </c>
      <c r="C24" s="50" t="s">
        <v>149</v>
      </c>
      <c r="D24" s="631"/>
      <c r="E24" s="632"/>
      <c r="F24" s="51"/>
      <c r="G24" s="52" t="s">
        <v>138</v>
      </c>
      <c r="H24" s="322">
        <v>0.284</v>
      </c>
      <c r="I24" s="52" t="s">
        <v>142</v>
      </c>
      <c r="J24" s="54">
        <f t="shared" si="1"/>
        <v>0</v>
      </c>
      <c r="K24" s="30" t="s">
        <v>170</v>
      </c>
    </row>
    <row r="25" spans="2:11" ht="15" customHeight="1">
      <c r="B25" s="70">
        <v>14</v>
      </c>
      <c r="C25" s="50" t="s">
        <v>147</v>
      </c>
      <c r="D25" s="631"/>
      <c r="E25" s="632"/>
      <c r="F25" s="51"/>
      <c r="G25" s="52" t="s">
        <v>138</v>
      </c>
      <c r="H25" s="322">
        <v>0.3</v>
      </c>
      <c r="I25" s="52" t="s">
        <v>142</v>
      </c>
      <c r="J25" s="54">
        <f t="shared" si="1"/>
        <v>0</v>
      </c>
      <c r="K25" s="30" t="s">
        <v>169</v>
      </c>
    </row>
    <row r="26" spans="2:11" ht="15" customHeight="1">
      <c r="B26" s="70">
        <v>15</v>
      </c>
      <c r="C26" s="50" t="s">
        <v>145</v>
      </c>
      <c r="D26" s="631"/>
      <c r="E26" s="632"/>
      <c r="F26" s="51"/>
      <c r="G26" s="52" t="s">
        <v>138</v>
      </c>
      <c r="H26" s="322">
        <v>0.3</v>
      </c>
      <c r="I26" s="52" t="s">
        <v>142</v>
      </c>
      <c r="J26" s="54">
        <f t="shared" si="1"/>
        <v>0</v>
      </c>
      <c r="K26" s="30" t="s">
        <v>168</v>
      </c>
    </row>
    <row r="27" spans="2:11" ht="15" customHeight="1">
      <c r="B27" s="70">
        <v>16</v>
      </c>
      <c r="C27" s="50" t="s">
        <v>669</v>
      </c>
      <c r="D27" s="631"/>
      <c r="E27" s="632"/>
      <c r="F27" s="51"/>
      <c r="G27" s="52" t="s">
        <v>138</v>
      </c>
      <c r="H27" s="322">
        <v>0.3</v>
      </c>
      <c r="I27" s="52" t="s">
        <v>142</v>
      </c>
      <c r="J27" s="54">
        <f t="shared" si="1"/>
        <v>0</v>
      </c>
      <c r="K27" s="30" t="s">
        <v>198</v>
      </c>
    </row>
    <row r="28" spans="2:11" ht="15" customHeight="1" thickBot="1">
      <c r="B28" s="70">
        <v>17</v>
      </c>
      <c r="C28" s="50" t="s">
        <v>649</v>
      </c>
      <c r="D28" s="631"/>
      <c r="E28" s="632"/>
      <c r="F28" s="51"/>
      <c r="G28" s="52" t="s">
        <v>138</v>
      </c>
      <c r="H28" s="322">
        <v>0.3</v>
      </c>
      <c r="I28" s="52" t="s">
        <v>142</v>
      </c>
      <c r="J28" s="54">
        <f t="shared" si="1"/>
        <v>0</v>
      </c>
      <c r="K28" s="30" t="s">
        <v>193</v>
      </c>
    </row>
    <row r="29" spans="2:11" ht="15" customHeight="1">
      <c r="B29" s="59"/>
      <c r="C29" s="60"/>
      <c r="D29" s="61"/>
      <c r="E29" s="61"/>
      <c r="F29" s="62"/>
      <c r="G29" s="63"/>
      <c r="H29" s="635" t="s">
        <v>670</v>
      </c>
      <c r="I29" s="636"/>
      <c r="J29" s="64"/>
      <c r="K29" s="30"/>
    </row>
    <row r="30" spans="2:11" ht="15" customHeight="1" thickBot="1">
      <c r="B30" s="65"/>
      <c r="C30" s="30"/>
      <c r="D30" s="30"/>
      <c r="E30" s="30"/>
      <c r="F30" s="66"/>
      <c r="G30" s="30"/>
      <c r="H30" s="633" t="s">
        <v>139</v>
      </c>
      <c r="I30" s="634"/>
      <c r="J30" s="67" t="e">
        <f>SUM(J19:J28)</f>
        <v>#DIV/0!</v>
      </c>
      <c r="K30" s="30" t="s">
        <v>204</v>
      </c>
    </row>
    <row r="31" spans="8:10" ht="15" customHeight="1">
      <c r="H31" s="319"/>
      <c r="I31" s="319"/>
      <c r="J31" s="320"/>
    </row>
    <row r="32" spans="1:2" ht="18.75" customHeight="1">
      <c r="A32" s="23" t="s">
        <v>26</v>
      </c>
      <c r="B32" s="35" t="s">
        <v>672</v>
      </c>
    </row>
    <row r="33" ht="11.25" customHeight="1">
      <c r="A33" s="23"/>
    </row>
    <row r="34" spans="1:11" ht="18.75" customHeight="1">
      <c r="A34" s="23"/>
      <c r="B34" s="638" t="s">
        <v>158</v>
      </c>
      <c r="C34" s="639"/>
      <c r="D34" s="638" t="s">
        <v>157</v>
      </c>
      <c r="E34" s="639"/>
      <c r="F34" s="36" t="s">
        <v>156</v>
      </c>
      <c r="G34" s="37"/>
      <c r="H34" s="321" t="s">
        <v>155</v>
      </c>
      <c r="I34" s="37"/>
      <c r="J34" s="36" t="s">
        <v>3</v>
      </c>
      <c r="K34" s="30"/>
    </row>
    <row r="35" spans="1:11" ht="15" customHeight="1">
      <c r="A35" s="23"/>
      <c r="B35" s="39"/>
      <c r="C35" s="40"/>
      <c r="D35" s="41"/>
      <c r="E35" s="42"/>
      <c r="F35" s="43"/>
      <c r="G35" s="44"/>
      <c r="H35" s="44"/>
      <c r="I35" s="44"/>
      <c r="J35" s="46" t="s">
        <v>154</v>
      </c>
      <c r="K35" s="30"/>
    </row>
    <row r="36" spans="2:11" ht="15" customHeight="1">
      <c r="B36" s="47">
        <v>1</v>
      </c>
      <c r="C36" s="48" t="s">
        <v>183</v>
      </c>
      <c r="D36" s="631"/>
      <c r="E36" s="632"/>
      <c r="F36" s="51"/>
      <c r="G36" s="52" t="s">
        <v>138</v>
      </c>
      <c r="H36" s="322">
        <v>0.169</v>
      </c>
      <c r="I36" s="52" t="s">
        <v>142</v>
      </c>
      <c r="J36" s="54">
        <f aca="true" t="shared" si="2" ref="J36:J49">ROUND(F36*H36,0)</f>
        <v>0</v>
      </c>
      <c r="K36" s="30" t="s">
        <v>152</v>
      </c>
    </row>
    <row r="37" spans="2:11" ht="15" customHeight="1">
      <c r="B37" s="47">
        <v>2</v>
      </c>
      <c r="C37" s="48" t="s">
        <v>182</v>
      </c>
      <c r="D37" s="631"/>
      <c r="E37" s="632"/>
      <c r="F37" s="51"/>
      <c r="G37" s="52" t="s">
        <v>138</v>
      </c>
      <c r="H37" s="322">
        <v>0.181</v>
      </c>
      <c r="I37" s="52" t="s">
        <v>142</v>
      </c>
      <c r="J37" s="54">
        <f t="shared" si="2"/>
        <v>0</v>
      </c>
      <c r="K37" s="30" t="s">
        <v>150</v>
      </c>
    </row>
    <row r="38" spans="2:11" ht="15" customHeight="1">
      <c r="B38" s="47">
        <v>3</v>
      </c>
      <c r="C38" s="48" t="s">
        <v>181</v>
      </c>
      <c r="D38" s="631"/>
      <c r="E38" s="632"/>
      <c r="F38" s="51"/>
      <c r="G38" s="52" t="s">
        <v>138</v>
      </c>
      <c r="H38" s="322">
        <v>0.166</v>
      </c>
      <c r="I38" s="52" t="s">
        <v>142</v>
      </c>
      <c r="J38" s="54">
        <f t="shared" si="2"/>
        <v>0</v>
      </c>
      <c r="K38" s="30" t="s">
        <v>148</v>
      </c>
    </row>
    <row r="39" spans="2:11" ht="15" customHeight="1">
      <c r="B39" s="47">
        <v>4</v>
      </c>
      <c r="C39" s="48" t="s">
        <v>180</v>
      </c>
      <c r="D39" s="631"/>
      <c r="E39" s="632"/>
      <c r="F39" s="51"/>
      <c r="G39" s="52" t="s">
        <v>138</v>
      </c>
      <c r="H39" s="322">
        <v>0.588</v>
      </c>
      <c r="I39" s="52" t="s">
        <v>142</v>
      </c>
      <c r="J39" s="54">
        <f t="shared" si="2"/>
        <v>0</v>
      </c>
      <c r="K39" s="30" t="s">
        <v>146</v>
      </c>
    </row>
    <row r="40" spans="2:11" ht="15" customHeight="1">
      <c r="B40" s="47">
        <v>5</v>
      </c>
      <c r="C40" s="48" t="s">
        <v>166</v>
      </c>
      <c r="D40" s="631"/>
      <c r="E40" s="632"/>
      <c r="F40" s="51"/>
      <c r="G40" s="52" t="s">
        <v>138</v>
      </c>
      <c r="H40" s="322">
        <v>0.605</v>
      </c>
      <c r="I40" s="52" t="s">
        <v>142</v>
      </c>
      <c r="J40" s="54">
        <f t="shared" si="2"/>
        <v>0</v>
      </c>
      <c r="K40" s="30" t="s">
        <v>144</v>
      </c>
    </row>
    <row r="41" spans="2:11" ht="15" customHeight="1">
      <c r="B41" s="47">
        <v>6</v>
      </c>
      <c r="C41" s="48" t="s">
        <v>165</v>
      </c>
      <c r="D41" s="631"/>
      <c r="E41" s="632"/>
      <c r="F41" s="51"/>
      <c r="G41" s="52" t="s">
        <v>138</v>
      </c>
      <c r="H41" s="322">
        <v>0.703</v>
      </c>
      <c r="I41" s="52" t="s">
        <v>142</v>
      </c>
      <c r="J41" s="54">
        <f t="shared" si="2"/>
        <v>0</v>
      </c>
      <c r="K41" s="30" t="s">
        <v>141</v>
      </c>
    </row>
    <row r="42" spans="2:11" ht="15" customHeight="1">
      <c r="B42" s="47">
        <v>7</v>
      </c>
      <c r="C42" s="48" t="s">
        <v>164</v>
      </c>
      <c r="D42" s="631"/>
      <c r="E42" s="632"/>
      <c r="F42" s="51"/>
      <c r="G42" s="52" t="s">
        <v>138</v>
      </c>
      <c r="H42" s="322">
        <v>0.394</v>
      </c>
      <c r="I42" s="52" t="s">
        <v>142</v>
      </c>
      <c r="J42" s="54">
        <f t="shared" si="2"/>
        <v>0</v>
      </c>
      <c r="K42" s="30" t="s">
        <v>163</v>
      </c>
    </row>
    <row r="43" spans="2:11" ht="15" customHeight="1">
      <c r="B43" s="47">
        <v>8</v>
      </c>
      <c r="C43" s="48" t="s">
        <v>153</v>
      </c>
      <c r="D43" s="631"/>
      <c r="E43" s="632"/>
      <c r="F43" s="51"/>
      <c r="G43" s="52" t="s">
        <v>138</v>
      </c>
      <c r="H43" s="322">
        <v>0.413</v>
      </c>
      <c r="I43" s="52" t="s">
        <v>142</v>
      </c>
      <c r="J43" s="54">
        <f t="shared" si="2"/>
        <v>0</v>
      </c>
      <c r="K43" s="30" t="s">
        <v>162</v>
      </c>
    </row>
    <row r="44" spans="2:11" ht="15" customHeight="1">
      <c r="B44" s="47">
        <v>9</v>
      </c>
      <c r="C44" s="50" t="s">
        <v>151</v>
      </c>
      <c r="D44" s="631"/>
      <c r="E44" s="632"/>
      <c r="F44" s="51"/>
      <c r="G44" s="52" t="s">
        <v>138</v>
      </c>
      <c r="H44" s="322">
        <v>0.441</v>
      </c>
      <c r="I44" s="52" t="s">
        <v>142</v>
      </c>
      <c r="J44" s="54">
        <f t="shared" si="2"/>
        <v>0</v>
      </c>
      <c r="K44" s="30" t="s">
        <v>161</v>
      </c>
    </row>
    <row r="45" spans="2:11" ht="15" customHeight="1">
      <c r="B45" s="47">
        <v>10</v>
      </c>
      <c r="C45" s="50" t="s">
        <v>149</v>
      </c>
      <c r="D45" s="631"/>
      <c r="E45" s="632"/>
      <c r="F45" s="51"/>
      <c r="G45" s="52" t="s">
        <v>138</v>
      </c>
      <c r="H45" s="322">
        <v>0.473</v>
      </c>
      <c r="I45" s="52" t="s">
        <v>142</v>
      </c>
      <c r="J45" s="54">
        <f t="shared" si="2"/>
        <v>0</v>
      </c>
      <c r="K45" s="30" t="s">
        <v>175</v>
      </c>
    </row>
    <row r="46" spans="2:11" ht="15" customHeight="1">
      <c r="B46" s="70">
        <v>11</v>
      </c>
      <c r="C46" s="50" t="s">
        <v>147</v>
      </c>
      <c r="D46" s="631"/>
      <c r="E46" s="632"/>
      <c r="F46" s="51"/>
      <c r="G46" s="52" t="s">
        <v>138</v>
      </c>
      <c r="H46" s="322">
        <v>0.5</v>
      </c>
      <c r="I46" s="52" t="s">
        <v>142</v>
      </c>
      <c r="J46" s="54">
        <f t="shared" si="2"/>
        <v>0</v>
      </c>
      <c r="K46" s="30" t="s">
        <v>174</v>
      </c>
    </row>
    <row r="47" spans="2:11" ht="15" customHeight="1">
      <c r="B47" s="70">
        <v>12</v>
      </c>
      <c r="C47" s="50" t="s">
        <v>145</v>
      </c>
      <c r="D47" s="631"/>
      <c r="E47" s="632"/>
      <c r="F47" s="51"/>
      <c r="G47" s="52" t="s">
        <v>138</v>
      </c>
      <c r="H47" s="322">
        <v>0.5</v>
      </c>
      <c r="I47" s="52" t="s">
        <v>142</v>
      </c>
      <c r="J47" s="54">
        <f t="shared" si="2"/>
        <v>0</v>
      </c>
      <c r="K47" s="30" t="s">
        <v>173</v>
      </c>
    </row>
    <row r="48" spans="2:11" ht="15" customHeight="1">
      <c r="B48" s="70">
        <v>13</v>
      </c>
      <c r="C48" s="50" t="s">
        <v>143</v>
      </c>
      <c r="D48" s="631"/>
      <c r="E48" s="632"/>
      <c r="F48" s="51"/>
      <c r="G48" s="52" t="s">
        <v>138</v>
      </c>
      <c r="H48" s="322">
        <v>0.5</v>
      </c>
      <c r="I48" s="52" t="s">
        <v>142</v>
      </c>
      <c r="J48" s="54">
        <f t="shared" si="2"/>
        <v>0</v>
      </c>
      <c r="K48" s="30" t="s">
        <v>172</v>
      </c>
    </row>
    <row r="49" spans="2:11" ht="15" customHeight="1" thickBot="1">
      <c r="B49" s="70">
        <v>14</v>
      </c>
      <c r="C49" s="50" t="s">
        <v>649</v>
      </c>
      <c r="D49" s="631"/>
      <c r="E49" s="632"/>
      <c r="F49" s="51"/>
      <c r="G49" s="52" t="s">
        <v>138</v>
      </c>
      <c r="H49" s="322">
        <v>0.5</v>
      </c>
      <c r="I49" s="52" t="s">
        <v>142</v>
      </c>
      <c r="J49" s="54">
        <f t="shared" si="2"/>
        <v>0</v>
      </c>
      <c r="K49" s="30" t="s">
        <v>171</v>
      </c>
    </row>
    <row r="50" spans="2:11" ht="15" customHeight="1">
      <c r="B50" s="59"/>
      <c r="C50" s="60"/>
      <c r="D50" s="61"/>
      <c r="E50" s="61"/>
      <c r="F50" s="62"/>
      <c r="G50" s="63"/>
      <c r="H50" s="635" t="s">
        <v>655</v>
      </c>
      <c r="I50" s="636"/>
      <c r="J50" s="64"/>
      <c r="K50" s="30"/>
    </row>
    <row r="51" spans="2:11" ht="15" customHeight="1" thickBot="1">
      <c r="B51" s="65"/>
      <c r="C51" s="30"/>
      <c r="D51" s="30"/>
      <c r="E51" s="30"/>
      <c r="F51" s="66"/>
      <c r="G51" s="30"/>
      <c r="H51" s="633" t="s">
        <v>139</v>
      </c>
      <c r="I51" s="634"/>
      <c r="J51" s="67">
        <f>SUM(J36:J49)</f>
        <v>0</v>
      </c>
      <c r="K51" s="30" t="s">
        <v>197</v>
      </c>
    </row>
    <row r="53" spans="1:2" ht="18.75" customHeight="1">
      <c r="A53" s="23" t="s">
        <v>31</v>
      </c>
      <c r="B53" s="35" t="s">
        <v>381</v>
      </c>
    </row>
    <row r="54" ht="11.25" customHeight="1">
      <c r="A54" s="23"/>
    </row>
    <row r="55" spans="1:11" ht="18.75" customHeight="1">
      <c r="A55" s="23"/>
      <c r="B55" s="638" t="s">
        <v>220</v>
      </c>
      <c r="C55" s="639"/>
      <c r="D55" s="638" t="s">
        <v>157</v>
      </c>
      <c r="E55" s="639"/>
      <c r="F55" s="36" t="s">
        <v>372</v>
      </c>
      <c r="G55" s="37"/>
      <c r="H55" s="321" t="s">
        <v>155</v>
      </c>
      <c r="I55" s="37"/>
      <c r="J55" s="36" t="s">
        <v>3</v>
      </c>
      <c r="K55" s="30"/>
    </row>
    <row r="56" spans="1:11" ht="15" customHeight="1">
      <c r="A56" s="23"/>
      <c r="B56" s="39"/>
      <c r="C56" s="40"/>
      <c r="D56" s="41"/>
      <c r="E56" s="42"/>
      <c r="F56" s="43"/>
      <c r="G56" s="44"/>
      <c r="H56" s="44"/>
      <c r="I56" s="44"/>
      <c r="J56" s="46" t="s">
        <v>154</v>
      </c>
      <c r="K56" s="30"/>
    </row>
    <row r="57" spans="2:11" ht="14.25" customHeight="1">
      <c r="B57" s="47">
        <v>1</v>
      </c>
      <c r="C57" s="48" t="s">
        <v>202</v>
      </c>
      <c r="D57" s="631"/>
      <c r="E57" s="632"/>
      <c r="F57" s="51"/>
      <c r="G57" s="52" t="s">
        <v>138</v>
      </c>
      <c r="H57" s="254">
        <v>0.009</v>
      </c>
      <c r="I57" s="52" t="s">
        <v>142</v>
      </c>
      <c r="J57" s="54">
        <f aca="true" t="shared" si="3" ref="J57:J66">ROUND(F57*H57,0)</f>
        <v>0</v>
      </c>
      <c r="K57" s="30" t="s">
        <v>152</v>
      </c>
    </row>
    <row r="58" spans="2:11" ht="14.25" customHeight="1">
      <c r="B58" s="47">
        <v>2</v>
      </c>
      <c r="C58" s="48" t="s">
        <v>201</v>
      </c>
      <c r="D58" s="631"/>
      <c r="E58" s="632"/>
      <c r="F58" s="51"/>
      <c r="G58" s="52" t="s">
        <v>138</v>
      </c>
      <c r="H58" s="254">
        <v>0.008</v>
      </c>
      <c r="I58" s="52" t="s">
        <v>142</v>
      </c>
      <c r="J58" s="54">
        <f t="shared" si="3"/>
        <v>0</v>
      </c>
      <c r="K58" s="30" t="s">
        <v>150</v>
      </c>
    </row>
    <row r="59" spans="2:11" ht="15" customHeight="1">
      <c r="B59" s="47">
        <v>3</v>
      </c>
      <c r="C59" s="48" t="s">
        <v>200</v>
      </c>
      <c r="D59" s="631"/>
      <c r="E59" s="632"/>
      <c r="F59" s="51"/>
      <c r="G59" s="52" t="s">
        <v>138</v>
      </c>
      <c r="H59" s="254">
        <v>0.011</v>
      </c>
      <c r="I59" s="52" t="s">
        <v>142</v>
      </c>
      <c r="J59" s="54">
        <f t="shared" si="3"/>
        <v>0</v>
      </c>
      <c r="K59" s="30" t="s">
        <v>148</v>
      </c>
    </row>
    <row r="60" spans="2:11" ht="15" customHeight="1">
      <c r="B60" s="47">
        <v>4</v>
      </c>
      <c r="C60" s="48" t="s">
        <v>199</v>
      </c>
      <c r="D60" s="631"/>
      <c r="E60" s="632"/>
      <c r="F60" s="51"/>
      <c r="G60" s="52" t="s">
        <v>138</v>
      </c>
      <c r="H60" s="329">
        <v>0.025</v>
      </c>
      <c r="I60" s="52" t="s">
        <v>142</v>
      </c>
      <c r="J60" s="54">
        <f t="shared" si="3"/>
        <v>0</v>
      </c>
      <c r="K60" s="30" t="s">
        <v>146</v>
      </c>
    </row>
    <row r="61" spans="2:11" ht="15" customHeight="1">
      <c r="B61" s="47">
        <v>5</v>
      </c>
      <c r="C61" s="48" t="s">
        <v>183</v>
      </c>
      <c r="D61" s="631"/>
      <c r="E61" s="632"/>
      <c r="F61" s="51"/>
      <c r="G61" s="52" t="s">
        <v>138</v>
      </c>
      <c r="H61" s="329">
        <v>0.009</v>
      </c>
      <c r="I61" s="52" t="s">
        <v>142</v>
      </c>
      <c r="J61" s="54">
        <f t="shared" si="3"/>
        <v>0</v>
      </c>
      <c r="K61" s="30" t="s">
        <v>144</v>
      </c>
    </row>
    <row r="62" spans="2:11" ht="15" customHeight="1">
      <c r="B62" s="47">
        <v>6</v>
      </c>
      <c r="C62" s="48" t="s">
        <v>182</v>
      </c>
      <c r="D62" s="631"/>
      <c r="E62" s="632"/>
      <c r="F62" s="51"/>
      <c r="G62" s="52" t="s">
        <v>138</v>
      </c>
      <c r="H62" s="330">
        <v>0.051</v>
      </c>
      <c r="I62" s="52" t="s">
        <v>142</v>
      </c>
      <c r="J62" s="54">
        <f t="shared" si="3"/>
        <v>0</v>
      </c>
      <c r="K62" s="30" t="s">
        <v>141</v>
      </c>
    </row>
    <row r="63" spans="2:11" ht="15" customHeight="1">
      <c r="B63" s="47">
        <v>7</v>
      </c>
      <c r="C63" s="48" t="s">
        <v>181</v>
      </c>
      <c r="D63" s="631"/>
      <c r="E63" s="632"/>
      <c r="F63" s="51"/>
      <c r="G63" s="52" t="s">
        <v>138</v>
      </c>
      <c r="H63" s="329">
        <v>0</v>
      </c>
      <c r="I63" s="52" t="s">
        <v>142</v>
      </c>
      <c r="J63" s="54">
        <f t="shared" si="3"/>
        <v>0</v>
      </c>
      <c r="K63" s="30" t="s">
        <v>163</v>
      </c>
    </row>
    <row r="64" spans="2:11" ht="15" customHeight="1">
      <c r="B64" s="47">
        <v>8</v>
      </c>
      <c r="C64" s="48" t="s">
        <v>180</v>
      </c>
      <c r="D64" s="631"/>
      <c r="E64" s="632"/>
      <c r="F64" s="51"/>
      <c r="G64" s="52" t="s">
        <v>138</v>
      </c>
      <c r="H64" s="329">
        <v>0.133</v>
      </c>
      <c r="I64" s="52" t="s">
        <v>142</v>
      </c>
      <c r="J64" s="54">
        <f t="shared" si="3"/>
        <v>0</v>
      </c>
      <c r="K64" s="30" t="s">
        <v>162</v>
      </c>
    </row>
    <row r="65" spans="2:11" ht="15" customHeight="1">
      <c r="B65" s="47">
        <v>9</v>
      </c>
      <c r="C65" s="48" t="s">
        <v>166</v>
      </c>
      <c r="D65" s="631"/>
      <c r="E65" s="632"/>
      <c r="F65" s="51"/>
      <c r="G65" s="52" t="s">
        <v>138</v>
      </c>
      <c r="H65" s="329">
        <v>0.194</v>
      </c>
      <c r="I65" s="52" t="s">
        <v>142</v>
      </c>
      <c r="J65" s="54">
        <f t="shared" si="3"/>
        <v>0</v>
      </c>
      <c r="K65" s="30" t="s">
        <v>161</v>
      </c>
    </row>
    <row r="66" spans="2:11" ht="15" customHeight="1" thickBot="1">
      <c r="B66" s="70">
        <v>10</v>
      </c>
      <c r="C66" s="50" t="s">
        <v>165</v>
      </c>
      <c r="D66" s="631"/>
      <c r="E66" s="632"/>
      <c r="F66" s="51"/>
      <c r="G66" s="52" t="s">
        <v>138</v>
      </c>
      <c r="H66" s="329">
        <v>0.212</v>
      </c>
      <c r="I66" s="52" t="s">
        <v>142</v>
      </c>
      <c r="J66" s="54">
        <f t="shared" si="3"/>
        <v>0</v>
      </c>
      <c r="K66" s="30" t="s">
        <v>175</v>
      </c>
    </row>
    <row r="67" spans="2:11" ht="15" customHeight="1">
      <c r="B67" s="59"/>
      <c r="C67" s="60"/>
      <c r="D67" s="61"/>
      <c r="E67" s="61"/>
      <c r="F67" s="62"/>
      <c r="G67" s="63"/>
      <c r="H67" s="635" t="s">
        <v>371</v>
      </c>
      <c r="I67" s="636"/>
      <c r="J67" s="64"/>
      <c r="K67" s="30"/>
    </row>
    <row r="68" spans="2:11" ht="15" customHeight="1" thickBot="1">
      <c r="B68" s="65"/>
      <c r="C68" s="30"/>
      <c r="D68" s="30"/>
      <c r="E68" s="30"/>
      <c r="F68" s="66"/>
      <c r="G68" s="30"/>
      <c r="H68" s="633" t="s">
        <v>139</v>
      </c>
      <c r="I68" s="634"/>
      <c r="J68" s="67">
        <f>SUM(J57:J66)</f>
        <v>0</v>
      </c>
      <c r="K68" s="30" t="s">
        <v>195</v>
      </c>
    </row>
    <row r="69" spans="2:11" ht="18.75" customHeight="1">
      <c r="B69" s="65"/>
      <c r="C69" s="30"/>
      <c r="D69" s="30"/>
      <c r="E69" s="30"/>
      <c r="F69" s="66"/>
      <c r="G69" s="72"/>
      <c r="H69" s="63"/>
      <c r="I69" s="63"/>
      <c r="J69" s="62"/>
      <c r="K69" s="30"/>
    </row>
    <row r="70" spans="1:2" ht="18.75" customHeight="1">
      <c r="A70" s="23" t="s">
        <v>32</v>
      </c>
      <c r="B70" s="35" t="s">
        <v>656</v>
      </c>
    </row>
    <row r="71" spans="1:11" ht="18.75" customHeight="1">
      <c r="A71" s="23"/>
      <c r="B71" s="638" t="s">
        <v>220</v>
      </c>
      <c r="C71" s="639"/>
      <c r="D71" s="638" t="s">
        <v>157</v>
      </c>
      <c r="E71" s="639"/>
      <c r="F71" s="36" t="s">
        <v>383</v>
      </c>
      <c r="G71" s="37"/>
      <c r="H71" s="321" t="s">
        <v>155</v>
      </c>
      <c r="I71" s="37"/>
      <c r="J71" s="36" t="s">
        <v>3</v>
      </c>
      <c r="K71" s="30"/>
    </row>
    <row r="72" spans="1:11" ht="18.75" customHeight="1">
      <c r="A72" s="23"/>
      <c r="B72" s="41"/>
      <c r="C72" s="42"/>
      <c r="D72" s="41"/>
      <c r="E72" s="42"/>
      <c r="F72" s="43"/>
      <c r="G72" s="44"/>
      <c r="H72" s="44"/>
      <c r="I72" s="44"/>
      <c r="J72" s="46" t="s">
        <v>154</v>
      </c>
      <c r="K72" s="30"/>
    </row>
    <row r="73" spans="1:11" ht="18.75" customHeight="1">
      <c r="A73" s="23"/>
      <c r="B73" s="70">
        <v>1</v>
      </c>
      <c r="C73" s="50" t="s">
        <v>143</v>
      </c>
      <c r="D73" s="631"/>
      <c r="E73" s="632"/>
      <c r="F73" s="51"/>
      <c r="G73" s="52" t="s">
        <v>138</v>
      </c>
      <c r="H73" s="331">
        <v>0.3</v>
      </c>
      <c r="I73" s="307" t="s">
        <v>142</v>
      </c>
      <c r="J73" s="58">
        <f>ROUND(F73*H73,0)</f>
        <v>0</v>
      </c>
      <c r="K73" s="30" t="s">
        <v>152</v>
      </c>
    </row>
    <row r="74" spans="2:11" ht="18.75" customHeight="1" thickBot="1">
      <c r="B74" s="70">
        <v>2</v>
      </c>
      <c r="C74" s="50" t="s">
        <v>649</v>
      </c>
      <c r="D74" s="631"/>
      <c r="E74" s="632"/>
      <c r="F74" s="51"/>
      <c r="G74" s="52" t="s">
        <v>138</v>
      </c>
      <c r="H74" s="331">
        <v>0.3</v>
      </c>
      <c r="I74" s="37" t="s">
        <v>142</v>
      </c>
      <c r="J74" s="58">
        <f>ROUND(F74*H74,0)</f>
        <v>0</v>
      </c>
      <c r="K74" s="30" t="s">
        <v>150</v>
      </c>
    </row>
    <row r="75" spans="2:11" ht="18.75" customHeight="1">
      <c r="B75" s="332"/>
      <c r="C75" s="61"/>
      <c r="D75" s="60"/>
      <c r="E75" s="60"/>
      <c r="F75" s="333"/>
      <c r="G75" s="63"/>
      <c r="H75" s="635" t="s">
        <v>673</v>
      </c>
      <c r="I75" s="636"/>
      <c r="J75" s="334"/>
      <c r="K75" s="30"/>
    </row>
    <row r="76" spans="2:11" ht="18.75" customHeight="1" thickBot="1">
      <c r="B76" s="65"/>
      <c r="C76" s="30"/>
      <c r="D76" s="30"/>
      <c r="E76" s="30"/>
      <c r="F76" s="66"/>
      <c r="G76" s="72"/>
      <c r="H76" s="736" t="s">
        <v>139</v>
      </c>
      <c r="I76" s="736"/>
      <c r="J76" s="67">
        <f>SUM(J73:J74)</f>
        <v>0</v>
      </c>
      <c r="K76" s="30" t="s">
        <v>185</v>
      </c>
    </row>
    <row r="77" spans="2:11" ht="18.75" customHeight="1">
      <c r="B77" s="65"/>
      <c r="C77" s="30"/>
      <c r="D77" s="30"/>
      <c r="E77" s="30"/>
      <c r="F77" s="66"/>
      <c r="G77" s="72"/>
      <c r="H77" s="63"/>
      <c r="I77" s="63"/>
      <c r="J77" s="62"/>
      <c r="K77" s="30"/>
    </row>
    <row r="78" spans="2:11" ht="18.75" customHeight="1" thickBot="1">
      <c r="B78" s="65"/>
      <c r="C78" s="30"/>
      <c r="D78" s="30"/>
      <c r="E78" s="30"/>
      <c r="F78" s="66"/>
      <c r="G78" s="72"/>
      <c r="H78" s="63"/>
      <c r="I78" s="63"/>
      <c r="J78" s="62"/>
      <c r="K78" s="30"/>
    </row>
    <row r="79" spans="2:11" ht="18.75" customHeight="1">
      <c r="B79" s="65"/>
      <c r="C79" s="30"/>
      <c r="D79" s="30"/>
      <c r="E79" s="30"/>
      <c r="F79" s="66"/>
      <c r="G79" s="72"/>
      <c r="H79" s="653" t="s">
        <v>657</v>
      </c>
      <c r="I79" s="654"/>
      <c r="J79" s="64"/>
      <c r="K79" s="30"/>
    </row>
    <row r="80" spans="2:11" ht="18.75" customHeight="1" thickBot="1">
      <c r="B80" s="65"/>
      <c r="C80" s="30"/>
      <c r="D80" s="30"/>
      <c r="E80" s="30"/>
      <c r="F80" s="66"/>
      <c r="G80" s="30"/>
      <c r="H80" s="651" t="s">
        <v>380</v>
      </c>
      <c r="I80" s="652"/>
      <c r="J80" s="67" t="e">
        <f>J30+J51+J68+J76</f>
        <v>#DIV/0!</v>
      </c>
      <c r="K80" s="30" t="s">
        <v>42</v>
      </c>
    </row>
  </sheetData>
  <sheetProtection/>
  <mergeCells count="68">
    <mergeCell ref="B71:C71"/>
    <mergeCell ref="D71:E71"/>
    <mergeCell ref="D74:E74"/>
    <mergeCell ref="H76:I76"/>
    <mergeCell ref="H68:I68"/>
    <mergeCell ref="D60:E60"/>
    <mergeCell ref="D61:E61"/>
    <mergeCell ref="D62:E62"/>
    <mergeCell ref="D73:E73"/>
    <mergeCell ref="H79:I79"/>
    <mergeCell ref="H80:I80"/>
    <mergeCell ref="D63:E63"/>
    <mergeCell ref="D64:E64"/>
    <mergeCell ref="D65:E65"/>
    <mergeCell ref="D66:E66"/>
    <mergeCell ref="H67:I67"/>
    <mergeCell ref="H75:I75"/>
    <mergeCell ref="H51:I51"/>
    <mergeCell ref="B55:C55"/>
    <mergeCell ref="D55:E55"/>
    <mergeCell ref="D57:E57"/>
    <mergeCell ref="D58:E58"/>
    <mergeCell ref="D59:E59"/>
    <mergeCell ref="D43:E43"/>
    <mergeCell ref="D44:E44"/>
    <mergeCell ref="D45:E45"/>
    <mergeCell ref="D46:E46"/>
    <mergeCell ref="H50:I50"/>
    <mergeCell ref="D49:E49"/>
    <mergeCell ref="D47:E47"/>
    <mergeCell ref="D48:E48"/>
    <mergeCell ref="D37:E37"/>
    <mergeCell ref="D38:E38"/>
    <mergeCell ref="D39:E39"/>
    <mergeCell ref="D40:E40"/>
    <mergeCell ref="D41:E41"/>
    <mergeCell ref="D42:E42"/>
    <mergeCell ref="H30:I30"/>
    <mergeCell ref="B34:C34"/>
    <mergeCell ref="D34:E34"/>
    <mergeCell ref="D28:E28"/>
    <mergeCell ref="D26:E26"/>
    <mergeCell ref="D36:E36"/>
    <mergeCell ref="D27:E27"/>
    <mergeCell ref="D21:E21"/>
    <mergeCell ref="D22:E22"/>
    <mergeCell ref="D23:E23"/>
    <mergeCell ref="D24:E24"/>
    <mergeCell ref="D25:E25"/>
    <mergeCell ref="H29:I29"/>
    <mergeCell ref="D15:E15"/>
    <mergeCell ref="D16:E16"/>
    <mergeCell ref="B17:C17"/>
    <mergeCell ref="D17:E17"/>
    <mergeCell ref="B18:C20"/>
    <mergeCell ref="D18:E20"/>
    <mergeCell ref="D9:E9"/>
    <mergeCell ref="D10:E10"/>
    <mergeCell ref="D11:E11"/>
    <mergeCell ref="D12:E12"/>
    <mergeCell ref="D13:E13"/>
    <mergeCell ref="D14:E14"/>
    <mergeCell ref="A1:B1"/>
    <mergeCell ref="C1:E1"/>
    <mergeCell ref="I1:K1"/>
    <mergeCell ref="B6:C6"/>
    <mergeCell ref="D6:E6"/>
    <mergeCell ref="D8:E8"/>
  </mergeCells>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52" max="11" man="1"/>
  </rowBreaks>
</worksheet>
</file>

<file path=xl/worksheets/sheet15.xml><?xml version="1.0" encoding="utf-8"?>
<worksheet xmlns="http://schemas.openxmlformats.org/spreadsheetml/2006/main" xmlns:r="http://schemas.openxmlformats.org/officeDocument/2006/relationships">
  <dimension ref="A1:BQ135"/>
  <sheetViews>
    <sheetView showGridLines="0" zoomScale="80" zoomScaleNormal="80" zoomScaleSheetLayoutView="100" zoomScalePageLayoutView="0" workbookViewId="0" topLeftCell="A1">
      <pane ySplit="2" topLeftCell="A3" activePane="bottomLeft" state="frozen"/>
      <selection pane="topLeft" activeCell="J17" sqref="J17"/>
      <selection pane="bottomLeft" activeCell="I2" sqref="I2"/>
    </sheetView>
  </sheetViews>
  <sheetFormatPr defaultColWidth="9.00390625" defaultRowHeight="18.75" customHeight="1"/>
  <cols>
    <col min="1" max="1" width="3.75390625" style="19" customWidth="1"/>
    <col min="2" max="2" width="5.25390625" style="19" customWidth="1"/>
    <col min="3" max="3" width="8.125" style="19" customWidth="1"/>
    <col min="4" max="4" width="3.00390625" style="19" bestFit="1" customWidth="1"/>
    <col min="5" max="5" width="12.00390625" style="19" customWidth="1"/>
    <col min="6" max="6" width="13.625" style="32" customWidth="1"/>
    <col min="7" max="7" width="2.25390625" style="19" bestFit="1" customWidth="1"/>
    <col min="8" max="8" width="11.875" style="19" customWidth="1"/>
    <col min="9" max="9" width="2.25390625" style="19" bestFit="1" customWidth="1"/>
    <col min="10" max="10" width="13.625" style="32" customWidth="1"/>
    <col min="11" max="11" width="5.50390625" style="19" bestFit="1" customWidth="1"/>
    <col min="12" max="69" width="9.00390625" style="19" customWidth="1"/>
    <col min="70" max="16384" width="9.00390625" style="6" customWidth="1"/>
  </cols>
  <sheetData>
    <row r="1" spans="1:11" ht="18.75" customHeight="1">
      <c r="A1" s="640" t="s">
        <v>215</v>
      </c>
      <c r="B1" s="641"/>
      <c r="C1" s="640" t="s">
        <v>396</v>
      </c>
      <c r="D1" s="642"/>
      <c r="E1" s="641"/>
      <c r="H1" s="284" t="s">
        <v>0</v>
      </c>
      <c r="I1" s="655">
        <f>+'総括表'!H4</f>
        <v>0</v>
      </c>
      <c r="J1" s="655"/>
      <c r="K1" s="655"/>
    </row>
    <row r="2" ht="18.75" customHeight="1">
      <c r="J2" s="34"/>
    </row>
    <row r="3" ht="18.75" customHeight="1">
      <c r="J3" s="34"/>
    </row>
    <row r="4" spans="1:2" ht="18.75" customHeight="1">
      <c r="A4" s="23" t="s">
        <v>1</v>
      </c>
      <c r="B4" s="25" t="s">
        <v>395</v>
      </c>
    </row>
    <row r="5" ht="11.25" customHeight="1">
      <c r="A5" s="31"/>
    </row>
    <row r="6" spans="1:11" ht="18.75" customHeight="1">
      <c r="A6" s="31"/>
      <c r="B6" s="638" t="s">
        <v>158</v>
      </c>
      <c r="C6" s="639"/>
      <c r="D6" s="638" t="s">
        <v>157</v>
      </c>
      <c r="E6" s="639"/>
      <c r="F6" s="36" t="s">
        <v>156</v>
      </c>
      <c r="G6" s="37"/>
      <c r="H6" s="37" t="s">
        <v>155</v>
      </c>
      <c r="I6" s="37"/>
      <c r="J6" s="36" t="s">
        <v>3</v>
      </c>
      <c r="K6" s="30"/>
    </row>
    <row r="7" spans="1:11" ht="15" customHeight="1">
      <c r="A7" s="31"/>
      <c r="B7" s="39"/>
      <c r="C7" s="40"/>
      <c r="D7" s="41"/>
      <c r="E7" s="42"/>
      <c r="F7" s="43"/>
      <c r="G7" s="44"/>
      <c r="H7" s="44"/>
      <c r="I7" s="44"/>
      <c r="J7" s="46" t="s">
        <v>154</v>
      </c>
      <c r="K7" s="30"/>
    </row>
    <row r="8" spans="1:69" s="1" customFormat="1" ht="15" customHeight="1">
      <c r="A8" s="25"/>
      <c r="B8" s="47">
        <v>1</v>
      </c>
      <c r="C8" s="48" t="s">
        <v>164</v>
      </c>
      <c r="D8" s="631"/>
      <c r="E8" s="632"/>
      <c r="F8" s="51"/>
      <c r="G8" s="52" t="s">
        <v>138</v>
      </c>
      <c r="H8" s="298">
        <v>0.229</v>
      </c>
      <c r="I8" s="52" t="s">
        <v>142</v>
      </c>
      <c r="J8" s="54">
        <f aca="true" t="shared" si="0" ref="J8:J16">ROUND(F8*H8,0)</f>
        <v>0</v>
      </c>
      <c r="K8" s="30" t="s">
        <v>152</v>
      </c>
      <c r="L8" s="30"/>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2</v>
      </c>
      <c r="C9" s="48" t="s">
        <v>153</v>
      </c>
      <c r="D9" s="631"/>
      <c r="E9" s="632"/>
      <c r="F9" s="51"/>
      <c r="G9" s="52" t="s">
        <v>138</v>
      </c>
      <c r="H9" s="299">
        <v>0.248</v>
      </c>
      <c r="I9" s="37" t="s">
        <v>142</v>
      </c>
      <c r="J9" s="58">
        <f t="shared" si="0"/>
        <v>0</v>
      </c>
      <c r="K9" s="30" t="s">
        <v>150</v>
      </c>
      <c r="L9" s="30"/>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47">
        <v>3</v>
      </c>
      <c r="C10" s="48" t="s">
        <v>151</v>
      </c>
      <c r="D10" s="631"/>
      <c r="E10" s="632"/>
      <c r="F10" s="51"/>
      <c r="G10" s="52" t="s">
        <v>138</v>
      </c>
      <c r="H10" s="298">
        <v>0.265</v>
      </c>
      <c r="I10" s="52" t="s">
        <v>142</v>
      </c>
      <c r="J10" s="54">
        <f t="shared" si="0"/>
        <v>0</v>
      </c>
      <c r="K10" s="30" t="s">
        <v>148</v>
      </c>
      <c r="L10" s="30"/>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4</v>
      </c>
      <c r="C11" s="48" t="s">
        <v>149</v>
      </c>
      <c r="D11" s="631"/>
      <c r="E11" s="632"/>
      <c r="F11" s="51"/>
      <c r="G11" s="52" t="s">
        <v>138</v>
      </c>
      <c r="H11" s="299">
        <v>0.284</v>
      </c>
      <c r="I11" s="37" t="s">
        <v>142</v>
      </c>
      <c r="J11" s="58">
        <f t="shared" si="0"/>
        <v>0</v>
      </c>
      <c r="K11" s="30" t="s">
        <v>146</v>
      </c>
      <c r="L11" s="30"/>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70">
        <v>5</v>
      </c>
      <c r="C12" s="50" t="s">
        <v>147</v>
      </c>
      <c r="D12" s="631"/>
      <c r="E12" s="632"/>
      <c r="F12" s="51"/>
      <c r="G12" s="52" t="s">
        <v>138</v>
      </c>
      <c r="H12" s="298">
        <v>0.3</v>
      </c>
      <c r="I12" s="52" t="s">
        <v>142</v>
      </c>
      <c r="J12" s="54">
        <f t="shared" si="0"/>
        <v>0</v>
      </c>
      <c r="K12" s="30" t="s">
        <v>144</v>
      </c>
      <c r="L12" s="30"/>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70">
        <v>6</v>
      </c>
      <c r="C13" s="50" t="s">
        <v>145</v>
      </c>
      <c r="D13" s="631"/>
      <c r="E13" s="632"/>
      <c r="F13" s="51"/>
      <c r="G13" s="52" t="s">
        <v>138</v>
      </c>
      <c r="H13" s="298">
        <v>0.3</v>
      </c>
      <c r="I13" s="52" t="s">
        <v>142</v>
      </c>
      <c r="J13" s="54">
        <f t="shared" si="0"/>
        <v>0</v>
      </c>
      <c r="K13" s="30" t="s">
        <v>141</v>
      </c>
      <c r="L13" s="30"/>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70">
        <v>7</v>
      </c>
      <c r="C14" s="50" t="s">
        <v>143</v>
      </c>
      <c r="D14" s="631"/>
      <c r="E14" s="632"/>
      <c r="F14" s="51"/>
      <c r="G14" s="52" t="s">
        <v>138</v>
      </c>
      <c r="H14" s="298">
        <v>0.3</v>
      </c>
      <c r="I14" s="52" t="s">
        <v>142</v>
      </c>
      <c r="J14" s="54">
        <f>ROUND(F14*H14,0)</f>
        <v>0</v>
      </c>
      <c r="K14" s="30" t="s">
        <v>163</v>
      </c>
      <c r="L14" s="30"/>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70">
        <v>8</v>
      </c>
      <c r="C15" s="50" t="s">
        <v>649</v>
      </c>
      <c r="D15" s="643" t="s">
        <v>679</v>
      </c>
      <c r="E15" s="644"/>
      <c r="F15" s="51"/>
      <c r="G15" s="52" t="s">
        <v>138</v>
      </c>
      <c r="H15" s="298">
        <v>0.3</v>
      </c>
      <c r="I15" s="52" t="s">
        <v>142</v>
      </c>
      <c r="J15" s="54">
        <f>ROUND(F15*H15,0)</f>
        <v>0</v>
      </c>
      <c r="K15" s="30" t="s">
        <v>162</v>
      </c>
      <c r="L15" s="30"/>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thickBot="1">
      <c r="A16" s="25"/>
      <c r="B16" s="70">
        <v>9</v>
      </c>
      <c r="C16" s="50" t="s">
        <v>649</v>
      </c>
      <c r="D16" s="737" t="s">
        <v>680</v>
      </c>
      <c r="E16" s="738"/>
      <c r="F16" s="51"/>
      <c r="G16" s="52" t="s">
        <v>138</v>
      </c>
      <c r="H16" s="298">
        <v>0.35</v>
      </c>
      <c r="I16" s="52" t="s">
        <v>142</v>
      </c>
      <c r="J16" s="54">
        <f t="shared" si="0"/>
        <v>0</v>
      </c>
      <c r="K16" s="30" t="s">
        <v>161</v>
      </c>
      <c r="L16" s="30"/>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61"/>
      <c r="C17" s="60"/>
      <c r="D17" s="61"/>
      <c r="E17" s="61"/>
      <c r="F17" s="62"/>
      <c r="G17" s="63"/>
      <c r="H17" s="635" t="s">
        <v>160</v>
      </c>
      <c r="I17" s="636"/>
      <c r="J17" s="64"/>
      <c r="K17" s="30"/>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thickBot="1">
      <c r="A18" s="25"/>
      <c r="B18" s="30"/>
      <c r="C18" s="30"/>
      <c r="D18" s="30"/>
      <c r="E18" s="30"/>
      <c r="F18" s="66"/>
      <c r="G18" s="30"/>
      <c r="H18" s="633" t="s">
        <v>139</v>
      </c>
      <c r="I18" s="634"/>
      <c r="J18" s="67">
        <f>SUM(J8:J16)</f>
        <v>0</v>
      </c>
      <c r="K18" s="30" t="s">
        <v>204</v>
      </c>
      <c r="L18" s="25" t="s">
        <v>138</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8.75" customHeight="1">
      <c r="A19" s="25"/>
      <c r="B19" s="25"/>
      <c r="C19" s="25"/>
      <c r="D19" s="25"/>
      <c r="E19" s="25"/>
      <c r="F19" s="68"/>
      <c r="G19" s="25"/>
      <c r="H19" s="25"/>
      <c r="I19" s="25"/>
      <c r="J19" s="68"/>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2" ht="18.75" customHeight="1">
      <c r="A20" s="23" t="s">
        <v>26</v>
      </c>
      <c r="B20" s="25" t="s">
        <v>394</v>
      </c>
    </row>
    <row r="21" ht="11.25" customHeight="1">
      <c r="A21" s="31"/>
    </row>
    <row r="22" spans="1:11" ht="18.75" customHeight="1">
      <c r="A22" s="31"/>
      <c r="B22" s="638" t="s">
        <v>158</v>
      </c>
      <c r="C22" s="639"/>
      <c r="D22" s="638" t="s">
        <v>157</v>
      </c>
      <c r="E22" s="639"/>
      <c r="F22" s="36" t="s">
        <v>156</v>
      </c>
      <c r="G22" s="37"/>
      <c r="H22" s="37" t="s">
        <v>155</v>
      </c>
      <c r="I22" s="37"/>
      <c r="J22" s="36" t="s">
        <v>3</v>
      </c>
      <c r="K22" s="30"/>
    </row>
    <row r="23" spans="1:11" ht="15" customHeight="1">
      <c r="A23" s="31"/>
      <c r="B23" s="39"/>
      <c r="C23" s="40"/>
      <c r="D23" s="41"/>
      <c r="E23" s="42"/>
      <c r="F23" s="43"/>
      <c r="G23" s="44"/>
      <c r="H23" s="44"/>
      <c r="I23" s="44"/>
      <c r="J23" s="46" t="s">
        <v>154</v>
      </c>
      <c r="K23" s="30"/>
    </row>
    <row r="24" spans="1:69" s="1" customFormat="1" ht="15" customHeight="1">
      <c r="A24" s="25"/>
      <c r="B24" s="47">
        <v>1</v>
      </c>
      <c r="C24" s="48" t="s">
        <v>164</v>
      </c>
      <c r="D24" s="631"/>
      <c r="E24" s="632"/>
      <c r="F24" s="51"/>
      <c r="G24" s="52" t="s">
        <v>138</v>
      </c>
      <c r="H24" s="298">
        <v>0.382</v>
      </c>
      <c r="I24" s="52" t="s">
        <v>142</v>
      </c>
      <c r="J24" s="54">
        <f aca="true" t="shared" si="1" ref="J24:J31">ROUND(F24*H24,0)</f>
        <v>0</v>
      </c>
      <c r="K24" s="30" t="s">
        <v>152</v>
      </c>
      <c r="L24" s="30"/>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47">
        <v>2</v>
      </c>
      <c r="C25" s="48" t="s">
        <v>153</v>
      </c>
      <c r="D25" s="631"/>
      <c r="E25" s="632"/>
      <c r="F25" s="51"/>
      <c r="G25" s="52" t="s">
        <v>138</v>
      </c>
      <c r="H25" s="299">
        <v>0.413</v>
      </c>
      <c r="I25" s="37" t="s">
        <v>142</v>
      </c>
      <c r="J25" s="58">
        <f t="shared" si="1"/>
        <v>0</v>
      </c>
      <c r="K25" s="30" t="s">
        <v>150</v>
      </c>
      <c r="L25" s="30"/>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47">
        <v>3</v>
      </c>
      <c r="C26" s="48" t="s">
        <v>151</v>
      </c>
      <c r="D26" s="631"/>
      <c r="E26" s="632"/>
      <c r="F26" s="51"/>
      <c r="G26" s="52" t="s">
        <v>138</v>
      </c>
      <c r="H26" s="298">
        <v>0.441</v>
      </c>
      <c r="I26" s="52" t="s">
        <v>142</v>
      </c>
      <c r="J26" s="54">
        <f t="shared" si="1"/>
        <v>0</v>
      </c>
      <c r="K26" s="30" t="s">
        <v>148</v>
      </c>
      <c r="L26" s="30"/>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47">
        <v>4</v>
      </c>
      <c r="C27" s="48" t="s">
        <v>149</v>
      </c>
      <c r="D27" s="631"/>
      <c r="E27" s="632"/>
      <c r="F27" s="51"/>
      <c r="G27" s="52" t="s">
        <v>138</v>
      </c>
      <c r="H27" s="299">
        <v>0.473</v>
      </c>
      <c r="I27" s="37" t="s">
        <v>142</v>
      </c>
      <c r="J27" s="58">
        <f t="shared" si="1"/>
        <v>0</v>
      </c>
      <c r="K27" s="30" t="s">
        <v>146</v>
      </c>
      <c r="L27" s="30"/>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c r="A28" s="25"/>
      <c r="B28" s="70">
        <v>5</v>
      </c>
      <c r="C28" s="50" t="s">
        <v>147</v>
      </c>
      <c r="D28" s="631"/>
      <c r="E28" s="632"/>
      <c r="F28" s="51"/>
      <c r="G28" s="52" t="s">
        <v>138</v>
      </c>
      <c r="H28" s="298">
        <v>0.5</v>
      </c>
      <c r="I28" s="52" t="s">
        <v>142</v>
      </c>
      <c r="J28" s="54">
        <f t="shared" si="1"/>
        <v>0</v>
      </c>
      <c r="K28" s="30" t="s">
        <v>144</v>
      </c>
      <c r="L28" s="30"/>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5"/>
      <c r="B29" s="70">
        <v>6</v>
      </c>
      <c r="C29" s="50" t="s">
        <v>145</v>
      </c>
      <c r="D29" s="631"/>
      <c r="E29" s="632"/>
      <c r="F29" s="51"/>
      <c r="G29" s="52" t="s">
        <v>138</v>
      </c>
      <c r="H29" s="298">
        <v>0.5</v>
      </c>
      <c r="I29" s="52" t="s">
        <v>142</v>
      </c>
      <c r="J29" s="54">
        <f t="shared" si="1"/>
        <v>0</v>
      </c>
      <c r="K29" s="30" t="s">
        <v>141</v>
      </c>
      <c r="L29" s="30"/>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5" customHeight="1">
      <c r="A30" s="25"/>
      <c r="B30" s="70">
        <v>7</v>
      </c>
      <c r="C30" s="50" t="s">
        <v>143</v>
      </c>
      <c r="D30" s="631"/>
      <c r="E30" s="632"/>
      <c r="F30" s="51"/>
      <c r="G30" s="52" t="s">
        <v>138</v>
      </c>
      <c r="H30" s="298">
        <v>0.5</v>
      </c>
      <c r="I30" s="52" t="s">
        <v>142</v>
      </c>
      <c r="J30" s="54">
        <f>ROUND(F30*H30,0)</f>
        <v>0</v>
      </c>
      <c r="K30" s="30" t="s">
        <v>163</v>
      </c>
      <c r="L30" s="30"/>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5" customHeight="1" thickBot="1">
      <c r="A31" s="25"/>
      <c r="B31" s="70">
        <v>8</v>
      </c>
      <c r="C31" s="50" t="s">
        <v>649</v>
      </c>
      <c r="D31" s="631"/>
      <c r="E31" s="632"/>
      <c r="F31" s="51"/>
      <c r="G31" s="52" t="s">
        <v>138</v>
      </c>
      <c r="H31" s="298">
        <v>0.5</v>
      </c>
      <c r="I31" s="52" t="s">
        <v>142</v>
      </c>
      <c r="J31" s="54">
        <f t="shared" si="1"/>
        <v>0</v>
      </c>
      <c r="K31" s="30" t="s">
        <v>162</v>
      </c>
      <c r="L31" s="30"/>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5" customHeight="1">
      <c r="A32" s="25"/>
      <c r="B32" s="61"/>
      <c r="C32" s="60"/>
      <c r="D32" s="61"/>
      <c r="E32" s="61"/>
      <c r="F32" s="62"/>
      <c r="G32" s="63"/>
      <c r="H32" s="635" t="s">
        <v>632</v>
      </c>
      <c r="I32" s="636"/>
      <c r="J32" s="64"/>
      <c r="K32" s="30"/>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5" customHeight="1" thickBot="1">
      <c r="A33" s="25"/>
      <c r="B33" s="30"/>
      <c r="C33" s="30"/>
      <c r="D33" s="30"/>
      <c r="E33" s="30"/>
      <c r="F33" s="66"/>
      <c r="G33" s="30"/>
      <c r="H33" s="633" t="s">
        <v>139</v>
      </c>
      <c r="I33" s="634"/>
      <c r="J33" s="67">
        <f>SUM(J24:J31)</f>
        <v>0</v>
      </c>
      <c r="K33" s="30" t="s">
        <v>197</v>
      </c>
      <c r="L33" s="25" t="s">
        <v>138</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8.75" customHeight="1">
      <c r="A34" s="25"/>
      <c r="B34" s="25"/>
      <c r="C34" s="25"/>
      <c r="D34" s="25"/>
      <c r="E34" s="25"/>
      <c r="F34" s="68"/>
      <c r="G34" s="25"/>
      <c r="H34" s="25"/>
      <c r="I34" s="25"/>
      <c r="J34" s="68"/>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2" ht="18.75" customHeight="1">
      <c r="A35" s="23" t="s">
        <v>31</v>
      </c>
      <c r="B35" s="25" t="s">
        <v>393</v>
      </c>
    </row>
    <row r="36" ht="11.25" customHeight="1">
      <c r="A36" s="31"/>
    </row>
    <row r="37" spans="1:11" ht="18.75" customHeight="1">
      <c r="A37" s="31"/>
      <c r="B37" s="638" t="s">
        <v>384</v>
      </c>
      <c r="C37" s="639"/>
      <c r="D37" s="638" t="s">
        <v>157</v>
      </c>
      <c r="E37" s="639"/>
      <c r="F37" s="36" t="s">
        <v>383</v>
      </c>
      <c r="G37" s="37"/>
      <c r="H37" s="37" t="s">
        <v>155</v>
      </c>
      <c r="I37" s="37"/>
      <c r="J37" s="36" t="s">
        <v>3</v>
      </c>
      <c r="K37" s="30"/>
    </row>
    <row r="38" spans="1:11" ht="15" customHeight="1">
      <c r="A38" s="31"/>
      <c r="B38" s="39"/>
      <c r="C38" s="40"/>
      <c r="D38" s="41"/>
      <c r="E38" s="42"/>
      <c r="F38" s="43"/>
      <c r="G38" s="44"/>
      <c r="H38" s="44"/>
      <c r="I38" s="44"/>
      <c r="J38" s="46" t="s">
        <v>154</v>
      </c>
      <c r="K38" s="30"/>
    </row>
    <row r="39" spans="1:69" s="1" customFormat="1" ht="15" customHeight="1">
      <c r="A39" s="25"/>
      <c r="B39" s="47">
        <v>1</v>
      </c>
      <c r="C39" s="48" t="s">
        <v>180</v>
      </c>
      <c r="D39" s="631"/>
      <c r="E39" s="632"/>
      <c r="F39" s="51"/>
      <c r="G39" s="52" t="s">
        <v>138</v>
      </c>
      <c r="H39" s="299">
        <v>0.184</v>
      </c>
      <c r="I39" s="37" t="s">
        <v>142</v>
      </c>
      <c r="J39" s="58">
        <f aca="true" t="shared" si="2" ref="J39:J47">ROUND(F39*H39,0)</f>
        <v>0</v>
      </c>
      <c r="K39" s="30" t="s">
        <v>152</v>
      </c>
      <c r="L39" s="30"/>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row r="40" spans="1:69" s="1" customFormat="1" ht="15" customHeight="1">
      <c r="A40" s="25"/>
      <c r="B40" s="47">
        <v>2</v>
      </c>
      <c r="C40" s="48" t="s">
        <v>166</v>
      </c>
      <c r="D40" s="631"/>
      <c r="E40" s="632"/>
      <c r="F40" s="51"/>
      <c r="G40" s="52" t="s">
        <v>138</v>
      </c>
      <c r="H40" s="298">
        <v>0.194</v>
      </c>
      <c r="I40" s="52" t="s">
        <v>142</v>
      </c>
      <c r="J40" s="54">
        <f t="shared" si="2"/>
        <v>0</v>
      </c>
      <c r="K40" s="30" t="s">
        <v>150</v>
      </c>
      <c r="L40" s="30"/>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row>
    <row r="41" spans="1:69" s="1" customFormat="1" ht="15" customHeight="1">
      <c r="A41" s="25"/>
      <c r="B41" s="47">
        <v>3</v>
      </c>
      <c r="C41" s="48" t="s">
        <v>165</v>
      </c>
      <c r="D41" s="631"/>
      <c r="E41" s="632"/>
      <c r="F41" s="51"/>
      <c r="G41" s="52" t="s">
        <v>138</v>
      </c>
      <c r="H41" s="298">
        <v>0.212</v>
      </c>
      <c r="I41" s="52" t="s">
        <v>142</v>
      </c>
      <c r="J41" s="54">
        <f t="shared" si="2"/>
        <v>0</v>
      </c>
      <c r="K41" s="30" t="s">
        <v>148</v>
      </c>
      <c r="L41" s="30"/>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row>
    <row r="42" spans="1:69" s="1" customFormat="1" ht="15" customHeight="1">
      <c r="A42" s="25"/>
      <c r="B42" s="47">
        <v>4</v>
      </c>
      <c r="C42" s="48" t="s">
        <v>164</v>
      </c>
      <c r="D42" s="631"/>
      <c r="E42" s="632"/>
      <c r="F42" s="51"/>
      <c r="G42" s="52" t="s">
        <v>138</v>
      </c>
      <c r="H42" s="299">
        <v>0.229</v>
      </c>
      <c r="I42" s="37" t="s">
        <v>142</v>
      </c>
      <c r="J42" s="58">
        <f t="shared" si="2"/>
        <v>0</v>
      </c>
      <c r="K42" s="30" t="s">
        <v>146</v>
      </c>
      <c r="L42" s="30"/>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row>
    <row r="43" spans="1:69" s="1" customFormat="1" ht="15" customHeight="1">
      <c r="A43" s="25"/>
      <c r="B43" s="47">
        <v>5</v>
      </c>
      <c r="C43" s="48" t="s">
        <v>153</v>
      </c>
      <c r="D43" s="631"/>
      <c r="E43" s="632"/>
      <c r="F43" s="51"/>
      <c r="G43" s="52" t="s">
        <v>138</v>
      </c>
      <c r="H43" s="298">
        <v>0.248</v>
      </c>
      <c r="I43" s="52" t="s">
        <v>142</v>
      </c>
      <c r="J43" s="54">
        <f t="shared" si="2"/>
        <v>0</v>
      </c>
      <c r="K43" s="30" t="s">
        <v>144</v>
      </c>
      <c r="L43" s="30"/>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row>
    <row r="44" spans="1:69" s="1" customFormat="1" ht="15" customHeight="1">
      <c r="A44" s="25"/>
      <c r="B44" s="47">
        <v>6</v>
      </c>
      <c r="C44" s="48" t="s">
        <v>151</v>
      </c>
      <c r="D44" s="631"/>
      <c r="E44" s="632"/>
      <c r="F44" s="51"/>
      <c r="G44" s="52" t="s">
        <v>138</v>
      </c>
      <c r="H44" s="298">
        <v>0.265</v>
      </c>
      <c r="I44" s="52" t="s">
        <v>142</v>
      </c>
      <c r="J44" s="54">
        <f t="shared" si="2"/>
        <v>0</v>
      </c>
      <c r="K44" s="30" t="s">
        <v>141</v>
      </c>
      <c r="L44" s="30"/>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row>
    <row r="45" spans="1:69" s="1" customFormat="1" ht="15" customHeight="1">
      <c r="A45" s="25"/>
      <c r="B45" s="47">
        <v>7</v>
      </c>
      <c r="C45" s="48" t="s">
        <v>149</v>
      </c>
      <c r="D45" s="631"/>
      <c r="E45" s="632"/>
      <c r="F45" s="51"/>
      <c r="G45" s="52" t="s">
        <v>138</v>
      </c>
      <c r="H45" s="299">
        <v>0.284</v>
      </c>
      <c r="I45" s="37" t="s">
        <v>142</v>
      </c>
      <c r="J45" s="58">
        <f t="shared" si="2"/>
        <v>0</v>
      </c>
      <c r="K45" s="30" t="s">
        <v>163</v>
      </c>
      <c r="L45" s="30"/>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row>
    <row r="46" spans="1:69" s="1" customFormat="1" ht="15" customHeight="1">
      <c r="A46" s="25"/>
      <c r="B46" s="47">
        <v>8</v>
      </c>
      <c r="C46" s="48" t="s">
        <v>147</v>
      </c>
      <c r="D46" s="631"/>
      <c r="E46" s="632"/>
      <c r="F46" s="51"/>
      <c r="G46" s="52" t="s">
        <v>138</v>
      </c>
      <c r="H46" s="298">
        <v>0.3</v>
      </c>
      <c r="I46" s="52" t="s">
        <v>142</v>
      </c>
      <c r="J46" s="54">
        <f t="shared" si="2"/>
        <v>0</v>
      </c>
      <c r="K46" s="30" t="s">
        <v>162</v>
      </c>
      <c r="L46" s="30"/>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row>
    <row r="47" spans="1:69" s="1" customFormat="1" ht="15" customHeight="1">
      <c r="A47" s="25"/>
      <c r="B47" s="47">
        <v>9</v>
      </c>
      <c r="C47" s="50" t="s">
        <v>145</v>
      </c>
      <c r="D47" s="631"/>
      <c r="E47" s="632"/>
      <c r="F47" s="51"/>
      <c r="G47" s="52" t="s">
        <v>138</v>
      </c>
      <c r="H47" s="298">
        <v>0.3</v>
      </c>
      <c r="I47" s="52" t="s">
        <v>142</v>
      </c>
      <c r="J47" s="54">
        <f t="shared" si="2"/>
        <v>0</v>
      </c>
      <c r="K47" s="30" t="s">
        <v>161</v>
      </c>
      <c r="L47" s="30"/>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row>
    <row r="48" spans="1:69" s="1" customFormat="1" ht="15" customHeight="1" thickBot="1">
      <c r="A48" s="25"/>
      <c r="B48" s="643" t="s">
        <v>186</v>
      </c>
      <c r="C48" s="644"/>
      <c r="D48" s="631"/>
      <c r="E48" s="632"/>
      <c r="F48" s="300"/>
      <c r="G48" s="301"/>
      <c r="H48" s="302"/>
      <c r="I48" s="301"/>
      <c r="J48" s="58">
        <f>SUM(J39:J47)</f>
        <v>0</v>
      </c>
      <c r="K48" s="30" t="s">
        <v>175</v>
      </c>
      <c r="L48" s="25"/>
      <c r="M48" s="25"/>
      <c r="N48" s="30"/>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row>
    <row r="49" spans="1:69" s="1" customFormat="1" ht="13.5">
      <c r="A49" s="25"/>
      <c r="B49" s="645"/>
      <c r="C49" s="646"/>
      <c r="D49" s="645"/>
      <c r="E49" s="646"/>
      <c r="F49" s="303" t="s">
        <v>369</v>
      </c>
      <c r="G49" s="37"/>
      <c r="H49" s="304" t="s">
        <v>660</v>
      </c>
      <c r="I49" s="305"/>
      <c r="J49" s="64"/>
      <c r="K49" s="30"/>
      <c r="L49" s="25"/>
      <c r="M49" s="25"/>
      <c r="N49" s="30"/>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1:69" s="1" customFormat="1" ht="15" customHeight="1">
      <c r="A50" s="25"/>
      <c r="B50" s="647"/>
      <c r="C50" s="648"/>
      <c r="D50" s="647"/>
      <c r="E50" s="648"/>
      <c r="F50" s="306">
        <f>J48</f>
        <v>0</v>
      </c>
      <c r="G50" s="307" t="s">
        <v>138</v>
      </c>
      <c r="H50" s="308" t="e">
        <f>'財政力附表'!S28</f>
        <v>#DIV/0!</v>
      </c>
      <c r="I50" s="39" t="s">
        <v>142</v>
      </c>
      <c r="J50" s="309" t="e">
        <f>ROUND(F50*H50,0)</f>
        <v>#DIV/0!</v>
      </c>
      <c r="K50" s="30" t="s">
        <v>195</v>
      </c>
      <c r="L50" s="25" t="s">
        <v>138</v>
      </c>
      <c r="M50" s="25"/>
      <c r="N50" s="30"/>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row>
    <row r="51" spans="1:69" s="1" customFormat="1" ht="14.25" thickBot="1">
      <c r="A51" s="25"/>
      <c r="B51" s="649"/>
      <c r="C51" s="650"/>
      <c r="D51" s="649"/>
      <c r="E51" s="650"/>
      <c r="F51" s="310"/>
      <c r="G51" s="311"/>
      <c r="H51" s="312" t="s">
        <v>194</v>
      </c>
      <c r="I51" s="313"/>
      <c r="J51" s="314"/>
      <c r="K51" s="30"/>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row>
    <row r="52" spans="1:69" s="1" customFormat="1" ht="18.75" customHeight="1">
      <c r="A52" s="25"/>
      <c r="B52" s="25"/>
      <c r="C52" s="25"/>
      <c r="D52" s="25"/>
      <c r="E52" s="25"/>
      <c r="F52" s="68"/>
      <c r="G52" s="25"/>
      <c r="H52" s="25"/>
      <c r="I52" s="25"/>
      <c r="J52" s="68"/>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row>
    <row r="53" spans="1:2" ht="18.75" customHeight="1">
      <c r="A53" s="23" t="s">
        <v>32</v>
      </c>
      <c r="B53" s="25" t="s">
        <v>392</v>
      </c>
    </row>
    <row r="54" ht="11.25" customHeight="1">
      <c r="A54" s="31"/>
    </row>
    <row r="55" spans="1:11" ht="18.75" customHeight="1">
      <c r="A55" s="31"/>
      <c r="B55" s="638" t="s">
        <v>384</v>
      </c>
      <c r="C55" s="639"/>
      <c r="D55" s="638" t="s">
        <v>157</v>
      </c>
      <c r="E55" s="639"/>
      <c r="F55" s="36" t="s">
        <v>383</v>
      </c>
      <c r="G55" s="37"/>
      <c r="H55" s="37" t="s">
        <v>155</v>
      </c>
      <c r="I55" s="37"/>
      <c r="J55" s="36" t="s">
        <v>3</v>
      </c>
      <c r="K55" s="30"/>
    </row>
    <row r="56" spans="1:11" ht="15" customHeight="1">
      <c r="A56" s="31"/>
      <c r="B56" s="39"/>
      <c r="C56" s="40"/>
      <c r="D56" s="41"/>
      <c r="E56" s="42"/>
      <c r="F56" s="43"/>
      <c r="G56" s="44"/>
      <c r="H56" s="44"/>
      <c r="I56" s="44"/>
      <c r="J56" s="46" t="s">
        <v>154</v>
      </c>
      <c r="K56" s="30"/>
    </row>
    <row r="57" spans="1:69" s="1" customFormat="1" ht="15" customHeight="1">
      <c r="A57" s="25"/>
      <c r="B57" s="47">
        <v>1</v>
      </c>
      <c r="C57" s="48" t="s">
        <v>180</v>
      </c>
      <c r="D57" s="631"/>
      <c r="E57" s="632"/>
      <c r="F57" s="51"/>
      <c r="G57" s="52" t="s">
        <v>138</v>
      </c>
      <c r="H57" s="299">
        <v>0.612</v>
      </c>
      <c r="I57" s="37" t="s">
        <v>142</v>
      </c>
      <c r="J57" s="58">
        <f aca="true" t="shared" si="3" ref="J57:J65">ROUND(F57*H57,0)</f>
        <v>0</v>
      </c>
      <c r="K57" s="30" t="s">
        <v>152</v>
      </c>
      <c r="L57" s="30"/>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row>
    <row r="58" spans="1:69" s="1" customFormat="1" ht="15" customHeight="1">
      <c r="A58" s="25"/>
      <c r="B58" s="47">
        <v>2</v>
      </c>
      <c r="C58" s="48" t="s">
        <v>166</v>
      </c>
      <c r="D58" s="631"/>
      <c r="E58" s="632"/>
      <c r="F58" s="51"/>
      <c r="G58" s="52" t="s">
        <v>138</v>
      </c>
      <c r="H58" s="298">
        <v>0.647</v>
      </c>
      <c r="I58" s="52" t="s">
        <v>142</v>
      </c>
      <c r="J58" s="54">
        <f t="shared" si="3"/>
        <v>0</v>
      </c>
      <c r="K58" s="30" t="s">
        <v>150</v>
      </c>
      <c r="L58" s="30"/>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1" customFormat="1" ht="15" customHeight="1">
      <c r="A59" s="25"/>
      <c r="B59" s="47">
        <v>3</v>
      </c>
      <c r="C59" s="48" t="s">
        <v>165</v>
      </c>
      <c r="D59" s="631"/>
      <c r="E59" s="632"/>
      <c r="F59" s="51"/>
      <c r="G59" s="52" t="s">
        <v>138</v>
      </c>
      <c r="H59" s="298">
        <v>0.706</v>
      </c>
      <c r="I59" s="52" t="s">
        <v>142</v>
      </c>
      <c r="J59" s="54">
        <f t="shared" si="3"/>
        <v>0</v>
      </c>
      <c r="K59" s="30" t="s">
        <v>148</v>
      </c>
      <c r="L59" s="30"/>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69" s="1" customFormat="1" ht="15" customHeight="1">
      <c r="A60" s="25"/>
      <c r="B60" s="47">
        <v>4</v>
      </c>
      <c r="C60" s="48" t="s">
        <v>164</v>
      </c>
      <c r="D60" s="631"/>
      <c r="E60" s="632"/>
      <c r="F60" s="51"/>
      <c r="G60" s="52" t="s">
        <v>138</v>
      </c>
      <c r="H60" s="299">
        <v>0.765</v>
      </c>
      <c r="I60" s="37" t="s">
        <v>142</v>
      </c>
      <c r="J60" s="58">
        <f t="shared" si="3"/>
        <v>0</v>
      </c>
      <c r="K60" s="30" t="s">
        <v>146</v>
      </c>
      <c r="L60" s="30"/>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1:69" s="1" customFormat="1" ht="15" customHeight="1">
      <c r="A61" s="25"/>
      <c r="B61" s="47">
        <v>5</v>
      </c>
      <c r="C61" s="48" t="s">
        <v>153</v>
      </c>
      <c r="D61" s="631"/>
      <c r="E61" s="632"/>
      <c r="F61" s="51"/>
      <c r="G61" s="52" t="s">
        <v>138</v>
      </c>
      <c r="H61" s="298">
        <v>0.826</v>
      </c>
      <c r="I61" s="52" t="s">
        <v>142</v>
      </c>
      <c r="J61" s="54">
        <f t="shared" si="3"/>
        <v>0</v>
      </c>
      <c r="K61" s="30" t="s">
        <v>144</v>
      </c>
      <c r="L61" s="30"/>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row>
    <row r="62" spans="1:69" s="1" customFormat="1" ht="15" customHeight="1">
      <c r="A62" s="25"/>
      <c r="B62" s="47">
        <v>6</v>
      </c>
      <c r="C62" s="48" t="s">
        <v>151</v>
      </c>
      <c r="D62" s="631"/>
      <c r="E62" s="632"/>
      <c r="F62" s="51"/>
      <c r="G62" s="52" t="s">
        <v>138</v>
      </c>
      <c r="H62" s="298">
        <v>0.882</v>
      </c>
      <c r="I62" s="52" t="s">
        <v>142</v>
      </c>
      <c r="J62" s="54">
        <f t="shared" si="3"/>
        <v>0</v>
      </c>
      <c r="K62" s="30" t="s">
        <v>141</v>
      </c>
      <c r="L62" s="30"/>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row>
    <row r="63" spans="1:69" s="1" customFormat="1" ht="15" customHeight="1">
      <c r="A63" s="25"/>
      <c r="B63" s="47">
        <v>7</v>
      </c>
      <c r="C63" s="48" t="s">
        <v>149</v>
      </c>
      <c r="D63" s="631"/>
      <c r="E63" s="632"/>
      <c r="F63" s="51"/>
      <c r="G63" s="52" t="s">
        <v>138</v>
      </c>
      <c r="H63" s="299">
        <v>0.946</v>
      </c>
      <c r="I63" s="37" t="s">
        <v>142</v>
      </c>
      <c r="J63" s="58">
        <f t="shared" si="3"/>
        <v>0</v>
      </c>
      <c r="K63" s="30" t="s">
        <v>163</v>
      </c>
      <c r="L63" s="30"/>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row>
    <row r="64" spans="1:69" s="1" customFormat="1" ht="15" customHeight="1">
      <c r="A64" s="25"/>
      <c r="B64" s="47">
        <v>8</v>
      </c>
      <c r="C64" s="48" t="s">
        <v>147</v>
      </c>
      <c r="D64" s="631"/>
      <c r="E64" s="632"/>
      <c r="F64" s="51"/>
      <c r="G64" s="52" t="s">
        <v>138</v>
      </c>
      <c r="H64" s="298">
        <v>1</v>
      </c>
      <c r="I64" s="52" t="s">
        <v>142</v>
      </c>
      <c r="J64" s="54">
        <f t="shared" si="3"/>
        <v>0</v>
      </c>
      <c r="K64" s="30" t="s">
        <v>162</v>
      </c>
      <c r="L64" s="30"/>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row>
    <row r="65" spans="1:69" s="1" customFormat="1" ht="15" customHeight="1" thickBot="1">
      <c r="A65" s="25"/>
      <c r="B65" s="70">
        <v>9</v>
      </c>
      <c r="C65" s="50" t="s">
        <v>145</v>
      </c>
      <c r="D65" s="631"/>
      <c r="E65" s="632"/>
      <c r="F65" s="51"/>
      <c r="G65" s="52" t="s">
        <v>138</v>
      </c>
      <c r="H65" s="298">
        <v>1</v>
      </c>
      <c r="I65" s="52" t="s">
        <v>142</v>
      </c>
      <c r="J65" s="54">
        <f t="shared" si="3"/>
        <v>0</v>
      </c>
      <c r="K65" s="30" t="s">
        <v>161</v>
      </c>
      <c r="L65" s="30"/>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row>
    <row r="66" spans="1:69" s="1" customFormat="1" ht="15" customHeight="1">
      <c r="A66" s="25"/>
      <c r="B66" s="61"/>
      <c r="C66" s="60"/>
      <c r="D66" s="61"/>
      <c r="E66" s="61"/>
      <c r="F66" s="62"/>
      <c r="G66" s="63"/>
      <c r="H66" s="635" t="s">
        <v>160</v>
      </c>
      <c r="I66" s="636"/>
      <c r="J66" s="64"/>
      <c r="K66" s="30"/>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row>
    <row r="67" spans="1:69" s="1" customFormat="1" ht="15" customHeight="1" thickBot="1">
      <c r="A67" s="25"/>
      <c r="B67" s="30"/>
      <c r="C67" s="30"/>
      <c r="D67" s="30"/>
      <c r="E67" s="30"/>
      <c r="F67" s="66"/>
      <c r="G67" s="30"/>
      <c r="H67" s="633" t="s">
        <v>139</v>
      </c>
      <c r="I67" s="634"/>
      <c r="J67" s="67">
        <f>SUM(J57:J65)</f>
        <v>0</v>
      </c>
      <c r="K67" s="30" t="s">
        <v>185</v>
      </c>
      <c r="L67" s="25" t="s">
        <v>138</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row>
    <row r="68" spans="1:69" s="1" customFormat="1" ht="18.75" customHeight="1">
      <c r="A68" s="25"/>
      <c r="B68" s="25"/>
      <c r="C68" s="25"/>
      <c r="D68" s="25"/>
      <c r="E68" s="25"/>
      <c r="F68" s="68"/>
      <c r="G68" s="25"/>
      <c r="H68" s="25"/>
      <c r="I68" s="25"/>
      <c r="J68" s="68"/>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row>
    <row r="69" spans="1:2" ht="18.75" customHeight="1">
      <c r="A69" s="23" t="s">
        <v>33</v>
      </c>
      <c r="B69" s="25" t="s">
        <v>391</v>
      </c>
    </row>
    <row r="70" ht="11.25" customHeight="1">
      <c r="A70" s="31"/>
    </row>
    <row r="71" spans="1:11" ht="18.75" customHeight="1">
      <c r="A71" s="31"/>
      <c r="B71" s="638" t="s">
        <v>387</v>
      </c>
      <c r="C71" s="639"/>
      <c r="D71" s="638" t="s">
        <v>157</v>
      </c>
      <c r="E71" s="639"/>
      <c r="F71" s="36" t="s">
        <v>219</v>
      </c>
      <c r="G71" s="37"/>
      <c r="H71" s="37" t="s">
        <v>155</v>
      </c>
      <c r="I71" s="37"/>
      <c r="J71" s="36" t="s">
        <v>3</v>
      </c>
      <c r="K71" s="30"/>
    </row>
    <row r="72" spans="1:11" ht="15" customHeight="1">
      <c r="A72" s="31"/>
      <c r="B72" s="39"/>
      <c r="C72" s="40"/>
      <c r="D72" s="41"/>
      <c r="E72" s="42"/>
      <c r="F72" s="43"/>
      <c r="G72" s="44"/>
      <c r="H72" s="44"/>
      <c r="I72" s="44"/>
      <c r="J72" s="46" t="s">
        <v>154</v>
      </c>
      <c r="K72" s="30"/>
    </row>
    <row r="73" spans="1:69" s="1" customFormat="1" ht="15" customHeight="1" thickBot="1">
      <c r="A73" s="25"/>
      <c r="B73" s="70">
        <v>1</v>
      </c>
      <c r="C73" s="50" t="s">
        <v>166</v>
      </c>
      <c r="D73" s="631"/>
      <c r="E73" s="632"/>
      <c r="F73" s="51"/>
      <c r="G73" s="52" t="s">
        <v>138</v>
      </c>
      <c r="H73" s="315">
        <v>0.324</v>
      </c>
      <c r="I73" s="316" t="s">
        <v>142</v>
      </c>
      <c r="J73" s="317">
        <f>ROUND(F73*H73,0)</f>
        <v>0</v>
      </c>
      <c r="K73" s="30" t="s">
        <v>152</v>
      </c>
      <c r="L73" s="30"/>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row>
    <row r="74" spans="1:69" s="1" customFormat="1" ht="15" customHeight="1" thickBot="1">
      <c r="A74" s="25"/>
      <c r="B74" s="30"/>
      <c r="C74" s="30"/>
      <c r="D74" s="30"/>
      <c r="E74" s="30"/>
      <c r="F74" s="66"/>
      <c r="G74" s="30"/>
      <c r="H74" s="633" t="s">
        <v>139</v>
      </c>
      <c r="I74" s="634"/>
      <c r="J74" s="67">
        <f>SUM(J73:J73)</f>
        <v>0</v>
      </c>
      <c r="K74" s="30" t="s">
        <v>894</v>
      </c>
      <c r="L74" s="25" t="s">
        <v>138</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row>
    <row r="75" spans="1:69" s="1" customFormat="1" ht="18.75" customHeight="1">
      <c r="A75" s="25"/>
      <c r="B75" s="25"/>
      <c r="C75" s="25"/>
      <c r="D75" s="25"/>
      <c r="E75" s="25"/>
      <c r="F75" s="68"/>
      <c r="G75" s="25"/>
      <c r="H75" s="25"/>
      <c r="I75" s="25"/>
      <c r="J75" s="68"/>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row>
    <row r="76" spans="1:2" ht="18.75" customHeight="1">
      <c r="A76" s="23" t="s">
        <v>37</v>
      </c>
      <c r="B76" s="25" t="s">
        <v>390</v>
      </c>
    </row>
    <row r="77" ht="11.25" customHeight="1">
      <c r="A77" s="31"/>
    </row>
    <row r="78" spans="1:11" ht="18.75" customHeight="1">
      <c r="A78" s="31"/>
      <c r="B78" s="638" t="s">
        <v>387</v>
      </c>
      <c r="C78" s="639"/>
      <c r="D78" s="638" t="s">
        <v>157</v>
      </c>
      <c r="E78" s="639"/>
      <c r="F78" s="36" t="s">
        <v>219</v>
      </c>
      <c r="G78" s="37"/>
      <c r="H78" s="37" t="s">
        <v>155</v>
      </c>
      <c r="I78" s="37"/>
      <c r="J78" s="36" t="s">
        <v>3</v>
      </c>
      <c r="K78" s="30"/>
    </row>
    <row r="79" spans="1:11" ht="15" customHeight="1">
      <c r="A79" s="31"/>
      <c r="B79" s="39"/>
      <c r="C79" s="40"/>
      <c r="D79" s="41"/>
      <c r="E79" s="42"/>
      <c r="F79" s="43"/>
      <c r="G79" s="44"/>
      <c r="H79" s="44"/>
      <c r="I79" s="44"/>
      <c r="J79" s="46" t="s">
        <v>154</v>
      </c>
      <c r="K79" s="30"/>
    </row>
    <row r="80" spans="1:69" s="1" customFormat="1" ht="15" customHeight="1" thickBot="1">
      <c r="A80" s="25"/>
      <c r="B80" s="70">
        <v>1</v>
      </c>
      <c r="C80" s="50" t="s">
        <v>165</v>
      </c>
      <c r="D80" s="631"/>
      <c r="E80" s="632"/>
      <c r="F80" s="51"/>
      <c r="G80" s="52" t="s">
        <v>138</v>
      </c>
      <c r="H80" s="315">
        <v>0.353</v>
      </c>
      <c r="I80" s="316" t="s">
        <v>142</v>
      </c>
      <c r="J80" s="317">
        <f>ROUND(F80*H80,0)</f>
        <v>0</v>
      </c>
      <c r="K80" s="30" t="s">
        <v>152</v>
      </c>
      <c r="L80" s="30"/>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row>
    <row r="81" spans="1:69" s="1" customFormat="1" ht="15" customHeight="1" thickBot="1">
      <c r="A81" s="25"/>
      <c r="B81" s="30"/>
      <c r="C81" s="30"/>
      <c r="D81" s="30"/>
      <c r="E81" s="30"/>
      <c r="F81" s="66"/>
      <c r="G81" s="30"/>
      <c r="H81" s="633" t="s">
        <v>139</v>
      </c>
      <c r="I81" s="634"/>
      <c r="J81" s="67">
        <f>SUM(J80:J80)</f>
        <v>0</v>
      </c>
      <c r="K81" s="30" t="s">
        <v>896</v>
      </c>
      <c r="L81" s="25" t="s">
        <v>138</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row>
    <row r="82" spans="1:69" s="1" customFormat="1" ht="18.75" customHeight="1">
      <c r="A82" s="25"/>
      <c r="B82" s="25"/>
      <c r="C82" s="25"/>
      <c r="D82" s="25"/>
      <c r="E82" s="25"/>
      <c r="F82" s="68"/>
      <c r="G82" s="25"/>
      <c r="H82" s="25"/>
      <c r="I82" s="25"/>
      <c r="J82" s="68"/>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row>
    <row r="83" spans="1:2" ht="18.75" customHeight="1">
      <c r="A83" s="23" t="s">
        <v>34</v>
      </c>
      <c r="B83" s="25" t="s">
        <v>389</v>
      </c>
    </row>
    <row r="84" ht="11.25" customHeight="1">
      <c r="A84" s="31"/>
    </row>
    <row r="85" spans="1:11" ht="18.75" customHeight="1">
      <c r="A85" s="31"/>
      <c r="B85" s="638" t="s">
        <v>384</v>
      </c>
      <c r="C85" s="639"/>
      <c r="D85" s="638" t="s">
        <v>157</v>
      </c>
      <c r="E85" s="639"/>
      <c r="F85" s="36" t="s">
        <v>383</v>
      </c>
      <c r="G85" s="37"/>
      <c r="H85" s="37" t="s">
        <v>155</v>
      </c>
      <c r="I85" s="37"/>
      <c r="J85" s="36" t="s">
        <v>3</v>
      </c>
      <c r="K85" s="30"/>
    </row>
    <row r="86" spans="1:11" ht="15" customHeight="1">
      <c r="A86" s="31"/>
      <c r="B86" s="39"/>
      <c r="C86" s="40"/>
      <c r="D86" s="41"/>
      <c r="E86" s="42"/>
      <c r="F86" s="43"/>
      <c r="G86" s="44"/>
      <c r="H86" s="44"/>
      <c r="I86" s="44"/>
      <c r="J86" s="46" t="s">
        <v>154</v>
      </c>
      <c r="K86" s="30"/>
    </row>
    <row r="87" spans="1:69" s="1" customFormat="1" ht="15" customHeight="1">
      <c r="A87" s="25"/>
      <c r="B87" s="47">
        <v>1</v>
      </c>
      <c r="C87" s="48" t="s">
        <v>164</v>
      </c>
      <c r="D87" s="631"/>
      <c r="E87" s="632"/>
      <c r="F87" s="51"/>
      <c r="G87" s="52" t="s">
        <v>138</v>
      </c>
      <c r="H87" s="298">
        <v>0.229</v>
      </c>
      <c r="I87" s="52" t="s">
        <v>142</v>
      </c>
      <c r="J87" s="54">
        <f aca="true" t="shared" si="4" ref="J87:J94">ROUND(F87*H87,0)</f>
        <v>0</v>
      </c>
      <c r="K87" s="30" t="s">
        <v>152</v>
      </c>
      <c r="L87" s="30"/>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s="1" customFormat="1" ht="15" customHeight="1">
      <c r="A88" s="25"/>
      <c r="B88" s="47">
        <v>2</v>
      </c>
      <c r="C88" s="48" t="s">
        <v>153</v>
      </c>
      <c r="D88" s="631"/>
      <c r="E88" s="632"/>
      <c r="F88" s="51"/>
      <c r="G88" s="52" t="s">
        <v>138</v>
      </c>
      <c r="H88" s="299">
        <v>0.248</v>
      </c>
      <c r="I88" s="37" t="s">
        <v>142</v>
      </c>
      <c r="J88" s="58">
        <f t="shared" si="4"/>
        <v>0</v>
      </c>
      <c r="K88" s="30" t="s">
        <v>150</v>
      </c>
      <c r="L88" s="30"/>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row>
    <row r="89" spans="1:69" s="1" customFormat="1" ht="15" customHeight="1">
      <c r="A89" s="25"/>
      <c r="B89" s="47">
        <v>3</v>
      </c>
      <c r="C89" s="48" t="s">
        <v>151</v>
      </c>
      <c r="D89" s="631"/>
      <c r="E89" s="632"/>
      <c r="F89" s="51"/>
      <c r="G89" s="52" t="s">
        <v>138</v>
      </c>
      <c r="H89" s="298">
        <v>0.265</v>
      </c>
      <c r="I89" s="52" t="s">
        <v>142</v>
      </c>
      <c r="J89" s="54">
        <f t="shared" si="4"/>
        <v>0</v>
      </c>
      <c r="K89" s="30" t="s">
        <v>148</v>
      </c>
      <c r="L89" s="30"/>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row>
    <row r="90" spans="1:69" s="1" customFormat="1" ht="15" customHeight="1">
      <c r="A90" s="25"/>
      <c r="B90" s="47">
        <v>4</v>
      </c>
      <c r="C90" s="48" t="s">
        <v>149</v>
      </c>
      <c r="D90" s="631"/>
      <c r="E90" s="632"/>
      <c r="F90" s="51"/>
      <c r="G90" s="52" t="s">
        <v>138</v>
      </c>
      <c r="H90" s="298">
        <v>0.284</v>
      </c>
      <c r="I90" s="37" t="s">
        <v>142</v>
      </c>
      <c r="J90" s="58">
        <f t="shared" si="4"/>
        <v>0</v>
      </c>
      <c r="K90" s="30" t="s">
        <v>146</v>
      </c>
      <c r="L90" s="30"/>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row>
    <row r="91" spans="1:69" s="1" customFormat="1" ht="15" customHeight="1">
      <c r="A91" s="25"/>
      <c r="B91" s="70">
        <v>5</v>
      </c>
      <c r="C91" s="50" t="s">
        <v>147</v>
      </c>
      <c r="D91" s="631"/>
      <c r="E91" s="632"/>
      <c r="F91" s="51"/>
      <c r="G91" s="52" t="s">
        <v>138</v>
      </c>
      <c r="H91" s="299">
        <v>0.3</v>
      </c>
      <c r="I91" s="52" t="s">
        <v>142</v>
      </c>
      <c r="J91" s="54">
        <f t="shared" si="4"/>
        <v>0</v>
      </c>
      <c r="K91" s="30" t="s">
        <v>144</v>
      </c>
      <c r="L91" s="30"/>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row>
    <row r="92" spans="1:69" s="1" customFormat="1" ht="15" customHeight="1">
      <c r="A92" s="25"/>
      <c r="B92" s="70">
        <v>6</v>
      </c>
      <c r="C92" s="50" t="s">
        <v>145</v>
      </c>
      <c r="D92" s="631"/>
      <c r="E92" s="632"/>
      <c r="F92" s="51"/>
      <c r="G92" s="52" t="s">
        <v>138</v>
      </c>
      <c r="H92" s="299">
        <v>0.3</v>
      </c>
      <c r="I92" s="52" t="s">
        <v>142</v>
      </c>
      <c r="J92" s="54">
        <f t="shared" si="4"/>
        <v>0</v>
      </c>
      <c r="K92" s="30" t="s">
        <v>141</v>
      </c>
      <c r="L92" s="30"/>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row>
    <row r="93" spans="1:69" s="1" customFormat="1" ht="15" customHeight="1">
      <c r="A93" s="25"/>
      <c r="B93" s="70">
        <v>7</v>
      </c>
      <c r="C93" s="50" t="s">
        <v>143</v>
      </c>
      <c r="D93" s="631"/>
      <c r="E93" s="632"/>
      <c r="F93" s="51"/>
      <c r="G93" s="52" t="s">
        <v>138</v>
      </c>
      <c r="H93" s="299">
        <v>0.3</v>
      </c>
      <c r="I93" s="52" t="s">
        <v>142</v>
      </c>
      <c r="J93" s="54">
        <f>ROUND(F93*H93,0)</f>
        <v>0</v>
      </c>
      <c r="K93" s="30" t="s">
        <v>163</v>
      </c>
      <c r="L93" s="30"/>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row>
    <row r="94" spans="1:69" s="1" customFormat="1" ht="15" customHeight="1" thickBot="1">
      <c r="A94" s="25"/>
      <c r="B94" s="70">
        <v>8</v>
      </c>
      <c r="C94" s="50" t="s">
        <v>649</v>
      </c>
      <c r="D94" s="631"/>
      <c r="E94" s="632"/>
      <c r="F94" s="51"/>
      <c r="G94" s="52" t="s">
        <v>138</v>
      </c>
      <c r="H94" s="299">
        <v>0.3</v>
      </c>
      <c r="I94" s="52" t="s">
        <v>142</v>
      </c>
      <c r="J94" s="54">
        <f t="shared" si="4"/>
        <v>0</v>
      </c>
      <c r="K94" s="30" t="s">
        <v>162</v>
      </c>
      <c r="L94" s="30"/>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row>
    <row r="95" spans="1:69" s="1" customFormat="1" ht="15" customHeight="1">
      <c r="A95" s="25"/>
      <c r="B95" s="61"/>
      <c r="C95" s="60"/>
      <c r="D95" s="61"/>
      <c r="E95" s="61"/>
      <c r="F95" s="62"/>
      <c r="G95" s="63"/>
      <c r="H95" s="635" t="s">
        <v>632</v>
      </c>
      <c r="I95" s="636"/>
      <c r="J95" s="64"/>
      <c r="K95" s="30"/>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row>
    <row r="96" spans="1:69" s="1" customFormat="1" ht="15" customHeight="1" thickBot="1">
      <c r="A96" s="25"/>
      <c r="B96" s="30"/>
      <c r="C96" s="30"/>
      <c r="D96" s="30"/>
      <c r="E96" s="30"/>
      <c r="F96" s="66"/>
      <c r="G96" s="30"/>
      <c r="H96" s="633" t="s">
        <v>139</v>
      </c>
      <c r="I96" s="634"/>
      <c r="J96" s="67">
        <f>SUM(J87:J94)</f>
        <v>0</v>
      </c>
      <c r="K96" s="30" t="s">
        <v>898</v>
      </c>
      <c r="L96" s="25" t="s">
        <v>138</v>
      </c>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row>
    <row r="97" spans="1:69" s="1" customFormat="1" ht="18.75" customHeight="1">
      <c r="A97" s="25"/>
      <c r="B97" s="25"/>
      <c r="C97" s="25"/>
      <c r="D97" s="25"/>
      <c r="E97" s="25"/>
      <c r="F97" s="68"/>
      <c r="G97" s="25"/>
      <c r="H97" s="25"/>
      <c r="I97" s="25"/>
      <c r="J97" s="68"/>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row>
    <row r="98" spans="1:2" ht="18.75" customHeight="1">
      <c r="A98" s="23" t="s">
        <v>38</v>
      </c>
      <c r="B98" s="25" t="s">
        <v>388</v>
      </c>
    </row>
    <row r="99" ht="11.25" customHeight="1">
      <c r="A99" s="31"/>
    </row>
    <row r="100" spans="1:11" ht="18.75" customHeight="1">
      <c r="A100" s="31"/>
      <c r="B100" s="638" t="s">
        <v>387</v>
      </c>
      <c r="C100" s="639"/>
      <c r="D100" s="638" t="s">
        <v>157</v>
      </c>
      <c r="E100" s="639"/>
      <c r="F100" s="36" t="s">
        <v>219</v>
      </c>
      <c r="G100" s="37"/>
      <c r="H100" s="37" t="s">
        <v>155</v>
      </c>
      <c r="I100" s="37"/>
      <c r="J100" s="36" t="s">
        <v>3</v>
      </c>
      <c r="K100" s="30"/>
    </row>
    <row r="101" spans="1:11" ht="15" customHeight="1">
      <c r="A101" s="31"/>
      <c r="B101" s="39"/>
      <c r="C101" s="40"/>
      <c r="D101" s="41"/>
      <c r="E101" s="42"/>
      <c r="F101" s="43"/>
      <c r="G101" s="44"/>
      <c r="H101" s="44"/>
      <c r="I101" s="44"/>
      <c r="J101" s="46" t="s">
        <v>154</v>
      </c>
      <c r="K101" s="30"/>
    </row>
    <row r="102" spans="1:69" s="1" customFormat="1" ht="15" customHeight="1">
      <c r="A102" s="25"/>
      <c r="B102" s="47">
        <v>1</v>
      </c>
      <c r="C102" s="48" t="s">
        <v>164</v>
      </c>
      <c r="D102" s="631"/>
      <c r="E102" s="632"/>
      <c r="F102" s="51"/>
      <c r="G102" s="52" t="s">
        <v>138</v>
      </c>
      <c r="H102" s="298">
        <v>0.229</v>
      </c>
      <c r="I102" s="52" t="s">
        <v>142</v>
      </c>
      <c r="J102" s="54">
        <f>ROUND(F102*H102,0)</f>
        <v>0</v>
      </c>
      <c r="K102" s="30" t="s">
        <v>152</v>
      </c>
      <c r="L102" s="30"/>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row>
    <row r="103" spans="1:69" s="1" customFormat="1" ht="15" customHeight="1">
      <c r="A103" s="25"/>
      <c r="B103" s="47">
        <v>2</v>
      </c>
      <c r="C103" s="48" t="s">
        <v>153</v>
      </c>
      <c r="D103" s="631"/>
      <c r="E103" s="632"/>
      <c r="F103" s="51"/>
      <c r="G103" s="52" t="s">
        <v>138</v>
      </c>
      <c r="H103" s="299">
        <v>0.248</v>
      </c>
      <c r="I103" s="37" t="s">
        <v>142</v>
      </c>
      <c r="J103" s="58">
        <f>ROUND(F103*H103,0)</f>
        <v>0</v>
      </c>
      <c r="K103" s="30" t="s">
        <v>150</v>
      </c>
      <c r="L103" s="30"/>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row>
    <row r="104" spans="1:69" s="1" customFormat="1" ht="15" customHeight="1" thickBot="1">
      <c r="A104" s="25"/>
      <c r="B104" s="70">
        <v>3</v>
      </c>
      <c r="C104" s="50" t="s">
        <v>151</v>
      </c>
      <c r="D104" s="631"/>
      <c r="E104" s="632"/>
      <c r="F104" s="51"/>
      <c r="G104" s="52" t="s">
        <v>138</v>
      </c>
      <c r="H104" s="298">
        <v>0.265</v>
      </c>
      <c r="I104" s="52" t="s">
        <v>142</v>
      </c>
      <c r="J104" s="54">
        <f>ROUND(F104*H104,0)</f>
        <v>0</v>
      </c>
      <c r="K104" s="30" t="s">
        <v>148</v>
      </c>
      <c r="L104" s="30"/>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s="1" customFormat="1" ht="15" customHeight="1">
      <c r="A105" s="25"/>
      <c r="B105" s="61"/>
      <c r="C105" s="60"/>
      <c r="D105" s="61"/>
      <c r="E105" s="61"/>
      <c r="F105" s="62"/>
      <c r="G105" s="63"/>
      <c r="H105" s="635" t="s">
        <v>356</v>
      </c>
      <c r="I105" s="636"/>
      <c r="J105" s="64"/>
      <c r="K105" s="30"/>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s="1" customFormat="1" ht="15" customHeight="1" thickBot="1">
      <c r="A106" s="25"/>
      <c r="B106" s="30"/>
      <c r="C106" s="30"/>
      <c r="D106" s="30"/>
      <c r="E106" s="30"/>
      <c r="F106" s="66"/>
      <c r="G106" s="30"/>
      <c r="H106" s="633" t="s">
        <v>139</v>
      </c>
      <c r="I106" s="634"/>
      <c r="J106" s="67">
        <f>SUM(J102:J104)</f>
        <v>0</v>
      </c>
      <c r="K106" s="30" t="s">
        <v>899</v>
      </c>
      <c r="L106" s="25" t="s">
        <v>138</v>
      </c>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s="1" customFormat="1" ht="18.75" customHeight="1">
      <c r="A107" s="25"/>
      <c r="B107" s="25"/>
      <c r="C107" s="25"/>
      <c r="D107" s="25"/>
      <c r="E107" s="25"/>
      <c r="F107" s="68"/>
      <c r="G107" s="25"/>
      <c r="H107" s="25"/>
      <c r="I107" s="25"/>
      <c r="J107" s="68"/>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row>
    <row r="108" spans="1:2" ht="18.75" customHeight="1">
      <c r="A108" s="23" t="s">
        <v>39</v>
      </c>
      <c r="B108" s="25" t="s">
        <v>386</v>
      </c>
    </row>
    <row r="109" ht="11.25" customHeight="1">
      <c r="A109" s="31"/>
    </row>
    <row r="110" spans="1:11" ht="18.75" customHeight="1">
      <c r="A110" s="31"/>
      <c r="B110" s="638" t="s">
        <v>384</v>
      </c>
      <c r="C110" s="639"/>
      <c r="D110" s="638" t="s">
        <v>157</v>
      </c>
      <c r="E110" s="639"/>
      <c r="F110" s="36" t="s">
        <v>383</v>
      </c>
      <c r="G110" s="37"/>
      <c r="H110" s="37" t="s">
        <v>155</v>
      </c>
      <c r="I110" s="37"/>
      <c r="J110" s="36" t="s">
        <v>3</v>
      </c>
      <c r="K110" s="30"/>
    </row>
    <row r="111" spans="1:11" ht="15" customHeight="1">
      <c r="A111" s="31"/>
      <c r="B111" s="39"/>
      <c r="C111" s="40"/>
      <c r="D111" s="41"/>
      <c r="E111" s="42"/>
      <c r="F111" s="43"/>
      <c r="G111" s="44"/>
      <c r="H111" s="44"/>
      <c r="I111" s="44"/>
      <c r="J111" s="46" t="s">
        <v>154</v>
      </c>
      <c r="K111" s="30"/>
    </row>
    <row r="112" spans="1:69" s="1" customFormat="1" ht="15" customHeight="1">
      <c r="A112" s="25"/>
      <c r="B112" s="47">
        <v>1</v>
      </c>
      <c r="C112" s="48" t="s">
        <v>164</v>
      </c>
      <c r="D112" s="631"/>
      <c r="E112" s="632"/>
      <c r="F112" s="51"/>
      <c r="G112" s="52" t="s">
        <v>138</v>
      </c>
      <c r="H112" s="298">
        <v>0.382</v>
      </c>
      <c r="I112" s="52" t="s">
        <v>142</v>
      </c>
      <c r="J112" s="54">
        <f aca="true" t="shared" si="5" ref="J112:J119">ROUND(F112*H112,0)</f>
        <v>0</v>
      </c>
      <c r="K112" s="30" t="s">
        <v>152</v>
      </c>
      <c r="L112" s="30"/>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row>
    <row r="113" spans="1:69" s="1" customFormat="1" ht="15" customHeight="1">
      <c r="A113" s="25"/>
      <c r="B113" s="47">
        <v>2</v>
      </c>
      <c r="C113" s="48" t="s">
        <v>153</v>
      </c>
      <c r="D113" s="631"/>
      <c r="E113" s="632"/>
      <c r="F113" s="51"/>
      <c r="G113" s="52" t="s">
        <v>138</v>
      </c>
      <c r="H113" s="299">
        <v>0.413</v>
      </c>
      <c r="I113" s="37" t="s">
        <v>142</v>
      </c>
      <c r="J113" s="58">
        <f t="shared" si="5"/>
        <v>0</v>
      </c>
      <c r="K113" s="30" t="s">
        <v>150</v>
      </c>
      <c r="L113" s="30"/>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row>
    <row r="114" spans="1:69" s="1" customFormat="1" ht="15" customHeight="1">
      <c r="A114" s="25"/>
      <c r="B114" s="47">
        <v>3</v>
      </c>
      <c r="C114" s="48" t="s">
        <v>151</v>
      </c>
      <c r="D114" s="631"/>
      <c r="E114" s="632"/>
      <c r="F114" s="51"/>
      <c r="G114" s="52" t="s">
        <v>138</v>
      </c>
      <c r="H114" s="298">
        <v>0.441</v>
      </c>
      <c r="I114" s="52" t="s">
        <v>142</v>
      </c>
      <c r="J114" s="54">
        <f t="shared" si="5"/>
        <v>0</v>
      </c>
      <c r="K114" s="30" t="s">
        <v>148</v>
      </c>
      <c r="L114" s="30"/>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row>
    <row r="115" spans="1:69" s="1" customFormat="1" ht="15" customHeight="1">
      <c r="A115" s="25"/>
      <c r="B115" s="47">
        <v>4</v>
      </c>
      <c r="C115" s="48" t="s">
        <v>149</v>
      </c>
      <c r="D115" s="631"/>
      <c r="E115" s="632"/>
      <c r="F115" s="51"/>
      <c r="G115" s="52" t="s">
        <v>138</v>
      </c>
      <c r="H115" s="299">
        <v>0.473</v>
      </c>
      <c r="I115" s="37" t="s">
        <v>142</v>
      </c>
      <c r="J115" s="58">
        <f t="shared" si="5"/>
        <v>0</v>
      </c>
      <c r="K115" s="30" t="s">
        <v>146</v>
      </c>
      <c r="L115" s="30"/>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row>
    <row r="116" spans="1:69" s="1" customFormat="1" ht="15" customHeight="1">
      <c r="A116" s="25"/>
      <c r="B116" s="70">
        <v>5</v>
      </c>
      <c r="C116" s="50" t="s">
        <v>147</v>
      </c>
      <c r="D116" s="631"/>
      <c r="E116" s="632"/>
      <c r="F116" s="51"/>
      <c r="G116" s="52" t="s">
        <v>138</v>
      </c>
      <c r="H116" s="298">
        <v>0.5</v>
      </c>
      <c r="I116" s="52" t="s">
        <v>142</v>
      </c>
      <c r="J116" s="54">
        <f t="shared" si="5"/>
        <v>0</v>
      </c>
      <c r="K116" s="30" t="s">
        <v>144</v>
      </c>
      <c r="L116" s="30"/>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row>
    <row r="117" spans="1:69" s="1" customFormat="1" ht="15" customHeight="1">
      <c r="A117" s="25"/>
      <c r="B117" s="70">
        <v>6</v>
      </c>
      <c r="C117" s="50" t="s">
        <v>145</v>
      </c>
      <c r="D117" s="631"/>
      <c r="E117" s="632"/>
      <c r="F117" s="51"/>
      <c r="G117" s="52" t="s">
        <v>138</v>
      </c>
      <c r="H117" s="298">
        <v>0.5</v>
      </c>
      <c r="I117" s="52" t="s">
        <v>142</v>
      </c>
      <c r="J117" s="54">
        <f t="shared" si="5"/>
        <v>0</v>
      </c>
      <c r="K117" s="30" t="s">
        <v>141</v>
      </c>
      <c r="L117" s="30"/>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row>
    <row r="118" spans="1:69" s="1" customFormat="1" ht="15" customHeight="1">
      <c r="A118" s="25"/>
      <c r="B118" s="70">
        <v>7</v>
      </c>
      <c r="C118" s="50" t="s">
        <v>143</v>
      </c>
      <c r="D118" s="631"/>
      <c r="E118" s="632"/>
      <c r="F118" s="51"/>
      <c r="G118" s="52" t="s">
        <v>138</v>
      </c>
      <c r="H118" s="298">
        <v>0.5</v>
      </c>
      <c r="I118" s="52" t="s">
        <v>142</v>
      </c>
      <c r="J118" s="54">
        <f>ROUND(F118*H118,0)</f>
        <v>0</v>
      </c>
      <c r="K118" s="30" t="s">
        <v>163</v>
      </c>
      <c r="L118" s="30"/>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row>
    <row r="119" spans="1:69" s="1" customFormat="1" ht="15" customHeight="1" thickBot="1">
      <c r="A119" s="25"/>
      <c r="B119" s="70">
        <v>8</v>
      </c>
      <c r="C119" s="50" t="s">
        <v>649</v>
      </c>
      <c r="D119" s="631"/>
      <c r="E119" s="632"/>
      <c r="F119" s="51"/>
      <c r="G119" s="52" t="s">
        <v>138</v>
      </c>
      <c r="H119" s="298">
        <v>0.5</v>
      </c>
      <c r="I119" s="52" t="s">
        <v>142</v>
      </c>
      <c r="J119" s="54">
        <f t="shared" si="5"/>
        <v>0</v>
      </c>
      <c r="K119" s="30" t="s">
        <v>162</v>
      </c>
      <c r="L119" s="30"/>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row>
    <row r="120" spans="1:69" s="1" customFormat="1" ht="15" customHeight="1">
      <c r="A120" s="25"/>
      <c r="B120" s="61"/>
      <c r="C120" s="60"/>
      <c r="D120" s="61"/>
      <c r="E120" s="61"/>
      <c r="F120" s="62"/>
      <c r="G120" s="63"/>
      <c r="H120" s="635" t="s">
        <v>632</v>
      </c>
      <c r="I120" s="636"/>
      <c r="J120" s="64"/>
      <c r="K120" s="30"/>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row>
    <row r="121" spans="1:69" s="1" customFormat="1" ht="15" customHeight="1" thickBot="1">
      <c r="A121" s="25"/>
      <c r="B121" s="30"/>
      <c r="C121" s="30"/>
      <c r="D121" s="30"/>
      <c r="E121" s="30"/>
      <c r="F121" s="66"/>
      <c r="G121" s="30"/>
      <c r="H121" s="633" t="s">
        <v>139</v>
      </c>
      <c r="I121" s="634"/>
      <c r="J121" s="67">
        <f>SUM(J112:J119)</f>
        <v>0</v>
      </c>
      <c r="K121" s="30" t="s">
        <v>901</v>
      </c>
      <c r="L121" s="25" t="s">
        <v>138</v>
      </c>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row>
    <row r="122" spans="1:10" ht="18.75" customHeight="1">
      <c r="A122" s="25"/>
      <c r="B122" s="30"/>
      <c r="C122" s="30"/>
      <c r="D122" s="30"/>
      <c r="E122" s="30"/>
      <c r="F122" s="66"/>
      <c r="G122" s="72"/>
      <c r="H122" s="63"/>
      <c r="I122" s="63"/>
      <c r="J122" s="62"/>
    </row>
    <row r="123" spans="1:2" ht="18.75" customHeight="1">
      <c r="A123" s="23" t="s">
        <v>68</v>
      </c>
      <c r="B123" s="25" t="s">
        <v>385</v>
      </c>
    </row>
    <row r="124" ht="11.25" customHeight="1">
      <c r="A124" s="31"/>
    </row>
    <row r="125" spans="1:11" ht="18.75" customHeight="1">
      <c r="A125" s="31"/>
      <c r="B125" s="638" t="s">
        <v>384</v>
      </c>
      <c r="C125" s="639"/>
      <c r="D125" s="638" t="s">
        <v>157</v>
      </c>
      <c r="E125" s="639"/>
      <c r="F125" s="36" t="s">
        <v>383</v>
      </c>
      <c r="G125" s="37"/>
      <c r="H125" s="37" t="s">
        <v>155</v>
      </c>
      <c r="I125" s="37"/>
      <c r="J125" s="36" t="s">
        <v>3</v>
      </c>
      <c r="K125" s="30"/>
    </row>
    <row r="126" spans="1:11" ht="15" customHeight="1">
      <c r="A126" s="31"/>
      <c r="B126" s="39"/>
      <c r="C126" s="40"/>
      <c r="D126" s="41"/>
      <c r="E126" s="42"/>
      <c r="F126" s="43"/>
      <c r="G126" s="44"/>
      <c r="H126" s="44"/>
      <c r="I126" s="44"/>
      <c r="J126" s="46" t="s">
        <v>154</v>
      </c>
      <c r="K126" s="30"/>
    </row>
    <row r="127" spans="1:69" s="1" customFormat="1" ht="15" customHeight="1">
      <c r="A127" s="25"/>
      <c r="B127" s="47">
        <v>1</v>
      </c>
      <c r="C127" s="50" t="s">
        <v>147</v>
      </c>
      <c r="D127" s="631"/>
      <c r="E127" s="632"/>
      <c r="F127" s="51"/>
      <c r="G127" s="52" t="s">
        <v>138</v>
      </c>
      <c r="H127" s="298">
        <v>0.4</v>
      </c>
      <c r="I127" s="52" t="s">
        <v>142</v>
      </c>
      <c r="J127" s="54">
        <f>ROUND(F127*H127,0)</f>
        <v>0</v>
      </c>
      <c r="K127" s="30" t="s">
        <v>152</v>
      </c>
      <c r="L127" s="30"/>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row>
    <row r="128" spans="1:69" s="1" customFormat="1" ht="15" customHeight="1">
      <c r="A128" s="25"/>
      <c r="B128" s="70">
        <v>2</v>
      </c>
      <c r="C128" s="50" t="s">
        <v>145</v>
      </c>
      <c r="D128" s="631"/>
      <c r="E128" s="632"/>
      <c r="F128" s="51"/>
      <c r="G128" s="52" t="s">
        <v>138</v>
      </c>
      <c r="H128" s="299">
        <v>0.4</v>
      </c>
      <c r="I128" s="37" t="s">
        <v>142</v>
      </c>
      <c r="J128" s="58">
        <f>ROUND(F128*H128,0)</f>
        <v>0</v>
      </c>
      <c r="K128" s="30" t="s">
        <v>150</v>
      </c>
      <c r="L128" s="30"/>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1:69" s="1" customFormat="1" ht="15" customHeight="1">
      <c r="A129" s="25"/>
      <c r="B129" s="70">
        <v>3</v>
      </c>
      <c r="C129" s="50" t="s">
        <v>143</v>
      </c>
      <c r="D129" s="631"/>
      <c r="E129" s="632"/>
      <c r="F129" s="51"/>
      <c r="G129" s="52" t="s">
        <v>138</v>
      </c>
      <c r="H129" s="299">
        <v>0.4</v>
      </c>
      <c r="I129" s="37" t="s">
        <v>142</v>
      </c>
      <c r="J129" s="58">
        <f>ROUND(F129*H129,0)</f>
        <v>0</v>
      </c>
      <c r="K129" s="30" t="s">
        <v>148</v>
      </c>
      <c r="L129" s="30"/>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row>
    <row r="130" spans="1:69" s="1" customFormat="1" ht="15" customHeight="1" thickBot="1">
      <c r="A130" s="25"/>
      <c r="B130" s="70">
        <v>4</v>
      </c>
      <c r="C130" s="50" t="s">
        <v>649</v>
      </c>
      <c r="D130" s="631"/>
      <c r="E130" s="632"/>
      <c r="F130" s="51"/>
      <c r="G130" s="52" t="s">
        <v>138</v>
      </c>
      <c r="H130" s="299">
        <v>0.4</v>
      </c>
      <c r="I130" s="37" t="s">
        <v>142</v>
      </c>
      <c r="J130" s="58">
        <f>ROUND(F130*H130,0)</f>
        <v>0</v>
      </c>
      <c r="K130" s="30" t="s">
        <v>146</v>
      </c>
      <c r="L130" s="30"/>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row>
    <row r="131" spans="1:69" s="1" customFormat="1" ht="15" customHeight="1">
      <c r="A131" s="25"/>
      <c r="B131" s="61"/>
      <c r="C131" s="60"/>
      <c r="D131" s="61"/>
      <c r="E131" s="61"/>
      <c r="F131" s="62"/>
      <c r="G131" s="63"/>
      <c r="H131" s="635" t="s">
        <v>218</v>
      </c>
      <c r="I131" s="636"/>
      <c r="J131" s="64"/>
      <c r="K131" s="30"/>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row>
    <row r="132" spans="1:69" s="1" customFormat="1" ht="15" customHeight="1" thickBot="1">
      <c r="A132" s="25"/>
      <c r="B132" s="30"/>
      <c r="C132" s="30"/>
      <c r="D132" s="30"/>
      <c r="E132" s="30"/>
      <c r="F132" s="66"/>
      <c r="G132" s="30"/>
      <c r="H132" s="633" t="s">
        <v>139</v>
      </c>
      <c r="I132" s="634"/>
      <c r="J132" s="67">
        <f>SUM(J127:J130)</f>
        <v>0</v>
      </c>
      <c r="K132" s="30" t="s">
        <v>217</v>
      </c>
      <c r="L132" s="25" t="s">
        <v>138</v>
      </c>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row>
    <row r="133" spans="1:10" ht="18.75" customHeight="1" thickBot="1">
      <c r="A133" s="25"/>
      <c r="B133" s="30"/>
      <c r="C133" s="30"/>
      <c r="D133" s="30"/>
      <c r="E133" s="30"/>
      <c r="F133" s="66"/>
      <c r="G133" s="72"/>
      <c r="H133" s="63"/>
      <c r="I133" s="63"/>
      <c r="J133" s="62"/>
    </row>
    <row r="134" spans="1:10" ht="18.75" customHeight="1">
      <c r="A134" s="25"/>
      <c r="B134" s="30"/>
      <c r="C134" s="30"/>
      <c r="D134" s="30"/>
      <c r="E134" s="30"/>
      <c r="F134" s="66"/>
      <c r="G134" s="72"/>
      <c r="H134" s="653" t="s">
        <v>646</v>
      </c>
      <c r="I134" s="654"/>
      <c r="J134" s="64"/>
    </row>
    <row r="135" spans="8:11" ht="18.75" customHeight="1" thickBot="1">
      <c r="H135" s="651" t="s">
        <v>382</v>
      </c>
      <c r="I135" s="652"/>
      <c r="J135" s="67" t="e">
        <f>SUMIF(L17:L132,"*",J17:J132)</f>
        <v>#DIV/0!</v>
      </c>
      <c r="K135" s="19" t="s">
        <v>645</v>
      </c>
    </row>
  </sheetData>
  <sheetProtection/>
  <mergeCells count="105">
    <mergeCell ref="A1:B1"/>
    <mergeCell ref="C1:E1"/>
    <mergeCell ref="I1:K1"/>
    <mergeCell ref="B6:C6"/>
    <mergeCell ref="D6:E6"/>
    <mergeCell ref="D8:E8"/>
    <mergeCell ref="D9:E9"/>
    <mergeCell ref="D10:E10"/>
    <mergeCell ref="D11:E11"/>
    <mergeCell ref="D12:E12"/>
    <mergeCell ref="D13:E13"/>
    <mergeCell ref="D14:E14"/>
    <mergeCell ref="D15:E15"/>
    <mergeCell ref="D16:E16"/>
    <mergeCell ref="H17:I17"/>
    <mergeCell ref="H18:I18"/>
    <mergeCell ref="B22:C22"/>
    <mergeCell ref="D22:E22"/>
    <mergeCell ref="D24:E24"/>
    <mergeCell ref="D25:E25"/>
    <mergeCell ref="D26:E26"/>
    <mergeCell ref="D27:E27"/>
    <mergeCell ref="D28:E28"/>
    <mergeCell ref="D29:E29"/>
    <mergeCell ref="D30:E30"/>
    <mergeCell ref="D31:E31"/>
    <mergeCell ref="H32:I32"/>
    <mergeCell ref="H33:I33"/>
    <mergeCell ref="B37:C37"/>
    <mergeCell ref="D37:E37"/>
    <mergeCell ref="D39:E39"/>
    <mergeCell ref="D40:E40"/>
    <mergeCell ref="D41:E41"/>
    <mergeCell ref="D42:E42"/>
    <mergeCell ref="D43:E43"/>
    <mergeCell ref="D44:E44"/>
    <mergeCell ref="D45:E45"/>
    <mergeCell ref="D46:E46"/>
    <mergeCell ref="D47:E47"/>
    <mergeCell ref="B48:C48"/>
    <mergeCell ref="D48:E48"/>
    <mergeCell ref="B49:C51"/>
    <mergeCell ref="D49:E51"/>
    <mergeCell ref="B55:C55"/>
    <mergeCell ref="D55:E55"/>
    <mergeCell ref="D57:E57"/>
    <mergeCell ref="D58:E58"/>
    <mergeCell ref="D59:E59"/>
    <mergeCell ref="D60:E60"/>
    <mergeCell ref="D61:E61"/>
    <mergeCell ref="D62:E62"/>
    <mergeCell ref="D63:E63"/>
    <mergeCell ref="D64:E64"/>
    <mergeCell ref="D65:E65"/>
    <mergeCell ref="H66:I66"/>
    <mergeCell ref="H67:I67"/>
    <mergeCell ref="B71:C71"/>
    <mergeCell ref="D71:E71"/>
    <mergeCell ref="D73:E73"/>
    <mergeCell ref="H74:I74"/>
    <mergeCell ref="B78:C78"/>
    <mergeCell ref="D78:E78"/>
    <mergeCell ref="D80:E80"/>
    <mergeCell ref="H81:I81"/>
    <mergeCell ref="B85:C85"/>
    <mergeCell ref="D85:E85"/>
    <mergeCell ref="D87:E87"/>
    <mergeCell ref="D88:E88"/>
    <mergeCell ref="D89:E89"/>
    <mergeCell ref="D90:E90"/>
    <mergeCell ref="D91:E91"/>
    <mergeCell ref="D92:E92"/>
    <mergeCell ref="D93:E93"/>
    <mergeCell ref="D94:E94"/>
    <mergeCell ref="H95:I95"/>
    <mergeCell ref="H96:I96"/>
    <mergeCell ref="B100:C100"/>
    <mergeCell ref="D100:E100"/>
    <mergeCell ref="D102:E102"/>
    <mergeCell ref="D103:E103"/>
    <mergeCell ref="D104:E104"/>
    <mergeCell ref="H105:I105"/>
    <mergeCell ref="H106:I106"/>
    <mergeCell ref="B110:C110"/>
    <mergeCell ref="D110:E110"/>
    <mergeCell ref="D112:E112"/>
    <mergeCell ref="D113:E113"/>
    <mergeCell ref="D114:E114"/>
    <mergeCell ref="D115:E115"/>
    <mergeCell ref="D116:E116"/>
    <mergeCell ref="D117:E117"/>
    <mergeCell ref="D118:E118"/>
    <mergeCell ref="D119:E119"/>
    <mergeCell ref="H120:I120"/>
    <mergeCell ref="H121:I121"/>
    <mergeCell ref="B125:C125"/>
    <mergeCell ref="D125:E125"/>
    <mergeCell ref="D127:E127"/>
    <mergeCell ref="H135:I135"/>
    <mergeCell ref="D128:E128"/>
    <mergeCell ref="D129:E129"/>
    <mergeCell ref="D130:E130"/>
    <mergeCell ref="H131:I131"/>
    <mergeCell ref="H132:I132"/>
    <mergeCell ref="H134:I134"/>
  </mergeCells>
  <printOptions/>
  <pageMargins left="0.984251968503937" right="0.5905511811023623" top="0.984251968503937" bottom="0.5905511811023623" header="0.5118110236220472" footer="0.5118110236220472"/>
  <pageSetup horizontalDpi="600" verticalDpi="600" orientation="portrait" paperSize="9" r:id="rId1"/>
  <rowBreaks count="2" manualBreakCount="2">
    <brk id="52" max="255" man="1"/>
    <brk id="97" max="255" man="1"/>
  </rowBreaks>
</worksheet>
</file>

<file path=xl/worksheets/sheet16.xml><?xml version="1.0" encoding="utf-8"?>
<worksheet xmlns="http://schemas.openxmlformats.org/spreadsheetml/2006/main" xmlns:r="http://schemas.openxmlformats.org/officeDocument/2006/relationships">
  <dimension ref="A1:BQ151"/>
  <sheetViews>
    <sheetView showGridLines="0" view="pageBreakPreview" zoomScale="80" zoomScaleNormal="80" zoomScaleSheetLayoutView="80" zoomScalePageLayoutView="0" workbookViewId="0" topLeftCell="A1">
      <selection activeCell="I2" sqref="I2"/>
    </sheetView>
  </sheetViews>
  <sheetFormatPr defaultColWidth="9.00390625" defaultRowHeight="18.75" customHeight="1"/>
  <cols>
    <col min="1" max="1" width="3.75390625" style="19" customWidth="1"/>
    <col min="2" max="2" width="5.375" style="19" customWidth="1"/>
    <col min="3" max="3" width="8.125" style="19" customWidth="1"/>
    <col min="4" max="4" width="3.00390625" style="19" bestFit="1" customWidth="1"/>
    <col min="5" max="5" width="12.00390625" style="19" customWidth="1"/>
    <col min="6" max="6" width="13.625" style="32" customWidth="1"/>
    <col min="7" max="7" width="2.25390625" style="19" bestFit="1" customWidth="1"/>
    <col min="8" max="8" width="11.875" style="19" customWidth="1"/>
    <col min="9" max="9" width="2.25390625" style="19" bestFit="1" customWidth="1"/>
    <col min="10" max="10" width="13.625" style="32" customWidth="1"/>
    <col min="11" max="11" width="5.50390625" style="19" bestFit="1" customWidth="1"/>
    <col min="12" max="12" width="9.00390625" style="19" customWidth="1"/>
    <col min="13" max="13" width="9.00390625" style="115" customWidth="1"/>
    <col min="14" max="69" width="9.00390625" style="19" customWidth="1"/>
    <col min="70" max="16384" width="9.00390625" style="6" customWidth="1"/>
  </cols>
  <sheetData>
    <row r="1" spans="1:11" ht="18.75" customHeight="1">
      <c r="A1" s="640" t="s">
        <v>215</v>
      </c>
      <c r="B1" s="641"/>
      <c r="C1" s="640" t="s">
        <v>408</v>
      </c>
      <c r="D1" s="642"/>
      <c r="E1" s="641"/>
      <c r="H1" s="284" t="s">
        <v>0</v>
      </c>
      <c r="I1" s="655">
        <f>+'総括表'!H4</f>
        <v>0</v>
      </c>
      <c r="J1" s="655"/>
      <c r="K1" s="655"/>
    </row>
    <row r="2" ht="18.75" customHeight="1">
      <c r="J2" s="34"/>
    </row>
    <row r="3" spans="1:2" ht="18.75" customHeight="1">
      <c r="A3" s="23" t="s">
        <v>1</v>
      </c>
      <c r="B3" s="25" t="s">
        <v>407</v>
      </c>
    </row>
    <row r="4" ht="11.25" customHeight="1">
      <c r="A4" s="31"/>
    </row>
    <row r="5" spans="1:11" ht="18.75" customHeight="1">
      <c r="A5" s="31"/>
      <c r="B5" s="638" t="s">
        <v>220</v>
      </c>
      <c r="C5" s="639"/>
      <c r="D5" s="638" t="s">
        <v>157</v>
      </c>
      <c r="E5" s="639"/>
      <c r="F5" s="36" t="s">
        <v>372</v>
      </c>
      <c r="G5" s="37"/>
      <c r="H5" s="37" t="s">
        <v>155</v>
      </c>
      <c r="I5" s="37"/>
      <c r="J5" s="36" t="s">
        <v>3</v>
      </c>
      <c r="K5" s="30"/>
    </row>
    <row r="6" spans="1:11" ht="15" customHeight="1">
      <c r="A6" s="31"/>
      <c r="B6" s="39"/>
      <c r="C6" s="40"/>
      <c r="D6" s="41"/>
      <c r="E6" s="42"/>
      <c r="F6" s="43"/>
      <c r="G6" s="44"/>
      <c r="H6" s="44"/>
      <c r="I6" s="44"/>
      <c r="J6" s="46" t="s">
        <v>154</v>
      </c>
      <c r="K6" s="30"/>
    </row>
    <row r="7" spans="1:69" s="1" customFormat="1" ht="15" customHeight="1">
      <c r="A7" s="25"/>
      <c r="B7" s="47">
        <v>1</v>
      </c>
      <c r="C7" s="48" t="s">
        <v>180</v>
      </c>
      <c r="D7" s="631"/>
      <c r="E7" s="632"/>
      <c r="F7" s="51"/>
      <c r="G7" s="52" t="s">
        <v>138</v>
      </c>
      <c r="H7" s="53">
        <v>0.294</v>
      </c>
      <c r="I7" s="52" t="s">
        <v>142</v>
      </c>
      <c r="J7" s="54">
        <f>ROUND(F7*H7,0)</f>
        <v>0</v>
      </c>
      <c r="K7" s="30" t="s">
        <v>152</v>
      </c>
      <c r="L7" s="25"/>
      <c r="M7" s="11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47">
        <v>2</v>
      </c>
      <c r="C8" s="48" t="s">
        <v>166</v>
      </c>
      <c r="D8" s="631"/>
      <c r="E8" s="632"/>
      <c r="F8" s="51"/>
      <c r="G8" s="52" t="s">
        <v>138</v>
      </c>
      <c r="H8" s="53">
        <v>0.324</v>
      </c>
      <c r="I8" s="52" t="s">
        <v>142</v>
      </c>
      <c r="J8" s="54">
        <f>ROUND(F8*H8,0)</f>
        <v>0</v>
      </c>
      <c r="K8" s="30" t="s">
        <v>150</v>
      </c>
      <c r="L8" s="25"/>
      <c r="M8" s="28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thickBot="1">
      <c r="A9" s="25"/>
      <c r="B9" s="70">
        <v>3</v>
      </c>
      <c r="C9" s="50" t="s">
        <v>165</v>
      </c>
      <c r="D9" s="631"/>
      <c r="E9" s="632"/>
      <c r="F9" s="51"/>
      <c r="G9" s="52" t="s">
        <v>138</v>
      </c>
      <c r="H9" s="53">
        <v>0.353</v>
      </c>
      <c r="I9" s="52" t="s">
        <v>142</v>
      </c>
      <c r="J9" s="54">
        <f>ROUND(F9*H9,0)</f>
        <v>0</v>
      </c>
      <c r="K9" s="30" t="s">
        <v>148</v>
      </c>
      <c r="L9" s="25"/>
      <c r="M9" s="28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61"/>
      <c r="C10" s="60"/>
      <c r="D10" s="61"/>
      <c r="E10" s="61"/>
      <c r="F10" s="62"/>
      <c r="G10" s="63"/>
      <c r="H10" s="635" t="s">
        <v>356</v>
      </c>
      <c r="I10" s="636"/>
      <c r="J10" s="64"/>
      <c r="K10" s="30"/>
      <c r="L10" s="25"/>
      <c r="M10" s="28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thickBot="1">
      <c r="A11" s="25"/>
      <c r="B11" s="30"/>
      <c r="C11" s="30"/>
      <c r="D11" s="30"/>
      <c r="E11" s="30"/>
      <c r="F11" s="66"/>
      <c r="G11" s="30"/>
      <c r="H11" s="633" t="s">
        <v>139</v>
      </c>
      <c r="I11" s="634"/>
      <c r="J11" s="67">
        <f>SUM(J7:J9)</f>
        <v>0</v>
      </c>
      <c r="K11" s="30" t="s">
        <v>204</v>
      </c>
      <c r="L11" s="25" t="s">
        <v>138</v>
      </c>
      <c r="M11" s="28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8.75" customHeight="1">
      <c r="A12" s="25"/>
      <c r="B12" s="25"/>
      <c r="C12" s="25"/>
      <c r="D12" s="25"/>
      <c r="E12" s="25"/>
      <c r="F12" s="68"/>
      <c r="G12" s="25"/>
      <c r="H12" s="25"/>
      <c r="I12" s="25"/>
      <c r="J12" s="68"/>
      <c r="K12" s="25"/>
      <c r="L12" s="25"/>
      <c r="M12" s="28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13" ht="18.75" customHeight="1">
      <c r="A13" s="23" t="s">
        <v>26</v>
      </c>
      <c r="B13" s="25" t="s">
        <v>888</v>
      </c>
      <c r="M13" s="285"/>
    </row>
    <row r="14" spans="1:13" ht="11.25" customHeight="1">
      <c r="A14" s="31"/>
      <c r="M14" s="285"/>
    </row>
    <row r="15" spans="1:13" ht="18.75" customHeight="1">
      <c r="A15" s="31"/>
      <c r="B15" s="638" t="s">
        <v>158</v>
      </c>
      <c r="C15" s="639"/>
      <c r="D15" s="638" t="s">
        <v>157</v>
      </c>
      <c r="E15" s="639"/>
      <c r="F15" s="36" t="s">
        <v>156</v>
      </c>
      <c r="G15" s="37"/>
      <c r="H15" s="37" t="s">
        <v>155</v>
      </c>
      <c r="I15" s="37"/>
      <c r="J15" s="36" t="s">
        <v>3</v>
      </c>
      <c r="K15" s="30"/>
      <c r="M15" s="285"/>
    </row>
    <row r="16" spans="1:13" ht="15" customHeight="1">
      <c r="A16" s="31"/>
      <c r="B16" s="39"/>
      <c r="C16" s="40"/>
      <c r="D16" s="41"/>
      <c r="E16" s="42"/>
      <c r="F16" s="43"/>
      <c r="G16" s="44"/>
      <c r="H16" s="44"/>
      <c r="I16" s="44"/>
      <c r="J16" s="46" t="s">
        <v>154</v>
      </c>
      <c r="K16" s="30"/>
      <c r="M16" s="285"/>
    </row>
    <row r="17" spans="1:69" s="1" customFormat="1" ht="15" customHeight="1">
      <c r="A17" s="25"/>
      <c r="B17" s="47">
        <v>1</v>
      </c>
      <c r="C17" s="48" t="s">
        <v>164</v>
      </c>
      <c r="D17" s="631"/>
      <c r="E17" s="632"/>
      <c r="F17" s="51"/>
      <c r="G17" s="52" t="s">
        <v>138</v>
      </c>
      <c r="H17" s="53">
        <v>0.229</v>
      </c>
      <c r="I17" s="52" t="s">
        <v>142</v>
      </c>
      <c r="J17" s="54">
        <f aca="true" t="shared" si="0" ref="J17:J24">ROUND(F17*H17,0)</f>
        <v>0</v>
      </c>
      <c r="K17" s="30" t="s">
        <v>152</v>
      </c>
      <c r="L17" s="25"/>
      <c r="M17" s="11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2</v>
      </c>
      <c r="C18" s="48" t="s">
        <v>153</v>
      </c>
      <c r="D18" s="631"/>
      <c r="E18" s="632"/>
      <c r="F18" s="51"/>
      <c r="G18" s="52" t="s">
        <v>138</v>
      </c>
      <c r="H18" s="53">
        <v>0.248</v>
      </c>
      <c r="I18" s="52" t="s">
        <v>142</v>
      </c>
      <c r="J18" s="54">
        <f t="shared" si="0"/>
        <v>0</v>
      </c>
      <c r="K18" s="30" t="s">
        <v>150</v>
      </c>
      <c r="L18" s="25"/>
      <c r="M18" s="11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3</v>
      </c>
      <c r="C19" s="48" t="s">
        <v>151</v>
      </c>
      <c r="D19" s="631"/>
      <c r="E19" s="632"/>
      <c r="F19" s="51"/>
      <c r="G19" s="52" t="s">
        <v>138</v>
      </c>
      <c r="H19" s="53">
        <v>0.265</v>
      </c>
      <c r="I19" s="52" t="s">
        <v>142</v>
      </c>
      <c r="J19" s="54">
        <f t="shared" si="0"/>
        <v>0</v>
      </c>
      <c r="K19" s="30" t="s">
        <v>148</v>
      </c>
      <c r="L19" s="25"/>
      <c r="M19" s="11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4</v>
      </c>
      <c r="C20" s="48" t="s">
        <v>149</v>
      </c>
      <c r="D20" s="631"/>
      <c r="E20" s="632"/>
      <c r="F20" s="51"/>
      <c r="G20" s="52" t="s">
        <v>138</v>
      </c>
      <c r="H20" s="53">
        <v>0.284</v>
      </c>
      <c r="I20" s="52" t="s">
        <v>142</v>
      </c>
      <c r="J20" s="54">
        <f t="shared" si="0"/>
        <v>0</v>
      </c>
      <c r="K20" s="30" t="s">
        <v>146</v>
      </c>
      <c r="L20" s="25"/>
      <c r="M20" s="11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70">
        <v>5</v>
      </c>
      <c r="C21" s="50" t="s">
        <v>147</v>
      </c>
      <c r="D21" s="631"/>
      <c r="E21" s="632"/>
      <c r="F21" s="51"/>
      <c r="G21" s="52" t="s">
        <v>138</v>
      </c>
      <c r="H21" s="53">
        <v>0.3</v>
      </c>
      <c r="I21" s="52" t="s">
        <v>142</v>
      </c>
      <c r="J21" s="54">
        <f t="shared" si="0"/>
        <v>0</v>
      </c>
      <c r="K21" s="30" t="s">
        <v>144</v>
      </c>
      <c r="L21" s="25"/>
      <c r="M21" s="28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70">
        <v>6</v>
      </c>
      <c r="C22" s="50" t="s">
        <v>145</v>
      </c>
      <c r="D22" s="631"/>
      <c r="E22" s="632"/>
      <c r="F22" s="51"/>
      <c r="G22" s="52" t="s">
        <v>138</v>
      </c>
      <c r="H22" s="53">
        <v>0.3</v>
      </c>
      <c r="I22" s="52" t="s">
        <v>142</v>
      </c>
      <c r="J22" s="54">
        <f>ROUND(F22*H22,0)</f>
        <v>0</v>
      </c>
      <c r="K22" s="30" t="s">
        <v>141</v>
      </c>
      <c r="L22" s="25"/>
      <c r="M22" s="28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7</v>
      </c>
      <c r="C23" s="50" t="s">
        <v>143</v>
      </c>
      <c r="D23" s="631"/>
      <c r="E23" s="632"/>
      <c r="F23" s="51"/>
      <c r="G23" s="52" t="s">
        <v>138</v>
      </c>
      <c r="H23" s="53">
        <v>0.3</v>
      </c>
      <c r="I23" s="52" t="s">
        <v>142</v>
      </c>
      <c r="J23" s="54">
        <f>ROUND(F23*H23,0)</f>
        <v>0</v>
      </c>
      <c r="K23" s="30" t="s">
        <v>163</v>
      </c>
      <c r="L23" s="25"/>
      <c r="M23" s="28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thickBot="1">
      <c r="A24" s="25"/>
      <c r="B24" s="70">
        <v>8</v>
      </c>
      <c r="C24" s="50" t="s">
        <v>649</v>
      </c>
      <c r="D24" s="631"/>
      <c r="E24" s="632"/>
      <c r="F24" s="51"/>
      <c r="G24" s="52" t="s">
        <v>138</v>
      </c>
      <c r="H24" s="53">
        <v>0.3</v>
      </c>
      <c r="I24" s="52" t="s">
        <v>142</v>
      </c>
      <c r="J24" s="54">
        <f t="shared" si="0"/>
        <v>0</v>
      </c>
      <c r="K24" s="30" t="s">
        <v>162</v>
      </c>
      <c r="L24" s="25"/>
      <c r="M24" s="28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61"/>
      <c r="C25" s="60"/>
      <c r="D25" s="61"/>
      <c r="E25" s="61"/>
      <c r="F25" s="62"/>
      <c r="G25" s="63"/>
      <c r="H25" s="635" t="s">
        <v>632</v>
      </c>
      <c r="I25" s="636"/>
      <c r="J25" s="64"/>
      <c r="K25" s="30"/>
      <c r="L25" s="25"/>
      <c r="M25" s="28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thickBot="1">
      <c r="A26" s="25"/>
      <c r="B26" s="30"/>
      <c r="C26" s="30"/>
      <c r="D26" s="30"/>
      <c r="E26" s="30"/>
      <c r="F26" s="66"/>
      <c r="G26" s="30"/>
      <c r="H26" s="633" t="s">
        <v>139</v>
      </c>
      <c r="I26" s="634"/>
      <c r="J26" s="67">
        <f>SUM(J17:J24)</f>
        <v>0</v>
      </c>
      <c r="K26" s="30" t="s">
        <v>197</v>
      </c>
      <c r="L26" s="25" t="s">
        <v>138</v>
      </c>
      <c r="M26" s="28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8.75" customHeight="1">
      <c r="A27" s="25"/>
      <c r="B27" s="25"/>
      <c r="C27" s="25"/>
      <c r="D27" s="25"/>
      <c r="E27" s="25"/>
      <c r="F27" s="68"/>
      <c r="G27" s="25"/>
      <c r="H27" s="25"/>
      <c r="I27" s="25"/>
      <c r="J27" s="68"/>
      <c r="K27" s="25"/>
      <c r="L27" s="25"/>
      <c r="M27" s="28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13" ht="18.75" customHeight="1">
      <c r="A28" s="23" t="s">
        <v>31</v>
      </c>
      <c r="B28" s="25" t="s">
        <v>889</v>
      </c>
      <c r="M28" s="285"/>
    </row>
    <row r="29" spans="1:13" ht="11.25" customHeight="1">
      <c r="A29" s="31"/>
      <c r="M29" s="285"/>
    </row>
    <row r="30" spans="1:13" ht="18.75" customHeight="1">
      <c r="A30" s="31"/>
      <c r="B30" s="638" t="s">
        <v>158</v>
      </c>
      <c r="C30" s="639"/>
      <c r="D30" s="638" t="s">
        <v>157</v>
      </c>
      <c r="E30" s="639"/>
      <c r="F30" s="36" t="s">
        <v>156</v>
      </c>
      <c r="G30" s="37"/>
      <c r="H30" s="37" t="s">
        <v>155</v>
      </c>
      <c r="I30" s="37"/>
      <c r="J30" s="36" t="s">
        <v>3</v>
      </c>
      <c r="K30" s="30"/>
      <c r="M30" s="286"/>
    </row>
    <row r="31" spans="1:11" ht="15" customHeight="1">
      <c r="A31" s="31"/>
      <c r="B31" s="39"/>
      <c r="C31" s="40"/>
      <c r="D31" s="41"/>
      <c r="E31" s="42"/>
      <c r="F31" s="43"/>
      <c r="G31" s="44"/>
      <c r="H31" s="44"/>
      <c r="I31" s="44"/>
      <c r="J31" s="46" t="s">
        <v>154</v>
      </c>
      <c r="K31" s="30"/>
    </row>
    <row r="32" spans="1:69" s="1" customFormat="1" ht="15" customHeight="1">
      <c r="A32" s="25"/>
      <c r="B32" s="47">
        <v>1</v>
      </c>
      <c r="C32" s="48" t="s">
        <v>149</v>
      </c>
      <c r="D32" s="631"/>
      <c r="E32" s="632"/>
      <c r="F32" s="51"/>
      <c r="G32" s="52" t="s">
        <v>138</v>
      </c>
      <c r="H32" s="53">
        <v>0.473</v>
      </c>
      <c r="I32" s="52" t="s">
        <v>142</v>
      </c>
      <c r="J32" s="54">
        <f>ROUND(F32*H32,0)</f>
        <v>0</v>
      </c>
      <c r="K32" s="30" t="s">
        <v>152</v>
      </c>
      <c r="L32" s="25"/>
      <c r="M32" s="11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5" customHeight="1">
      <c r="A33" s="25"/>
      <c r="B33" s="70">
        <v>2</v>
      </c>
      <c r="C33" s="50" t="s">
        <v>147</v>
      </c>
      <c r="D33" s="631"/>
      <c r="E33" s="632"/>
      <c r="F33" s="51"/>
      <c r="G33" s="52" t="s">
        <v>138</v>
      </c>
      <c r="H33" s="53">
        <v>0.5</v>
      </c>
      <c r="I33" s="52" t="s">
        <v>142</v>
      </c>
      <c r="J33" s="54">
        <f>ROUND(F33*H33,0)</f>
        <v>0</v>
      </c>
      <c r="K33" s="30" t="s">
        <v>150</v>
      </c>
      <c r="L33" s="25"/>
      <c r="M33" s="11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5" customHeight="1">
      <c r="A34" s="25"/>
      <c r="B34" s="70">
        <v>3</v>
      </c>
      <c r="C34" s="50" t="s">
        <v>145</v>
      </c>
      <c r="D34" s="631"/>
      <c r="E34" s="632"/>
      <c r="F34" s="51"/>
      <c r="G34" s="52" t="s">
        <v>138</v>
      </c>
      <c r="H34" s="53">
        <v>0.5</v>
      </c>
      <c r="I34" s="52" t="s">
        <v>142</v>
      </c>
      <c r="J34" s="54">
        <f>ROUND(F34*H34,0)</f>
        <v>0</v>
      </c>
      <c r="K34" s="30" t="s">
        <v>148</v>
      </c>
      <c r="L34" s="25"/>
      <c r="M34" s="11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5" customHeight="1">
      <c r="A35" s="25"/>
      <c r="B35" s="70">
        <v>4</v>
      </c>
      <c r="C35" s="50" t="s">
        <v>143</v>
      </c>
      <c r="D35" s="631"/>
      <c r="E35" s="632"/>
      <c r="F35" s="51"/>
      <c r="G35" s="52" t="s">
        <v>138</v>
      </c>
      <c r="H35" s="53">
        <v>0.5</v>
      </c>
      <c r="I35" s="52" t="s">
        <v>142</v>
      </c>
      <c r="J35" s="54">
        <f>ROUND(F35*H35,0)</f>
        <v>0</v>
      </c>
      <c r="K35" s="30" t="s">
        <v>146</v>
      </c>
      <c r="L35" s="25"/>
      <c r="M35" s="11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5" customHeight="1" thickBot="1">
      <c r="A36" s="25"/>
      <c r="B36" s="70">
        <v>5</v>
      </c>
      <c r="C36" s="50" t="s">
        <v>649</v>
      </c>
      <c r="D36" s="631"/>
      <c r="E36" s="632"/>
      <c r="F36" s="51"/>
      <c r="G36" s="52" t="s">
        <v>138</v>
      </c>
      <c r="H36" s="53">
        <v>0.5</v>
      </c>
      <c r="I36" s="52" t="s">
        <v>142</v>
      </c>
      <c r="J36" s="54">
        <f>ROUND(F36*H36,0)</f>
        <v>0</v>
      </c>
      <c r="K36" s="30" t="s">
        <v>144</v>
      </c>
      <c r="L36" s="25"/>
      <c r="M36" s="11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5" customHeight="1">
      <c r="A37" s="25"/>
      <c r="B37" s="61"/>
      <c r="C37" s="60"/>
      <c r="D37" s="61"/>
      <c r="E37" s="61"/>
      <c r="F37" s="62"/>
      <c r="G37" s="63"/>
      <c r="H37" s="635" t="s">
        <v>648</v>
      </c>
      <c r="I37" s="636"/>
      <c r="J37" s="64"/>
      <c r="K37" s="30"/>
      <c r="L37" s="25"/>
      <c r="M37" s="11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s="1" customFormat="1" ht="15" customHeight="1" thickBot="1">
      <c r="A38" s="25"/>
      <c r="B38" s="30"/>
      <c r="C38" s="30"/>
      <c r="D38" s="30"/>
      <c r="E38" s="30"/>
      <c r="F38" s="66"/>
      <c r="G38" s="30"/>
      <c r="H38" s="633" t="s">
        <v>139</v>
      </c>
      <c r="I38" s="634"/>
      <c r="J38" s="67">
        <f>SUM(J32:J36)</f>
        <v>0</v>
      </c>
      <c r="K38" s="30" t="s">
        <v>890</v>
      </c>
      <c r="L38" s="25" t="s">
        <v>138</v>
      </c>
      <c r="M38" s="28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row r="39" spans="1:69" s="1" customFormat="1" ht="18.75" customHeight="1">
      <c r="A39" s="25"/>
      <c r="B39" s="25"/>
      <c r="C39" s="25"/>
      <c r="D39" s="25"/>
      <c r="E39" s="25"/>
      <c r="F39" s="68"/>
      <c r="G39" s="25"/>
      <c r="H39" s="25"/>
      <c r="I39" s="25"/>
      <c r="J39" s="68"/>
      <c r="K39" s="25"/>
      <c r="L39" s="25"/>
      <c r="M39" s="28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row r="40" spans="1:13" ht="18.75" customHeight="1">
      <c r="A40" s="23" t="s">
        <v>32</v>
      </c>
      <c r="B40" s="25" t="s">
        <v>891</v>
      </c>
      <c r="M40" s="285"/>
    </row>
    <row r="41" spans="1:13" ht="11.25" customHeight="1">
      <c r="A41" s="31"/>
      <c r="M41" s="285"/>
    </row>
    <row r="42" spans="1:13" ht="18.75" customHeight="1">
      <c r="A42" s="31"/>
      <c r="B42" s="638" t="s">
        <v>158</v>
      </c>
      <c r="C42" s="639"/>
      <c r="D42" s="638" t="s">
        <v>157</v>
      </c>
      <c r="E42" s="639"/>
      <c r="F42" s="36" t="s">
        <v>156</v>
      </c>
      <c r="G42" s="37"/>
      <c r="H42" s="37" t="s">
        <v>155</v>
      </c>
      <c r="I42" s="37"/>
      <c r="J42" s="36" t="s">
        <v>3</v>
      </c>
      <c r="K42" s="30"/>
      <c r="M42" s="285"/>
    </row>
    <row r="43" spans="1:13" ht="15" customHeight="1">
      <c r="A43" s="31"/>
      <c r="B43" s="39"/>
      <c r="C43" s="40"/>
      <c r="D43" s="41"/>
      <c r="E43" s="42"/>
      <c r="F43" s="43"/>
      <c r="G43" s="44"/>
      <c r="H43" s="44"/>
      <c r="I43" s="44"/>
      <c r="J43" s="46" t="s">
        <v>154</v>
      </c>
      <c r="K43" s="30"/>
      <c r="M43" s="285"/>
    </row>
    <row r="44" spans="1:69" s="1" customFormat="1" ht="15" customHeight="1">
      <c r="A44" s="25"/>
      <c r="B44" s="47">
        <v>1</v>
      </c>
      <c r="C44" s="48" t="s">
        <v>164</v>
      </c>
      <c r="D44" s="631"/>
      <c r="E44" s="632"/>
      <c r="F44" s="51"/>
      <c r="G44" s="52" t="s">
        <v>138</v>
      </c>
      <c r="H44" s="53">
        <v>0.382</v>
      </c>
      <c r="I44" s="52" t="s">
        <v>142</v>
      </c>
      <c r="J44" s="54">
        <f aca="true" t="shared" si="1" ref="J44:J52">ROUND(F44*H44,0)</f>
        <v>0</v>
      </c>
      <c r="K44" s="30" t="s">
        <v>152</v>
      </c>
      <c r="L44" s="25"/>
      <c r="M44" s="28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row>
    <row r="45" spans="1:69" s="1" customFormat="1" ht="15" customHeight="1">
      <c r="A45" s="25"/>
      <c r="B45" s="47">
        <v>2</v>
      </c>
      <c r="C45" s="48" t="s">
        <v>153</v>
      </c>
      <c r="D45" s="631"/>
      <c r="E45" s="632"/>
      <c r="F45" s="51"/>
      <c r="G45" s="52" t="s">
        <v>138</v>
      </c>
      <c r="H45" s="53">
        <v>0.413</v>
      </c>
      <c r="I45" s="52" t="s">
        <v>142</v>
      </c>
      <c r="J45" s="54">
        <f t="shared" si="1"/>
        <v>0</v>
      </c>
      <c r="K45" s="30" t="s">
        <v>150</v>
      </c>
      <c r="L45" s="25"/>
      <c r="M45" s="11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row>
    <row r="46" spans="1:69" s="1" customFormat="1" ht="15" customHeight="1">
      <c r="A46" s="25"/>
      <c r="B46" s="47">
        <v>3</v>
      </c>
      <c r="C46" s="48" t="s">
        <v>151</v>
      </c>
      <c r="D46" s="631"/>
      <c r="E46" s="632"/>
      <c r="F46" s="51"/>
      <c r="G46" s="52" t="s">
        <v>138</v>
      </c>
      <c r="H46" s="53">
        <v>0.441</v>
      </c>
      <c r="I46" s="52" t="s">
        <v>142</v>
      </c>
      <c r="J46" s="54">
        <f t="shared" si="1"/>
        <v>0</v>
      </c>
      <c r="K46" s="30" t="s">
        <v>148</v>
      </c>
      <c r="L46" s="25"/>
      <c r="M46" s="11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row>
    <row r="47" spans="1:69" s="1" customFormat="1" ht="15" customHeight="1">
      <c r="A47" s="25"/>
      <c r="B47" s="47">
        <v>4</v>
      </c>
      <c r="C47" s="48" t="s">
        <v>149</v>
      </c>
      <c r="D47" s="631"/>
      <c r="E47" s="632"/>
      <c r="F47" s="51"/>
      <c r="G47" s="52" t="s">
        <v>138</v>
      </c>
      <c r="H47" s="53">
        <v>0.473</v>
      </c>
      <c r="I47" s="52" t="s">
        <v>142</v>
      </c>
      <c r="J47" s="54">
        <f t="shared" si="1"/>
        <v>0</v>
      </c>
      <c r="K47" s="30" t="s">
        <v>146</v>
      </c>
      <c r="L47" s="25"/>
      <c r="M47" s="11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row>
    <row r="48" spans="1:69" s="1" customFormat="1" ht="15" customHeight="1">
      <c r="A48" s="25"/>
      <c r="B48" s="70">
        <v>5</v>
      </c>
      <c r="C48" s="50" t="s">
        <v>147</v>
      </c>
      <c r="D48" s="631"/>
      <c r="E48" s="632"/>
      <c r="F48" s="51"/>
      <c r="G48" s="52" t="s">
        <v>138</v>
      </c>
      <c r="H48" s="53">
        <v>0.5</v>
      </c>
      <c r="I48" s="52" t="s">
        <v>142</v>
      </c>
      <c r="J48" s="54">
        <f t="shared" si="1"/>
        <v>0</v>
      </c>
      <c r="K48" s="30" t="s">
        <v>144</v>
      </c>
      <c r="L48" s="25"/>
      <c r="M48" s="11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row>
    <row r="49" spans="1:69" s="1" customFormat="1" ht="15" customHeight="1">
      <c r="A49" s="25"/>
      <c r="B49" s="70">
        <v>6</v>
      </c>
      <c r="C49" s="50" t="s">
        <v>145</v>
      </c>
      <c r="D49" s="631"/>
      <c r="E49" s="632"/>
      <c r="F49" s="51"/>
      <c r="G49" s="52" t="s">
        <v>138</v>
      </c>
      <c r="H49" s="53">
        <v>0.5</v>
      </c>
      <c r="I49" s="52" t="s">
        <v>142</v>
      </c>
      <c r="J49" s="54">
        <f>ROUND(F49*H49,0)</f>
        <v>0</v>
      </c>
      <c r="K49" s="30" t="s">
        <v>141</v>
      </c>
      <c r="L49" s="25"/>
      <c r="M49" s="28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1:69" s="1" customFormat="1" ht="15" customHeight="1">
      <c r="A50" s="25"/>
      <c r="B50" s="70">
        <v>7</v>
      </c>
      <c r="C50" s="50" t="s">
        <v>143</v>
      </c>
      <c r="D50" s="631"/>
      <c r="E50" s="632"/>
      <c r="F50" s="51"/>
      <c r="G50" s="52" t="s">
        <v>138</v>
      </c>
      <c r="H50" s="53">
        <v>0.5</v>
      </c>
      <c r="I50" s="52" t="s">
        <v>142</v>
      </c>
      <c r="J50" s="54">
        <f>ROUND(F50*H50,0)</f>
        <v>0</v>
      </c>
      <c r="K50" s="30" t="s">
        <v>163</v>
      </c>
      <c r="L50" s="25"/>
      <c r="M50" s="28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row>
    <row r="51" spans="1:69" s="1" customFormat="1" ht="15" customHeight="1">
      <c r="A51" s="25"/>
      <c r="B51" s="70">
        <v>8</v>
      </c>
      <c r="C51" s="50" t="s">
        <v>649</v>
      </c>
      <c r="D51" s="643" t="s">
        <v>679</v>
      </c>
      <c r="E51" s="644"/>
      <c r="F51" s="51"/>
      <c r="G51" s="52" t="s">
        <v>138</v>
      </c>
      <c r="H51" s="53">
        <v>0.5</v>
      </c>
      <c r="I51" s="52" t="s">
        <v>142</v>
      </c>
      <c r="J51" s="54">
        <f>ROUND(F51*H51,0)</f>
        <v>0</v>
      </c>
      <c r="K51" s="30" t="s">
        <v>162</v>
      </c>
      <c r="L51" s="25"/>
      <c r="M51" s="28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row>
    <row r="52" spans="1:69" s="1" customFormat="1" ht="15" customHeight="1" thickBot="1">
      <c r="A52" s="25"/>
      <c r="B52" s="70">
        <v>9</v>
      </c>
      <c r="C52" s="50" t="s">
        <v>649</v>
      </c>
      <c r="D52" s="643" t="s">
        <v>681</v>
      </c>
      <c r="E52" s="644"/>
      <c r="F52" s="51"/>
      <c r="G52" s="52" t="s">
        <v>138</v>
      </c>
      <c r="H52" s="53">
        <v>0.67</v>
      </c>
      <c r="I52" s="52" t="s">
        <v>142</v>
      </c>
      <c r="J52" s="54">
        <f t="shared" si="1"/>
        <v>0</v>
      </c>
      <c r="K52" s="30" t="s">
        <v>161</v>
      </c>
      <c r="L52" s="25"/>
      <c r="M52" s="28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row>
    <row r="53" spans="1:69" s="1" customFormat="1" ht="15" customHeight="1">
      <c r="A53" s="25"/>
      <c r="B53" s="61"/>
      <c r="C53" s="60"/>
      <c r="D53" s="61"/>
      <c r="E53" s="61"/>
      <c r="F53" s="62"/>
      <c r="G53" s="63"/>
      <c r="H53" s="635" t="s">
        <v>160</v>
      </c>
      <c r="I53" s="636"/>
      <c r="J53" s="64"/>
      <c r="K53" s="30"/>
      <c r="L53" s="25"/>
      <c r="M53" s="28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1" customFormat="1" ht="15" customHeight="1" thickBot="1">
      <c r="A54" s="25"/>
      <c r="B54" s="30"/>
      <c r="C54" s="30"/>
      <c r="D54" s="30"/>
      <c r="E54" s="30"/>
      <c r="F54" s="66"/>
      <c r="G54" s="30"/>
      <c r="H54" s="633" t="s">
        <v>139</v>
      </c>
      <c r="I54" s="634"/>
      <c r="J54" s="67">
        <f>SUM(J44:J52)</f>
        <v>0</v>
      </c>
      <c r="K54" s="30" t="s">
        <v>892</v>
      </c>
      <c r="L54" s="25" t="s">
        <v>138</v>
      </c>
      <c r="M54" s="28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69" s="1" customFormat="1" ht="18.75" customHeight="1">
      <c r="A55" s="25"/>
      <c r="B55" s="25"/>
      <c r="C55" s="25"/>
      <c r="D55" s="25"/>
      <c r="E55" s="25"/>
      <c r="F55" s="68"/>
      <c r="G55" s="25"/>
      <c r="H55" s="25"/>
      <c r="I55" s="25"/>
      <c r="J55" s="68"/>
      <c r="K55" s="25"/>
      <c r="L55" s="25"/>
      <c r="M55" s="28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row>
    <row r="56" spans="1:2" ht="18.75" customHeight="1">
      <c r="A56" s="23" t="s">
        <v>33</v>
      </c>
      <c r="B56" s="25" t="s">
        <v>893</v>
      </c>
    </row>
    <row r="57" ht="11.25" customHeight="1">
      <c r="A57" s="31"/>
    </row>
    <row r="58" spans="1:11" ht="18.75" customHeight="1">
      <c r="A58" s="31"/>
      <c r="B58" s="638" t="s">
        <v>220</v>
      </c>
      <c r="C58" s="639"/>
      <c r="D58" s="638" t="s">
        <v>157</v>
      </c>
      <c r="E58" s="639"/>
      <c r="F58" s="36" t="s">
        <v>219</v>
      </c>
      <c r="G58" s="37"/>
      <c r="H58" s="37" t="s">
        <v>155</v>
      </c>
      <c r="I58" s="37"/>
      <c r="J58" s="36" t="s">
        <v>3</v>
      </c>
      <c r="K58" s="30"/>
    </row>
    <row r="59" spans="1:11" ht="15" customHeight="1">
      <c r="A59" s="31"/>
      <c r="B59" s="39"/>
      <c r="C59" s="40"/>
      <c r="D59" s="41"/>
      <c r="E59" s="42"/>
      <c r="F59" s="43"/>
      <c r="G59" s="44"/>
      <c r="H59" s="44"/>
      <c r="I59" s="44"/>
      <c r="J59" s="46" t="s">
        <v>154</v>
      </c>
      <c r="K59" s="30"/>
    </row>
    <row r="60" spans="1:69" s="1" customFormat="1" ht="15" customHeight="1">
      <c r="A60" s="25"/>
      <c r="B60" s="47">
        <v>1</v>
      </c>
      <c r="C60" s="48" t="s">
        <v>164</v>
      </c>
      <c r="D60" s="631"/>
      <c r="E60" s="632"/>
      <c r="F60" s="51"/>
      <c r="G60" s="52" t="s">
        <v>138</v>
      </c>
      <c r="H60" s="53">
        <v>0.382</v>
      </c>
      <c r="I60" s="52" t="s">
        <v>142</v>
      </c>
      <c r="J60" s="54">
        <f>ROUND(F60*H60,0)</f>
        <v>0</v>
      </c>
      <c r="K60" s="30" t="s">
        <v>152</v>
      </c>
      <c r="L60" s="25"/>
      <c r="M60" s="28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1:69" s="1" customFormat="1" ht="15" customHeight="1">
      <c r="A61" s="25"/>
      <c r="B61" s="47">
        <v>2</v>
      </c>
      <c r="C61" s="48" t="s">
        <v>153</v>
      </c>
      <c r="D61" s="631"/>
      <c r="E61" s="632"/>
      <c r="F61" s="51"/>
      <c r="G61" s="52" t="s">
        <v>138</v>
      </c>
      <c r="H61" s="53">
        <v>0.413</v>
      </c>
      <c r="I61" s="52" t="s">
        <v>142</v>
      </c>
      <c r="J61" s="54">
        <f>ROUND(F61*H61,0)</f>
        <v>0</v>
      </c>
      <c r="K61" s="30" t="s">
        <v>150</v>
      </c>
      <c r="L61" s="25"/>
      <c r="M61" s="28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row>
    <row r="62" spans="1:69" s="1" customFormat="1" ht="15" customHeight="1">
      <c r="A62" s="25"/>
      <c r="B62" s="47">
        <v>3</v>
      </c>
      <c r="C62" s="48" t="s">
        <v>151</v>
      </c>
      <c r="D62" s="631"/>
      <c r="E62" s="632"/>
      <c r="F62" s="51"/>
      <c r="G62" s="52" t="s">
        <v>138</v>
      </c>
      <c r="H62" s="53">
        <v>0.441</v>
      </c>
      <c r="I62" s="52" t="s">
        <v>142</v>
      </c>
      <c r="J62" s="54">
        <f>ROUND(F62*H62,0)</f>
        <v>0</v>
      </c>
      <c r="K62" s="30" t="s">
        <v>148</v>
      </c>
      <c r="L62" s="25"/>
      <c r="M62" s="28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row>
    <row r="63" spans="1:69" s="1" customFormat="1" ht="15" customHeight="1" thickBot="1">
      <c r="A63" s="25"/>
      <c r="B63" s="70">
        <v>4</v>
      </c>
      <c r="C63" s="50" t="s">
        <v>149</v>
      </c>
      <c r="D63" s="631"/>
      <c r="E63" s="632"/>
      <c r="F63" s="51"/>
      <c r="G63" s="52" t="s">
        <v>138</v>
      </c>
      <c r="H63" s="53">
        <v>0.473</v>
      </c>
      <c r="I63" s="52" t="s">
        <v>142</v>
      </c>
      <c r="J63" s="54">
        <f>ROUND(F63*H63,0)</f>
        <v>0</v>
      </c>
      <c r="K63" s="30" t="s">
        <v>146</v>
      </c>
      <c r="L63" s="25"/>
      <c r="M63" s="28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row>
    <row r="64" spans="1:69" s="1" customFormat="1" ht="15" customHeight="1">
      <c r="A64" s="25"/>
      <c r="B64" s="61"/>
      <c r="C64" s="60"/>
      <c r="D64" s="61"/>
      <c r="E64" s="61"/>
      <c r="F64" s="62"/>
      <c r="G64" s="63"/>
      <c r="H64" s="635" t="s">
        <v>218</v>
      </c>
      <c r="I64" s="636"/>
      <c r="J64" s="64"/>
      <c r="K64" s="30"/>
      <c r="L64" s="25"/>
      <c r="M64" s="28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row>
    <row r="65" spans="1:69" s="1" customFormat="1" ht="15" customHeight="1" thickBot="1">
      <c r="A65" s="25"/>
      <c r="B65" s="30"/>
      <c r="C65" s="30"/>
      <c r="D65" s="30"/>
      <c r="E65" s="30"/>
      <c r="F65" s="66"/>
      <c r="G65" s="30"/>
      <c r="H65" s="633" t="s">
        <v>139</v>
      </c>
      <c r="I65" s="634"/>
      <c r="J65" s="67">
        <f>SUM(J60:J63)</f>
        <v>0</v>
      </c>
      <c r="K65" s="30" t="s">
        <v>894</v>
      </c>
      <c r="L65" s="25" t="s">
        <v>138</v>
      </c>
      <c r="M65" s="28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row>
    <row r="66" spans="1:69" s="1" customFormat="1" ht="18.75" customHeight="1">
      <c r="A66" s="25"/>
      <c r="B66" s="25"/>
      <c r="C66" s="25"/>
      <c r="D66" s="25"/>
      <c r="E66" s="25"/>
      <c r="F66" s="68"/>
      <c r="G66" s="25"/>
      <c r="H66" s="25"/>
      <c r="I66" s="25"/>
      <c r="J66" s="68"/>
      <c r="K66" s="25"/>
      <c r="L66" s="25"/>
      <c r="M66" s="28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row>
    <row r="67" spans="1:2" ht="18.75" customHeight="1">
      <c r="A67" s="23" t="s">
        <v>37</v>
      </c>
      <c r="B67" s="25" t="s">
        <v>406</v>
      </c>
    </row>
    <row r="68" ht="11.25" customHeight="1">
      <c r="A68" s="31"/>
    </row>
    <row r="69" spans="1:11" ht="18.75" customHeight="1">
      <c r="A69" s="31"/>
      <c r="B69" s="638" t="s">
        <v>158</v>
      </c>
      <c r="C69" s="639"/>
      <c r="D69" s="638" t="s">
        <v>157</v>
      </c>
      <c r="E69" s="639"/>
      <c r="F69" s="36" t="s">
        <v>156</v>
      </c>
      <c r="G69" s="37"/>
      <c r="H69" s="37" t="s">
        <v>155</v>
      </c>
      <c r="I69" s="37"/>
      <c r="J69" s="36" t="s">
        <v>3</v>
      </c>
      <c r="K69" s="30"/>
    </row>
    <row r="70" spans="1:11" ht="15" customHeight="1">
      <c r="A70" s="31"/>
      <c r="B70" s="39"/>
      <c r="C70" s="40"/>
      <c r="D70" s="41"/>
      <c r="E70" s="42"/>
      <c r="F70" s="43"/>
      <c r="G70" s="44"/>
      <c r="H70" s="44"/>
      <c r="I70" s="44"/>
      <c r="J70" s="46" t="s">
        <v>154</v>
      </c>
      <c r="K70" s="30"/>
    </row>
    <row r="71" spans="1:69" s="1" customFormat="1" ht="15" customHeight="1">
      <c r="A71" s="25"/>
      <c r="B71" s="47">
        <v>1</v>
      </c>
      <c r="C71" s="48" t="s">
        <v>895</v>
      </c>
      <c r="D71" s="631"/>
      <c r="E71" s="632"/>
      <c r="F71" s="51"/>
      <c r="G71" s="52" t="s">
        <v>138</v>
      </c>
      <c r="H71" s="53">
        <v>0.413</v>
      </c>
      <c r="I71" s="52" t="s">
        <v>142</v>
      </c>
      <c r="J71" s="54">
        <f aca="true" t="shared" si="2" ref="J71:J77">ROUND(F71*H71,0)</f>
        <v>0</v>
      </c>
      <c r="K71" s="30" t="s">
        <v>152</v>
      </c>
      <c r="L71" s="25"/>
      <c r="M71" s="28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row>
    <row r="72" spans="1:69" s="1" customFormat="1" ht="15" customHeight="1">
      <c r="A72" s="25"/>
      <c r="B72" s="47">
        <v>2</v>
      </c>
      <c r="C72" s="48" t="s">
        <v>682</v>
      </c>
      <c r="D72" s="631"/>
      <c r="E72" s="632"/>
      <c r="F72" s="51"/>
      <c r="G72" s="52" t="s">
        <v>138</v>
      </c>
      <c r="H72" s="53">
        <v>0.441</v>
      </c>
      <c r="I72" s="52" t="s">
        <v>142</v>
      </c>
      <c r="J72" s="54">
        <f t="shared" si="2"/>
        <v>0</v>
      </c>
      <c r="K72" s="30" t="s">
        <v>150</v>
      </c>
      <c r="L72" s="25"/>
      <c r="M72" s="28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row>
    <row r="73" spans="1:69" s="1" customFormat="1" ht="15" customHeight="1">
      <c r="A73" s="25"/>
      <c r="B73" s="47">
        <v>3</v>
      </c>
      <c r="C73" s="48" t="s">
        <v>683</v>
      </c>
      <c r="D73" s="631"/>
      <c r="E73" s="632"/>
      <c r="F73" s="51"/>
      <c r="G73" s="52" t="s">
        <v>138</v>
      </c>
      <c r="H73" s="53">
        <v>0.473</v>
      </c>
      <c r="I73" s="52" t="s">
        <v>142</v>
      </c>
      <c r="J73" s="54">
        <f t="shared" si="2"/>
        <v>0</v>
      </c>
      <c r="K73" s="30" t="s">
        <v>148</v>
      </c>
      <c r="L73" s="25"/>
      <c r="M73" s="28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row>
    <row r="74" spans="1:69" s="1" customFormat="1" ht="15" customHeight="1">
      <c r="A74" s="25"/>
      <c r="B74" s="70">
        <v>4</v>
      </c>
      <c r="C74" s="50" t="s">
        <v>684</v>
      </c>
      <c r="D74" s="631"/>
      <c r="E74" s="632"/>
      <c r="F74" s="51"/>
      <c r="G74" s="52" t="s">
        <v>138</v>
      </c>
      <c r="H74" s="53">
        <v>0.5</v>
      </c>
      <c r="I74" s="52" t="s">
        <v>142</v>
      </c>
      <c r="J74" s="54">
        <f t="shared" si="2"/>
        <v>0</v>
      </c>
      <c r="K74" s="30" t="s">
        <v>146</v>
      </c>
      <c r="L74" s="25"/>
      <c r="M74" s="28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row>
    <row r="75" spans="1:69" s="1" customFormat="1" ht="15" customHeight="1">
      <c r="A75" s="25"/>
      <c r="B75" s="70">
        <v>5</v>
      </c>
      <c r="C75" s="50" t="s">
        <v>145</v>
      </c>
      <c r="D75" s="631"/>
      <c r="E75" s="632"/>
      <c r="F75" s="51"/>
      <c r="G75" s="52" t="s">
        <v>138</v>
      </c>
      <c r="H75" s="53">
        <v>0.5</v>
      </c>
      <c r="I75" s="52" t="s">
        <v>142</v>
      </c>
      <c r="J75" s="54">
        <f t="shared" si="2"/>
        <v>0</v>
      </c>
      <c r="K75" s="30" t="s">
        <v>144</v>
      </c>
      <c r="L75" s="25"/>
      <c r="M75" s="28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row>
    <row r="76" spans="1:69" s="1" customFormat="1" ht="15" customHeight="1">
      <c r="A76" s="25"/>
      <c r="B76" s="70">
        <v>6</v>
      </c>
      <c r="C76" s="50" t="s">
        <v>143</v>
      </c>
      <c r="D76" s="631"/>
      <c r="E76" s="632"/>
      <c r="F76" s="51"/>
      <c r="G76" s="52" t="s">
        <v>138</v>
      </c>
      <c r="H76" s="53">
        <v>0.5</v>
      </c>
      <c r="I76" s="52" t="s">
        <v>142</v>
      </c>
      <c r="J76" s="54">
        <f>ROUND(F76*H76,0)</f>
        <v>0</v>
      </c>
      <c r="K76" s="30" t="s">
        <v>141</v>
      </c>
      <c r="L76" s="25"/>
      <c r="M76" s="28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row>
    <row r="77" spans="1:69" s="1" customFormat="1" ht="15" customHeight="1" thickBot="1">
      <c r="A77" s="25"/>
      <c r="B77" s="70">
        <v>7</v>
      </c>
      <c r="C77" s="50" t="s">
        <v>649</v>
      </c>
      <c r="D77" s="631"/>
      <c r="E77" s="632"/>
      <c r="F77" s="51"/>
      <c r="G77" s="52" t="s">
        <v>138</v>
      </c>
      <c r="H77" s="53">
        <v>0.5</v>
      </c>
      <c r="I77" s="52" t="s">
        <v>142</v>
      </c>
      <c r="J77" s="54">
        <f t="shared" si="2"/>
        <v>0</v>
      </c>
      <c r="K77" s="30" t="s">
        <v>163</v>
      </c>
      <c r="L77" s="25"/>
      <c r="M77" s="28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row>
    <row r="78" spans="1:69" s="1" customFormat="1" ht="15" customHeight="1">
      <c r="A78" s="25"/>
      <c r="B78" s="61"/>
      <c r="C78" s="60"/>
      <c r="D78" s="61"/>
      <c r="E78" s="61"/>
      <c r="F78" s="62"/>
      <c r="G78" s="63"/>
      <c r="H78" s="635" t="s">
        <v>222</v>
      </c>
      <c r="I78" s="636"/>
      <c r="J78" s="64"/>
      <c r="K78" s="30"/>
      <c r="L78" s="25"/>
      <c r="M78" s="28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row>
    <row r="79" spans="1:69" s="1" customFormat="1" ht="15" customHeight="1" thickBot="1">
      <c r="A79" s="25"/>
      <c r="B79" s="30"/>
      <c r="C79" s="30"/>
      <c r="D79" s="30"/>
      <c r="E79" s="30"/>
      <c r="F79" s="66"/>
      <c r="G79" s="30"/>
      <c r="H79" s="633" t="s">
        <v>139</v>
      </c>
      <c r="I79" s="634"/>
      <c r="J79" s="67">
        <f>SUM(J71:J77)</f>
        <v>0</v>
      </c>
      <c r="K79" s="30" t="s">
        <v>896</v>
      </c>
      <c r="L79" s="25" t="s">
        <v>138</v>
      </c>
      <c r="M79" s="28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row>
    <row r="80" spans="1:69" s="1" customFormat="1" ht="18.75" customHeight="1">
      <c r="A80" s="25"/>
      <c r="B80" s="25"/>
      <c r="C80" s="25"/>
      <c r="D80" s="25"/>
      <c r="E80" s="25"/>
      <c r="F80" s="68"/>
      <c r="G80" s="25"/>
      <c r="H80" s="25"/>
      <c r="I80" s="25"/>
      <c r="J80" s="68"/>
      <c r="K80" s="25"/>
      <c r="L80" s="25"/>
      <c r="M80" s="28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row>
    <row r="81" spans="1:2" ht="18.75" customHeight="1">
      <c r="A81" s="287" t="s">
        <v>34</v>
      </c>
      <c r="B81" s="25" t="s">
        <v>405</v>
      </c>
    </row>
    <row r="82" spans="1:8" ht="11.25" customHeight="1">
      <c r="A82" s="31"/>
      <c r="H82" s="33"/>
    </row>
    <row r="83" spans="1:8" ht="15" customHeight="1">
      <c r="A83" s="31"/>
      <c r="B83" s="658" t="s">
        <v>897</v>
      </c>
      <c r="C83" s="658"/>
      <c r="D83" s="658"/>
      <c r="E83" s="658"/>
      <c r="H83" s="33"/>
    </row>
    <row r="84" spans="1:69" s="1" customFormat="1" ht="15" customHeight="1">
      <c r="A84" s="23"/>
      <c r="B84" s="658"/>
      <c r="C84" s="658"/>
      <c r="D84" s="658"/>
      <c r="E84" s="658"/>
      <c r="F84" s="68"/>
      <c r="G84" s="25"/>
      <c r="H84" s="69" t="s">
        <v>232</v>
      </c>
      <c r="I84" s="25"/>
      <c r="J84" s="68"/>
      <c r="K84" s="25"/>
      <c r="L84" s="25"/>
      <c r="M84" s="28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row>
    <row r="85" spans="1:69" s="1" customFormat="1" ht="18.75" customHeight="1">
      <c r="A85" s="23"/>
      <c r="B85" s="658"/>
      <c r="C85" s="658"/>
      <c r="D85" s="658"/>
      <c r="E85" s="658"/>
      <c r="F85" s="51"/>
      <c r="G85" s="27" t="s">
        <v>138</v>
      </c>
      <c r="H85" s="288">
        <v>0.8</v>
      </c>
      <c r="I85" s="27" t="s">
        <v>142</v>
      </c>
      <c r="J85" s="54">
        <f>ROUND(F85*H85,0)</f>
        <v>0</v>
      </c>
      <c r="K85" s="30" t="s">
        <v>898</v>
      </c>
      <c r="L85" s="25" t="s">
        <v>138</v>
      </c>
      <c r="M85" s="28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row>
    <row r="86" spans="1:69" s="1" customFormat="1" ht="10.5" customHeight="1">
      <c r="A86" s="25"/>
      <c r="B86" s="25"/>
      <c r="C86" s="25"/>
      <c r="D86" s="25"/>
      <c r="E86" s="25"/>
      <c r="F86" s="68"/>
      <c r="G86" s="25"/>
      <c r="H86" s="25"/>
      <c r="I86" s="25"/>
      <c r="J86" s="86" t="s">
        <v>231</v>
      </c>
      <c r="K86" s="25"/>
      <c r="L86" s="25"/>
      <c r="M86" s="28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row>
    <row r="87" spans="1:69" s="1" customFormat="1" ht="18.75" customHeight="1">
      <c r="A87" s="25"/>
      <c r="B87" s="25"/>
      <c r="C87" s="25"/>
      <c r="D87" s="25"/>
      <c r="E87" s="25"/>
      <c r="F87" s="68"/>
      <c r="G87" s="25"/>
      <c r="H87" s="25"/>
      <c r="I87" s="25"/>
      <c r="J87" s="86"/>
      <c r="K87" s="25"/>
      <c r="L87" s="25"/>
      <c r="M87" s="28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s="7" customFormat="1" ht="18.75" customHeight="1">
      <c r="A88" s="289" t="s">
        <v>38</v>
      </c>
      <c r="B88" s="290" t="s">
        <v>404</v>
      </c>
      <c r="C88" s="291"/>
      <c r="D88" s="291"/>
      <c r="E88" s="291"/>
      <c r="F88" s="292"/>
      <c r="G88" s="291"/>
      <c r="H88" s="291"/>
      <c r="I88" s="291"/>
      <c r="J88" s="292"/>
      <c r="K88" s="291"/>
      <c r="L88" s="291"/>
      <c r="M88" s="293"/>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row>
    <row r="89" ht="11.25" customHeight="1">
      <c r="A89" s="31"/>
    </row>
    <row r="90" spans="1:11" ht="18.75" customHeight="1">
      <c r="A90" s="31"/>
      <c r="B90" s="638" t="s">
        <v>400</v>
      </c>
      <c r="C90" s="639"/>
      <c r="D90" s="638" t="s">
        <v>157</v>
      </c>
      <c r="E90" s="639"/>
      <c r="F90" s="71" t="s">
        <v>399</v>
      </c>
      <c r="G90" s="37"/>
      <c r="H90" s="37" t="s">
        <v>155</v>
      </c>
      <c r="I90" s="37"/>
      <c r="J90" s="36" t="s">
        <v>3</v>
      </c>
      <c r="K90" s="30"/>
    </row>
    <row r="91" spans="1:11" ht="15" customHeight="1">
      <c r="A91" s="31"/>
      <c r="B91" s="39"/>
      <c r="C91" s="40"/>
      <c r="D91" s="41"/>
      <c r="E91" s="42"/>
      <c r="F91" s="43"/>
      <c r="G91" s="44"/>
      <c r="H91" s="44"/>
      <c r="I91" s="44"/>
      <c r="J91" s="46" t="s">
        <v>154</v>
      </c>
      <c r="K91" s="30"/>
    </row>
    <row r="92" spans="1:69" s="1" customFormat="1" ht="15" customHeight="1">
      <c r="A92" s="25"/>
      <c r="B92" s="47">
        <v>1</v>
      </c>
      <c r="C92" s="48" t="s">
        <v>682</v>
      </c>
      <c r="D92" s="631"/>
      <c r="E92" s="632"/>
      <c r="F92" s="51"/>
      <c r="G92" s="52" t="s">
        <v>138</v>
      </c>
      <c r="H92" s="254">
        <v>0.148</v>
      </c>
      <c r="I92" s="52" t="s">
        <v>142</v>
      </c>
      <c r="J92" s="54">
        <f aca="true" t="shared" si="3" ref="J92:J97">ROUND(F92*H92,0)</f>
        <v>0</v>
      </c>
      <c r="K92" s="30" t="s">
        <v>152</v>
      </c>
      <c r="L92" s="25"/>
      <c r="M92" s="28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row>
    <row r="93" spans="1:69" s="1" customFormat="1" ht="15" customHeight="1">
      <c r="A93" s="25"/>
      <c r="B93" s="47">
        <v>2</v>
      </c>
      <c r="C93" s="48" t="s">
        <v>683</v>
      </c>
      <c r="D93" s="631"/>
      <c r="E93" s="632"/>
      <c r="F93" s="51"/>
      <c r="G93" s="52" t="s">
        <v>138</v>
      </c>
      <c r="H93" s="254">
        <v>0.157</v>
      </c>
      <c r="I93" s="52" t="s">
        <v>142</v>
      </c>
      <c r="J93" s="54">
        <f t="shared" si="3"/>
        <v>0</v>
      </c>
      <c r="K93" s="30" t="s">
        <v>150</v>
      </c>
      <c r="L93" s="25"/>
      <c r="M93" s="28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row>
    <row r="94" spans="1:69" s="1" customFormat="1" ht="15" customHeight="1">
      <c r="A94" s="25"/>
      <c r="B94" s="70">
        <v>3</v>
      </c>
      <c r="C94" s="50" t="s">
        <v>684</v>
      </c>
      <c r="D94" s="631"/>
      <c r="E94" s="632"/>
      <c r="F94" s="51"/>
      <c r="G94" s="52" t="s">
        <v>138</v>
      </c>
      <c r="H94" s="254">
        <v>0.166</v>
      </c>
      <c r="I94" s="52" t="s">
        <v>142</v>
      </c>
      <c r="J94" s="54">
        <f t="shared" si="3"/>
        <v>0</v>
      </c>
      <c r="K94" s="30" t="s">
        <v>148</v>
      </c>
      <c r="L94" s="25"/>
      <c r="M94" s="28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row>
    <row r="95" spans="1:69" s="1" customFormat="1" ht="15" customHeight="1">
      <c r="A95" s="25"/>
      <c r="B95" s="294">
        <v>4</v>
      </c>
      <c r="C95" s="295" t="s">
        <v>143</v>
      </c>
      <c r="D95" s="631"/>
      <c r="E95" s="632"/>
      <c r="F95" s="51"/>
      <c r="G95" s="52" t="s">
        <v>138</v>
      </c>
      <c r="H95" s="254">
        <v>0.183</v>
      </c>
      <c r="I95" s="52" t="s">
        <v>142</v>
      </c>
      <c r="J95" s="54">
        <f t="shared" si="3"/>
        <v>0</v>
      </c>
      <c r="K95" s="30" t="s">
        <v>146</v>
      </c>
      <c r="L95" s="25"/>
      <c r="M95" s="28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row>
    <row r="96" spans="1:69" s="1" customFormat="1" ht="15" customHeight="1">
      <c r="A96" s="25"/>
      <c r="B96" s="294">
        <v>5</v>
      </c>
      <c r="C96" s="295" t="s">
        <v>649</v>
      </c>
      <c r="D96" s="631"/>
      <c r="E96" s="632"/>
      <c r="F96" s="51"/>
      <c r="G96" s="52" t="s">
        <v>138</v>
      </c>
      <c r="H96" s="254">
        <v>0.191</v>
      </c>
      <c r="I96" s="52" t="s">
        <v>142</v>
      </c>
      <c r="J96" s="54">
        <f t="shared" si="3"/>
        <v>0</v>
      </c>
      <c r="K96" s="30" t="s">
        <v>144</v>
      </c>
      <c r="L96" s="25"/>
      <c r="M96" s="28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row>
    <row r="97" spans="1:69" s="1" customFormat="1" ht="15" customHeight="1" thickBot="1">
      <c r="A97" s="25"/>
      <c r="B97" s="294">
        <v>6</v>
      </c>
      <c r="C97" s="295" t="s">
        <v>685</v>
      </c>
      <c r="D97" s="631"/>
      <c r="E97" s="632"/>
      <c r="F97" s="51"/>
      <c r="G97" s="52" t="s">
        <v>138</v>
      </c>
      <c r="H97" s="254">
        <v>0.2</v>
      </c>
      <c r="I97" s="52" t="s">
        <v>142</v>
      </c>
      <c r="J97" s="54">
        <f t="shared" si="3"/>
        <v>0</v>
      </c>
      <c r="K97" s="30" t="s">
        <v>141</v>
      </c>
      <c r="L97" s="25"/>
      <c r="M97" s="28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row>
    <row r="98" spans="1:69" s="1" customFormat="1" ht="15" customHeight="1">
      <c r="A98" s="25"/>
      <c r="B98" s="61"/>
      <c r="C98" s="60"/>
      <c r="D98" s="61"/>
      <c r="E98" s="61"/>
      <c r="F98" s="62"/>
      <c r="G98" s="63"/>
      <c r="H98" s="635" t="s">
        <v>140</v>
      </c>
      <c r="I98" s="636"/>
      <c r="J98" s="64"/>
      <c r="K98" s="30"/>
      <c r="L98" s="25"/>
      <c r="M98" s="28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row>
    <row r="99" spans="1:69" s="1" customFormat="1" ht="15" customHeight="1" thickBot="1">
      <c r="A99" s="25"/>
      <c r="B99" s="30"/>
      <c r="C99" s="30"/>
      <c r="D99" s="30"/>
      <c r="E99" s="30"/>
      <c r="F99" s="66"/>
      <c r="G99" s="30"/>
      <c r="H99" s="633" t="s">
        <v>139</v>
      </c>
      <c r="I99" s="634"/>
      <c r="J99" s="67">
        <f>SUM(J92:J97)</f>
        <v>0</v>
      </c>
      <c r="K99" s="30" t="s">
        <v>899</v>
      </c>
      <c r="L99" s="25" t="s">
        <v>138</v>
      </c>
      <c r="M99" s="28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s="1" customFormat="1" ht="18.75" customHeight="1">
      <c r="A100" s="25"/>
      <c r="B100" s="25"/>
      <c r="C100" s="25"/>
      <c r="D100" s="25"/>
      <c r="E100" s="25"/>
      <c r="F100" s="68"/>
      <c r="G100" s="25"/>
      <c r="H100" s="25"/>
      <c r="I100" s="25"/>
      <c r="J100" s="68"/>
      <c r="K100" s="25"/>
      <c r="L100" s="25"/>
      <c r="M100" s="28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row>
    <row r="101" spans="1:2" ht="18.75" customHeight="1">
      <c r="A101" s="23" t="s">
        <v>39</v>
      </c>
      <c r="B101" s="25" t="s">
        <v>403</v>
      </c>
    </row>
    <row r="102" ht="11.25" customHeight="1">
      <c r="A102" s="31"/>
    </row>
    <row r="103" spans="1:11" ht="18.75" customHeight="1">
      <c r="A103" s="31"/>
      <c r="B103" s="638" t="s">
        <v>400</v>
      </c>
      <c r="C103" s="639"/>
      <c r="D103" s="638" t="s">
        <v>157</v>
      </c>
      <c r="E103" s="639"/>
      <c r="F103" s="71" t="s">
        <v>399</v>
      </c>
      <c r="G103" s="37"/>
      <c r="H103" s="37" t="s">
        <v>155</v>
      </c>
      <c r="I103" s="37"/>
      <c r="J103" s="36" t="s">
        <v>3</v>
      </c>
      <c r="K103" s="30"/>
    </row>
    <row r="104" spans="1:11" ht="15" customHeight="1" thickBot="1">
      <c r="A104" s="31"/>
      <c r="B104" s="39"/>
      <c r="C104" s="40"/>
      <c r="D104" s="41"/>
      <c r="E104" s="42"/>
      <c r="F104" s="43"/>
      <c r="G104" s="44"/>
      <c r="H104" s="44"/>
      <c r="I104" s="44"/>
      <c r="J104" s="282" t="s">
        <v>154</v>
      </c>
      <c r="K104" s="30"/>
    </row>
    <row r="105" spans="1:69" s="1" customFormat="1" ht="15" customHeight="1" thickBot="1">
      <c r="A105" s="25"/>
      <c r="B105" s="70"/>
      <c r="C105" s="50" t="s">
        <v>900</v>
      </c>
      <c r="D105" s="631"/>
      <c r="E105" s="632"/>
      <c r="F105" s="51"/>
      <c r="G105" s="52" t="s">
        <v>138</v>
      </c>
      <c r="H105" s="254">
        <v>0.262</v>
      </c>
      <c r="I105" s="263" t="s">
        <v>142</v>
      </c>
      <c r="J105" s="296">
        <f>ROUND(F105*H105,0)</f>
        <v>0</v>
      </c>
      <c r="K105" s="30" t="s">
        <v>901</v>
      </c>
      <c r="L105" s="25" t="s">
        <v>138</v>
      </c>
      <c r="M105" s="28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s="1" customFormat="1" ht="18.75" customHeight="1">
      <c r="A106" s="25"/>
      <c r="B106" s="25"/>
      <c r="C106" s="25"/>
      <c r="D106" s="25"/>
      <c r="E106" s="25"/>
      <c r="F106" s="68"/>
      <c r="G106" s="25"/>
      <c r="H106" s="25"/>
      <c r="I106" s="25"/>
      <c r="J106" s="68"/>
      <c r="K106" s="25"/>
      <c r="L106" s="25"/>
      <c r="M106" s="28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2" ht="18.75" customHeight="1">
      <c r="A107" s="287" t="s">
        <v>68</v>
      </c>
      <c r="B107" s="25" t="s">
        <v>402</v>
      </c>
    </row>
    <row r="108" ht="11.25" customHeight="1">
      <c r="A108" s="31"/>
    </row>
    <row r="109" spans="1:11" ht="18.75" customHeight="1">
      <c r="A109" s="31"/>
      <c r="B109" s="638" t="s">
        <v>400</v>
      </c>
      <c r="C109" s="639"/>
      <c r="D109" s="638" t="s">
        <v>157</v>
      </c>
      <c r="E109" s="639"/>
      <c r="F109" s="71" t="s">
        <v>399</v>
      </c>
      <c r="G109" s="37"/>
      <c r="H109" s="37" t="s">
        <v>155</v>
      </c>
      <c r="I109" s="37"/>
      <c r="J109" s="36" t="s">
        <v>3</v>
      </c>
      <c r="K109" s="30"/>
    </row>
    <row r="110" spans="1:11" ht="15" customHeight="1">
      <c r="A110" s="31"/>
      <c r="B110" s="39"/>
      <c r="C110" s="40"/>
      <c r="D110" s="41"/>
      <c r="E110" s="42"/>
      <c r="F110" s="43"/>
      <c r="G110" s="44"/>
      <c r="H110" s="44"/>
      <c r="I110" s="44"/>
      <c r="J110" s="46" t="s">
        <v>154</v>
      </c>
      <c r="K110" s="30"/>
    </row>
    <row r="111" spans="1:69" s="1" customFormat="1" ht="15" customHeight="1">
      <c r="A111" s="25"/>
      <c r="B111" s="47">
        <v>1</v>
      </c>
      <c r="C111" s="48" t="s">
        <v>902</v>
      </c>
      <c r="D111" s="631"/>
      <c r="E111" s="632"/>
      <c r="F111" s="51"/>
      <c r="G111" s="52" t="s">
        <v>138</v>
      </c>
      <c r="H111" s="254">
        <v>0.314</v>
      </c>
      <c r="I111" s="52" t="s">
        <v>142</v>
      </c>
      <c r="J111" s="54">
        <f>ROUND(F111*H111,0)</f>
        <v>0</v>
      </c>
      <c r="K111" s="30" t="s">
        <v>152</v>
      </c>
      <c r="L111" s="25"/>
      <c r="M111" s="28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row>
    <row r="112" spans="1:69" s="1" customFormat="1" ht="15" customHeight="1" thickBot="1">
      <c r="A112" s="25"/>
      <c r="B112" s="70">
        <v>2</v>
      </c>
      <c r="C112" s="50" t="s">
        <v>900</v>
      </c>
      <c r="D112" s="631"/>
      <c r="E112" s="632"/>
      <c r="F112" s="51"/>
      <c r="G112" s="52" t="s">
        <v>138</v>
      </c>
      <c r="H112" s="254">
        <v>0.35</v>
      </c>
      <c r="I112" s="52" t="s">
        <v>142</v>
      </c>
      <c r="J112" s="54">
        <f>ROUND(F112*H112,0)</f>
        <v>0</v>
      </c>
      <c r="K112" s="30" t="s">
        <v>150</v>
      </c>
      <c r="L112" s="25"/>
      <c r="M112" s="28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row>
    <row r="113" spans="1:69" s="1" customFormat="1" ht="15" customHeight="1">
      <c r="A113" s="25"/>
      <c r="B113" s="61"/>
      <c r="C113" s="60"/>
      <c r="D113" s="61"/>
      <c r="E113" s="61"/>
      <c r="F113" s="62"/>
      <c r="G113" s="63"/>
      <c r="H113" s="635" t="s">
        <v>636</v>
      </c>
      <c r="I113" s="636"/>
      <c r="J113" s="64"/>
      <c r="K113" s="30"/>
      <c r="L113" s="25"/>
      <c r="M113" s="28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row>
    <row r="114" spans="1:69" s="1" customFormat="1" ht="15" customHeight="1" thickBot="1">
      <c r="A114" s="25"/>
      <c r="B114" s="30"/>
      <c r="C114" s="30"/>
      <c r="D114" s="30"/>
      <c r="E114" s="30"/>
      <c r="F114" s="66"/>
      <c r="G114" s="30"/>
      <c r="H114" s="633" t="s">
        <v>139</v>
      </c>
      <c r="I114" s="634"/>
      <c r="J114" s="67">
        <f>SUM(J111:J112)</f>
        <v>0</v>
      </c>
      <c r="K114" s="30" t="s">
        <v>217</v>
      </c>
      <c r="L114" s="25" t="s">
        <v>138</v>
      </c>
      <c r="M114" s="28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row>
    <row r="115" spans="1:69" s="1" customFormat="1" ht="18.75" customHeight="1">
      <c r="A115" s="25"/>
      <c r="B115" s="25"/>
      <c r="C115" s="25"/>
      <c r="D115" s="25"/>
      <c r="E115" s="25"/>
      <c r="F115" s="68"/>
      <c r="G115" s="25"/>
      <c r="H115" s="25"/>
      <c r="I115" s="25"/>
      <c r="J115" s="68"/>
      <c r="K115" s="25"/>
      <c r="L115" s="25"/>
      <c r="M115" s="28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row>
    <row r="116" spans="1:2" ht="18.75" customHeight="1">
      <c r="A116" s="287" t="s">
        <v>647</v>
      </c>
      <c r="B116" s="25" t="s">
        <v>401</v>
      </c>
    </row>
    <row r="117" ht="11.25" customHeight="1">
      <c r="A117" s="31"/>
    </row>
    <row r="118" spans="1:11" ht="18.75" customHeight="1">
      <c r="A118" s="31"/>
      <c r="B118" s="638" t="s">
        <v>400</v>
      </c>
      <c r="C118" s="639"/>
      <c r="D118" s="638" t="s">
        <v>157</v>
      </c>
      <c r="E118" s="639"/>
      <c r="F118" s="71" t="s">
        <v>399</v>
      </c>
      <c r="G118" s="37"/>
      <c r="H118" s="37" t="s">
        <v>155</v>
      </c>
      <c r="I118" s="37"/>
      <c r="J118" s="36" t="s">
        <v>3</v>
      </c>
      <c r="K118" s="30"/>
    </row>
    <row r="119" spans="1:11" ht="15" customHeight="1">
      <c r="A119" s="31"/>
      <c r="B119" s="39"/>
      <c r="C119" s="40"/>
      <c r="D119" s="41"/>
      <c r="E119" s="42"/>
      <c r="F119" s="43"/>
      <c r="G119" s="44"/>
      <c r="H119" s="44"/>
      <c r="I119" s="44"/>
      <c r="J119" s="282" t="s">
        <v>154</v>
      </c>
      <c r="K119" s="30"/>
    </row>
    <row r="120" spans="1:69" s="1" customFormat="1" ht="15" customHeight="1">
      <c r="A120" s="25"/>
      <c r="B120" s="47">
        <v>1</v>
      </c>
      <c r="C120" s="50" t="s">
        <v>900</v>
      </c>
      <c r="D120" s="631"/>
      <c r="E120" s="632"/>
      <c r="F120" s="51"/>
      <c r="G120" s="52" t="s">
        <v>138</v>
      </c>
      <c r="H120" s="53">
        <v>0.437</v>
      </c>
      <c r="I120" s="263" t="s">
        <v>142</v>
      </c>
      <c r="J120" s="54">
        <f>ROUND(F120*H120,0)</f>
        <v>0</v>
      </c>
      <c r="K120" s="30" t="s">
        <v>152</v>
      </c>
      <c r="L120" s="25"/>
      <c r="M120" s="28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row>
    <row r="121" spans="1:69" s="1" customFormat="1" ht="15" customHeight="1" thickBot="1">
      <c r="A121" s="25"/>
      <c r="B121" s="70">
        <v>2</v>
      </c>
      <c r="C121" s="50" t="s">
        <v>685</v>
      </c>
      <c r="D121" s="631"/>
      <c r="E121" s="632"/>
      <c r="F121" s="51"/>
      <c r="G121" s="52" t="s">
        <v>138</v>
      </c>
      <c r="H121" s="254">
        <v>0.5</v>
      </c>
      <c r="I121" s="52" t="s">
        <v>142</v>
      </c>
      <c r="J121" s="297">
        <f>ROUND(F121*H121,0)</f>
        <v>0</v>
      </c>
      <c r="K121" s="30" t="s">
        <v>150</v>
      </c>
      <c r="L121" s="25"/>
      <c r="M121" s="28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row>
    <row r="122" spans="1:69" s="1" customFormat="1" ht="15" customHeight="1">
      <c r="A122" s="25"/>
      <c r="B122" s="61"/>
      <c r="C122" s="60"/>
      <c r="D122" s="61"/>
      <c r="E122" s="61"/>
      <c r="F122" s="62"/>
      <c r="G122" s="63"/>
      <c r="H122" s="635" t="s">
        <v>636</v>
      </c>
      <c r="I122" s="636"/>
      <c r="J122" s="64"/>
      <c r="K122" s="30"/>
      <c r="L122" s="25"/>
      <c r="M122" s="28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row>
    <row r="123" spans="1:69" s="1" customFormat="1" ht="15" customHeight="1" thickBot="1">
      <c r="A123" s="25"/>
      <c r="B123" s="30"/>
      <c r="C123" s="30"/>
      <c r="D123" s="30"/>
      <c r="E123" s="30"/>
      <c r="F123" s="66"/>
      <c r="G123" s="30"/>
      <c r="H123" s="633" t="s">
        <v>139</v>
      </c>
      <c r="I123" s="634"/>
      <c r="J123" s="67">
        <f>SUM(J120:J121)</f>
        <v>0</v>
      </c>
      <c r="K123" s="30" t="s">
        <v>686</v>
      </c>
      <c r="L123" s="25" t="s">
        <v>733</v>
      </c>
      <c r="M123" s="28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row>
    <row r="124" spans="1:69" s="1" customFormat="1" ht="15" customHeight="1">
      <c r="A124" s="25"/>
      <c r="B124" s="25"/>
      <c r="C124" s="25"/>
      <c r="D124" s="25"/>
      <c r="E124" s="25"/>
      <c r="F124" s="68"/>
      <c r="G124" s="25"/>
      <c r="H124" s="25"/>
      <c r="I124" s="25"/>
      <c r="J124" s="68"/>
      <c r="K124" s="25"/>
      <c r="L124" s="25"/>
      <c r="M124" s="28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row>
    <row r="125" spans="1:69" s="1" customFormat="1" ht="15" customHeight="1">
      <c r="A125" s="30" t="s">
        <v>687</v>
      </c>
      <c r="B125" s="30"/>
      <c r="C125" s="25"/>
      <c r="D125" s="25"/>
      <c r="E125" s="25"/>
      <c r="F125" s="68"/>
      <c r="G125" s="25"/>
      <c r="H125" s="25"/>
      <c r="I125" s="25"/>
      <c r="J125" s="68"/>
      <c r="K125" s="25"/>
      <c r="L125" s="25"/>
      <c r="M125" s="28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row>
    <row r="126" spans="1:69" s="1" customFormat="1" ht="15" customHeight="1">
      <c r="A126" s="30" t="s">
        <v>903</v>
      </c>
      <c r="B126" s="25"/>
      <c r="C126" s="25"/>
      <c r="D126" s="25"/>
      <c r="E126" s="25"/>
      <c r="F126" s="68"/>
      <c r="G126" s="25"/>
      <c r="H126" s="25"/>
      <c r="I126" s="25"/>
      <c r="J126" s="68"/>
      <c r="K126" s="25"/>
      <c r="L126" s="25"/>
      <c r="M126" s="28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row>
    <row r="127" spans="1:69" s="4" customFormat="1" ht="15" customHeight="1">
      <c r="A127" s="30" t="s">
        <v>688</v>
      </c>
      <c r="B127" s="30"/>
      <c r="C127" s="30"/>
      <c r="D127" s="30"/>
      <c r="E127" s="30"/>
      <c r="F127" s="66"/>
      <c r="G127" s="30"/>
      <c r="H127" s="30"/>
      <c r="I127" s="30"/>
      <c r="J127" s="66"/>
      <c r="K127" s="30"/>
      <c r="L127" s="30"/>
      <c r="M127" s="61"/>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row>
    <row r="128" spans="1:69" s="4" customFormat="1" ht="15" customHeight="1">
      <c r="A128" s="30" t="s">
        <v>904</v>
      </c>
      <c r="B128" s="30"/>
      <c r="C128" s="30"/>
      <c r="D128" s="30"/>
      <c r="E128" s="30"/>
      <c r="F128" s="66"/>
      <c r="G128" s="30"/>
      <c r="H128" s="30"/>
      <c r="I128" s="30"/>
      <c r="J128" s="66"/>
      <c r="K128" s="30"/>
      <c r="L128" s="30"/>
      <c r="M128" s="61"/>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row>
    <row r="129" spans="1:69" s="4" customFormat="1" ht="15" customHeight="1">
      <c r="A129" s="30"/>
      <c r="B129" s="30"/>
      <c r="C129" s="30"/>
      <c r="D129" s="30"/>
      <c r="E129" s="30"/>
      <c r="F129" s="66"/>
      <c r="G129" s="30"/>
      <c r="H129" s="30"/>
      <c r="I129" s="30"/>
      <c r="J129" s="66"/>
      <c r="K129" s="30"/>
      <c r="L129" s="30"/>
      <c r="M129" s="61"/>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row>
    <row r="130" spans="1:69" s="1" customFormat="1" ht="18.75" customHeight="1">
      <c r="A130" s="25"/>
      <c r="B130" s="25"/>
      <c r="C130" s="25"/>
      <c r="D130" s="25"/>
      <c r="E130" s="25"/>
      <c r="F130" s="68"/>
      <c r="G130" s="25"/>
      <c r="H130" s="25"/>
      <c r="I130" s="25"/>
      <c r="J130" s="68"/>
      <c r="K130" s="25"/>
      <c r="L130" s="25"/>
      <c r="M130" s="28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row>
    <row r="131" spans="1:2" ht="18.75" customHeight="1">
      <c r="A131" s="287" t="s">
        <v>905</v>
      </c>
      <c r="B131" s="25" t="s">
        <v>398</v>
      </c>
    </row>
    <row r="132" ht="11.25" customHeight="1">
      <c r="A132" s="31"/>
    </row>
    <row r="133" spans="1:11" ht="18.75" customHeight="1">
      <c r="A133" s="31"/>
      <c r="B133" s="638" t="s">
        <v>158</v>
      </c>
      <c r="C133" s="639"/>
      <c r="D133" s="638" t="s">
        <v>157</v>
      </c>
      <c r="E133" s="639"/>
      <c r="F133" s="36" t="s">
        <v>156</v>
      </c>
      <c r="G133" s="37"/>
      <c r="H133" s="37" t="s">
        <v>155</v>
      </c>
      <c r="I133" s="37"/>
      <c r="J133" s="36" t="s">
        <v>3</v>
      </c>
      <c r="K133" s="30"/>
    </row>
    <row r="134" spans="1:11" ht="15" customHeight="1">
      <c r="A134" s="31"/>
      <c r="B134" s="39"/>
      <c r="C134" s="40"/>
      <c r="D134" s="41"/>
      <c r="E134" s="42"/>
      <c r="F134" s="43"/>
      <c r="G134" s="44"/>
      <c r="H134" s="44"/>
      <c r="I134" s="44"/>
      <c r="J134" s="46" t="s">
        <v>803</v>
      </c>
      <c r="K134" s="30"/>
    </row>
    <row r="135" spans="1:69" s="1" customFormat="1" ht="15" customHeight="1">
      <c r="A135" s="25"/>
      <c r="B135" s="47">
        <v>1</v>
      </c>
      <c r="C135" s="48" t="s">
        <v>902</v>
      </c>
      <c r="D135" s="631"/>
      <c r="E135" s="632"/>
      <c r="F135" s="51"/>
      <c r="G135" s="52" t="s">
        <v>733</v>
      </c>
      <c r="H135" s="254">
        <v>0.379</v>
      </c>
      <c r="I135" s="52" t="s">
        <v>734</v>
      </c>
      <c r="J135" s="54">
        <f>ROUND(F135*H135,0)</f>
        <v>0</v>
      </c>
      <c r="K135" s="30" t="s">
        <v>804</v>
      </c>
      <c r="L135" s="25"/>
      <c r="M135" s="28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row>
    <row r="136" spans="1:69" s="1" customFormat="1" ht="15" customHeight="1">
      <c r="A136" s="25"/>
      <c r="B136" s="70">
        <v>2</v>
      </c>
      <c r="C136" s="50" t="s">
        <v>684</v>
      </c>
      <c r="D136" s="631"/>
      <c r="E136" s="632"/>
      <c r="F136" s="51"/>
      <c r="G136" s="52" t="s">
        <v>733</v>
      </c>
      <c r="H136" s="254">
        <v>0.4</v>
      </c>
      <c r="I136" s="52" t="s">
        <v>734</v>
      </c>
      <c r="J136" s="54">
        <f>ROUND(F136*H136,0)</f>
        <v>0</v>
      </c>
      <c r="K136" s="30" t="s">
        <v>805</v>
      </c>
      <c r="L136" s="25"/>
      <c r="M136" s="28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row>
    <row r="137" spans="1:69" s="1" customFormat="1" ht="15" customHeight="1">
      <c r="A137" s="25"/>
      <c r="B137" s="70">
        <v>3</v>
      </c>
      <c r="C137" s="50" t="s">
        <v>145</v>
      </c>
      <c r="D137" s="631"/>
      <c r="E137" s="632"/>
      <c r="F137" s="51"/>
      <c r="G137" s="52" t="s">
        <v>733</v>
      </c>
      <c r="H137" s="254">
        <v>0.4</v>
      </c>
      <c r="I137" s="52" t="s">
        <v>734</v>
      </c>
      <c r="J137" s="54">
        <f>ROUND(F137*H137,0)</f>
        <v>0</v>
      </c>
      <c r="K137" s="30" t="s">
        <v>806</v>
      </c>
      <c r="L137" s="25"/>
      <c r="M137" s="28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row>
    <row r="138" spans="1:69" s="1" customFormat="1" ht="15" customHeight="1">
      <c r="A138" s="25"/>
      <c r="B138" s="70">
        <v>4</v>
      </c>
      <c r="C138" s="50" t="s">
        <v>143</v>
      </c>
      <c r="D138" s="631"/>
      <c r="E138" s="632"/>
      <c r="F138" s="51"/>
      <c r="G138" s="52" t="s">
        <v>733</v>
      </c>
      <c r="H138" s="254">
        <v>0.4</v>
      </c>
      <c r="I138" s="52" t="s">
        <v>734</v>
      </c>
      <c r="J138" s="54">
        <f>ROUND(F138*H138,0)</f>
        <v>0</v>
      </c>
      <c r="K138" s="30" t="s">
        <v>807</v>
      </c>
      <c r="L138" s="25"/>
      <c r="M138" s="28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row>
    <row r="139" spans="1:69" s="1" customFormat="1" ht="15" customHeight="1" thickBot="1">
      <c r="A139" s="25"/>
      <c r="B139" s="70">
        <v>5</v>
      </c>
      <c r="C139" s="50" t="s">
        <v>649</v>
      </c>
      <c r="D139" s="631"/>
      <c r="E139" s="632"/>
      <c r="F139" s="51"/>
      <c r="G139" s="52" t="s">
        <v>733</v>
      </c>
      <c r="H139" s="254">
        <v>0.4</v>
      </c>
      <c r="I139" s="52" t="s">
        <v>734</v>
      </c>
      <c r="J139" s="54">
        <f>ROUND(F139*H139,0)</f>
        <v>0</v>
      </c>
      <c r="K139" s="30" t="s">
        <v>808</v>
      </c>
      <c r="L139" s="25"/>
      <c r="M139" s="28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row>
    <row r="140" spans="1:69" s="1" customFormat="1" ht="15" customHeight="1">
      <c r="A140" s="25"/>
      <c r="B140" s="61"/>
      <c r="C140" s="60"/>
      <c r="D140" s="61"/>
      <c r="E140" s="61"/>
      <c r="F140" s="62"/>
      <c r="G140" s="63"/>
      <c r="H140" s="635" t="s">
        <v>848</v>
      </c>
      <c r="I140" s="636"/>
      <c r="J140" s="64"/>
      <c r="K140" s="30"/>
      <c r="L140" s="25"/>
      <c r="M140" s="28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row>
    <row r="141" spans="1:69" s="1" customFormat="1" ht="15" customHeight="1" thickBot="1">
      <c r="A141" s="25"/>
      <c r="B141" s="30"/>
      <c r="C141" s="30"/>
      <c r="D141" s="30"/>
      <c r="E141" s="30"/>
      <c r="F141" s="66"/>
      <c r="G141" s="30"/>
      <c r="H141" s="633" t="s">
        <v>139</v>
      </c>
      <c r="I141" s="634"/>
      <c r="J141" s="67">
        <f>SUM(J135:J139)</f>
        <v>0</v>
      </c>
      <c r="K141" s="30" t="s">
        <v>833</v>
      </c>
      <c r="L141" s="25" t="s">
        <v>733</v>
      </c>
      <c r="M141" s="28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row>
    <row r="142" spans="1:69" s="1" customFormat="1" ht="18.75" customHeight="1">
      <c r="A142" s="25"/>
      <c r="B142" s="25"/>
      <c r="C142" s="25"/>
      <c r="D142" s="25"/>
      <c r="E142" s="25"/>
      <c r="F142" s="68"/>
      <c r="G142" s="25"/>
      <c r="H142" s="25"/>
      <c r="I142" s="25"/>
      <c r="J142" s="68"/>
      <c r="K142" s="25"/>
      <c r="L142" s="25"/>
      <c r="M142" s="28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row>
    <row r="143" spans="1:2" ht="18.75" customHeight="1">
      <c r="A143" s="287" t="s">
        <v>906</v>
      </c>
      <c r="B143" s="25" t="s">
        <v>689</v>
      </c>
    </row>
    <row r="144" ht="11.25" customHeight="1">
      <c r="A144" s="31"/>
    </row>
    <row r="145" spans="1:11" ht="18.75" customHeight="1">
      <c r="A145" s="31"/>
      <c r="B145" s="638" t="s">
        <v>158</v>
      </c>
      <c r="C145" s="639"/>
      <c r="D145" s="638" t="s">
        <v>157</v>
      </c>
      <c r="E145" s="639"/>
      <c r="F145" s="36" t="s">
        <v>156</v>
      </c>
      <c r="G145" s="37"/>
      <c r="H145" s="37" t="s">
        <v>155</v>
      </c>
      <c r="I145" s="37"/>
      <c r="J145" s="36" t="s">
        <v>3</v>
      </c>
      <c r="K145" s="30"/>
    </row>
    <row r="146" spans="1:11" ht="15" customHeight="1" thickBot="1">
      <c r="A146" s="31"/>
      <c r="B146" s="39"/>
      <c r="C146" s="40"/>
      <c r="D146" s="41"/>
      <c r="E146" s="42"/>
      <c r="F146" s="43"/>
      <c r="G146" s="44"/>
      <c r="H146" s="44"/>
      <c r="I146" s="44"/>
      <c r="J146" s="282" t="s">
        <v>803</v>
      </c>
      <c r="K146" s="30"/>
    </row>
    <row r="147" spans="1:69" s="1" customFormat="1" ht="15" customHeight="1" thickBot="1">
      <c r="A147" s="25"/>
      <c r="B147" s="70">
        <v>1</v>
      </c>
      <c r="C147" s="50" t="s">
        <v>649</v>
      </c>
      <c r="D147" s="631"/>
      <c r="E147" s="632"/>
      <c r="F147" s="51"/>
      <c r="G147" s="52" t="s">
        <v>733</v>
      </c>
      <c r="H147" s="254">
        <v>0.3</v>
      </c>
      <c r="I147" s="263" t="s">
        <v>734</v>
      </c>
      <c r="J147" s="296">
        <f>ROUND(F147*H147,0)</f>
        <v>0</v>
      </c>
      <c r="K147" s="30" t="s">
        <v>837</v>
      </c>
      <c r="L147" s="25" t="s">
        <v>733</v>
      </c>
      <c r="M147" s="28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row>
    <row r="148" spans="1:69" s="1" customFormat="1" ht="18.75" customHeight="1">
      <c r="A148" s="25"/>
      <c r="B148" s="25"/>
      <c r="C148" s="25"/>
      <c r="D148" s="25"/>
      <c r="E148" s="25"/>
      <c r="F148" s="68"/>
      <c r="G148" s="25"/>
      <c r="H148" s="25"/>
      <c r="I148" s="25"/>
      <c r="J148" s="68"/>
      <c r="K148" s="25"/>
      <c r="L148" s="25"/>
      <c r="M148" s="28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row>
    <row r="149" ht="18.75" customHeight="1" thickBot="1"/>
    <row r="150" spans="1:10" ht="18.75" customHeight="1">
      <c r="A150" s="25"/>
      <c r="B150" s="30"/>
      <c r="C150" s="30"/>
      <c r="D150" s="30"/>
      <c r="E150" s="30"/>
      <c r="F150" s="66"/>
      <c r="G150" s="72"/>
      <c r="H150" s="653" t="s">
        <v>907</v>
      </c>
      <c r="I150" s="654"/>
      <c r="J150" s="64"/>
    </row>
    <row r="151" spans="8:11" ht="18.75" customHeight="1" thickBot="1">
      <c r="H151" s="651" t="s">
        <v>397</v>
      </c>
      <c r="I151" s="652"/>
      <c r="J151" s="67">
        <f>SUMIF(L10:L147,"*",J10:J147)</f>
        <v>0</v>
      </c>
      <c r="K151" s="19" t="s">
        <v>908</v>
      </c>
    </row>
  </sheetData>
  <sheetProtection/>
  <mergeCells count="103">
    <mergeCell ref="A1:B1"/>
    <mergeCell ref="C1:E1"/>
    <mergeCell ref="I1:K1"/>
    <mergeCell ref="B5:C5"/>
    <mergeCell ref="D5:E5"/>
    <mergeCell ref="D7:E7"/>
    <mergeCell ref="D8:E8"/>
    <mergeCell ref="D9:E9"/>
    <mergeCell ref="H10:I10"/>
    <mergeCell ref="H11:I11"/>
    <mergeCell ref="B15:C15"/>
    <mergeCell ref="D15:E15"/>
    <mergeCell ref="D17:E17"/>
    <mergeCell ref="D18:E18"/>
    <mergeCell ref="D19:E19"/>
    <mergeCell ref="D20:E20"/>
    <mergeCell ref="D21:E21"/>
    <mergeCell ref="D22:E22"/>
    <mergeCell ref="D23:E23"/>
    <mergeCell ref="D24:E24"/>
    <mergeCell ref="H25:I25"/>
    <mergeCell ref="H26:I26"/>
    <mergeCell ref="B30:C30"/>
    <mergeCell ref="D30:E30"/>
    <mergeCell ref="D32:E32"/>
    <mergeCell ref="D33:E33"/>
    <mergeCell ref="D34:E34"/>
    <mergeCell ref="D35:E35"/>
    <mergeCell ref="D36:E36"/>
    <mergeCell ref="H37:I37"/>
    <mergeCell ref="H38:I38"/>
    <mergeCell ref="B42:C42"/>
    <mergeCell ref="D42:E42"/>
    <mergeCell ref="D44:E44"/>
    <mergeCell ref="D45:E45"/>
    <mergeCell ref="D46:E46"/>
    <mergeCell ref="D47:E47"/>
    <mergeCell ref="D48:E48"/>
    <mergeCell ref="D49:E49"/>
    <mergeCell ref="D50:E50"/>
    <mergeCell ref="D51:E51"/>
    <mergeCell ref="D52:E52"/>
    <mergeCell ref="H53:I53"/>
    <mergeCell ref="H54:I54"/>
    <mergeCell ref="B58:C58"/>
    <mergeCell ref="D58:E58"/>
    <mergeCell ref="D60:E60"/>
    <mergeCell ref="D61:E61"/>
    <mergeCell ref="D62:E62"/>
    <mergeCell ref="D63:E63"/>
    <mergeCell ref="H64:I64"/>
    <mergeCell ref="H65:I65"/>
    <mergeCell ref="B69:C69"/>
    <mergeCell ref="D69:E69"/>
    <mergeCell ref="D71:E71"/>
    <mergeCell ref="D72:E72"/>
    <mergeCell ref="D73:E73"/>
    <mergeCell ref="D74:E74"/>
    <mergeCell ref="D75:E75"/>
    <mergeCell ref="D76:E76"/>
    <mergeCell ref="D77:E77"/>
    <mergeCell ref="H78:I78"/>
    <mergeCell ref="H79:I79"/>
    <mergeCell ref="B83:E85"/>
    <mergeCell ref="B90:C90"/>
    <mergeCell ref="D90:E90"/>
    <mergeCell ref="D92:E92"/>
    <mergeCell ref="D93:E93"/>
    <mergeCell ref="D94:E94"/>
    <mergeCell ref="D95:E95"/>
    <mergeCell ref="D96:E96"/>
    <mergeCell ref="D97:E97"/>
    <mergeCell ref="H98:I98"/>
    <mergeCell ref="H99:I99"/>
    <mergeCell ref="B103:C103"/>
    <mergeCell ref="D103:E103"/>
    <mergeCell ref="D105:E105"/>
    <mergeCell ref="B109:C109"/>
    <mergeCell ref="D109:E109"/>
    <mergeCell ref="D111:E111"/>
    <mergeCell ref="D112:E112"/>
    <mergeCell ref="H113:I113"/>
    <mergeCell ref="H114:I114"/>
    <mergeCell ref="B118:C118"/>
    <mergeCell ref="D118:E118"/>
    <mergeCell ref="D120:E120"/>
    <mergeCell ref="D121:E121"/>
    <mergeCell ref="H122:I122"/>
    <mergeCell ref="H123:I123"/>
    <mergeCell ref="B133:C133"/>
    <mergeCell ref="D133:E133"/>
    <mergeCell ref="D135:E135"/>
    <mergeCell ref="D136:E136"/>
    <mergeCell ref="D137:E137"/>
    <mergeCell ref="D138:E138"/>
    <mergeCell ref="D139:E139"/>
    <mergeCell ref="H140:I140"/>
    <mergeCell ref="H141:I141"/>
    <mergeCell ref="B145:C145"/>
    <mergeCell ref="D145:E145"/>
    <mergeCell ref="D147:E147"/>
    <mergeCell ref="H150:I150"/>
    <mergeCell ref="H151:I151"/>
  </mergeCells>
  <printOptions/>
  <pageMargins left="0.984251968503937" right="0.5905511811023623" top="0.984251968503937" bottom="0.5905511811023623" header="0.5118110236220472" footer="0.5118110236220472"/>
  <pageSetup horizontalDpi="600" verticalDpi="600" orientation="portrait" paperSize="9" scale="99" r:id="rId1"/>
  <rowBreaks count="3" manualBreakCount="3">
    <brk id="39" max="10" man="1"/>
    <brk id="87" max="10" man="1"/>
    <brk id="130" max="10" man="1"/>
  </rowBreaks>
</worksheet>
</file>

<file path=xl/worksheets/sheet17.xml><?xml version="1.0" encoding="utf-8"?>
<worksheet xmlns="http://schemas.openxmlformats.org/spreadsheetml/2006/main" xmlns:r="http://schemas.openxmlformats.org/officeDocument/2006/relationships">
  <dimension ref="A1:IN372"/>
  <sheetViews>
    <sheetView showGridLines="0" view="pageBreakPreview" zoomScale="80" zoomScaleNormal="80" zoomScaleSheetLayoutView="80" zoomScalePageLayoutView="0" workbookViewId="0" topLeftCell="A1">
      <pane ySplit="2" topLeftCell="A3" activePane="bottomLeft" state="frozen"/>
      <selection pane="topLeft" activeCell="J17" sqref="J17"/>
      <selection pane="bottomLeft" activeCell="I2" sqref="I2"/>
    </sheetView>
  </sheetViews>
  <sheetFormatPr defaultColWidth="9.00390625" defaultRowHeight="18.75" customHeight="1"/>
  <cols>
    <col min="1" max="1" width="3.75390625" style="19" customWidth="1"/>
    <col min="2" max="2" width="5.375" style="19" customWidth="1"/>
    <col min="3" max="3" width="8.125" style="19" customWidth="1"/>
    <col min="4" max="4" width="3.00390625" style="19" bestFit="1" customWidth="1"/>
    <col min="5" max="5" width="12.00390625" style="19" customWidth="1"/>
    <col min="6" max="6" width="13.625" style="238" customWidth="1"/>
    <col min="7" max="7" width="2.25390625" style="19" bestFit="1" customWidth="1"/>
    <col min="8" max="8" width="11.875" style="240" customWidth="1"/>
    <col min="9" max="9" width="2.25390625" style="19" bestFit="1" customWidth="1"/>
    <col min="10" max="10" width="13.625" style="238" customWidth="1"/>
    <col min="11" max="11" width="5.50390625" style="19" customWidth="1"/>
    <col min="12" max="69" width="9.00390625" style="19" customWidth="1"/>
    <col min="70" max="16384" width="9.00390625" style="6" customWidth="1"/>
  </cols>
  <sheetData>
    <row r="1" spans="1:11" ht="18.75" customHeight="1">
      <c r="A1" s="640" t="s">
        <v>215</v>
      </c>
      <c r="B1" s="641"/>
      <c r="C1" s="640" t="s">
        <v>448</v>
      </c>
      <c r="D1" s="642"/>
      <c r="E1" s="641"/>
      <c r="H1" s="239" t="s">
        <v>0</v>
      </c>
      <c r="I1" s="655">
        <f>+'総括表'!H4</f>
        <v>0</v>
      </c>
      <c r="J1" s="655"/>
      <c r="K1" s="655"/>
    </row>
    <row r="2" ht="18.75" customHeight="1">
      <c r="J2" s="241"/>
    </row>
    <row r="3" ht="18.75" customHeight="1">
      <c r="J3" s="241"/>
    </row>
    <row r="4" spans="1:2" ht="18.75" customHeight="1">
      <c r="A4" s="23" t="s">
        <v>1</v>
      </c>
      <c r="B4" s="25" t="s">
        <v>447</v>
      </c>
    </row>
    <row r="5" spans="1:5" ht="15" customHeight="1">
      <c r="A5" s="31"/>
      <c r="B5" s="739" t="s">
        <v>798</v>
      </c>
      <c r="C5" s="739"/>
      <c r="D5" s="739"/>
      <c r="E5" s="739"/>
    </row>
    <row r="6" spans="1:69" s="1" customFormat="1" ht="15" customHeight="1" thickBot="1">
      <c r="A6" s="23"/>
      <c r="B6" s="739"/>
      <c r="C6" s="739"/>
      <c r="D6" s="739"/>
      <c r="E6" s="739"/>
      <c r="F6" s="242"/>
      <c r="G6" s="25"/>
      <c r="H6" s="243" t="s">
        <v>232</v>
      </c>
      <c r="I6" s="25"/>
      <c r="J6" s="242"/>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s="1" customFormat="1" ht="18.75" customHeight="1" thickBot="1">
      <c r="A7" s="23"/>
      <c r="B7" s="739"/>
      <c r="C7" s="739"/>
      <c r="D7" s="739"/>
      <c r="E7" s="739"/>
      <c r="F7" s="244"/>
      <c r="G7" s="27" t="s">
        <v>138</v>
      </c>
      <c r="H7" s="82">
        <v>0.5</v>
      </c>
      <c r="I7" s="27" t="s">
        <v>142</v>
      </c>
      <c r="J7" s="245">
        <f>ROUND(F7*H7,0)</f>
        <v>0</v>
      </c>
      <c r="K7" s="30" t="s">
        <v>204</v>
      </c>
      <c r="L7" s="25" t="s">
        <v>138</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2" customHeight="1">
      <c r="A8" s="23"/>
      <c r="B8" s="246"/>
      <c r="C8" s="246"/>
      <c r="D8" s="246"/>
      <c r="E8" s="246"/>
      <c r="F8" s="247"/>
      <c r="G8" s="27"/>
      <c r="H8" s="248"/>
      <c r="I8" s="27"/>
      <c r="J8" s="249" t="s">
        <v>231</v>
      </c>
      <c r="K8" s="30"/>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ht="12" customHeight="1">
      <c r="A9" s="31"/>
    </row>
    <row r="10" spans="1:2" ht="18.75" customHeight="1">
      <c r="A10" s="23" t="s">
        <v>26</v>
      </c>
      <c r="B10" s="25" t="s">
        <v>799</v>
      </c>
    </row>
    <row r="11" ht="11.25" customHeight="1">
      <c r="A11" s="31"/>
    </row>
    <row r="12" spans="1:11" ht="18.75" customHeight="1">
      <c r="A12" s="31"/>
      <c r="B12" s="638" t="s">
        <v>158</v>
      </c>
      <c r="C12" s="639"/>
      <c r="D12" s="638" t="s">
        <v>157</v>
      </c>
      <c r="E12" s="639"/>
      <c r="F12" s="250" t="s">
        <v>156</v>
      </c>
      <c r="G12" s="37"/>
      <c r="H12" s="81" t="s">
        <v>155</v>
      </c>
      <c r="I12" s="37"/>
      <c r="J12" s="250" t="s">
        <v>3</v>
      </c>
      <c r="K12" s="30"/>
    </row>
    <row r="13" spans="1:11" ht="15" customHeight="1">
      <c r="A13" s="31"/>
      <c r="B13" s="39"/>
      <c r="C13" s="40"/>
      <c r="D13" s="41"/>
      <c r="E13" s="42"/>
      <c r="F13" s="251"/>
      <c r="G13" s="44"/>
      <c r="H13" s="252"/>
      <c r="I13" s="44"/>
      <c r="J13" s="253" t="s">
        <v>154</v>
      </c>
      <c r="K13" s="30"/>
    </row>
    <row r="14" spans="1:69" s="1" customFormat="1" ht="15" customHeight="1">
      <c r="A14" s="25"/>
      <c r="B14" s="47">
        <v>1</v>
      </c>
      <c r="C14" s="48" t="s">
        <v>180</v>
      </c>
      <c r="D14" s="631"/>
      <c r="E14" s="632"/>
      <c r="F14" s="244"/>
      <c r="G14" s="52" t="s">
        <v>138</v>
      </c>
      <c r="H14" s="254">
        <v>0.419</v>
      </c>
      <c r="I14" s="52" t="s">
        <v>142</v>
      </c>
      <c r="J14" s="255">
        <f aca="true" t="shared" si="0" ref="J14:J23">ROUND(F14*H14,0)</f>
        <v>0</v>
      </c>
      <c r="K14" s="30" t="s">
        <v>152</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47">
        <v>2</v>
      </c>
      <c r="C15" s="48" t="s">
        <v>166</v>
      </c>
      <c r="D15" s="631"/>
      <c r="E15" s="632"/>
      <c r="F15" s="244"/>
      <c r="G15" s="52" t="s">
        <v>138</v>
      </c>
      <c r="H15" s="256">
        <v>0.431</v>
      </c>
      <c r="I15" s="37" t="s">
        <v>142</v>
      </c>
      <c r="J15" s="257">
        <f t="shared" si="0"/>
        <v>0</v>
      </c>
      <c r="K15" s="30" t="s">
        <v>150</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3</v>
      </c>
      <c r="C16" s="48" t="s">
        <v>165</v>
      </c>
      <c r="D16" s="631"/>
      <c r="E16" s="632"/>
      <c r="F16" s="244"/>
      <c r="G16" s="52" t="s">
        <v>138</v>
      </c>
      <c r="H16" s="254">
        <v>0.451</v>
      </c>
      <c r="I16" s="52" t="s">
        <v>142</v>
      </c>
      <c r="J16" s="255">
        <f t="shared" si="0"/>
        <v>0</v>
      </c>
      <c r="K16" s="30" t="s">
        <v>148</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4</v>
      </c>
      <c r="C17" s="48" t="s">
        <v>164</v>
      </c>
      <c r="D17" s="631"/>
      <c r="E17" s="632"/>
      <c r="F17" s="244"/>
      <c r="G17" s="52" t="s">
        <v>138</v>
      </c>
      <c r="H17" s="256">
        <v>0.416</v>
      </c>
      <c r="I17" s="37" t="s">
        <v>142</v>
      </c>
      <c r="J17" s="257">
        <f t="shared" si="0"/>
        <v>0</v>
      </c>
      <c r="K17" s="30" t="s">
        <v>146</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5</v>
      </c>
      <c r="C18" s="48" t="s">
        <v>153</v>
      </c>
      <c r="D18" s="631"/>
      <c r="E18" s="632"/>
      <c r="F18" s="244"/>
      <c r="G18" s="52" t="s">
        <v>138</v>
      </c>
      <c r="H18" s="254">
        <v>0.428</v>
      </c>
      <c r="I18" s="52" t="s">
        <v>142</v>
      </c>
      <c r="J18" s="255">
        <f t="shared" si="0"/>
        <v>0</v>
      </c>
      <c r="K18" s="30" t="s">
        <v>144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6</v>
      </c>
      <c r="C19" s="48" t="s">
        <v>151</v>
      </c>
      <c r="D19" s="49" t="s">
        <v>179</v>
      </c>
      <c r="E19" s="50" t="s">
        <v>446</v>
      </c>
      <c r="F19" s="244"/>
      <c r="G19" s="52" t="s">
        <v>138</v>
      </c>
      <c r="H19" s="256">
        <v>0.438</v>
      </c>
      <c r="I19" s="37" t="s">
        <v>142</v>
      </c>
      <c r="J19" s="257">
        <f t="shared" si="0"/>
        <v>0</v>
      </c>
      <c r="K19" s="30" t="s">
        <v>141</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75"/>
      <c r="C20" s="76"/>
      <c r="D20" s="49" t="s">
        <v>177</v>
      </c>
      <c r="E20" s="50" t="s">
        <v>445</v>
      </c>
      <c r="F20" s="244"/>
      <c r="G20" s="52" t="s">
        <v>138</v>
      </c>
      <c r="H20" s="254">
        <v>0.195</v>
      </c>
      <c r="I20" s="52" t="s">
        <v>142</v>
      </c>
      <c r="J20" s="255">
        <f t="shared" si="0"/>
        <v>0</v>
      </c>
      <c r="K20" s="30" t="s">
        <v>163</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7</v>
      </c>
      <c r="C21" s="48" t="s">
        <v>149</v>
      </c>
      <c r="D21" s="49" t="s">
        <v>179</v>
      </c>
      <c r="E21" s="50" t="s">
        <v>446</v>
      </c>
      <c r="F21" s="244"/>
      <c r="G21" s="52" t="s">
        <v>138</v>
      </c>
      <c r="H21" s="256">
        <v>0.445</v>
      </c>
      <c r="I21" s="37" t="s">
        <v>142</v>
      </c>
      <c r="J21" s="257">
        <f t="shared" si="0"/>
        <v>0</v>
      </c>
      <c r="K21" s="30" t="s">
        <v>162</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75"/>
      <c r="C22" s="76"/>
      <c r="D22" s="49" t="s">
        <v>177</v>
      </c>
      <c r="E22" s="50" t="s">
        <v>445</v>
      </c>
      <c r="F22" s="244"/>
      <c r="G22" s="52" t="s">
        <v>138</v>
      </c>
      <c r="H22" s="254">
        <v>0.198</v>
      </c>
      <c r="I22" s="52" t="s">
        <v>142</v>
      </c>
      <c r="J22" s="255">
        <f t="shared" si="0"/>
        <v>0</v>
      </c>
      <c r="K22" s="30" t="s">
        <v>161</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8</v>
      </c>
      <c r="C23" s="50" t="s">
        <v>147</v>
      </c>
      <c r="D23" s="631"/>
      <c r="E23" s="632"/>
      <c r="F23" s="244"/>
      <c r="G23" s="52" t="s">
        <v>138</v>
      </c>
      <c r="H23" s="256">
        <v>0.44</v>
      </c>
      <c r="I23" s="37" t="s">
        <v>142</v>
      </c>
      <c r="J23" s="257">
        <f t="shared" si="0"/>
        <v>0</v>
      </c>
      <c r="K23" s="30" t="s">
        <v>175</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9</v>
      </c>
      <c r="C24" s="50" t="s">
        <v>145</v>
      </c>
      <c r="D24" s="631"/>
      <c r="E24" s="632"/>
      <c r="F24" s="244"/>
      <c r="G24" s="52" t="s">
        <v>138</v>
      </c>
      <c r="H24" s="256">
        <v>0.44</v>
      </c>
      <c r="I24" s="37" t="s">
        <v>142</v>
      </c>
      <c r="J24" s="257">
        <f>ROUND(F24*H24,0)</f>
        <v>0</v>
      </c>
      <c r="K24" s="30" t="s">
        <v>174</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70">
        <v>10</v>
      </c>
      <c r="C25" s="50" t="s">
        <v>143</v>
      </c>
      <c r="D25" s="631"/>
      <c r="E25" s="632"/>
      <c r="F25" s="244"/>
      <c r="G25" s="52" t="s">
        <v>138</v>
      </c>
      <c r="H25" s="256">
        <v>0.44</v>
      </c>
      <c r="I25" s="37" t="s">
        <v>142</v>
      </c>
      <c r="J25" s="257">
        <f>ROUND(F25*H25,0)</f>
        <v>0</v>
      </c>
      <c r="K25" s="30" t="s">
        <v>173</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thickBot="1">
      <c r="A26" s="25"/>
      <c r="B26" s="70">
        <v>11</v>
      </c>
      <c r="C26" s="50" t="s">
        <v>649</v>
      </c>
      <c r="D26" s="631"/>
      <c r="E26" s="632"/>
      <c r="F26" s="244"/>
      <c r="G26" s="52" t="s">
        <v>138</v>
      </c>
      <c r="H26" s="256">
        <v>0.44</v>
      </c>
      <c r="I26" s="37" t="s">
        <v>142</v>
      </c>
      <c r="J26" s="257">
        <f>ROUND(F26*H26,0)</f>
        <v>0</v>
      </c>
      <c r="K26" s="30" t="s">
        <v>172</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61"/>
      <c r="C27" s="60"/>
      <c r="D27" s="61"/>
      <c r="E27" s="61"/>
      <c r="F27" s="258"/>
      <c r="G27" s="63"/>
      <c r="H27" s="635" t="s">
        <v>690</v>
      </c>
      <c r="I27" s="636"/>
      <c r="J27" s="259"/>
      <c r="K27" s="30"/>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thickBot="1">
      <c r="A28" s="25"/>
      <c r="B28" s="30"/>
      <c r="C28" s="30"/>
      <c r="D28" s="30"/>
      <c r="E28" s="30"/>
      <c r="F28" s="260"/>
      <c r="G28" s="30"/>
      <c r="H28" s="633" t="s">
        <v>139</v>
      </c>
      <c r="I28" s="634"/>
      <c r="J28" s="261">
        <f>SUM(J14:J26)</f>
        <v>0</v>
      </c>
      <c r="K28" s="30" t="s">
        <v>197</v>
      </c>
      <c r="L28" s="25" t="s">
        <v>138</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c r="A29" s="25"/>
      <c r="B29" s="25"/>
      <c r="C29" s="25"/>
      <c r="D29" s="25"/>
      <c r="E29" s="25"/>
      <c r="F29" s="242"/>
      <c r="G29" s="25"/>
      <c r="H29" s="243"/>
      <c r="I29" s="25"/>
      <c r="J29" s="242"/>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2" ht="18.75" customHeight="1">
      <c r="A30" s="23" t="s">
        <v>31</v>
      </c>
      <c r="B30" s="25" t="s">
        <v>800</v>
      </c>
    </row>
    <row r="31" ht="11.25" customHeight="1">
      <c r="A31" s="31"/>
    </row>
    <row r="32" spans="1:11" ht="18.75" customHeight="1">
      <c r="A32" s="31"/>
      <c r="B32" s="638" t="s">
        <v>387</v>
      </c>
      <c r="C32" s="639"/>
      <c r="D32" s="638" t="s">
        <v>157</v>
      </c>
      <c r="E32" s="639"/>
      <c r="F32" s="250" t="s">
        <v>219</v>
      </c>
      <c r="G32" s="37"/>
      <c r="H32" s="81" t="s">
        <v>155</v>
      </c>
      <c r="I32" s="37"/>
      <c r="J32" s="250" t="s">
        <v>3</v>
      </c>
      <c r="K32" s="30"/>
    </row>
    <row r="33" spans="1:11" ht="15" customHeight="1" thickBot="1">
      <c r="A33" s="31"/>
      <c r="B33" s="39"/>
      <c r="C33" s="40"/>
      <c r="D33" s="41"/>
      <c r="E33" s="42"/>
      <c r="F33" s="251"/>
      <c r="G33" s="44"/>
      <c r="H33" s="252"/>
      <c r="I33" s="44"/>
      <c r="J33" s="262" t="s">
        <v>154</v>
      </c>
      <c r="K33" s="30"/>
    </row>
    <row r="34" spans="1:69" s="1" customFormat="1" ht="15" customHeight="1" thickBot="1">
      <c r="A34" s="25"/>
      <c r="B34" s="70">
        <v>1</v>
      </c>
      <c r="C34" s="50" t="s">
        <v>166</v>
      </c>
      <c r="D34" s="631"/>
      <c r="E34" s="632"/>
      <c r="F34" s="244"/>
      <c r="G34" s="52" t="s">
        <v>138</v>
      </c>
      <c r="H34" s="254">
        <v>0.132</v>
      </c>
      <c r="I34" s="263" t="s">
        <v>142</v>
      </c>
      <c r="J34" s="245">
        <f>ROUND(F34*H34,0)</f>
        <v>0</v>
      </c>
      <c r="K34" s="30" t="s">
        <v>227</v>
      </c>
      <c r="L34" s="25" t="s">
        <v>691</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c r="A35" s="25"/>
      <c r="B35" s="25"/>
      <c r="C35" s="25"/>
      <c r="D35" s="25"/>
      <c r="E35" s="25"/>
      <c r="F35" s="242"/>
      <c r="G35" s="25"/>
      <c r="H35" s="243"/>
      <c r="I35" s="25"/>
      <c r="J35" s="242"/>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2" ht="18.75" customHeight="1">
      <c r="A36" s="23" t="s">
        <v>801</v>
      </c>
      <c r="B36" s="25" t="s">
        <v>802</v>
      </c>
    </row>
    <row r="37" ht="11.25" customHeight="1">
      <c r="A37" s="31"/>
    </row>
    <row r="38" spans="1:11" ht="18.75" customHeight="1">
      <c r="A38" s="31"/>
      <c r="B38" s="638" t="s">
        <v>158</v>
      </c>
      <c r="C38" s="639"/>
      <c r="D38" s="638" t="s">
        <v>157</v>
      </c>
      <c r="E38" s="639"/>
      <c r="F38" s="250" t="s">
        <v>156</v>
      </c>
      <c r="G38" s="37"/>
      <c r="H38" s="81" t="s">
        <v>155</v>
      </c>
      <c r="I38" s="37"/>
      <c r="J38" s="250" t="s">
        <v>3</v>
      </c>
      <c r="K38" s="30"/>
    </row>
    <row r="39" spans="1:11" ht="15" customHeight="1">
      <c r="A39" s="31"/>
      <c r="B39" s="39"/>
      <c r="C39" s="40"/>
      <c r="D39" s="41"/>
      <c r="E39" s="42"/>
      <c r="F39" s="251"/>
      <c r="G39" s="44"/>
      <c r="H39" s="252"/>
      <c r="I39" s="44"/>
      <c r="J39" s="253" t="s">
        <v>803</v>
      </c>
      <c r="K39" s="30"/>
    </row>
    <row r="40" spans="1:69" s="1" customFormat="1" ht="15" customHeight="1">
      <c r="A40" s="25"/>
      <c r="B40" s="47">
        <v>1</v>
      </c>
      <c r="C40" s="48" t="s">
        <v>166</v>
      </c>
      <c r="D40" s="631"/>
      <c r="E40" s="632"/>
      <c r="F40" s="244"/>
      <c r="G40" s="52" t="s">
        <v>733</v>
      </c>
      <c r="H40" s="254">
        <v>0.861</v>
      </c>
      <c r="I40" s="52" t="s">
        <v>734</v>
      </c>
      <c r="J40" s="255">
        <f aca="true" t="shared" si="1" ref="J40:J49">ROUND(F40*H40,0)</f>
        <v>0</v>
      </c>
      <c r="K40" s="30" t="s">
        <v>804</v>
      </c>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row>
    <row r="41" spans="1:69" s="1" customFormat="1" ht="15" customHeight="1">
      <c r="A41" s="25"/>
      <c r="B41" s="47">
        <v>2</v>
      </c>
      <c r="C41" s="48" t="s">
        <v>165</v>
      </c>
      <c r="D41" s="631"/>
      <c r="E41" s="632"/>
      <c r="F41" s="244"/>
      <c r="G41" s="52" t="s">
        <v>733</v>
      </c>
      <c r="H41" s="256">
        <v>0.869</v>
      </c>
      <c r="I41" s="37" t="s">
        <v>734</v>
      </c>
      <c r="J41" s="257">
        <f t="shared" si="1"/>
        <v>0</v>
      </c>
      <c r="K41" s="30" t="s">
        <v>805</v>
      </c>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row>
    <row r="42" spans="1:69" s="1" customFormat="1" ht="15" customHeight="1">
      <c r="A42" s="25"/>
      <c r="B42" s="47">
        <v>3</v>
      </c>
      <c r="C42" s="48" t="s">
        <v>164</v>
      </c>
      <c r="D42" s="631"/>
      <c r="E42" s="632"/>
      <c r="F42" s="244"/>
      <c r="G42" s="52" t="s">
        <v>733</v>
      </c>
      <c r="H42" s="254">
        <v>0.896</v>
      </c>
      <c r="I42" s="52" t="s">
        <v>734</v>
      </c>
      <c r="J42" s="255">
        <f t="shared" si="1"/>
        <v>0</v>
      </c>
      <c r="K42" s="30" t="s">
        <v>806</v>
      </c>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row>
    <row r="43" spans="1:69" s="1" customFormat="1" ht="15" customHeight="1">
      <c r="A43" s="25"/>
      <c r="B43" s="47">
        <v>4</v>
      </c>
      <c r="C43" s="48" t="s">
        <v>153</v>
      </c>
      <c r="D43" s="631"/>
      <c r="E43" s="632"/>
      <c r="F43" s="244"/>
      <c r="G43" s="52" t="s">
        <v>733</v>
      </c>
      <c r="H43" s="256">
        <v>0.951</v>
      </c>
      <c r="I43" s="37" t="s">
        <v>734</v>
      </c>
      <c r="J43" s="257">
        <f t="shared" si="1"/>
        <v>0</v>
      </c>
      <c r="K43" s="30" t="s">
        <v>807</v>
      </c>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row>
    <row r="44" spans="1:69" s="1" customFormat="1" ht="15" customHeight="1">
      <c r="A44" s="25"/>
      <c r="B44" s="47">
        <v>5</v>
      </c>
      <c r="C44" s="48" t="s">
        <v>151</v>
      </c>
      <c r="D44" s="631"/>
      <c r="E44" s="632"/>
      <c r="F44" s="244"/>
      <c r="G44" s="52" t="s">
        <v>733</v>
      </c>
      <c r="H44" s="254">
        <v>0.974</v>
      </c>
      <c r="I44" s="52" t="s">
        <v>734</v>
      </c>
      <c r="J44" s="255">
        <f t="shared" si="1"/>
        <v>0</v>
      </c>
      <c r="K44" s="30" t="s">
        <v>808</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row>
    <row r="45" spans="1:69" s="1" customFormat="1" ht="15" customHeight="1">
      <c r="A45" s="25"/>
      <c r="B45" s="47">
        <v>6</v>
      </c>
      <c r="C45" s="48" t="s">
        <v>149</v>
      </c>
      <c r="D45" s="631"/>
      <c r="E45" s="632"/>
      <c r="F45" s="244"/>
      <c r="G45" s="52" t="s">
        <v>733</v>
      </c>
      <c r="H45" s="256">
        <v>0.989</v>
      </c>
      <c r="I45" s="37" t="s">
        <v>734</v>
      </c>
      <c r="J45" s="257">
        <f t="shared" si="1"/>
        <v>0</v>
      </c>
      <c r="K45" s="30" t="s">
        <v>735</v>
      </c>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row>
    <row r="46" spans="1:69" s="1" customFormat="1" ht="15" customHeight="1">
      <c r="A46" s="25"/>
      <c r="B46" s="70">
        <v>7</v>
      </c>
      <c r="C46" s="50" t="s">
        <v>147</v>
      </c>
      <c r="D46" s="631"/>
      <c r="E46" s="632"/>
      <c r="F46" s="244"/>
      <c r="G46" s="52" t="s">
        <v>733</v>
      </c>
      <c r="H46" s="254">
        <v>1</v>
      </c>
      <c r="I46" s="52" t="s">
        <v>734</v>
      </c>
      <c r="J46" s="255">
        <f t="shared" si="1"/>
        <v>0</v>
      </c>
      <c r="K46" s="30" t="s">
        <v>736</v>
      </c>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row>
    <row r="47" spans="1:69" s="1" customFormat="1" ht="15" customHeight="1">
      <c r="A47" s="25"/>
      <c r="B47" s="70">
        <v>8</v>
      </c>
      <c r="C47" s="50" t="s">
        <v>145</v>
      </c>
      <c r="D47" s="631"/>
      <c r="E47" s="632"/>
      <c r="F47" s="244"/>
      <c r="G47" s="52" t="s">
        <v>733</v>
      </c>
      <c r="H47" s="256">
        <v>1</v>
      </c>
      <c r="I47" s="37" t="s">
        <v>734</v>
      </c>
      <c r="J47" s="257">
        <f>ROUND(F47*H47,0)</f>
        <v>0</v>
      </c>
      <c r="K47" s="30" t="s">
        <v>737</v>
      </c>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row>
    <row r="48" spans="1:69" s="1" customFormat="1" ht="15" customHeight="1">
      <c r="A48" s="25"/>
      <c r="B48" s="70">
        <v>9</v>
      </c>
      <c r="C48" s="50" t="s">
        <v>143</v>
      </c>
      <c r="D48" s="631"/>
      <c r="E48" s="632"/>
      <c r="F48" s="244"/>
      <c r="G48" s="52" t="s">
        <v>733</v>
      </c>
      <c r="H48" s="256">
        <v>1</v>
      </c>
      <c r="I48" s="37" t="s">
        <v>734</v>
      </c>
      <c r="J48" s="257">
        <f>ROUND(F48*H48,0)</f>
        <v>0</v>
      </c>
      <c r="K48" s="30" t="s">
        <v>738</v>
      </c>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row>
    <row r="49" spans="1:69" s="1" customFormat="1" ht="15" customHeight="1" thickBot="1">
      <c r="A49" s="25"/>
      <c r="B49" s="70">
        <v>10</v>
      </c>
      <c r="C49" s="50" t="s">
        <v>649</v>
      </c>
      <c r="D49" s="631"/>
      <c r="E49" s="632"/>
      <c r="F49" s="244"/>
      <c r="G49" s="52" t="s">
        <v>733</v>
      </c>
      <c r="H49" s="256">
        <v>1</v>
      </c>
      <c r="I49" s="37" t="s">
        <v>734</v>
      </c>
      <c r="J49" s="257">
        <f t="shared" si="1"/>
        <v>0</v>
      </c>
      <c r="K49" s="30" t="s">
        <v>809</v>
      </c>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1:69" s="1" customFormat="1" ht="15" customHeight="1">
      <c r="A50" s="25"/>
      <c r="B50" s="61"/>
      <c r="C50" s="60"/>
      <c r="D50" s="61"/>
      <c r="E50" s="61"/>
      <c r="F50" s="258"/>
      <c r="G50" s="63"/>
      <c r="H50" s="635" t="s">
        <v>810</v>
      </c>
      <c r="I50" s="636"/>
      <c r="J50" s="259"/>
      <c r="K50" s="30"/>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row>
    <row r="51" spans="1:69" s="1" customFormat="1" ht="15" customHeight="1" thickBot="1">
      <c r="A51" s="25"/>
      <c r="B51" s="30"/>
      <c r="C51" s="30"/>
      <c r="D51" s="30"/>
      <c r="E51" s="30"/>
      <c r="F51" s="260"/>
      <c r="G51" s="30"/>
      <c r="H51" s="633" t="s">
        <v>139</v>
      </c>
      <c r="I51" s="634"/>
      <c r="J51" s="261">
        <f>SUM(J40:J49)</f>
        <v>0</v>
      </c>
      <c r="K51" s="30" t="s">
        <v>811</v>
      </c>
      <c r="L51" s="25" t="s">
        <v>733</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row>
    <row r="52" spans="1:69" s="1" customFormat="1" ht="18.75" customHeight="1">
      <c r="A52" s="25"/>
      <c r="B52" s="30"/>
      <c r="C52" s="30"/>
      <c r="D52" s="30"/>
      <c r="E52" s="30"/>
      <c r="F52" s="260"/>
      <c r="G52" s="72"/>
      <c r="H52" s="264"/>
      <c r="I52" s="63"/>
      <c r="J52" s="258"/>
      <c r="K52" s="30"/>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row>
    <row r="53" spans="1:2" ht="18.75" customHeight="1">
      <c r="A53" s="23" t="s">
        <v>812</v>
      </c>
      <c r="B53" s="25" t="s">
        <v>444</v>
      </c>
    </row>
    <row r="54" ht="11.25" customHeight="1">
      <c r="A54" s="31"/>
    </row>
    <row r="55" spans="1:11" ht="18.75" customHeight="1">
      <c r="A55" s="31"/>
      <c r="B55" s="638" t="s">
        <v>384</v>
      </c>
      <c r="C55" s="639"/>
      <c r="D55" s="638" t="s">
        <v>157</v>
      </c>
      <c r="E55" s="639"/>
      <c r="F55" s="250" t="s">
        <v>383</v>
      </c>
      <c r="G55" s="37"/>
      <c r="H55" s="81" t="s">
        <v>155</v>
      </c>
      <c r="I55" s="37"/>
      <c r="J55" s="250" t="s">
        <v>3</v>
      </c>
      <c r="K55" s="30"/>
    </row>
    <row r="56" spans="1:11" ht="15" customHeight="1">
      <c r="A56" s="31"/>
      <c r="B56" s="39"/>
      <c r="C56" s="40"/>
      <c r="D56" s="41"/>
      <c r="E56" s="42"/>
      <c r="F56" s="251"/>
      <c r="G56" s="44"/>
      <c r="H56" s="252"/>
      <c r="I56" s="44"/>
      <c r="J56" s="253" t="s">
        <v>803</v>
      </c>
      <c r="K56" s="30"/>
    </row>
    <row r="57" spans="1:69" s="1" customFormat="1" ht="15" customHeight="1">
      <c r="A57" s="25"/>
      <c r="B57" s="47">
        <v>1</v>
      </c>
      <c r="C57" s="48" t="s">
        <v>151</v>
      </c>
      <c r="D57" s="631"/>
      <c r="E57" s="632"/>
      <c r="F57" s="244"/>
      <c r="G57" s="52" t="s">
        <v>733</v>
      </c>
      <c r="H57" s="254">
        <v>0.441</v>
      </c>
      <c r="I57" s="52" t="s">
        <v>734</v>
      </c>
      <c r="J57" s="255">
        <f aca="true" t="shared" si="2" ref="J57:J62">ROUND(F57*H57,0)</f>
        <v>0</v>
      </c>
      <c r="K57" s="30" t="s">
        <v>804</v>
      </c>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row>
    <row r="58" spans="1:69" s="1" customFormat="1" ht="15" customHeight="1">
      <c r="A58" s="25"/>
      <c r="B58" s="47">
        <v>2</v>
      </c>
      <c r="C58" s="48" t="s">
        <v>149</v>
      </c>
      <c r="D58" s="631"/>
      <c r="E58" s="632"/>
      <c r="F58" s="244"/>
      <c r="G58" s="52" t="s">
        <v>733</v>
      </c>
      <c r="H58" s="256">
        <v>0.471</v>
      </c>
      <c r="I58" s="37" t="s">
        <v>734</v>
      </c>
      <c r="J58" s="257">
        <f t="shared" si="2"/>
        <v>0</v>
      </c>
      <c r="K58" s="30" t="s">
        <v>805</v>
      </c>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1" customFormat="1" ht="15" customHeight="1">
      <c r="A59" s="25"/>
      <c r="B59" s="70">
        <v>3</v>
      </c>
      <c r="C59" s="50" t="s">
        <v>147</v>
      </c>
      <c r="D59" s="631"/>
      <c r="E59" s="632"/>
      <c r="F59" s="244"/>
      <c r="G59" s="52" t="s">
        <v>733</v>
      </c>
      <c r="H59" s="254">
        <v>0.5</v>
      </c>
      <c r="I59" s="52" t="s">
        <v>734</v>
      </c>
      <c r="J59" s="255">
        <f t="shared" si="2"/>
        <v>0</v>
      </c>
      <c r="K59" s="30" t="s">
        <v>806</v>
      </c>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69" s="1" customFormat="1" ht="15" customHeight="1">
      <c r="A60" s="25"/>
      <c r="B60" s="70">
        <v>4</v>
      </c>
      <c r="C60" s="50" t="s">
        <v>145</v>
      </c>
      <c r="D60" s="631"/>
      <c r="E60" s="632"/>
      <c r="F60" s="244"/>
      <c r="G60" s="52" t="s">
        <v>733</v>
      </c>
      <c r="H60" s="256">
        <v>0.5</v>
      </c>
      <c r="I60" s="37" t="s">
        <v>734</v>
      </c>
      <c r="J60" s="257">
        <f t="shared" si="2"/>
        <v>0</v>
      </c>
      <c r="K60" s="30" t="s">
        <v>807</v>
      </c>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1:69" s="1" customFormat="1" ht="15" customHeight="1">
      <c r="A61" s="25"/>
      <c r="B61" s="70">
        <v>5</v>
      </c>
      <c r="C61" s="50" t="s">
        <v>143</v>
      </c>
      <c r="D61" s="631"/>
      <c r="E61" s="632"/>
      <c r="F61" s="244"/>
      <c r="G61" s="52" t="s">
        <v>733</v>
      </c>
      <c r="H61" s="256">
        <v>0.5</v>
      </c>
      <c r="I61" s="37" t="s">
        <v>734</v>
      </c>
      <c r="J61" s="257">
        <f t="shared" si="2"/>
        <v>0</v>
      </c>
      <c r="K61" s="30" t="s">
        <v>808</v>
      </c>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row>
    <row r="62" spans="1:69" s="1" customFormat="1" ht="15" customHeight="1" thickBot="1">
      <c r="A62" s="25"/>
      <c r="B62" s="70">
        <v>6</v>
      </c>
      <c r="C62" s="50" t="s">
        <v>649</v>
      </c>
      <c r="D62" s="631"/>
      <c r="E62" s="632"/>
      <c r="F62" s="244"/>
      <c r="G62" s="52" t="s">
        <v>733</v>
      </c>
      <c r="H62" s="256">
        <v>0.5</v>
      </c>
      <c r="I62" s="37" t="s">
        <v>734</v>
      </c>
      <c r="J62" s="257">
        <f t="shared" si="2"/>
        <v>0</v>
      </c>
      <c r="K62" s="30" t="s">
        <v>735</v>
      </c>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row>
    <row r="63" spans="1:69" s="1" customFormat="1" ht="15" customHeight="1">
      <c r="A63" s="25"/>
      <c r="B63" s="61"/>
      <c r="C63" s="60"/>
      <c r="D63" s="61"/>
      <c r="E63" s="61"/>
      <c r="F63" s="258"/>
      <c r="G63" s="63"/>
      <c r="H63" s="635" t="s">
        <v>813</v>
      </c>
      <c r="I63" s="636"/>
      <c r="J63" s="259"/>
      <c r="K63" s="30"/>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row>
    <row r="64" spans="1:69" s="1" customFormat="1" ht="15" customHeight="1" thickBot="1">
      <c r="A64" s="25"/>
      <c r="B64" s="30"/>
      <c r="C64" s="30"/>
      <c r="D64" s="30"/>
      <c r="E64" s="30"/>
      <c r="F64" s="260"/>
      <c r="G64" s="30"/>
      <c r="H64" s="633" t="s">
        <v>139</v>
      </c>
      <c r="I64" s="634"/>
      <c r="J64" s="261">
        <f>SUM(J57:J62)</f>
        <v>0</v>
      </c>
      <c r="K64" s="30" t="s">
        <v>814</v>
      </c>
      <c r="L64" s="25" t="s">
        <v>733</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row>
    <row r="65" spans="1:69" s="1" customFormat="1" ht="18.75" customHeight="1">
      <c r="A65" s="25"/>
      <c r="B65" s="30"/>
      <c r="C65" s="30"/>
      <c r="D65" s="30"/>
      <c r="E65" s="30"/>
      <c r="F65" s="260"/>
      <c r="G65" s="72"/>
      <c r="H65" s="264"/>
      <c r="I65" s="63"/>
      <c r="J65" s="258"/>
      <c r="K65" s="30"/>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row>
    <row r="66" spans="1:69" s="1" customFormat="1" ht="18.75" customHeight="1">
      <c r="A66" s="31" t="s">
        <v>815</v>
      </c>
      <c r="B66" s="25" t="s">
        <v>816</v>
      </c>
      <c r="C66" s="30"/>
      <c r="D66" s="30"/>
      <c r="E66" s="30"/>
      <c r="F66" s="260"/>
      <c r="G66" s="72"/>
      <c r="H66" s="264"/>
      <c r="I66" s="63"/>
      <c r="J66" s="258"/>
      <c r="K66" s="30"/>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row>
    <row r="67" spans="1:5" ht="11.25" customHeight="1">
      <c r="A67" s="31"/>
      <c r="C67" s="265"/>
      <c r="D67" s="265"/>
      <c r="E67" s="265"/>
    </row>
    <row r="68" spans="1:69" s="1" customFormat="1" ht="15" customHeight="1">
      <c r="A68" s="31"/>
      <c r="B68" s="739" t="s">
        <v>817</v>
      </c>
      <c r="C68" s="739"/>
      <c r="D68" s="739"/>
      <c r="E68" s="739"/>
      <c r="F68" s="242"/>
      <c r="G68" s="25"/>
      <c r="H68" s="243"/>
      <c r="I68" s="25"/>
      <c r="J68" s="242"/>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row>
    <row r="69" spans="1:69" s="1" customFormat="1" ht="15" customHeight="1" thickBot="1">
      <c r="A69" s="31"/>
      <c r="B69" s="739"/>
      <c r="C69" s="739"/>
      <c r="D69" s="739"/>
      <c r="E69" s="739"/>
      <c r="F69" s="242"/>
      <c r="G69" s="25"/>
      <c r="H69" s="243" t="s">
        <v>232</v>
      </c>
      <c r="I69" s="25"/>
      <c r="J69" s="242"/>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row>
    <row r="70" spans="1:69" s="1" customFormat="1" ht="18.75" customHeight="1" thickBot="1">
      <c r="A70" s="23"/>
      <c r="B70" s="739"/>
      <c r="C70" s="739"/>
      <c r="D70" s="739"/>
      <c r="E70" s="739"/>
      <c r="F70" s="244"/>
      <c r="G70" s="27" t="s">
        <v>733</v>
      </c>
      <c r="H70" s="82">
        <v>1</v>
      </c>
      <c r="I70" s="27" t="s">
        <v>734</v>
      </c>
      <c r="J70" s="245">
        <f>ROUND(F70*H70,0)</f>
        <v>0</v>
      </c>
      <c r="K70" s="30" t="s">
        <v>818</v>
      </c>
      <c r="L70" s="25" t="s">
        <v>733</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row>
    <row r="71" spans="1:69" s="1" customFormat="1" ht="12" customHeight="1">
      <c r="A71" s="25"/>
      <c r="B71" s="25"/>
      <c r="C71" s="25"/>
      <c r="D71" s="25"/>
      <c r="E71" s="25"/>
      <c r="F71" s="242"/>
      <c r="G71" s="25"/>
      <c r="H71" s="243"/>
      <c r="I71" s="25"/>
      <c r="J71" s="249" t="s">
        <v>231</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row>
    <row r="72" spans="1:69" s="1" customFormat="1" ht="18.75" customHeight="1">
      <c r="A72" s="25"/>
      <c r="B72" s="25"/>
      <c r="C72" s="25"/>
      <c r="D72" s="25"/>
      <c r="E72" s="25"/>
      <c r="F72" s="242"/>
      <c r="G72" s="25"/>
      <c r="H72" s="243"/>
      <c r="I72" s="25"/>
      <c r="J72" s="242"/>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row>
    <row r="73" spans="1:2" ht="18.75" customHeight="1">
      <c r="A73" s="23" t="s">
        <v>819</v>
      </c>
      <c r="B73" s="25" t="s">
        <v>820</v>
      </c>
    </row>
    <row r="74" ht="11.25" customHeight="1">
      <c r="A74" s="31"/>
    </row>
    <row r="75" spans="1:11" ht="18.75" customHeight="1">
      <c r="A75" s="31"/>
      <c r="B75" s="638" t="s">
        <v>158</v>
      </c>
      <c r="C75" s="639"/>
      <c r="D75" s="638" t="s">
        <v>157</v>
      </c>
      <c r="E75" s="639"/>
      <c r="F75" s="250" t="s">
        <v>156</v>
      </c>
      <c r="G75" s="37"/>
      <c r="H75" s="81" t="s">
        <v>155</v>
      </c>
      <c r="I75" s="37"/>
      <c r="J75" s="250" t="s">
        <v>3</v>
      </c>
      <c r="K75" s="30"/>
    </row>
    <row r="76" spans="1:11" ht="15" customHeight="1">
      <c r="A76" s="31"/>
      <c r="B76" s="39"/>
      <c r="C76" s="40"/>
      <c r="D76" s="41"/>
      <c r="E76" s="42"/>
      <c r="F76" s="251"/>
      <c r="G76" s="44"/>
      <c r="H76" s="252"/>
      <c r="I76" s="44"/>
      <c r="J76" s="253" t="s">
        <v>803</v>
      </c>
      <c r="K76" s="30"/>
    </row>
    <row r="77" spans="1:69" s="1" customFormat="1" ht="15" customHeight="1">
      <c r="A77" s="25"/>
      <c r="B77" s="47">
        <v>1</v>
      </c>
      <c r="C77" s="48" t="s">
        <v>165</v>
      </c>
      <c r="D77" s="631"/>
      <c r="E77" s="632"/>
      <c r="F77" s="244"/>
      <c r="G77" s="52" t="s">
        <v>733</v>
      </c>
      <c r="H77" s="266">
        <v>0.54</v>
      </c>
      <c r="I77" s="52" t="s">
        <v>734</v>
      </c>
      <c r="J77" s="255">
        <f aca="true" t="shared" si="3" ref="J77:J82">ROUND(F77*H77,0)</f>
        <v>0</v>
      </c>
      <c r="K77" s="30" t="s">
        <v>804</v>
      </c>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row>
    <row r="78" spans="1:69" s="1" customFormat="1" ht="15" customHeight="1">
      <c r="A78" s="25"/>
      <c r="B78" s="47">
        <v>2</v>
      </c>
      <c r="C78" s="48" t="s">
        <v>164</v>
      </c>
      <c r="D78" s="631"/>
      <c r="E78" s="632"/>
      <c r="F78" s="244"/>
      <c r="G78" s="52" t="s">
        <v>733</v>
      </c>
      <c r="H78" s="267">
        <v>0.4167</v>
      </c>
      <c r="I78" s="37" t="s">
        <v>734</v>
      </c>
      <c r="J78" s="257">
        <f t="shared" si="3"/>
        <v>0</v>
      </c>
      <c r="K78" s="30" t="s">
        <v>805</v>
      </c>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row>
    <row r="79" spans="1:69" s="1" customFormat="1" ht="15" customHeight="1">
      <c r="A79" s="25"/>
      <c r="B79" s="47">
        <v>3</v>
      </c>
      <c r="C79" s="48" t="s">
        <v>153</v>
      </c>
      <c r="D79" s="631"/>
      <c r="E79" s="632"/>
      <c r="F79" s="244"/>
      <c r="G79" s="52" t="s">
        <v>733</v>
      </c>
      <c r="H79" s="266">
        <v>0.4278</v>
      </c>
      <c r="I79" s="52" t="s">
        <v>734</v>
      </c>
      <c r="J79" s="255">
        <f t="shared" si="3"/>
        <v>0</v>
      </c>
      <c r="K79" s="30" t="s">
        <v>806</v>
      </c>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row>
    <row r="80" spans="1:69" s="1" customFormat="1" ht="15" customHeight="1">
      <c r="A80" s="25"/>
      <c r="B80" s="47">
        <v>4</v>
      </c>
      <c r="C80" s="48" t="s">
        <v>151</v>
      </c>
      <c r="D80" s="631"/>
      <c r="E80" s="632"/>
      <c r="F80" s="244"/>
      <c r="G80" s="52" t="s">
        <v>733</v>
      </c>
      <c r="H80" s="267">
        <v>0.4384</v>
      </c>
      <c r="I80" s="37" t="s">
        <v>734</v>
      </c>
      <c r="J80" s="257">
        <f t="shared" si="3"/>
        <v>0</v>
      </c>
      <c r="K80" s="30" t="s">
        <v>807</v>
      </c>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row>
    <row r="81" spans="1:69" s="1" customFormat="1" ht="15" customHeight="1">
      <c r="A81" s="25"/>
      <c r="B81" s="47">
        <v>5</v>
      </c>
      <c r="C81" s="48" t="s">
        <v>149</v>
      </c>
      <c r="D81" s="631"/>
      <c r="E81" s="632"/>
      <c r="F81" s="244"/>
      <c r="G81" s="52" t="s">
        <v>733</v>
      </c>
      <c r="H81" s="266">
        <v>0.4449</v>
      </c>
      <c r="I81" s="52" t="s">
        <v>734</v>
      </c>
      <c r="J81" s="255">
        <f t="shared" si="3"/>
        <v>0</v>
      </c>
      <c r="K81" s="30" t="s">
        <v>808</v>
      </c>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row>
    <row r="82" spans="1:69" s="1" customFormat="1" ht="15" customHeight="1">
      <c r="A82" s="25"/>
      <c r="B82" s="70">
        <v>6</v>
      </c>
      <c r="C82" s="50" t="s">
        <v>147</v>
      </c>
      <c r="D82" s="631"/>
      <c r="E82" s="632"/>
      <c r="F82" s="244"/>
      <c r="G82" s="52" t="s">
        <v>733</v>
      </c>
      <c r="H82" s="267">
        <v>0.45</v>
      </c>
      <c r="I82" s="37" t="s">
        <v>734</v>
      </c>
      <c r="J82" s="257">
        <f t="shared" si="3"/>
        <v>0</v>
      </c>
      <c r="K82" s="30" t="s">
        <v>735</v>
      </c>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row>
    <row r="83" spans="1:69" s="1" customFormat="1" ht="15" customHeight="1">
      <c r="A83" s="25"/>
      <c r="B83" s="70">
        <v>7</v>
      </c>
      <c r="C83" s="50" t="s">
        <v>145</v>
      </c>
      <c r="D83" s="631"/>
      <c r="E83" s="632"/>
      <c r="F83" s="244"/>
      <c r="G83" s="52" t="s">
        <v>733</v>
      </c>
      <c r="H83" s="267">
        <v>0.45</v>
      </c>
      <c r="I83" s="37" t="s">
        <v>734</v>
      </c>
      <c r="J83" s="257">
        <f>ROUND(F83*H83,0)</f>
        <v>0</v>
      </c>
      <c r="K83" s="30" t="s">
        <v>736</v>
      </c>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row>
    <row r="84" spans="1:69" s="1" customFormat="1" ht="15" customHeight="1">
      <c r="A84" s="25"/>
      <c r="B84" s="70">
        <v>8</v>
      </c>
      <c r="C84" s="50" t="s">
        <v>143</v>
      </c>
      <c r="D84" s="631"/>
      <c r="E84" s="632"/>
      <c r="F84" s="244"/>
      <c r="G84" s="52" t="s">
        <v>733</v>
      </c>
      <c r="H84" s="267">
        <v>0.45</v>
      </c>
      <c r="I84" s="37" t="s">
        <v>734</v>
      </c>
      <c r="J84" s="257">
        <f>ROUND(F84*H84,0)</f>
        <v>0</v>
      </c>
      <c r="K84" s="30" t="s">
        <v>737</v>
      </c>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row>
    <row r="85" spans="1:69" s="1" customFormat="1" ht="15" customHeight="1" thickBot="1">
      <c r="A85" s="25"/>
      <c r="B85" s="70">
        <v>9</v>
      </c>
      <c r="C85" s="50" t="s">
        <v>649</v>
      </c>
      <c r="D85" s="631"/>
      <c r="E85" s="632"/>
      <c r="F85" s="244"/>
      <c r="G85" s="52" t="s">
        <v>733</v>
      </c>
      <c r="H85" s="267">
        <v>0.45</v>
      </c>
      <c r="I85" s="37" t="s">
        <v>734</v>
      </c>
      <c r="J85" s="257">
        <f>ROUND(F85*H85,0)</f>
        <v>0</v>
      </c>
      <c r="K85" s="30" t="s">
        <v>738</v>
      </c>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row>
    <row r="86" spans="1:69" s="1" customFormat="1" ht="15" customHeight="1">
      <c r="A86" s="25"/>
      <c r="B86" s="61"/>
      <c r="C86" s="60"/>
      <c r="D86" s="61"/>
      <c r="E86" s="61"/>
      <c r="F86" s="258"/>
      <c r="G86" s="63"/>
      <c r="H86" s="635" t="s">
        <v>821</v>
      </c>
      <c r="I86" s="636"/>
      <c r="J86" s="259"/>
      <c r="K86" s="30"/>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row>
    <row r="87" spans="1:69" s="1" customFormat="1" ht="15" customHeight="1" thickBot="1">
      <c r="A87" s="25"/>
      <c r="B87" s="30"/>
      <c r="C87" s="30"/>
      <c r="D87" s="30"/>
      <c r="E87" s="30"/>
      <c r="F87" s="260"/>
      <c r="G87" s="30"/>
      <c r="H87" s="633" t="s">
        <v>139</v>
      </c>
      <c r="I87" s="634"/>
      <c r="J87" s="261">
        <f>SUM(J77:J85)</f>
        <v>0</v>
      </c>
      <c r="K87" s="30" t="s">
        <v>822</v>
      </c>
      <c r="L87" s="25" t="s">
        <v>733</v>
      </c>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s="1" customFormat="1" ht="18.75" customHeight="1">
      <c r="A88" s="25"/>
      <c r="B88" s="25"/>
      <c r="C88" s="25"/>
      <c r="D88" s="25"/>
      <c r="E88" s="25"/>
      <c r="F88" s="242"/>
      <c r="G88" s="25"/>
      <c r="H88" s="243"/>
      <c r="I88" s="25"/>
      <c r="J88" s="242"/>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row>
    <row r="89" spans="1:2" ht="18.75" customHeight="1">
      <c r="A89" s="23" t="s">
        <v>823</v>
      </c>
      <c r="B89" s="25" t="s">
        <v>443</v>
      </c>
    </row>
    <row r="90" spans="1:2" ht="11.25" customHeight="1">
      <c r="A90" s="23"/>
      <c r="B90" s="25"/>
    </row>
    <row r="91" spans="1:8" ht="18.75" customHeight="1" thickBot="1">
      <c r="A91" s="31"/>
      <c r="B91" s="739" t="s">
        <v>824</v>
      </c>
      <c r="C91" s="739"/>
      <c r="D91" s="739"/>
      <c r="E91" s="739"/>
      <c r="H91" s="243" t="s">
        <v>232</v>
      </c>
    </row>
    <row r="92" spans="1:69" s="1" customFormat="1" ht="18.75" customHeight="1" thickBot="1">
      <c r="A92" s="23"/>
      <c r="B92" s="739"/>
      <c r="C92" s="739"/>
      <c r="D92" s="739"/>
      <c r="E92" s="739"/>
      <c r="F92" s="244"/>
      <c r="G92" s="27" t="s">
        <v>733</v>
      </c>
      <c r="H92" s="82">
        <v>0.6</v>
      </c>
      <c r="I92" s="27" t="s">
        <v>734</v>
      </c>
      <c r="J92" s="245">
        <f>ROUND(F92*H92,0)</f>
        <v>0</v>
      </c>
      <c r="K92" s="30" t="s">
        <v>825</v>
      </c>
      <c r="L92" s="25" t="s">
        <v>733</v>
      </c>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row>
    <row r="93" spans="1:69" s="1" customFormat="1" ht="12" customHeight="1">
      <c r="A93" s="25"/>
      <c r="B93" s="25"/>
      <c r="C93" s="25"/>
      <c r="D93" s="25"/>
      <c r="E93" s="25"/>
      <c r="F93" s="242"/>
      <c r="G93" s="25"/>
      <c r="H93" s="243"/>
      <c r="I93" s="25"/>
      <c r="J93" s="249" t="s">
        <v>231</v>
      </c>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row>
    <row r="94" spans="1:69" s="1" customFormat="1" ht="11.25" customHeight="1">
      <c r="A94" s="25"/>
      <c r="B94" s="25"/>
      <c r="C94" s="25"/>
      <c r="D94" s="25"/>
      <c r="E94" s="25"/>
      <c r="F94" s="242"/>
      <c r="G94" s="25"/>
      <c r="H94" s="243"/>
      <c r="I94" s="25"/>
      <c r="J94" s="249"/>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row>
    <row r="95" spans="1:2" ht="18.75" customHeight="1">
      <c r="A95" s="23" t="s">
        <v>826</v>
      </c>
      <c r="B95" s="25" t="s">
        <v>442</v>
      </c>
    </row>
    <row r="96" spans="1:2" ht="11.25" customHeight="1">
      <c r="A96" s="23"/>
      <c r="B96" s="25"/>
    </row>
    <row r="97" spans="1:8" ht="15" customHeight="1" thickBot="1">
      <c r="A97" s="31"/>
      <c r="B97" s="739" t="s">
        <v>827</v>
      </c>
      <c r="C97" s="739"/>
      <c r="D97" s="739"/>
      <c r="E97" s="739"/>
      <c r="H97" s="243" t="s">
        <v>232</v>
      </c>
    </row>
    <row r="98" spans="1:69" s="1" customFormat="1" ht="18.75" customHeight="1" thickBot="1">
      <c r="A98" s="23"/>
      <c r="B98" s="739"/>
      <c r="C98" s="739"/>
      <c r="D98" s="739"/>
      <c r="E98" s="739"/>
      <c r="F98" s="244"/>
      <c r="G98" s="27" t="s">
        <v>733</v>
      </c>
      <c r="H98" s="268">
        <v>0.45</v>
      </c>
      <c r="I98" s="27" t="s">
        <v>734</v>
      </c>
      <c r="J98" s="245">
        <f>ROUND(F98*H98,0)</f>
        <v>0</v>
      </c>
      <c r="K98" s="30" t="s">
        <v>828</v>
      </c>
      <c r="L98" s="25" t="s">
        <v>733</v>
      </c>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row>
    <row r="99" spans="1:69" s="1" customFormat="1" ht="12" customHeight="1">
      <c r="A99" s="25"/>
      <c r="B99" s="25"/>
      <c r="C99" s="25"/>
      <c r="D99" s="25"/>
      <c r="E99" s="25"/>
      <c r="F99" s="242"/>
      <c r="G99" s="25"/>
      <c r="H99" s="243"/>
      <c r="I99" s="25"/>
      <c r="J99" s="249" t="s">
        <v>231</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s="1" customFormat="1" ht="11.25" customHeight="1">
      <c r="A100" s="25"/>
      <c r="B100" s="25"/>
      <c r="C100" s="25"/>
      <c r="D100" s="25"/>
      <c r="E100" s="25"/>
      <c r="F100" s="242"/>
      <c r="G100" s="25"/>
      <c r="H100" s="243"/>
      <c r="I100" s="25"/>
      <c r="J100" s="242"/>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row>
    <row r="101" spans="1:2" ht="18.75" customHeight="1">
      <c r="A101" s="23">
        <f>A95+1</f>
        <v>10</v>
      </c>
      <c r="B101" s="25" t="s">
        <v>441</v>
      </c>
    </row>
    <row r="102" spans="1:5" ht="11.25" customHeight="1">
      <c r="A102" s="31"/>
      <c r="C102" s="246"/>
      <c r="D102" s="246"/>
      <c r="E102" s="246"/>
    </row>
    <row r="103" spans="1:69" s="1" customFormat="1" ht="15" customHeight="1" thickBot="1">
      <c r="A103" s="23"/>
      <c r="B103" s="739" t="s">
        <v>829</v>
      </c>
      <c r="C103" s="739"/>
      <c r="D103" s="739"/>
      <c r="E103" s="739"/>
      <c r="F103" s="242"/>
      <c r="G103" s="25"/>
      <c r="H103" s="243" t="s">
        <v>232</v>
      </c>
      <c r="I103" s="25"/>
      <c r="J103" s="242"/>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row>
    <row r="104" spans="1:69" s="1" customFormat="1" ht="18.75" customHeight="1" thickBot="1">
      <c r="A104" s="23"/>
      <c r="B104" s="739"/>
      <c r="C104" s="739"/>
      <c r="D104" s="739"/>
      <c r="E104" s="739"/>
      <c r="F104" s="244"/>
      <c r="G104" s="27" t="s">
        <v>733</v>
      </c>
      <c r="H104" s="268">
        <v>0.6</v>
      </c>
      <c r="I104" s="27" t="s">
        <v>734</v>
      </c>
      <c r="J104" s="245">
        <f>ROUND(F104*H104,0)</f>
        <v>0</v>
      </c>
      <c r="K104" s="30" t="s">
        <v>830</v>
      </c>
      <c r="L104" s="25" t="s">
        <v>733</v>
      </c>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s="1" customFormat="1" ht="12" customHeight="1">
      <c r="A105" s="25"/>
      <c r="B105" s="25"/>
      <c r="C105" s="25"/>
      <c r="D105" s="25"/>
      <c r="E105" s="25"/>
      <c r="F105" s="242"/>
      <c r="G105" s="25"/>
      <c r="H105" s="243"/>
      <c r="I105" s="25"/>
      <c r="J105" s="249" t="s">
        <v>231</v>
      </c>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s="1" customFormat="1" ht="11.25" customHeight="1">
      <c r="A106" s="25"/>
      <c r="B106" s="25"/>
      <c r="C106" s="25"/>
      <c r="D106" s="25"/>
      <c r="E106" s="25"/>
      <c r="F106" s="242"/>
      <c r="G106" s="25"/>
      <c r="H106" s="243"/>
      <c r="I106" s="25"/>
      <c r="J106" s="242"/>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2" ht="18.75" customHeight="1">
      <c r="A107" s="23">
        <f>A101+1</f>
        <v>11</v>
      </c>
      <c r="B107" s="25" t="s">
        <v>440</v>
      </c>
    </row>
    <row r="108" ht="11.25" customHeight="1">
      <c r="A108" s="31"/>
    </row>
    <row r="109" spans="1:11" ht="18.75" customHeight="1">
      <c r="A109" s="31"/>
      <c r="B109" s="638" t="s">
        <v>158</v>
      </c>
      <c r="C109" s="639"/>
      <c r="D109" s="638" t="s">
        <v>157</v>
      </c>
      <c r="E109" s="639"/>
      <c r="F109" s="250" t="s">
        <v>156</v>
      </c>
      <c r="G109" s="37"/>
      <c r="H109" s="81" t="s">
        <v>155</v>
      </c>
      <c r="I109" s="37"/>
      <c r="J109" s="250" t="s">
        <v>3</v>
      </c>
      <c r="K109" s="30"/>
    </row>
    <row r="110" spans="1:11" ht="15" customHeight="1">
      <c r="A110" s="31"/>
      <c r="B110" s="39"/>
      <c r="C110" s="40"/>
      <c r="D110" s="41"/>
      <c r="E110" s="42"/>
      <c r="F110" s="251"/>
      <c r="G110" s="44"/>
      <c r="H110" s="252"/>
      <c r="I110" s="44"/>
      <c r="J110" s="253" t="s">
        <v>803</v>
      </c>
      <c r="K110" s="30"/>
    </row>
    <row r="111" spans="1:69" s="1" customFormat="1" ht="15" customHeight="1">
      <c r="A111" s="25"/>
      <c r="B111" s="47">
        <v>1</v>
      </c>
      <c r="C111" s="48" t="s">
        <v>166</v>
      </c>
      <c r="D111" s="631"/>
      <c r="E111" s="632"/>
      <c r="F111" s="244"/>
      <c r="G111" s="52" t="s">
        <v>733</v>
      </c>
      <c r="H111" s="266">
        <v>0.5148</v>
      </c>
      <c r="I111" s="52" t="s">
        <v>734</v>
      </c>
      <c r="J111" s="255">
        <f aca="true" t="shared" si="4" ref="J111:J117">ROUND(F111*H111,0)</f>
        <v>0</v>
      </c>
      <c r="K111" s="30" t="s">
        <v>804</v>
      </c>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row>
    <row r="112" spans="1:69" s="1" customFormat="1" ht="15" customHeight="1">
      <c r="A112" s="25"/>
      <c r="B112" s="47">
        <v>2</v>
      </c>
      <c r="C112" s="48" t="s">
        <v>165</v>
      </c>
      <c r="D112" s="631"/>
      <c r="E112" s="632"/>
      <c r="F112" s="244"/>
      <c r="G112" s="52" t="s">
        <v>733</v>
      </c>
      <c r="H112" s="267">
        <v>0.54</v>
      </c>
      <c r="I112" s="37" t="s">
        <v>734</v>
      </c>
      <c r="J112" s="257">
        <f t="shared" si="4"/>
        <v>0</v>
      </c>
      <c r="K112" s="30" t="s">
        <v>805</v>
      </c>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row>
    <row r="113" spans="1:69" s="1" customFormat="1" ht="15" customHeight="1">
      <c r="A113" s="25"/>
      <c r="B113" s="47">
        <v>3</v>
      </c>
      <c r="C113" s="48" t="s">
        <v>164</v>
      </c>
      <c r="D113" s="631"/>
      <c r="E113" s="632"/>
      <c r="F113" s="244"/>
      <c r="G113" s="52" t="s">
        <v>733</v>
      </c>
      <c r="H113" s="266">
        <v>0.4167</v>
      </c>
      <c r="I113" s="52" t="s">
        <v>734</v>
      </c>
      <c r="J113" s="255">
        <f t="shared" si="4"/>
        <v>0</v>
      </c>
      <c r="K113" s="30" t="s">
        <v>806</v>
      </c>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row>
    <row r="114" spans="1:69" s="1" customFormat="1" ht="15" customHeight="1">
      <c r="A114" s="25"/>
      <c r="B114" s="47">
        <v>4</v>
      </c>
      <c r="C114" s="48" t="s">
        <v>153</v>
      </c>
      <c r="D114" s="631"/>
      <c r="E114" s="632"/>
      <c r="F114" s="244"/>
      <c r="G114" s="52" t="s">
        <v>733</v>
      </c>
      <c r="H114" s="267">
        <v>0.4278</v>
      </c>
      <c r="I114" s="37" t="s">
        <v>734</v>
      </c>
      <c r="J114" s="257">
        <f t="shared" si="4"/>
        <v>0</v>
      </c>
      <c r="K114" s="30" t="s">
        <v>807</v>
      </c>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row>
    <row r="115" spans="1:69" s="1" customFormat="1" ht="15" customHeight="1">
      <c r="A115" s="25"/>
      <c r="B115" s="47">
        <v>5</v>
      </c>
      <c r="C115" s="48" t="s">
        <v>151</v>
      </c>
      <c r="D115" s="631"/>
      <c r="E115" s="632"/>
      <c r="F115" s="244"/>
      <c r="G115" s="52" t="s">
        <v>733</v>
      </c>
      <c r="H115" s="266">
        <v>0.4384</v>
      </c>
      <c r="I115" s="52" t="s">
        <v>734</v>
      </c>
      <c r="J115" s="255">
        <f t="shared" si="4"/>
        <v>0</v>
      </c>
      <c r="K115" s="30" t="s">
        <v>808</v>
      </c>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row>
    <row r="116" spans="1:69" s="1" customFormat="1" ht="15" customHeight="1">
      <c r="A116" s="25"/>
      <c r="B116" s="47">
        <v>6</v>
      </c>
      <c r="C116" s="48" t="s">
        <v>149</v>
      </c>
      <c r="D116" s="631"/>
      <c r="E116" s="632"/>
      <c r="F116" s="244"/>
      <c r="G116" s="52" t="s">
        <v>733</v>
      </c>
      <c r="H116" s="267">
        <v>0.4449</v>
      </c>
      <c r="I116" s="37" t="s">
        <v>734</v>
      </c>
      <c r="J116" s="257">
        <f t="shared" si="4"/>
        <v>0</v>
      </c>
      <c r="K116" s="30" t="s">
        <v>735</v>
      </c>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row>
    <row r="117" spans="1:69" s="1" customFormat="1" ht="15" customHeight="1">
      <c r="A117" s="25"/>
      <c r="B117" s="70">
        <v>7</v>
      </c>
      <c r="C117" s="50" t="s">
        <v>147</v>
      </c>
      <c r="D117" s="631"/>
      <c r="E117" s="632"/>
      <c r="F117" s="244"/>
      <c r="G117" s="52" t="s">
        <v>733</v>
      </c>
      <c r="H117" s="266">
        <v>0.45</v>
      </c>
      <c r="I117" s="52" t="s">
        <v>734</v>
      </c>
      <c r="J117" s="255">
        <f t="shared" si="4"/>
        <v>0</v>
      </c>
      <c r="K117" s="30" t="s">
        <v>736</v>
      </c>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row>
    <row r="118" spans="1:69" s="1" customFormat="1" ht="15" customHeight="1">
      <c r="A118" s="25"/>
      <c r="B118" s="70">
        <v>8</v>
      </c>
      <c r="C118" s="50" t="s">
        <v>145</v>
      </c>
      <c r="D118" s="631"/>
      <c r="E118" s="632"/>
      <c r="F118" s="244"/>
      <c r="G118" s="52" t="s">
        <v>733</v>
      </c>
      <c r="H118" s="266">
        <v>0.45</v>
      </c>
      <c r="I118" s="52" t="s">
        <v>734</v>
      </c>
      <c r="J118" s="255">
        <f>ROUND(F118*H118,0)</f>
        <v>0</v>
      </c>
      <c r="K118" s="30" t="s">
        <v>737</v>
      </c>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row>
    <row r="119" spans="1:69" s="1" customFormat="1" ht="15" customHeight="1">
      <c r="A119" s="25"/>
      <c r="B119" s="70">
        <v>9</v>
      </c>
      <c r="C119" s="50" t="s">
        <v>143</v>
      </c>
      <c r="D119" s="631"/>
      <c r="E119" s="632"/>
      <c r="F119" s="244"/>
      <c r="G119" s="52" t="s">
        <v>733</v>
      </c>
      <c r="H119" s="266">
        <v>0.45</v>
      </c>
      <c r="I119" s="52" t="s">
        <v>734</v>
      </c>
      <c r="J119" s="255">
        <f>ROUND(F119*H119,0)</f>
        <v>0</v>
      </c>
      <c r="K119" s="30" t="s">
        <v>738</v>
      </c>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row>
    <row r="120" spans="1:69" s="1" customFormat="1" ht="15" customHeight="1" thickBot="1">
      <c r="A120" s="25"/>
      <c r="B120" s="70">
        <v>10</v>
      </c>
      <c r="C120" s="50" t="s">
        <v>649</v>
      </c>
      <c r="D120" s="631"/>
      <c r="E120" s="632"/>
      <c r="F120" s="244"/>
      <c r="G120" s="52" t="s">
        <v>733</v>
      </c>
      <c r="H120" s="266">
        <v>0.45</v>
      </c>
      <c r="I120" s="52" t="s">
        <v>734</v>
      </c>
      <c r="J120" s="255">
        <f>ROUND(F120*H120,0)</f>
        <v>0</v>
      </c>
      <c r="K120" s="30" t="s">
        <v>809</v>
      </c>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row>
    <row r="121" spans="1:69" s="1" customFormat="1" ht="15" customHeight="1">
      <c r="A121" s="25"/>
      <c r="B121" s="61"/>
      <c r="C121" s="60"/>
      <c r="D121" s="61"/>
      <c r="E121" s="61"/>
      <c r="F121" s="258"/>
      <c r="G121" s="63"/>
      <c r="H121" s="635" t="s">
        <v>810</v>
      </c>
      <c r="I121" s="636"/>
      <c r="J121" s="259"/>
      <c r="K121" s="30"/>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row>
    <row r="122" spans="1:69" s="1" customFormat="1" ht="15" customHeight="1" thickBot="1">
      <c r="A122" s="25"/>
      <c r="B122" s="30"/>
      <c r="C122" s="30"/>
      <c r="D122" s="30"/>
      <c r="E122" s="30"/>
      <c r="F122" s="260"/>
      <c r="G122" s="30"/>
      <c r="H122" s="633" t="s">
        <v>139</v>
      </c>
      <c r="I122" s="634"/>
      <c r="J122" s="261">
        <f>SUM(J111:J120)</f>
        <v>0</v>
      </c>
      <c r="K122" s="30" t="s">
        <v>831</v>
      </c>
      <c r="L122" s="25" t="s">
        <v>733</v>
      </c>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row>
    <row r="123" spans="1:69" s="1" customFormat="1" ht="15" customHeight="1">
      <c r="A123" s="25"/>
      <c r="B123" s="25"/>
      <c r="C123" s="25"/>
      <c r="D123" s="25"/>
      <c r="E123" s="25"/>
      <c r="F123" s="242"/>
      <c r="G123" s="25"/>
      <c r="H123" s="243"/>
      <c r="I123" s="25"/>
      <c r="J123" s="242"/>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row>
    <row r="124" spans="1:2" ht="18.75" customHeight="1">
      <c r="A124" s="23">
        <f>A107+1</f>
        <v>12</v>
      </c>
      <c r="B124" s="25" t="s">
        <v>439</v>
      </c>
    </row>
    <row r="125" spans="1:5" ht="11.25" customHeight="1">
      <c r="A125" s="31"/>
      <c r="C125" s="246"/>
      <c r="D125" s="246"/>
      <c r="E125" s="246"/>
    </row>
    <row r="126" spans="1:69" s="1" customFormat="1" ht="15" customHeight="1" thickBot="1">
      <c r="A126" s="23"/>
      <c r="B126" s="739" t="s">
        <v>832</v>
      </c>
      <c r="C126" s="739"/>
      <c r="D126" s="739"/>
      <c r="E126" s="739"/>
      <c r="F126" s="242"/>
      <c r="G126" s="25"/>
      <c r="H126" s="243" t="s">
        <v>232</v>
      </c>
      <c r="I126" s="25"/>
      <c r="J126" s="242"/>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row>
    <row r="127" spans="1:69" s="1" customFormat="1" ht="18.75" customHeight="1" thickBot="1">
      <c r="A127" s="23"/>
      <c r="B127" s="739"/>
      <c r="C127" s="739"/>
      <c r="D127" s="739"/>
      <c r="E127" s="739"/>
      <c r="F127" s="244"/>
      <c r="G127" s="27" t="s">
        <v>733</v>
      </c>
      <c r="H127" s="82">
        <v>0.75</v>
      </c>
      <c r="I127" s="27" t="s">
        <v>734</v>
      </c>
      <c r="J127" s="245">
        <f>ROUND(F127*H127,0)</f>
        <v>0</v>
      </c>
      <c r="K127" s="30" t="s">
        <v>833</v>
      </c>
      <c r="L127" s="25" t="s">
        <v>733</v>
      </c>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row>
    <row r="128" spans="1:69" s="1" customFormat="1" ht="12" customHeight="1">
      <c r="A128" s="25"/>
      <c r="B128" s="25"/>
      <c r="C128" s="25"/>
      <c r="D128" s="25"/>
      <c r="E128" s="25"/>
      <c r="F128" s="242"/>
      <c r="G128" s="25"/>
      <c r="H128" s="243"/>
      <c r="I128" s="25"/>
      <c r="J128" s="249" t="s">
        <v>231</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1:69" s="1" customFormat="1" ht="12" customHeight="1">
      <c r="A129" s="25"/>
      <c r="B129" s="25"/>
      <c r="C129" s="25"/>
      <c r="D129" s="25"/>
      <c r="E129" s="25"/>
      <c r="F129" s="242"/>
      <c r="G129" s="25"/>
      <c r="H129" s="243"/>
      <c r="I129" s="25"/>
      <c r="J129" s="249"/>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row>
    <row r="130" spans="1:2" ht="18.75" customHeight="1">
      <c r="A130" s="23">
        <f>A124+1</f>
        <v>13</v>
      </c>
      <c r="B130" s="25" t="s">
        <v>834</v>
      </c>
    </row>
    <row r="131" spans="1:5" ht="11.25" customHeight="1">
      <c r="A131" s="31"/>
      <c r="C131" s="246"/>
      <c r="D131" s="246"/>
      <c r="E131" s="246"/>
    </row>
    <row r="132" spans="1:69" s="1" customFormat="1" ht="15" customHeight="1">
      <c r="A132" s="23"/>
      <c r="B132" s="739" t="s">
        <v>835</v>
      </c>
      <c r="C132" s="739"/>
      <c r="D132" s="739"/>
      <c r="E132" s="739"/>
      <c r="F132" s="242"/>
      <c r="G132" s="25"/>
      <c r="H132" s="243"/>
      <c r="I132" s="25"/>
      <c r="J132" s="242"/>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row>
    <row r="133" spans="1:69" s="1" customFormat="1" ht="15" customHeight="1" thickBot="1">
      <c r="A133" s="23"/>
      <c r="B133" s="739"/>
      <c r="C133" s="739"/>
      <c r="D133" s="739"/>
      <c r="E133" s="739"/>
      <c r="F133" s="242"/>
      <c r="G133" s="25"/>
      <c r="H133" s="243" t="s">
        <v>836</v>
      </c>
      <c r="I133" s="25"/>
      <c r="J133" s="242"/>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row>
    <row r="134" spans="1:69" s="1" customFormat="1" ht="18.75" customHeight="1" thickBot="1">
      <c r="A134" s="23"/>
      <c r="B134" s="739"/>
      <c r="C134" s="739"/>
      <c r="D134" s="739"/>
      <c r="E134" s="739"/>
      <c r="F134" s="244"/>
      <c r="G134" s="27" t="s">
        <v>733</v>
      </c>
      <c r="H134" s="82">
        <v>0.5</v>
      </c>
      <c r="I134" s="27" t="s">
        <v>734</v>
      </c>
      <c r="J134" s="245">
        <f>ROUND(F134*H134,0)</f>
        <v>0</v>
      </c>
      <c r="K134" s="30" t="s">
        <v>837</v>
      </c>
      <c r="L134" s="25" t="s">
        <v>733</v>
      </c>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row>
    <row r="135" spans="1:69" s="1" customFormat="1" ht="12" customHeight="1">
      <c r="A135" s="25"/>
      <c r="B135" s="25"/>
      <c r="C135" s="25"/>
      <c r="D135" s="25"/>
      <c r="E135" s="25"/>
      <c r="F135" s="242"/>
      <c r="G135" s="25"/>
      <c r="H135" s="243"/>
      <c r="I135" s="25"/>
      <c r="J135" s="249" t="s">
        <v>231</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row>
    <row r="136" spans="1:69" s="1" customFormat="1" ht="12" customHeight="1">
      <c r="A136" s="25"/>
      <c r="B136" s="25"/>
      <c r="C136" s="25"/>
      <c r="D136" s="25"/>
      <c r="E136" s="25"/>
      <c r="F136" s="242"/>
      <c r="G136" s="25"/>
      <c r="H136" s="243"/>
      <c r="I136" s="25"/>
      <c r="J136" s="249"/>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row>
    <row r="137" spans="1:2" ht="18.75" customHeight="1">
      <c r="A137" s="23">
        <f>A130+1</f>
        <v>14</v>
      </c>
      <c r="B137" s="25" t="s">
        <v>834</v>
      </c>
    </row>
    <row r="138" ht="11.25" customHeight="1">
      <c r="A138" s="31"/>
    </row>
    <row r="139" spans="1:11" ht="18.75" customHeight="1">
      <c r="A139" s="31"/>
      <c r="B139" s="638" t="s">
        <v>387</v>
      </c>
      <c r="C139" s="639"/>
      <c r="D139" s="638" t="s">
        <v>157</v>
      </c>
      <c r="E139" s="639"/>
      <c r="F139" s="250" t="s">
        <v>219</v>
      </c>
      <c r="G139" s="37"/>
      <c r="H139" s="81" t="s">
        <v>155</v>
      </c>
      <c r="I139" s="37"/>
      <c r="J139" s="250" t="s">
        <v>3</v>
      </c>
      <c r="K139" s="30"/>
    </row>
    <row r="140" spans="1:11" ht="15" customHeight="1">
      <c r="A140" s="31"/>
      <c r="B140" s="39"/>
      <c r="C140" s="40"/>
      <c r="D140" s="41"/>
      <c r="E140" s="42"/>
      <c r="F140" s="251"/>
      <c r="G140" s="44"/>
      <c r="H140" s="252"/>
      <c r="I140" s="44"/>
      <c r="J140" s="253" t="s">
        <v>803</v>
      </c>
      <c r="K140" s="30"/>
    </row>
    <row r="141" spans="1:69" s="1" customFormat="1" ht="15" customHeight="1">
      <c r="A141" s="25"/>
      <c r="B141" s="47">
        <v>1</v>
      </c>
      <c r="C141" s="48" t="s">
        <v>180</v>
      </c>
      <c r="D141" s="631"/>
      <c r="E141" s="632"/>
      <c r="F141" s="244"/>
      <c r="G141" s="52" t="s">
        <v>733</v>
      </c>
      <c r="H141" s="254">
        <v>0.314</v>
      </c>
      <c r="I141" s="52" t="s">
        <v>734</v>
      </c>
      <c r="J141" s="255">
        <f>ROUND(F141*H141,0)</f>
        <v>0</v>
      </c>
      <c r="K141" s="30" t="s">
        <v>804</v>
      </c>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row>
    <row r="142" spans="1:69" s="1" customFormat="1" ht="15" customHeight="1">
      <c r="A142" s="25"/>
      <c r="B142" s="47">
        <v>2</v>
      </c>
      <c r="C142" s="48" t="s">
        <v>166</v>
      </c>
      <c r="D142" s="631"/>
      <c r="E142" s="632"/>
      <c r="F142" s="244"/>
      <c r="G142" s="52" t="s">
        <v>733</v>
      </c>
      <c r="H142" s="256">
        <v>0.339</v>
      </c>
      <c r="I142" s="37" t="s">
        <v>734</v>
      </c>
      <c r="J142" s="257">
        <f>ROUND(F142*H142,0)</f>
        <v>0</v>
      </c>
      <c r="K142" s="30" t="s">
        <v>805</v>
      </c>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row>
    <row r="143" spans="1:69" s="1" customFormat="1" ht="15" customHeight="1" thickBot="1">
      <c r="A143" s="25"/>
      <c r="B143" s="70">
        <v>3</v>
      </c>
      <c r="C143" s="50" t="s">
        <v>165</v>
      </c>
      <c r="D143" s="631"/>
      <c r="E143" s="632"/>
      <c r="F143" s="244"/>
      <c r="G143" s="52" t="s">
        <v>733</v>
      </c>
      <c r="H143" s="254">
        <v>0.368</v>
      </c>
      <c r="I143" s="52" t="s">
        <v>734</v>
      </c>
      <c r="J143" s="255">
        <f>ROUND(F143*H143,0)</f>
        <v>0</v>
      </c>
      <c r="K143" s="30" t="s">
        <v>806</v>
      </c>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row>
    <row r="144" spans="1:69" s="1" customFormat="1" ht="15" customHeight="1">
      <c r="A144" s="25"/>
      <c r="B144" s="61"/>
      <c r="C144" s="60"/>
      <c r="D144" s="61"/>
      <c r="E144" s="61"/>
      <c r="F144" s="258"/>
      <c r="G144" s="63"/>
      <c r="H144" s="635" t="s">
        <v>838</v>
      </c>
      <c r="I144" s="636"/>
      <c r="J144" s="259"/>
      <c r="K144" s="30"/>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row>
    <row r="145" spans="1:69" s="1" customFormat="1" ht="15" customHeight="1" thickBot="1">
      <c r="A145" s="25"/>
      <c r="B145" s="30"/>
      <c r="C145" s="30"/>
      <c r="D145" s="30"/>
      <c r="E145" s="30"/>
      <c r="F145" s="260"/>
      <c r="G145" s="30"/>
      <c r="H145" s="633" t="s">
        <v>139</v>
      </c>
      <c r="I145" s="634"/>
      <c r="J145" s="261">
        <f>SUM(J141:J143)</f>
        <v>0</v>
      </c>
      <c r="K145" s="30" t="s">
        <v>839</v>
      </c>
      <c r="L145" s="25" t="s">
        <v>733</v>
      </c>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row>
    <row r="146" spans="1:69" s="1" customFormat="1" ht="18.75" customHeight="1">
      <c r="A146" s="25"/>
      <c r="B146" s="25"/>
      <c r="C146" s="25"/>
      <c r="D146" s="25"/>
      <c r="E146" s="25"/>
      <c r="F146" s="242"/>
      <c r="G146" s="25"/>
      <c r="H146" s="243"/>
      <c r="I146" s="25"/>
      <c r="J146" s="242"/>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row>
    <row r="147" spans="1:2" ht="18.75" customHeight="1">
      <c r="A147" s="23">
        <f>A137+1</f>
        <v>15</v>
      </c>
      <c r="B147" s="25" t="s">
        <v>840</v>
      </c>
    </row>
    <row r="148" spans="1:5" ht="11.25" customHeight="1">
      <c r="A148" s="31"/>
      <c r="C148" s="246"/>
      <c r="D148" s="246"/>
      <c r="E148" s="246"/>
    </row>
    <row r="149" spans="1:69" s="1" customFormat="1" ht="15" customHeight="1">
      <c r="A149" s="23"/>
      <c r="B149" s="739" t="s">
        <v>835</v>
      </c>
      <c r="C149" s="739"/>
      <c r="D149" s="739"/>
      <c r="E149" s="739"/>
      <c r="F149" s="242"/>
      <c r="G149" s="25"/>
      <c r="H149" s="243"/>
      <c r="I149" s="25"/>
      <c r="J149" s="242"/>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row>
    <row r="150" spans="1:69" s="1" customFormat="1" ht="15" customHeight="1" thickBot="1">
      <c r="A150" s="23"/>
      <c r="B150" s="739"/>
      <c r="C150" s="739"/>
      <c r="D150" s="739"/>
      <c r="E150" s="739"/>
      <c r="F150" s="242"/>
      <c r="G150" s="25"/>
      <c r="H150" s="243" t="s">
        <v>232</v>
      </c>
      <c r="I150" s="25"/>
      <c r="J150" s="242"/>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row>
    <row r="151" spans="1:69" s="1" customFormat="1" ht="18.75" customHeight="1" thickBot="1">
      <c r="A151" s="23"/>
      <c r="B151" s="739"/>
      <c r="C151" s="739"/>
      <c r="D151" s="739"/>
      <c r="E151" s="739"/>
      <c r="F151" s="244"/>
      <c r="G151" s="27" t="s">
        <v>733</v>
      </c>
      <c r="H151" s="82">
        <v>0.285</v>
      </c>
      <c r="I151" s="27" t="s">
        <v>734</v>
      </c>
      <c r="J151" s="245">
        <f>ROUND(F151*H151,0)</f>
        <v>0</v>
      </c>
      <c r="K151" s="30" t="s">
        <v>841</v>
      </c>
      <c r="L151" s="25" t="s">
        <v>733</v>
      </c>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row>
    <row r="152" spans="1:69" s="1" customFormat="1" ht="11.25" customHeight="1">
      <c r="A152" s="25"/>
      <c r="B152" s="25"/>
      <c r="C152" s="25"/>
      <c r="D152" s="25"/>
      <c r="E152" s="25"/>
      <c r="F152" s="242"/>
      <c r="G152" s="25"/>
      <c r="H152" s="243"/>
      <c r="I152" s="25"/>
      <c r="J152" s="249" t="s">
        <v>231</v>
      </c>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1:69" s="1" customFormat="1" ht="11.25" customHeight="1">
      <c r="A153" s="25"/>
      <c r="B153" s="25"/>
      <c r="C153" s="25"/>
      <c r="D153" s="25"/>
      <c r="E153" s="25"/>
      <c r="F153" s="242"/>
      <c r="G153" s="25"/>
      <c r="H153" s="243"/>
      <c r="I153" s="25"/>
      <c r="J153" s="249"/>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row>
    <row r="154" spans="1:2" ht="18" customHeight="1">
      <c r="A154" s="23">
        <f>A147+1</f>
        <v>16</v>
      </c>
      <c r="B154" s="25" t="s">
        <v>840</v>
      </c>
    </row>
    <row r="155" ht="11.25" customHeight="1">
      <c r="A155" s="31"/>
    </row>
    <row r="156" spans="1:11" ht="18.75" customHeight="1">
      <c r="A156" s="31"/>
      <c r="B156" s="638" t="s">
        <v>387</v>
      </c>
      <c r="C156" s="639"/>
      <c r="D156" s="638" t="s">
        <v>157</v>
      </c>
      <c r="E156" s="639"/>
      <c r="F156" s="250" t="s">
        <v>219</v>
      </c>
      <c r="G156" s="37"/>
      <c r="H156" s="81" t="s">
        <v>155</v>
      </c>
      <c r="I156" s="37"/>
      <c r="J156" s="250" t="s">
        <v>3</v>
      </c>
      <c r="K156" s="30"/>
    </row>
    <row r="157" spans="1:11" ht="15" customHeight="1">
      <c r="A157" s="31"/>
      <c r="B157" s="39"/>
      <c r="C157" s="40"/>
      <c r="D157" s="41"/>
      <c r="E157" s="42"/>
      <c r="F157" s="251"/>
      <c r="G157" s="44"/>
      <c r="H157" s="252"/>
      <c r="I157" s="44"/>
      <c r="J157" s="253" t="s">
        <v>803</v>
      </c>
      <c r="K157" s="30"/>
    </row>
    <row r="158" spans="1:69" s="1" customFormat="1" ht="15" customHeight="1">
      <c r="A158" s="25"/>
      <c r="B158" s="47">
        <v>1</v>
      </c>
      <c r="C158" s="48" t="s">
        <v>180</v>
      </c>
      <c r="D158" s="631"/>
      <c r="E158" s="632"/>
      <c r="F158" s="244"/>
      <c r="G158" s="52" t="s">
        <v>733</v>
      </c>
      <c r="H158" s="254">
        <v>0.179</v>
      </c>
      <c r="I158" s="52" t="s">
        <v>734</v>
      </c>
      <c r="J158" s="255">
        <f>ROUND(F158*H158,0)</f>
        <v>0</v>
      </c>
      <c r="K158" s="30" t="s">
        <v>804</v>
      </c>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row>
    <row r="159" spans="1:69" s="1" customFormat="1" ht="15" customHeight="1">
      <c r="A159" s="25"/>
      <c r="B159" s="47">
        <v>2</v>
      </c>
      <c r="C159" s="48" t="s">
        <v>166</v>
      </c>
      <c r="D159" s="631"/>
      <c r="E159" s="632"/>
      <c r="F159" s="244"/>
      <c r="G159" s="52" t="s">
        <v>733</v>
      </c>
      <c r="H159" s="256">
        <v>0.193</v>
      </c>
      <c r="I159" s="37" t="s">
        <v>734</v>
      </c>
      <c r="J159" s="257">
        <f>ROUND(F159*H159,0)</f>
        <v>0</v>
      </c>
      <c r="K159" s="30" t="s">
        <v>805</v>
      </c>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row>
    <row r="160" spans="1:69" s="1" customFormat="1" ht="15" customHeight="1" thickBot="1">
      <c r="A160" s="25"/>
      <c r="B160" s="70">
        <v>3</v>
      </c>
      <c r="C160" s="50" t="s">
        <v>165</v>
      </c>
      <c r="D160" s="631"/>
      <c r="E160" s="632"/>
      <c r="F160" s="244"/>
      <c r="G160" s="52" t="s">
        <v>733</v>
      </c>
      <c r="H160" s="254">
        <v>0.368</v>
      </c>
      <c r="I160" s="52" t="s">
        <v>734</v>
      </c>
      <c r="J160" s="255">
        <f>ROUND(F160*H160,0)</f>
        <v>0</v>
      </c>
      <c r="K160" s="30" t="s">
        <v>806</v>
      </c>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row>
    <row r="161" spans="1:69" s="1" customFormat="1" ht="15" customHeight="1">
      <c r="A161" s="25"/>
      <c r="B161" s="61"/>
      <c r="C161" s="60"/>
      <c r="D161" s="61"/>
      <c r="E161" s="61"/>
      <c r="F161" s="258"/>
      <c r="G161" s="63"/>
      <c r="H161" s="635" t="s">
        <v>838</v>
      </c>
      <c r="I161" s="636"/>
      <c r="J161" s="259"/>
      <c r="K161" s="30"/>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row>
    <row r="162" spans="1:69" s="1" customFormat="1" ht="15" customHeight="1" thickBot="1">
      <c r="A162" s="25"/>
      <c r="B162" s="30"/>
      <c r="C162" s="30"/>
      <c r="D162" s="30"/>
      <c r="E162" s="30"/>
      <c r="F162" s="260"/>
      <c r="G162" s="30"/>
      <c r="H162" s="633" t="s">
        <v>139</v>
      </c>
      <c r="I162" s="634"/>
      <c r="J162" s="261">
        <f>SUM(J158:J160)</f>
        <v>0</v>
      </c>
      <c r="K162" s="30" t="s">
        <v>842</v>
      </c>
      <c r="L162" s="25" t="s">
        <v>733</v>
      </c>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row>
    <row r="163" spans="1:69" s="1" customFormat="1" ht="18.75" customHeight="1">
      <c r="A163" s="25"/>
      <c r="B163" s="25"/>
      <c r="C163" s="25"/>
      <c r="D163" s="25"/>
      <c r="E163" s="25"/>
      <c r="F163" s="242"/>
      <c r="G163" s="25"/>
      <c r="H163" s="243"/>
      <c r="I163" s="25"/>
      <c r="J163" s="242"/>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row>
    <row r="164" spans="1:2" ht="18.75" customHeight="1">
      <c r="A164" s="23">
        <f>A154+1</f>
        <v>17</v>
      </c>
      <c r="B164" s="25" t="s">
        <v>843</v>
      </c>
    </row>
    <row r="165" spans="1:5" ht="11.25" customHeight="1">
      <c r="A165" s="31"/>
      <c r="C165" s="246"/>
      <c r="D165" s="246"/>
      <c r="E165" s="246"/>
    </row>
    <row r="166" spans="1:69" s="1" customFormat="1" ht="15" customHeight="1">
      <c r="A166" s="23"/>
      <c r="B166" s="739" t="s">
        <v>835</v>
      </c>
      <c r="C166" s="739"/>
      <c r="D166" s="739"/>
      <c r="E166" s="739"/>
      <c r="F166" s="242"/>
      <c r="G166" s="25"/>
      <c r="H166" s="243"/>
      <c r="I166" s="25"/>
      <c r="J166" s="242"/>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row>
    <row r="167" spans="1:69" s="1" customFormat="1" ht="15" customHeight="1" thickBot="1">
      <c r="A167" s="23"/>
      <c r="B167" s="739"/>
      <c r="C167" s="739"/>
      <c r="D167" s="739"/>
      <c r="E167" s="739"/>
      <c r="F167" s="242"/>
      <c r="G167" s="25"/>
      <c r="H167" s="243" t="s">
        <v>232</v>
      </c>
      <c r="I167" s="25"/>
      <c r="J167" s="242"/>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row>
    <row r="168" spans="1:69" s="1" customFormat="1" ht="18.75" customHeight="1" thickBot="1">
      <c r="A168" s="23"/>
      <c r="B168" s="739"/>
      <c r="C168" s="739"/>
      <c r="D168" s="739"/>
      <c r="E168" s="739"/>
      <c r="F168" s="244"/>
      <c r="G168" s="27" t="s">
        <v>733</v>
      </c>
      <c r="H168" s="82">
        <v>0.285</v>
      </c>
      <c r="I168" s="27" t="s">
        <v>734</v>
      </c>
      <c r="J168" s="245">
        <f>ROUND(F168*H168,0)</f>
        <v>0</v>
      </c>
      <c r="K168" s="30" t="s">
        <v>844</v>
      </c>
      <c r="L168" s="25" t="s">
        <v>733</v>
      </c>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row>
    <row r="169" spans="1:69" s="1" customFormat="1" ht="11.25" customHeight="1">
      <c r="A169" s="25"/>
      <c r="B169" s="25"/>
      <c r="C169" s="25"/>
      <c r="D169" s="25"/>
      <c r="E169" s="25"/>
      <c r="F169" s="242"/>
      <c r="G169" s="25"/>
      <c r="H169" s="243"/>
      <c r="I169" s="25"/>
      <c r="J169" s="249" t="s">
        <v>231</v>
      </c>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row>
    <row r="170" spans="1:69" s="1" customFormat="1" ht="11.25" customHeight="1">
      <c r="A170" s="25"/>
      <c r="B170" s="25"/>
      <c r="C170" s="25"/>
      <c r="D170" s="25"/>
      <c r="E170" s="25"/>
      <c r="F170" s="242"/>
      <c r="G170" s="25"/>
      <c r="H170" s="243"/>
      <c r="I170" s="25"/>
      <c r="J170" s="242"/>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row>
    <row r="171" spans="1:2" ht="18.75" customHeight="1">
      <c r="A171" s="23">
        <f>A164+1</f>
        <v>18</v>
      </c>
      <c r="B171" s="25" t="s">
        <v>843</v>
      </c>
    </row>
    <row r="172" ht="11.25" customHeight="1">
      <c r="A172" s="31"/>
    </row>
    <row r="173" spans="1:11" ht="18.75" customHeight="1">
      <c r="A173" s="31"/>
      <c r="B173" s="638" t="s">
        <v>387</v>
      </c>
      <c r="C173" s="639"/>
      <c r="D173" s="638" t="s">
        <v>157</v>
      </c>
      <c r="E173" s="639"/>
      <c r="F173" s="250" t="s">
        <v>219</v>
      </c>
      <c r="G173" s="37"/>
      <c r="H173" s="81" t="s">
        <v>155</v>
      </c>
      <c r="I173" s="37"/>
      <c r="J173" s="250" t="s">
        <v>3</v>
      </c>
      <c r="K173" s="30"/>
    </row>
    <row r="174" spans="1:11" ht="15" customHeight="1">
      <c r="A174" s="31"/>
      <c r="B174" s="39"/>
      <c r="C174" s="40"/>
      <c r="D174" s="41"/>
      <c r="E174" s="42"/>
      <c r="F174" s="251"/>
      <c r="G174" s="44"/>
      <c r="H174" s="252"/>
      <c r="I174" s="44"/>
      <c r="J174" s="253" t="s">
        <v>803</v>
      </c>
      <c r="K174" s="30"/>
    </row>
    <row r="175" spans="1:69" s="1" customFormat="1" ht="15" customHeight="1">
      <c r="A175" s="25"/>
      <c r="B175" s="47">
        <v>1</v>
      </c>
      <c r="C175" s="48" t="s">
        <v>180</v>
      </c>
      <c r="D175" s="631"/>
      <c r="E175" s="632"/>
      <c r="F175" s="244"/>
      <c r="G175" s="52" t="s">
        <v>733</v>
      </c>
      <c r="H175" s="254">
        <v>0.17</v>
      </c>
      <c r="I175" s="52" t="s">
        <v>734</v>
      </c>
      <c r="J175" s="255">
        <f>ROUND(F175*H175,0)</f>
        <v>0</v>
      </c>
      <c r="K175" s="30" t="s">
        <v>804</v>
      </c>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row>
    <row r="176" spans="1:69" s="1" customFormat="1" ht="15" customHeight="1">
      <c r="A176" s="25"/>
      <c r="B176" s="47">
        <v>2</v>
      </c>
      <c r="C176" s="48" t="s">
        <v>166</v>
      </c>
      <c r="D176" s="631"/>
      <c r="E176" s="632"/>
      <c r="F176" s="244"/>
      <c r="G176" s="52" t="s">
        <v>733</v>
      </c>
      <c r="H176" s="256">
        <v>0.19</v>
      </c>
      <c r="I176" s="37" t="s">
        <v>734</v>
      </c>
      <c r="J176" s="257">
        <f>ROUND(F176*H176,0)</f>
        <v>0</v>
      </c>
      <c r="K176" s="30" t="s">
        <v>805</v>
      </c>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row>
    <row r="177" spans="1:69" s="1" customFormat="1" ht="15" customHeight="1" thickBot="1">
      <c r="A177" s="25"/>
      <c r="B177" s="70">
        <v>3</v>
      </c>
      <c r="C177" s="50" t="s">
        <v>165</v>
      </c>
      <c r="D177" s="631"/>
      <c r="E177" s="632"/>
      <c r="F177" s="244"/>
      <c r="G177" s="52" t="s">
        <v>733</v>
      </c>
      <c r="H177" s="254">
        <v>0.362</v>
      </c>
      <c r="I177" s="52" t="s">
        <v>734</v>
      </c>
      <c r="J177" s="255">
        <f>ROUND(F177*H177,0)</f>
        <v>0</v>
      </c>
      <c r="K177" s="30" t="s">
        <v>806</v>
      </c>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row>
    <row r="178" spans="1:69" s="1" customFormat="1" ht="15" customHeight="1">
      <c r="A178" s="25"/>
      <c r="B178" s="61"/>
      <c r="C178" s="60"/>
      <c r="D178" s="61"/>
      <c r="E178" s="61"/>
      <c r="F178" s="258"/>
      <c r="G178" s="63"/>
      <c r="H178" s="635" t="s">
        <v>838</v>
      </c>
      <c r="I178" s="636"/>
      <c r="J178" s="259"/>
      <c r="K178" s="30"/>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row>
    <row r="179" spans="1:69" s="1" customFormat="1" ht="15" customHeight="1" thickBot="1">
      <c r="A179" s="25"/>
      <c r="B179" s="30"/>
      <c r="C179" s="30"/>
      <c r="D179" s="30"/>
      <c r="E179" s="30"/>
      <c r="F179" s="260"/>
      <c r="G179" s="30"/>
      <c r="H179" s="633" t="s">
        <v>139</v>
      </c>
      <c r="I179" s="634"/>
      <c r="J179" s="261">
        <f>SUM(J175:J177)</f>
        <v>0</v>
      </c>
      <c r="K179" s="30" t="s">
        <v>845</v>
      </c>
      <c r="L179" s="25" t="s">
        <v>733</v>
      </c>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row>
    <row r="180" spans="1:69" s="1" customFormat="1" ht="18.75" customHeight="1">
      <c r="A180" s="25"/>
      <c r="B180" s="25"/>
      <c r="C180" s="25"/>
      <c r="D180" s="25"/>
      <c r="E180" s="25"/>
      <c r="F180" s="242"/>
      <c r="G180" s="25"/>
      <c r="H180" s="243"/>
      <c r="I180" s="25"/>
      <c r="J180" s="242"/>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row>
    <row r="181" spans="1:2" ht="18.75" customHeight="1">
      <c r="A181" s="23">
        <f>A171+1</f>
        <v>19</v>
      </c>
      <c r="B181" s="25" t="s">
        <v>438</v>
      </c>
    </row>
    <row r="182" spans="1:5" ht="11.25" customHeight="1">
      <c r="A182" s="31"/>
      <c r="C182" s="246"/>
      <c r="D182" s="246"/>
      <c r="E182" s="246"/>
    </row>
    <row r="183" spans="1:69" s="1" customFormat="1" ht="15" customHeight="1">
      <c r="A183" s="23"/>
      <c r="B183" s="739" t="s">
        <v>846</v>
      </c>
      <c r="C183" s="739"/>
      <c r="D183" s="739"/>
      <c r="E183" s="739"/>
      <c r="F183" s="242"/>
      <c r="G183" s="25"/>
      <c r="H183" s="243"/>
      <c r="I183" s="25"/>
      <c r="J183" s="242"/>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row>
    <row r="184" spans="1:69" s="1" customFormat="1" ht="15" customHeight="1" thickBot="1">
      <c r="A184" s="23"/>
      <c r="B184" s="739"/>
      <c r="C184" s="739"/>
      <c r="D184" s="739"/>
      <c r="E184" s="739"/>
      <c r="F184" s="242"/>
      <c r="G184" s="25"/>
      <c r="H184" s="243" t="s">
        <v>232</v>
      </c>
      <c r="I184" s="25"/>
      <c r="J184" s="242"/>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row>
    <row r="185" spans="1:69" s="1" customFormat="1" ht="18.75" customHeight="1" thickBot="1">
      <c r="A185" s="23"/>
      <c r="B185" s="739"/>
      <c r="C185" s="739"/>
      <c r="D185" s="739"/>
      <c r="E185" s="739"/>
      <c r="F185" s="244"/>
      <c r="G185" s="27" t="s">
        <v>733</v>
      </c>
      <c r="H185" s="82">
        <v>0.3</v>
      </c>
      <c r="I185" s="27" t="s">
        <v>734</v>
      </c>
      <c r="J185" s="245">
        <f>ROUND(F185*H185,0)</f>
        <v>0</v>
      </c>
      <c r="K185" s="30" t="s">
        <v>847</v>
      </c>
      <c r="L185" s="25" t="s">
        <v>733</v>
      </c>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row>
    <row r="186" spans="1:69" s="1" customFormat="1" ht="12" customHeight="1">
      <c r="A186" s="25"/>
      <c r="B186" s="25"/>
      <c r="C186" s="25"/>
      <c r="D186" s="25"/>
      <c r="E186" s="25"/>
      <c r="F186" s="242"/>
      <c r="G186" s="25"/>
      <c r="H186" s="243"/>
      <c r="I186" s="25"/>
      <c r="J186" s="249" t="s">
        <v>231</v>
      </c>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row>
    <row r="187" spans="1:69" s="1" customFormat="1" ht="12" customHeight="1">
      <c r="A187" s="25"/>
      <c r="B187" s="25"/>
      <c r="C187" s="25"/>
      <c r="D187" s="25"/>
      <c r="E187" s="25"/>
      <c r="F187" s="242"/>
      <c r="G187" s="25"/>
      <c r="H187" s="243"/>
      <c r="I187" s="25"/>
      <c r="J187" s="242"/>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row>
    <row r="188" spans="1:2" ht="18.75" customHeight="1">
      <c r="A188" s="23">
        <f>A181+1</f>
        <v>20</v>
      </c>
      <c r="B188" s="25" t="s">
        <v>438</v>
      </c>
    </row>
    <row r="189" ht="11.25" customHeight="1">
      <c r="A189" s="31"/>
    </row>
    <row r="190" spans="1:11" ht="18.75" customHeight="1">
      <c r="A190" s="31"/>
      <c r="B190" s="638" t="s">
        <v>387</v>
      </c>
      <c r="C190" s="639"/>
      <c r="D190" s="638" t="s">
        <v>157</v>
      </c>
      <c r="E190" s="639"/>
      <c r="F190" s="250" t="s">
        <v>219</v>
      </c>
      <c r="G190" s="37"/>
      <c r="H190" s="81" t="s">
        <v>155</v>
      </c>
      <c r="I190" s="37"/>
      <c r="J190" s="250" t="s">
        <v>3</v>
      </c>
      <c r="K190" s="30"/>
    </row>
    <row r="191" spans="1:11" ht="15" customHeight="1">
      <c r="A191" s="31"/>
      <c r="B191" s="39"/>
      <c r="C191" s="40"/>
      <c r="D191" s="41"/>
      <c r="E191" s="42"/>
      <c r="F191" s="251"/>
      <c r="G191" s="44"/>
      <c r="H191" s="252"/>
      <c r="I191" s="44"/>
      <c r="J191" s="253" t="s">
        <v>803</v>
      </c>
      <c r="K191" s="30"/>
    </row>
    <row r="192" spans="1:69" s="1" customFormat="1" ht="15" customHeight="1">
      <c r="A192" s="25"/>
      <c r="B192" s="47">
        <v>1</v>
      </c>
      <c r="C192" s="48" t="s">
        <v>180</v>
      </c>
      <c r="D192" s="631"/>
      <c r="E192" s="632"/>
      <c r="F192" s="244"/>
      <c r="G192" s="52" t="s">
        <v>733</v>
      </c>
      <c r="H192" s="254">
        <v>0.188</v>
      </c>
      <c r="I192" s="52" t="s">
        <v>734</v>
      </c>
      <c r="J192" s="255">
        <f>ROUND(F192*H192,0)</f>
        <v>0</v>
      </c>
      <c r="K192" s="30" t="s">
        <v>804</v>
      </c>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row>
    <row r="193" spans="1:69" s="1" customFormat="1" ht="15" customHeight="1">
      <c r="A193" s="25"/>
      <c r="B193" s="47">
        <v>2</v>
      </c>
      <c r="C193" s="48" t="s">
        <v>166</v>
      </c>
      <c r="D193" s="631"/>
      <c r="E193" s="632"/>
      <c r="F193" s="244"/>
      <c r="G193" s="52" t="s">
        <v>733</v>
      </c>
      <c r="H193" s="256">
        <v>0.203</v>
      </c>
      <c r="I193" s="37" t="s">
        <v>734</v>
      </c>
      <c r="J193" s="257">
        <f>ROUND(F193*H193,0)</f>
        <v>0</v>
      </c>
      <c r="K193" s="30" t="s">
        <v>805</v>
      </c>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row>
    <row r="194" spans="1:69" s="1" customFormat="1" ht="15" customHeight="1">
      <c r="A194" s="25"/>
      <c r="B194" s="47">
        <v>3</v>
      </c>
      <c r="C194" s="48" t="s">
        <v>165</v>
      </c>
      <c r="D194" s="631"/>
      <c r="E194" s="632"/>
      <c r="F194" s="244"/>
      <c r="G194" s="52" t="s">
        <v>733</v>
      </c>
      <c r="H194" s="254">
        <v>0.221</v>
      </c>
      <c r="I194" s="52" t="s">
        <v>734</v>
      </c>
      <c r="J194" s="255">
        <f>ROUND(F194*H194,0)</f>
        <v>0</v>
      </c>
      <c r="K194" s="30" t="s">
        <v>806</v>
      </c>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row>
    <row r="195" spans="1:69" s="1" customFormat="1" ht="15" customHeight="1">
      <c r="A195" s="25"/>
      <c r="B195" s="47">
        <v>4</v>
      </c>
      <c r="C195" s="48" t="s">
        <v>164</v>
      </c>
      <c r="D195" s="631"/>
      <c r="E195" s="632"/>
      <c r="F195" s="244"/>
      <c r="G195" s="52" t="s">
        <v>733</v>
      </c>
      <c r="H195" s="256">
        <v>0.155</v>
      </c>
      <c r="I195" s="37" t="s">
        <v>734</v>
      </c>
      <c r="J195" s="257">
        <f>ROUND(F195*H195,0)</f>
        <v>0</v>
      </c>
      <c r="K195" s="30" t="s">
        <v>807</v>
      </c>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row>
    <row r="196" spans="1:69" s="1" customFormat="1" ht="15" customHeight="1" thickBot="1">
      <c r="A196" s="25"/>
      <c r="B196" s="70">
        <v>5</v>
      </c>
      <c r="C196" s="50" t="s">
        <v>153</v>
      </c>
      <c r="D196" s="631"/>
      <c r="E196" s="632"/>
      <c r="F196" s="244"/>
      <c r="G196" s="52" t="s">
        <v>733</v>
      </c>
      <c r="H196" s="254">
        <v>0.165</v>
      </c>
      <c r="I196" s="52" t="s">
        <v>734</v>
      </c>
      <c r="J196" s="255">
        <f>ROUND(F196*H196,0)</f>
        <v>0</v>
      </c>
      <c r="K196" s="30" t="s">
        <v>808</v>
      </c>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row>
    <row r="197" spans="1:69" s="1" customFormat="1" ht="15" customHeight="1">
      <c r="A197" s="25"/>
      <c r="B197" s="61"/>
      <c r="C197" s="60"/>
      <c r="D197" s="61"/>
      <c r="E197" s="61"/>
      <c r="F197" s="258"/>
      <c r="G197" s="63"/>
      <c r="H197" s="635" t="s">
        <v>848</v>
      </c>
      <c r="I197" s="636"/>
      <c r="J197" s="259"/>
      <c r="K197" s="30"/>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row>
    <row r="198" spans="1:69" s="1" customFormat="1" ht="15" customHeight="1" thickBot="1">
      <c r="A198" s="25"/>
      <c r="B198" s="30"/>
      <c r="C198" s="30"/>
      <c r="D198" s="30"/>
      <c r="E198" s="30"/>
      <c r="F198" s="260"/>
      <c r="G198" s="30"/>
      <c r="H198" s="633" t="s">
        <v>139</v>
      </c>
      <c r="I198" s="634"/>
      <c r="J198" s="261">
        <f>SUM(J192:J196)</f>
        <v>0</v>
      </c>
      <c r="K198" s="30" t="s">
        <v>849</v>
      </c>
      <c r="L198" s="25" t="s">
        <v>733</v>
      </c>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row>
    <row r="199" spans="1:69" s="1" customFormat="1" ht="18.75" customHeight="1">
      <c r="A199" s="25"/>
      <c r="B199" s="25"/>
      <c r="C199" s="25"/>
      <c r="D199" s="25"/>
      <c r="E199" s="25"/>
      <c r="F199" s="242"/>
      <c r="G199" s="25"/>
      <c r="H199" s="243"/>
      <c r="I199" s="25"/>
      <c r="J199" s="242"/>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row>
    <row r="200" spans="1:2" ht="18.75" customHeight="1">
      <c r="A200" s="23">
        <f>A188+1</f>
        <v>21</v>
      </c>
      <c r="B200" s="25" t="s">
        <v>437</v>
      </c>
    </row>
    <row r="201" spans="1:5" ht="11.25" customHeight="1">
      <c r="A201" s="31"/>
      <c r="C201" s="246"/>
      <c r="D201" s="246"/>
      <c r="E201" s="246"/>
    </row>
    <row r="202" spans="1:69" s="1" customFormat="1" ht="15" customHeight="1">
      <c r="A202" s="23"/>
      <c r="B202" s="739" t="s">
        <v>850</v>
      </c>
      <c r="C202" s="739"/>
      <c r="D202" s="739"/>
      <c r="E202" s="739"/>
      <c r="F202" s="242"/>
      <c r="G202" s="25"/>
      <c r="H202" s="269" t="s">
        <v>436</v>
      </c>
      <c r="I202" s="25"/>
      <c r="J202" s="242" t="s">
        <v>232</v>
      </c>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row>
    <row r="203" spans="1:69" s="1" customFormat="1" ht="18.75" customHeight="1">
      <c r="A203" s="23"/>
      <c r="B203" s="739"/>
      <c r="C203" s="739"/>
      <c r="D203" s="739"/>
      <c r="E203" s="739"/>
      <c r="F203" s="244"/>
      <c r="G203" s="27" t="s">
        <v>733</v>
      </c>
      <c r="H203" s="270"/>
      <c r="I203" s="27" t="s">
        <v>733</v>
      </c>
      <c r="J203" s="271">
        <v>0.285</v>
      </c>
      <c r="K203" s="30"/>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row>
    <row r="204" spans="1:69" s="1" customFormat="1" ht="12" customHeight="1" thickBot="1">
      <c r="A204" s="25"/>
      <c r="B204" s="25"/>
      <c r="C204" s="25"/>
      <c r="D204" s="25"/>
      <c r="E204" s="25"/>
      <c r="F204" s="242"/>
      <c r="G204" s="25"/>
      <c r="H204" s="272" t="s">
        <v>851</v>
      </c>
      <c r="I204" s="25"/>
      <c r="J204" s="242"/>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row>
    <row r="205" spans="1:69" s="1" customFormat="1" ht="18.75" customHeight="1" thickBot="1">
      <c r="A205" s="25"/>
      <c r="B205" s="25"/>
      <c r="C205" s="25"/>
      <c r="D205" s="25"/>
      <c r="E205" s="25"/>
      <c r="F205" s="242"/>
      <c r="G205" s="25"/>
      <c r="H205" s="243"/>
      <c r="I205" s="27" t="s">
        <v>734</v>
      </c>
      <c r="J205" s="245">
        <f>ROUND(F203*H203*J203,0)</f>
        <v>0</v>
      </c>
      <c r="K205" s="30" t="s">
        <v>852</v>
      </c>
      <c r="L205" s="25" t="s">
        <v>733</v>
      </c>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row>
    <row r="206" spans="1:69" s="1" customFormat="1" ht="11.25" customHeight="1">
      <c r="A206" s="25"/>
      <c r="B206" s="25"/>
      <c r="C206" s="25"/>
      <c r="D206" s="25"/>
      <c r="E206" s="25"/>
      <c r="F206" s="242"/>
      <c r="G206" s="25"/>
      <c r="H206" s="243"/>
      <c r="I206" s="27"/>
      <c r="J206" s="249" t="s">
        <v>231</v>
      </c>
      <c r="K206" s="30"/>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row>
    <row r="207" spans="1:69" s="1" customFormat="1" ht="18.75" customHeight="1">
      <c r="A207" s="25"/>
      <c r="B207" s="25"/>
      <c r="C207" s="25"/>
      <c r="D207" s="25"/>
      <c r="E207" s="25"/>
      <c r="F207" s="242"/>
      <c r="G207" s="25"/>
      <c r="H207" s="243"/>
      <c r="I207" s="25"/>
      <c r="J207" s="242"/>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row>
    <row r="208" spans="1:2" ht="18.75" customHeight="1">
      <c r="A208" s="23">
        <f>A200+1</f>
        <v>22</v>
      </c>
      <c r="B208" s="25" t="s">
        <v>435</v>
      </c>
    </row>
    <row r="209" spans="1:5" ht="11.25" customHeight="1">
      <c r="A209" s="31"/>
      <c r="C209" s="246"/>
      <c r="D209" s="246"/>
      <c r="E209" s="246"/>
    </row>
    <row r="210" spans="1:69" s="1" customFormat="1" ht="15" customHeight="1" thickBot="1">
      <c r="A210" s="23"/>
      <c r="B210" s="739" t="s">
        <v>853</v>
      </c>
      <c r="C210" s="739"/>
      <c r="D210" s="739"/>
      <c r="E210" s="739"/>
      <c r="F210" s="242"/>
      <c r="G210" s="25"/>
      <c r="H210" s="243" t="s">
        <v>232</v>
      </c>
      <c r="I210" s="25"/>
      <c r="J210" s="242"/>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row>
    <row r="211" spans="1:69" s="1" customFormat="1" ht="18.75" customHeight="1" thickBot="1">
      <c r="A211" s="23"/>
      <c r="B211" s="739"/>
      <c r="C211" s="739"/>
      <c r="D211" s="739"/>
      <c r="E211" s="739"/>
      <c r="F211" s="244"/>
      <c r="G211" s="27" t="s">
        <v>733</v>
      </c>
      <c r="H211" s="82">
        <v>0.6</v>
      </c>
      <c r="I211" s="27" t="s">
        <v>734</v>
      </c>
      <c r="J211" s="245">
        <f>ROUND(F211*H211,0)</f>
        <v>0</v>
      </c>
      <c r="K211" s="30" t="s">
        <v>854</v>
      </c>
      <c r="L211" s="25" t="s">
        <v>733</v>
      </c>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row>
    <row r="212" spans="1:69" s="1" customFormat="1" ht="11.25" customHeight="1">
      <c r="A212" s="25"/>
      <c r="B212" s="25"/>
      <c r="C212" s="25"/>
      <c r="D212" s="25"/>
      <c r="E212" s="25"/>
      <c r="F212" s="242"/>
      <c r="G212" s="25"/>
      <c r="H212" s="243"/>
      <c r="I212" s="25"/>
      <c r="J212" s="249" t="s">
        <v>231</v>
      </c>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row>
    <row r="213" spans="1:69" s="1" customFormat="1" ht="18.75" customHeight="1">
      <c r="A213" s="25"/>
      <c r="B213" s="25"/>
      <c r="C213" s="25"/>
      <c r="D213" s="25"/>
      <c r="E213" s="25"/>
      <c r="F213" s="242"/>
      <c r="G213" s="25"/>
      <c r="H213" s="243"/>
      <c r="I213" s="25"/>
      <c r="J213" s="249"/>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row>
    <row r="214" spans="1:2" ht="18.75" customHeight="1">
      <c r="A214" s="23">
        <f>A208+1</f>
        <v>23</v>
      </c>
      <c r="B214" s="25" t="s">
        <v>434</v>
      </c>
    </row>
    <row r="215" ht="11.25" customHeight="1">
      <c r="A215" s="31"/>
    </row>
    <row r="216" spans="1:11" ht="18.75" customHeight="1">
      <c r="A216" s="31"/>
      <c r="B216" s="638" t="s">
        <v>387</v>
      </c>
      <c r="C216" s="639"/>
      <c r="D216" s="638" t="s">
        <v>157</v>
      </c>
      <c r="E216" s="639"/>
      <c r="F216" s="250" t="s">
        <v>219</v>
      </c>
      <c r="G216" s="37"/>
      <c r="H216" s="81" t="s">
        <v>155</v>
      </c>
      <c r="I216" s="37"/>
      <c r="J216" s="250" t="s">
        <v>3</v>
      </c>
      <c r="K216" s="30"/>
    </row>
    <row r="217" spans="1:11" ht="15" customHeight="1">
      <c r="A217" s="31"/>
      <c r="B217" s="39"/>
      <c r="C217" s="40"/>
      <c r="D217" s="41"/>
      <c r="E217" s="42"/>
      <c r="F217" s="251"/>
      <c r="G217" s="44"/>
      <c r="H217" s="252"/>
      <c r="I217" s="44"/>
      <c r="J217" s="253" t="s">
        <v>803</v>
      </c>
      <c r="K217" s="30"/>
    </row>
    <row r="218" spans="1:69" s="1" customFormat="1" ht="15" customHeight="1">
      <c r="A218" s="25"/>
      <c r="B218" s="47">
        <v>1</v>
      </c>
      <c r="C218" s="48" t="s">
        <v>180</v>
      </c>
      <c r="D218" s="631"/>
      <c r="E218" s="632"/>
      <c r="F218" s="244"/>
      <c r="G218" s="52" t="s">
        <v>733</v>
      </c>
      <c r="H218" s="256">
        <v>0.235</v>
      </c>
      <c r="I218" s="37" t="s">
        <v>734</v>
      </c>
      <c r="J218" s="257">
        <f>ROUND(F218*H218,0)</f>
        <v>0</v>
      </c>
      <c r="K218" s="30" t="s">
        <v>804</v>
      </c>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row>
    <row r="219" spans="1:69" s="1" customFormat="1" ht="15" customHeight="1">
      <c r="A219" s="25"/>
      <c r="B219" s="47">
        <v>2</v>
      </c>
      <c r="C219" s="48" t="s">
        <v>166</v>
      </c>
      <c r="D219" s="631"/>
      <c r="E219" s="632"/>
      <c r="F219" s="244"/>
      <c r="G219" s="52" t="s">
        <v>733</v>
      </c>
      <c r="H219" s="256">
        <v>0.262</v>
      </c>
      <c r="I219" s="37" t="s">
        <v>734</v>
      </c>
      <c r="J219" s="257">
        <f>ROUND(F219*H219,0)</f>
        <v>0</v>
      </c>
      <c r="K219" s="30" t="s">
        <v>805</v>
      </c>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row>
    <row r="220" spans="1:69" s="1" customFormat="1" ht="15" customHeight="1" thickBot="1">
      <c r="A220" s="25"/>
      <c r="B220" s="70">
        <v>3</v>
      </c>
      <c r="C220" s="50" t="s">
        <v>165</v>
      </c>
      <c r="D220" s="631"/>
      <c r="E220" s="632"/>
      <c r="F220" s="244"/>
      <c r="G220" s="52" t="s">
        <v>733</v>
      </c>
      <c r="H220" s="254">
        <v>0.285</v>
      </c>
      <c r="I220" s="52" t="s">
        <v>734</v>
      </c>
      <c r="J220" s="255">
        <f>ROUND(F220*H220,0)</f>
        <v>0</v>
      </c>
      <c r="K220" s="30" t="s">
        <v>806</v>
      </c>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row>
    <row r="221" spans="1:69" s="1" customFormat="1" ht="15" customHeight="1">
      <c r="A221" s="25"/>
      <c r="B221" s="61"/>
      <c r="C221" s="60"/>
      <c r="D221" s="61"/>
      <c r="E221" s="61"/>
      <c r="F221" s="258"/>
      <c r="G221" s="63"/>
      <c r="H221" s="635" t="s">
        <v>838</v>
      </c>
      <c r="I221" s="636"/>
      <c r="J221" s="259"/>
      <c r="K221" s="30"/>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row>
    <row r="222" spans="1:69" s="1" customFormat="1" ht="15" customHeight="1" thickBot="1">
      <c r="A222" s="25"/>
      <c r="B222" s="30"/>
      <c r="C222" s="30"/>
      <c r="D222" s="30"/>
      <c r="E222" s="30"/>
      <c r="F222" s="260"/>
      <c r="G222" s="30"/>
      <c r="H222" s="633" t="s">
        <v>139</v>
      </c>
      <c r="I222" s="634"/>
      <c r="J222" s="261">
        <f>SUM(J218:J220)</f>
        <v>0</v>
      </c>
      <c r="K222" s="30" t="s">
        <v>855</v>
      </c>
      <c r="L222" s="25" t="s">
        <v>733</v>
      </c>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row>
    <row r="223" spans="1:69" s="1" customFormat="1" ht="18.75" customHeight="1">
      <c r="A223" s="25"/>
      <c r="B223" s="25"/>
      <c r="C223" s="25"/>
      <c r="D223" s="25"/>
      <c r="E223" s="25"/>
      <c r="F223" s="242"/>
      <c r="G223" s="25"/>
      <c r="H223" s="243"/>
      <c r="I223" s="25"/>
      <c r="J223" s="242"/>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row>
    <row r="224" spans="1:2" ht="18.75" customHeight="1">
      <c r="A224" s="23">
        <f>A214+1</f>
        <v>24</v>
      </c>
      <c r="B224" s="25" t="s">
        <v>433</v>
      </c>
    </row>
    <row r="225" ht="11.25" customHeight="1">
      <c r="A225" s="31"/>
    </row>
    <row r="226" spans="1:11" ht="18.75" customHeight="1">
      <c r="A226" s="31"/>
      <c r="B226" s="638" t="s">
        <v>387</v>
      </c>
      <c r="C226" s="639"/>
      <c r="D226" s="638" t="s">
        <v>157</v>
      </c>
      <c r="E226" s="639"/>
      <c r="F226" s="250" t="s">
        <v>219</v>
      </c>
      <c r="G226" s="37"/>
      <c r="H226" s="81" t="s">
        <v>155</v>
      </c>
      <c r="I226" s="37"/>
      <c r="J226" s="250" t="s">
        <v>3</v>
      </c>
      <c r="K226" s="30"/>
    </row>
    <row r="227" spans="1:11" ht="15" customHeight="1">
      <c r="A227" s="31"/>
      <c r="B227" s="39"/>
      <c r="C227" s="40"/>
      <c r="D227" s="41"/>
      <c r="E227" s="42"/>
      <c r="F227" s="251"/>
      <c r="G227" s="44"/>
      <c r="H227" s="252"/>
      <c r="I227" s="44"/>
      <c r="J227" s="253" t="s">
        <v>803</v>
      </c>
      <c r="K227" s="30"/>
    </row>
    <row r="228" spans="1:69" s="1" customFormat="1" ht="15" customHeight="1">
      <c r="A228" s="25"/>
      <c r="B228" s="47">
        <v>1</v>
      </c>
      <c r="C228" s="48" t="s">
        <v>180</v>
      </c>
      <c r="D228" s="631"/>
      <c r="E228" s="632"/>
      <c r="F228" s="244"/>
      <c r="G228" s="52" t="s">
        <v>733</v>
      </c>
      <c r="H228" s="256">
        <v>0.177</v>
      </c>
      <c r="I228" s="37" t="s">
        <v>734</v>
      </c>
      <c r="J228" s="257">
        <f aca="true" t="shared" si="5" ref="J228:J234">ROUND(F228*H228,0)</f>
        <v>0</v>
      </c>
      <c r="K228" s="30" t="s">
        <v>804</v>
      </c>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row>
    <row r="229" spans="1:69" s="1" customFormat="1" ht="15" customHeight="1">
      <c r="A229" s="25"/>
      <c r="B229" s="47">
        <v>2</v>
      </c>
      <c r="C229" s="48" t="s">
        <v>166</v>
      </c>
      <c r="D229" s="631"/>
      <c r="E229" s="632"/>
      <c r="F229" s="244"/>
      <c r="G229" s="52" t="s">
        <v>733</v>
      </c>
      <c r="H229" s="256">
        <v>0.198</v>
      </c>
      <c r="I229" s="37" t="s">
        <v>734</v>
      </c>
      <c r="J229" s="257">
        <f t="shared" si="5"/>
        <v>0</v>
      </c>
      <c r="K229" s="30" t="s">
        <v>805</v>
      </c>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row>
    <row r="230" spans="1:69" s="1" customFormat="1" ht="15" customHeight="1">
      <c r="A230" s="25"/>
      <c r="B230" s="47">
        <v>3</v>
      </c>
      <c r="C230" s="48" t="s">
        <v>165</v>
      </c>
      <c r="D230" s="631"/>
      <c r="E230" s="632"/>
      <c r="F230" s="244"/>
      <c r="G230" s="52" t="s">
        <v>733</v>
      </c>
      <c r="H230" s="256">
        <v>0.215</v>
      </c>
      <c r="I230" s="37" t="s">
        <v>734</v>
      </c>
      <c r="J230" s="257">
        <f t="shared" si="5"/>
        <v>0</v>
      </c>
      <c r="K230" s="30" t="s">
        <v>806</v>
      </c>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row>
    <row r="231" spans="1:69" s="1" customFormat="1" ht="15" customHeight="1">
      <c r="A231" s="25"/>
      <c r="B231" s="47">
        <v>4</v>
      </c>
      <c r="C231" s="48" t="s">
        <v>164</v>
      </c>
      <c r="D231" s="631"/>
      <c r="E231" s="632"/>
      <c r="F231" s="244"/>
      <c r="G231" s="52" t="s">
        <v>733</v>
      </c>
      <c r="H231" s="254">
        <v>0.155</v>
      </c>
      <c r="I231" s="52" t="s">
        <v>734</v>
      </c>
      <c r="J231" s="255">
        <f t="shared" si="5"/>
        <v>0</v>
      </c>
      <c r="K231" s="30" t="s">
        <v>807</v>
      </c>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row>
    <row r="232" spans="1:69" s="1" customFormat="1" ht="15" customHeight="1">
      <c r="A232" s="25"/>
      <c r="B232" s="47">
        <v>5</v>
      </c>
      <c r="C232" s="48" t="s">
        <v>153</v>
      </c>
      <c r="D232" s="631"/>
      <c r="E232" s="632"/>
      <c r="F232" s="244"/>
      <c r="G232" s="52" t="s">
        <v>733</v>
      </c>
      <c r="H232" s="256">
        <v>0.165</v>
      </c>
      <c r="I232" s="37" t="s">
        <v>734</v>
      </c>
      <c r="J232" s="257">
        <f t="shared" si="5"/>
        <v>0</v>
      </c>
      <c r="K232" s="30" t="s">
        <v>808</v>
      </c>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row>
    <row r="233" spans="1:69" s="1" customFormat="1" ht="15" customHeight="1">
      <c r="A233" s="25"/>
      <c r="B233" s="47">
        <v>6</v>
      </c>
      <c r="C233" s="48" t="s">
        <v>151</v>
      </c>
      <c r="D233" s="631"/>
      <c r="E233" s="632"/>
      <c r="F233" s="244"/>
      <c r="G233" s="52" t="s">
        <v>733</v>
      </c>
      <c r="H233" s="254">
        <v>0.177</v>
      </c>
      <c r="I233" s="52" t="s">
        <v>734</v>
      </c>
      <c r="J233" s="255">
        <f t="shared" si="5"/>
        <v>0</v>
      </c>
      <c r="K233" s="30" t="s">
        <v>735</v>
      </c>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row>
    <row r="234" spans="1:69" s="1" customFormat="1" ht="15" customHeight="1" thickBot="1">
      <c r="A234" s="25"/>
      <c r="B234" s="70">
        <v>7</v>
      </c>
      <c r="C234" s="50" t="s">
        <v>149</v>
      </c>
      <c r="D234" s="631"/>
      <c r="E234" s="632"/>
      <c r="F234" s="244"/>
      <c r="G234" s="52" t="s">
        <v>733</v>
      </c>
      <c r="H234" s="256">
        <v>0.189</v>
      </c>
      <c r="I234" s="37" t="s">
        <v>734</v>
      </c>
      <c r="J234" s="257">
        <f t="shared" si="5"/>
        <v>0</v>
      </c>
      <c r="K234" s="30" t="s">
        <v>736</v>
      </c>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row>
    <row r="235" spans="1:69" s="1" customFormat="1" ht="15" customHeight="1">
      <c r="A235" s="25"/>
      <c r="B235" s="61"/>
      <c r="C235" s="60"/>
      <c r="D235" s="61"/>
      <c r="E235" s="61"/>
      <c r="F235" s="258"/>
      <c r="G235" s="63"/>
      <c r="H235" s="635" t="s">
        <v>856</v>
      </c>
      <c r="I235" s="636"/>
      <c r="J235" s="259"/>
      <c r="K235" s="30"/>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row>
    <row r="236" spans="1:69" s="1" customFormat="1" ht="15" customHeight="1" thickBot="1">
      <c r="A236" s="25"/>
      <c r="B236" s="30"/>
      <c r="C236" s="30"/>
      <c r="D236" s="30"/>
      <c r="E236" s="30"/>
      <c r="F236" s="260"/>
      <c r="G236" s="30"/>
      <c r="H236" s="633" t="s">
        <v>139</v>
      </c>
      <c r="I236" s="634"/>
      <c r="J236" s="261">
        <f>SUM(J228:J234)</f>
        <v>0</v>
      </c>
      <c r="K236" s="30" t="s">
        <v>857</v>
      </c>
      <c r="L236" s="25" t="s">
        <v>733</v>
      </c>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row>
    <row r="237" spans="1:69" s="1" customFormat="1" ht="18.75" customHeight="1">
      <c r="A237" s="25"/>
      <c r="B237" s="25"/>
      <c r="C237" s="25"/>
      <c r="D237" s="25"/>
      <c r="E237" s="25"/>
      <c r="F237" s="242"/>
      <c r="G237" s="25"/>
      <c r="H237" s="243"/>
      <c r="I237" s="25"/>
      <c r="J237" s="242"/>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row>
    <row r="238" spans="1:69" s="1" customFormat="1" ht="18.75" customHeight="1">
      <c r="A238" s="25"/>
      <c r="B238" s="25"/>
      <c r="C238" s="25"/>
      <c r="D238" s="25"/>
      <c r="E238" s="25"/>
      <c r="F238" s="242"/>
      <c r="G238" s="25"/>
      <c r="H238" s="243"/>
      <c r="I238" s="25"/>
      <c r="J238" s="242"/>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row>
    <row r="239" spans="1:2" ht="18.75" customHeight="1">
      <c r="A239" s="23">
        <f>A224+1</f>
        <v>25</v>
      </c>
      <c r="B239" s="25" t="s">
        <v>858</v>
      </c>
    </row>
    <row r="240" ht="11.25" customHeight="1">
      <c r="A240" s="31"/>
    </row>
    <row r="241" spans="1:11" ht="18.75" customHeight="1">
      <c r="A241" s="31"/>
      <c r="B241" s="638" t="s">
        <v>384</v>
      </c>
      <c r="C241" s="639"/>
      <c r="D241" s="638" t="s">
        <v>157</v>
      </c>
      <c r="E241" s="639"/>
      <c r="F241" s="250" t="s">
        <v>383</v>
      </c>
      <c r="G241" s="37"/>
      <c r="H241" s="81" t="s">
        <v>155</v>
      </c>
      <c r="I241" s="37"/>
      <c r="J241" s="250" t="s">
        <v>3</v>
      </c>
      <c r="K241" s="30"/>
    </row>
    <row r="242" spans="1:11" ht="15" customHeight="1">
      <c r="A242" s="31"/>
      <c r="B242" s="39"/>
      <c r="C242" s="40"/>
      <c r="D242" s="41"/>
      <c r="E242" s="42"/>
      <c r="F242" s="251"/>
      <c r="G242" s="44"/>
      <c r="H242" s="252"/>
      <c r="I242" s="44"/>
      <c r="J242" s="253" t="s">
        <v>803</v>
      </c>
      <c r="K242" s="30"/>
    </row>
    <row r="243" spans="1:69" s="1" customFormat="1" ht="15" customHeight="1">
      <c r="A243" s="25"/>
      <c r="B243" s="47">
        <v>1</v>
      </c>
      <c r="C243" s="48" t="s">
        <v>180</v>
      </c>
      <c r="D243" s="631"/>
      <c r="E243" s="632"/>
      <c r="F243" s="244"/>
      <c r="G243" s="52" t="s">
        <v>733</v>
      </c>
      <c r="H243" s="256">
        <v>0.471</v>
      </c>
      <c r="I243" s="37" t="s">
        <v>734</v>
      </c>
      <c r="J243" s="257">
        <f aca="true" t="shared" si="6" ref="J243:J251">ROUND(F243*H243,0)</f>
        <v>0</v>
      </c>
      <c r="K243" s="30" t="s">
        <v>804</v>
      </c>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row>
    <row r="244" spans="1:69" s="1" customFormat="1" ht="15" customHeight="1">
      <c r="A244" s="25"/>
      <c r="B244" s="47">
        <v>2</v>
      </c>
      <c r="C244" s="48" t="s">
        <v>166</v>
      </c>
      <c r="D244" s="631"/>
      <c r="E244" s="632"/>
      <c r="F244" s="244"/>
      <c r="G244" s="52" t="s">
        <v>733</v>
      </c>
      <c r="H244" s="254">
        <v>0.518</v>
      </c>
      <c r="I244" s="52" t="s">
        <v>734</v>
      </c>
      <c r="J244" s="255">
        <f t="shared" si="6"/>
        <v>0</v>
      </c>
      <c r="K244" s="30" t="s">
        <v>805</v>
      </c>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row>
    <row r="245" spans="1:69" s="1" customFormat="1" ht="15" customHeight="1">
      <c r="A245" s="25"/>
      <c r="B245" s="47">
        <v>3</v>
      </c>
      <c r="C245" s="48" t="s">
        <v>165</v>
      </c>
      <c r="D245" s="631"/>
      <c r="E245" s="632"/>
      <c r="F245" s="244"/>
      <c r="G245" s="52" t="s">
        <v>733</v>
      </c>
      <c r="H245" s="256">
        <v>0.565</v>
      </c>
      <c r="I245" s="37" t="s">
        <v>734</v>
      </c>
      <c r="J245" s="257">
        <f t="shared" si="6"/>
        <v>0</v>
      </c>
      <c r="K245" s="30" t="s">
        <v>806</v>
      </c>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row>
    <row r="246" spans="1:69" s="1" customFormat="1" ht="15" customHeight="1">
      <c r="A246" s="25"/>
      <c r="B246" s="47">
        <v>4</v>
      </c>
      <c r="C246" s="48" t="s">
        <v>164</v>
      </c>
      <c r="D246" s="631"/>
      <c r="E246" s="632"/>
      <c r="F246" s="244"/>
      <c r="G246" s="52" t="s">
        <v>733</v>
      </c>
      <c r="H246" s="256">
        <v>0.612</v>
      </c>
      <c r="I246" s="37" t="s">
        <v>734</v>
      </c>
      <c r="J246" s="257">
        <f t="shared" si="6"/>
        <v>0</v>
      </c>
      <c r="K246" s="30" t="s">
        <v>807</v>
      </c>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row>
    <row r="247" spans="1:69" s="1" customFormat="1" ht="15" customHeight="1">
      <c r="A247" s="25"/>
      <c r="B247" s="47">
        <v>5</v>
      </c>
      <c r="C247" s="48" t="s">
        <v>153</v>
      </c>
      <c r="D247" s="631"/>
      <c r="E247" s="632"/>
      <c r="F247" s="244"/>
      <c r="G247" s="52" t="s">
        <v>733</v>
      </c>
      <c r="H247" s="254">
        <v>0.673</v>
      </c>
      <c r="I247" s="52" t="s">
        <v>734</v>
      </c>
      <c r="J247" s="255">
        <f t="shared" si="6"/>
        <v>0</v>
      </c>
      <c r="K247" s="30" t="s">
        <v>808</v>
      </c>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row>
    <row r="248" spans="1:69" s="1" customFormat="1" ht="15" customHeight="1">
      <c r="A248" s="25"/>
      <c r="B248" s="47">
        <v>6</v>
      </c>
      <c r="C248" s="48" t="s">
        <v>151</v>
      </c>
      <c r="D248" s="631"/>
      <c r="E248" s="632"/>
      <c r="F248" s="244"/>
      <c r="G248" s="52" t="s">
        <v>733</v>
      </c>
      <c r="H248" s="256">
        <v>0.713</v>
      </c>
      <c r="I248" s="37" t="s">
        <v>734</v>
      </c>
      <c r="J248" s="257">
        <f t="shared" si="6"/>
        <v>0</v>
      </c>
      <c r="K248" s="30" t="s">
        <v>735</v>
      </c>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row>
    <row r="249" spans="1:69" s="1" customFormat="1" ht="15" customHeight="1">
      <c r="A249" s="25"/>
      <c r="B249" s="47">
        <v>7</v>
      </c>
      <c r="C249" s="48" t="s">
        <v>149</v>
      </c>
      <c r="D249" s="631"/>
      <c r="E249" s="632"/>
      <c r="F249" s="244"/>
      <c r="G249" s="52" t="s">
        <v>733</v>
      </c>
      <c r="H249" s="254">
        <v>0.761</v>
      </c>
      <c r="I249" s="52" t="s">
        <v>734</v>
      </c>
      <c r="J249" s="255">
        <f t="shared" si="6"/>
        <v>0</v>
      </c>
      <c r="K249" s="30" t="s">
        <v>736</v>
      </c>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row>
    <row r="250" spans="1:69" s="1" customFormat="1" ht="15" customHeight="1">
      <c r="A250" s="25"/>
      <c r="B250" s="47">
        <v>8</v>
      </c>
      <c r="C250" s="48" t="s">
        <v>147</v>
      </c>
      <c r="D250" s="631"/>
      <c r="E250" s="632"/>
      <c r="F250" s="244"/>
      <c r="G250" s="52" t="s">
        <v>733</v>
      </c>
      <c r="H250" s="254">
        <v>0.8</v>
      </c>
      <c r="I250" s="52" t="s">
        <v>734</v>
      </c>
      <c r="J250" s="255">
        <f t="shared" si="6"/>
        <v>0</v>
      </c>
      <c r="K250" s="30" t="s">
        <v>737</v>
      </c>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row>
    <row r="251" spans="1:69" s="1" customFormat="1" ht="15" customHeight="1">
      <c r="A251" s="25"/>
      <c r="B251" s="70">
        <v>9</v>
      </c>
      <c r="C251" s="50" t="s">
        <v>145</v>
      </c>
      <c r="D251" s="631"/>
      <c r="E251" s="632"/>
      <c r="F251" s="244"/>
      <c r="G251" s="52" t="s">
        <v>733</v>
      </c>
      <c r="H251" s="256">
        <v>0.8</v>
      </c>
      <c r="I251" s="37" t="s">
        <v>734</v>
      </c>
      <c r="J251" s="257">
        <f t="shared" si="6"/>
        <v>0</v>
      </c>
      <c r="K251" s="30" t="s">
        <v>738</v>
      </c>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row>
    <row r="252" spans="1:69" s="1" customFormat="1" ht="15" customHeight="1">
      <c r="A252" s="25"/>
      <c r="B252" s="70">
        <v>10</v>
      </c>
      <c r="C252" s="50" t="s">
        <v>143</v>
      </c>
      <c r="D252" s="631"/>
      <c r="E252" s="632"/>
      <c r="F252" s="244"/>
      <c r="G252" s="52" t="s">
        <v>733</v>
      </c>
      <c r="H252" s="256">
        <v>0.8</v>
      </c>
      <c r="I252" s="37" t="s">
        <v>734</v>
      </c>
      <c r="J252" s="257">
        <f>ROUND(F252*H252,0)</f>
        <v>0</v>
      </c>
      <c r="K252" s="30" t="s">
        <v>809</v>
      </c>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row>
    <row r="253" spans="1:69" s="1" customFormat="1" ht="15" customHeight="1" thickBot="1">
      <c r="A253" s="25"/>
      <c r="B253" s="70">
        <v>11</v>
      </c>
      <c r="C253" s="50" t="s">
        <v>649</v>
      </c>
      <c r="D253" s="631"/>
      <c r="E253" s="632"/>
      <c r="F253" s="244"/>
      <c r="G253" s="52" t="s">
        <v>733</v>
      </c>
      <c r="H253" s="256">
        <v>0.8</v>
      </c>
      <c r="I253" s="37" t="s">
        <v>734</v>
      </c>
      <c r="J253" s="257">
        <f>ROUND(F253*H253,0)</f>
        <v>0</v>
      </c>
      <c r="K253" s="30" t="s">
        <v>859</v>
      </c>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row>
    <row r="254" spans="1:69" s="1" customFormat="1" ht="15" customHeight="1">
      <c r="A254" s="25"/>
      <c r="B254" s="61"/>
      <c r="C254" s="60"/>
      <c r="D254" s="61"/>
      <c r="E254" s="61"/>
      <c r="F254" s="258"/>
      <c r="G254" s="63"/>
      <c r="H254" s="635" t="s">
        <v>860</v>
      </c>
      <c r="I254" s="636"/>
      <c r="J254" s="259"/>
      <c r="K254" s="30"/>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row>
    <row r="255" spans="1:69" s="1" customFormat="1" ht="15" customHeight="1" thickBot="1">
      <c r="A255" s="25"/>
      <c r="B255" s="30"/>
      <c r="C255" s="30"/>
      <c r="D255" s="30"/>
      <c r="E255" s="30"/>
      <c r="F255" s="260"/>
      <c r="G255" s="30"/>
      <c r="H255" s="633" t="s">
        <v>139</v>
      </c>
      <c r="I255" s="634"/>
      <c r="J255" s="261">
        <f>SUM(J243:J253)</f>
        <v>0</v>
      </c>
      <c r="K255" s="30" t="s">
        <v>861</v>
      </c>
      <c r="L255" s="25" t="s">
        <v>733</v>
      </c>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row>
    <row r="256" spans="1:69" s="1" customFormat="1" ht="18.75" customHeight="1">
      <c r="A256" s="25"/>
      <c r="B256" s="25"/>
      <c r="C256" s="25"/>
      <c r="D256" s="25"/>
      <c r="E256" s="25"/>
      <c r="F256" s="242"/>
      <c r="G256" s="25"/>
      <c r="H256" s="243"/>
      <c r="I256" s="25"/>
      <c r="J256" s="242"/>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row>
    <row r="257" spans="1:2" ht="18.75" customHeight="1">
      <c r="A257" s="23">
        <f>A239+1</f>
        <v>26</v>
      </c>
      <c r="B257" s="25" t="s">
        <v>432</v>
      </c>
    </row>
    <row r="258" ht="11.25" customHeight="1">
      <c r="A258" s="31"/>
    </row>
    <row r="259" spans="1:11" ht="18.75" customHeight="1">
      <c r="A259" s="31"/>
      <c r="B259" s="638" t="s">
        <v>384</v>
      </c>
      <c r="C259" s="639"/>
      <c r="D259" s="638" t="s">
        <v>157</v>
      </c>
      <c r="E259" s="639"/>
      <c r="F259" s="250" t="s">
        <v>383</v>
      </c>
      <c r="G259" s="37"/>
      <c r="H259" s="81" t="s">
        <v>155</v>
      </c>
      <c r="I259" s="37"/>
      <c r="J259" s="250" t="s">
        <v>3</v>
      </c>
      <c r="K259" s="30"/>
    </row>
    <row r="260" spans="1:11" ht="15" customHeight="1">
      <c r="A260" s="31"/>
      <c r="B260" s="39"/>
      <c r="C260" s="40"/>
      <c r="D260" s="41"/>
      <c r="E260" s="42"/>
      <c r="F260" s="251"/>
      <c r="G260" s="44"/>
      <c r="H260" s="252"/>
      <c r="I260" s="44"/>
      <c r="J260" s="253" t="s">
        <v>803</v>
      </c>
      <c r="K260" s="30"/>
    </row>
    <row r="261" spans="1:69" s="1" customFormat="1" ht="15" customHeight="1">
      <c r="A261" s="25"/>
      <c r="B261" s="47">
        <v>1</v>
      </c>
      <c r="C261" s="48" t="s">
        <v>431</v>
      </c>
      <c r="D261" s="631"/>
      <c r="E261" s="632"/>
      <c r="F261" s="244"/>
      <c r="G261" s="52" t="s">
        <v>733</v>
      </c>
      <c r="H261" s="254">
        <v>0.003</v>
      </c>
      <c r="I261" s="52" t="s">
        <v>734</v>
      </c>
      <c r="J261" s="255">
        <f aca="true" t="shared" si="7" ref="J261:J276">ROUND(F261*H261,0)</f>
        <v>0</v>
      </c>
      <c r="K261" s="30" t="s">
        <v>804</v>
      </c>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row>
    <row r="262" spans="1:69" s="1" customFormat="1" ht="15" customHeight="1">
      <c r="A262" s="25"/>
      <c r="B262" s="47">
        <v>2</v>
      </c>
      <c r="C262" s="48" t="s">
        <v>417</v>
      </c>
      <c r="D262" s="631"/>
      <c r="E262" s="632"/>
      <c r="F262" s="244"/>
      <c r="G262" s="52" t="s">
        <v>733</v>
      </c>
      <c r="H262" s="256">
        <v>0.002</v>
      </c>
      <c r="I262" s="37" t="s">
        <v>734</v>
      </c>
      <c r="J262" s="257">
        <f t="shared" si="7"/>
        <v>0</v>
      </c>
      <c r="K262" s="30" t="s">
        <v>805</v>
      </c>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row>
    <row r="263" spans="1:69" s="1" customFormat="1" ht="15" customHeight="1">
      <c r="A263" s="25"/>
      <c r="B263" s="47">
        <v>3</v>
      </c>
      <c r="C263" s="48" t="s">
        <v>430</v>
      </c>
      <c r="D263" s="631"/>
      <c r="E263" s="632"/>
      <c r="F263" s="244"/>
      <c r="G263" s="52" t="s">
        <v>733</v>
      </c>
      <c r="H263" s="254">
        <v>0.125</v>
      </c>
      <c r="I263" s="52" t="s">
        <v>734</v>
      </c>
      <c r="J263" s="255">
        <f t="shared" si="7"/>
        <v>0</v>
      </c>
      <c r="K263" s="30" t="s">
        <v>806</v>
      </c>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row>
    <row r="264" spans="1:69" s="1" customFormat="1" ht="15" customHeight="1">
      <c r="A264" s="25"/>
      <c r="B264" s="47">
        <v>4</v>
      </c>
      <c r="C264" s="48" t="s">
        <v>416</v>
      </c>
      <c r="D264" s="631"/>
      <c r="E264" s="632"/>
      <c r="F264" s="244"/>
      <c r="G264" s="52" t="s">
        <v>733</v>
      </c>
      <c r="H264" s="256">
        <v>0.147</v>
      </c>
      <c r="I264" s="37" t="s">
        <v>734</v>
      </c>
      <c r="J264" s="257">
        <f t="shared" si="7"/>
        <v>0</v>
      </c>
      <c r="K264" s="30" t="s">
        <v>807</v>
      </c>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row>
    <row r="265" spans="1:69" s="1" customFormat="1" ht="15" customHeight="1">
      <c r="A265" s="25"/>
      <c r="B265" s="47">
        <v>5</v>
      </c>
      <c r="C265" s="48" t="s">
        <v>415</v>
      </c>
      <c r="D265" s="631"/>
      <c r="E265" s="632"/>
      <c r="F265" s="244"/>
      <c r="G265" s="52" t="s">
        <v>733</v>
      </c>
      <c r="H265" s="256">
        <v>0.177</v>
      </c>
      <c r="I265" s="37" t="s">
        <v>734</v>
      </c>
      <c r="J265" s="257">
        <f t="shared" si="7"/>
        <v>0</v>
      </c>
      <c r="K265" s="30" t="s">
        <v>808</v>
      </c>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row>
    <row r="266" spans="1:69" s="1" customFormat="1" ht="15" customHeight="1">
      <c r="A266" s="25"/>
      <c r="B266" s="47">
        <v>6</v>
      </c>
      <c r="C266" s="48" t="s">
        <v>414</v>
      </c>
      <c r="D266" s="631"/>
      <c r="E266" s="632"/>
      <c r="F266" s="244"/>
      <c r="G266" s="52" t="s">
        <v>733</v>
      </c>
      <c r="H266" s="254">
        <v>0.282</v>
      </c>
      <c r="I266" s="52" t="s">
        <v>734</v>
      </c>
      <c r="J266" s="255">
        <f t="shared" si="7"/>
        <v>0</v>
      </c>
      <c r="K266" s="30" t="s">
        <v>735</v>
      </c>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row>
    <row r="267" spans="1:69" s="1" customFormat="1" ht="15" customHeight="1">
      <c r="A267" s="25"/>
      <c r="B267" s="47">
        <v>7</v>
      </c>
      <c r="C267" s="48" t="s">
        <v>413</v>
      </c>
      <c r="D267" s="631"/>
      <c r="E267" s="632"/>
      <c r="F267" s="244"/>
      <c r="G267" s="52" t="s">
        <v>733</v>
      </c>
      <c r="H267" s="256">
        <v>0.368</v>
      </c>
      <c r="I267" s="37" t="s">
        <v>734</v>
      </c>
      <c r="J267" s="257">
        <f t="shared" si="7"/>
        <v>0</v>
      </c>
      <c r="K267" s="30" t="s">
        <v>736</v>
      </c>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row>
    <row r="268" spans="1:69" s="1" customFormat="1" ht="15" customHeight="1">
      <c r="A268" s="25"/>
      <c r="B268" s="47">
        <v>8</v>
      </c>
      <c r="C268" s="48" t="s">
        <v>181</v>
      </c>
      <c r="D268" s="631"/>
      <c r="E268" s="632"/>
      <c r="F268" s="244"/>
      <c r="G268" s="52" t="s">
        <v>733</v>
      </c>
      <c r="H268" s="256">
        <v>0.398</v>
      </c>
      <c r="I268" s="37" t="s">
        <v>734</v>
      </c>
      <c r="J268" s="257">
        <f t="shared" si="7"/>
        <v>0</v>
      </c>
      <c r="K268" s="30" t="s">
        <v>737</v>
      </c>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row>
    <row r="269" spans="1:69" s="1" customFormat="1" ht="15" customHeight="1">
      <c r="A269" s="25"/>
      <c r="B269" s="47">
        <v>9</v>
      </c>
      <c r="C269" s="48" t="s">
        <v>180</v>
      </c>
      <c r="D269" s="631"/>
      <c r="E269" s="632"/>
      <c r="F269" s="244"/>
      <c r="G269" s="52" t="s">
        <v>733</v>
      </c>
      <c r="H269" s="256">
        <v>0.411</v>
      </c>
      <c r="I269" s="37" t="s">
        <v>734</v>
      </c>
      <c r="J269" s="257">
        <f t="shared" si="7"/>
        <v>0</v>
      </c>
      <c r="K269" s="30" t="s">
        <v>738</v>
      </c>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row>
    <row r="270" spans="1:69" s="1" customFormat="1" ht="15" customHeight="1">
      <c r="A270" s="25"/>
      <c r="B270" s="47">
        <v>10</v>
      </c>
      <c r="C270" s="48" t="s">
        <v>166</v>
      </c>
      <c r="D270" s="631"/>
      <c r="E270" s="632"/>
      <c r="F270" s="244"/>
      <c r="G270" s="52" t="s">
        <v>733</v>
      </c>
      <c r="H270" s="256">
        <v>0.433</v>
      </c>
      <c r="I270" s="37" t="s">
        <v>734</v>
      </c>
      <c r="J270" s="257">
        <f t="shared" si="7"/>
        <v>0</v>
      </c>
      <c r="K270" s="30" t="s">
        <v>809</v>
      </c>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row>
    <row r="271" spans="1:69" s="1" customFormat="1" ht="15" customHeight="1">
      <c r="A271" s="25"/>
      <c r="B271" s="47">
        <v>11</v>
      </c>
      <c r="C271" s="48" t="s">
        <v>165</v>
      </c>
      <c r="D271" s="631"/>
      <c r="E271" s="632"/>
      <c r="F271" s="244"/>
      <c r="G271" s="52" t="s">
        <v>733</v>
      </c>
      <c r="H271" s="256">
        <v>0.409</v>
      </c>
      <c r="I271" s="37" t="s">
        <v>734</v>
      </c>
      <c r="J271" s="257">
        <f t="shared" si="7"/>
        <v>0</v>
      </c>
      <c r="K271" s="30" t="s">
        <v>859</v>
      </c>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row>
    <row r="272" spans="1:69" s="1" customFormat="1" ht="15" customHeight="1">
      <c r="A272" s="25"/>
      <c r="B272" s="47">
        <v>12</v>
      </c>
      <c r="C272" s="48" t="s">
        <v>164</v>
      </c>
      <c r="D272" s="631"/>
      <c r="E272" s="632"/>
      <c r="F272" s="244"/>
      <c r="G272" s="52" t="s">
        <v>733</v>
      </c>
      <c r="H272" s="256">
        <v>0.416</v>
      </c>
      <c r="I272" s="37" t="s">
        <v>734</v>
      </c>
      <c r="J272" s="257">
        <f t="shared" si="7"/>
        <v>0</v>
      </c>
      <c r="K272" s="30" t="s">
        <v>862</v>
      </c>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row>
    <row r="273" spans="1:69" s="1" customFormat="1" ht="15" customHeight="1">
      <c r="A273" s="25"/>
      <c r="B273" s="47">
        <v>13</v>
      </c>
      <c r="C273" s="48" t="s">
        <v>153</v>
      </c>
      <c r="D273" s="631"/>
      <c r="E273" s="632"/>
      <c r="F273" s="244"/>
      <c r="G273" s="52" t="s">
        <v>733</v>
      </c>
      <c r="H273" s="256">
        <v>0.413</v>
      </c>
      <c r="I273" s="37" t="s">
        <v>734</v>
      </c>
      <c r="J273" s="257">
        <f t="shared" si="7"/>
        <v>0</v>
      </c>
      <c r="K273" s="30" t="s">
        <v>761</v>
      </c>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row>
    <row r="274" spans="1:69" s="1" customFormat="1" ht="15" customHeight="1">
      <c r="A274" s="25"/>
      <c r="B274" s="47">
        <v>14</v>
      </c>
      <c r="C274" s="48" t="s">
        <v>151</v>
      </c>
      <c r="D274" s="631"/>
      <c r="E274" s="632"/>
      <c r="F274" s="244"/>
      <c r="G274" s="52" t="s">
        <v>733</v>
      </c>
      <c r="H274" s="256">
        <v>0.441</v>
      </c>
      <c r="I274" s="37" t="s">
        <v>734</v>
      </c>
      <c r="J274" s="257">
        <f t="shared" si="7"/>
        <v>0</v>
      </c>
      <c r="K274" s="30" t="s">
        <v>762</v>
      </c>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row>
    <row r="275" spans="1:69" s="1" customFormat="1" ht="15" customHeight="1">
      <c r="A275" s="25"/>
      <c r="B275" s="47">
        <v>15</v>
      </c>
      <c r="C275" s="48" t="s">
        <v>149</v>
      </c>
      <c r="D275" s="631"/>
      <c r="E275" s="632"/>
      <c r="F275" s="244"/>
      <c r="G275" s="52" t="s">
        <v>733</v>
      </c>
      <c r="H275" s="256">
        <v>0.473</v>
      </c>
      <c r="I275" s="37" t="s">
        <v>734</v>
      </c>
      <c r="J275" s="257">
        <f t="shared" si="7"/>
        <v>0</v>
      </c>
      <c r="K275" s="30" t="s">
        <v>742</v>
      </c>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row>
    <row r="276" spans="1:69" s="1" customFormat="1" ht="15" customHeight="1">
      <c r="A276" s="25"/>
      <c r="B276" s="70">
        <v>16</v>
      </c>
      <c r="C276" s="50" t="s">
        <v>147</v>
      </c>
      <c r="D276" s="631"/>
      <c r="E276" s="632"/>
      <c r="F276" s="244"/>
      <c r="G276" s="52" t="s">
        <v>733</v>
      </c>
      <c r="H276" s="254">
        <v>0.5</v>
      </c>
      <c r="I276" s="52" t="s">
        <v>734</v>
      </c>
      <c r="J276" s="255">
        <f t="shared" si="7"/>
        <v>0</v>
      </c>
      <c r="K276" s="30" t="s">
        <v>763</v>
      </c>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row>
    <row r="277" spans="1:69" s="1" customFormat="1" ht="15" customHeight="1">
      <c r="A277" s="25"/>
      <c r="B277" s="70">
        <v>17</v>
      </c>
      <c r="C277" s="50" t="s">
        <v>145</v>
      </c>
      <c r="D277" s="631"/>
      <c r="E277" s="632"/>
      <c r="F277" s="244"/>
      <c r="G277" s="52" t="s">
        <v>733</v>
      </c>
      <c r="H277" s="254">
        <v>0.5</v>
      </c>
      <c r="I277" s="52" t="s">
        <v>734</v>
      </c>
      <c r="J277" s="255">
        <f>ROUND(F277*H277,0)</f>
        <v>0</v>
      </c>
      <c r="K277" s="30" t="s">
        <v>764</v>
      </c>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row>
    <row r="278" spans="1:69" s="1" customFormat="1" ht="15" customHeight="1">
      <c r="A278" s="25"/>
      <c r="B278" s="70">
        <v>18</v>
      </c>
      <c r="C278" s="50" t="s">
        <v>143</v>
      </c>
      <c r="D278" s="631"/>
      <c r="E278" s="632"/>
      <c r="F278" s="244"/>
      <c r="G278" s="52" t="s">
        <v>733</v>
      </c>
      <c r="H278" s="254">
        <v>0.5</v>
      </c>
      <c r="I278" s="52" t="s">
        <v>734</v>
      </c>
      <c r="J278" s="255">
        <f>ROUND(F278*H278,0)</f>
        <v>0</v>
      </c>
      <c r="K278" s="30" t="s">
        <v>765</v>
      </c>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row>
    <row r="279" spans="1:69" s="1" customFormat="1" ht="15" customHeight="1" thickBot="1">
      <c r="A279" s="25"/>
      <c r="B279" s="70">
        <v>19</v>
      </c>
      <c r="C279" s="50" t="s">
        <v>649</v>
      </c>
      <c r="D279" s="631"/>
      <c r="E279" s="632"/>
      <c r="F279" s="244"/>
      <c r="G279" s="52" t="s">
        <v>733</v>
      </c>
      <c r="H279" s="254">
        <v>0.5</v>
      </c>
      <c r="I279" s="52" t="s">
        <v>734</v>
      </c>
      <c r="J279" s="255">
        <f>ROUND(F279*H279,0)</f>
        <v>0</v>
      </c>
      <c r="K279" s="30" t="s">
        <v>745</v>
      </c>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row>
    <row r="280" spans="1:69" s="1" customFormat="1" ht="15" customHeight="1">
      <c r="A280" s="25"/>
      <c r="B280" s="61"/>
      <c r="C280" s="60"/>
      <c r="D280" s="273"/>
      <c r="E280" s="273"/>
      <c r="F280" s="274" t="s">
        <v>692</v>
      </c>
      <c r="G280" s="275"/>
      <c r="H280" s="275" t="s">
        <v>429</v>
      </c>
      <c r="I280" s="276"/>
      <c r="J280" s="259"/>
      <c r="K280" s="30"/>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row>
    <row r="281" spans="1:69" s="1" customFormat="1" ht="15" customHeight="1" thickBot="1">
      <c r="A281" s="25"/>
      <c r="B281" s="30"/>
      <c r="C281" s="30"/>
      <c r="D281" s="277"/>
      <c r="E281" s="277"/>
      <c r="F281" s="278">
        <f>SUM(J261:J279)</f>
        <v>0</v>
      </c>
      <c r="G281" s="44" t="s">
        <v>733</v>
      </c>
      <c r="H281" s="279"/>
      <c r="I281" s="280" t="s">
        <v>734</v>
      </c>
      <c r="J281" s="261">
        <f>ROUND(F281*H281,0)</f>
        <v>0</v>
      </c>
      <c r="K281" s="30" t="s">
        <v>863</v>
      </c>
      <c r="L281" s="25" t="s">
        <v>733</v>
      </c>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row>
    <row r="282" spans="1:69" s="1" customFormat="1" ht="18.75" customHeight="1">
      <c r="A282" s="25"/>
      <c r="B282" s="25"/>
      <c r="C282" s="25"/>
      <c r="D282" s="25"/>
      <c r="E282" s="25"/>
      <c r="F282" s="242"/>
      <c r="G282" s="25"/>
      <c r="H282" s="243"/>
      <c r="I282" s="25"/>
      <c r="J282" s="242"/>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row>
    <row r="283" spans="1:69" s="1" customFormat="1" ht="18.75" customHeight="1">
      <c r="A283" s="25"/>
      <c r="B283" s="25"/>
      <c r="C283" s="25"/>
      <c r="D283" s="25"/>
      <c r="E283" s="25"/>
      <c r="F283" s="242"/>
      <c r="G283" s="25"/>
      <c r="H283" s="243"/>
      <c r="I283" s="25"/>
      <c r="J283" s="242"/>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row>
    <row r="284" spans="1:2" ht="18.75" customHeight="1">
      <c r="A284" s="23">
        <f>A257+1</f>
        <v>27</v>
      </c>
      <c r="B284" s="25" t="s">
        <v>428</v>
      </c>
    </row>
    <row r="285" ht="11.25" customHeight="1">
      <c r="A285" s="31"/>
    </row>
    <row r="286" spans="1:11" ht="18.75" customHeight="1">
      <c r="A286" s="31"/>
      <c r="B286" s="638" t="s">
        <v>387</v>
      </c>
      <c r="C286" s="639"/>
      <c r="D286" s="638" t="s">
        <v>157</v>
      </c>
      <c r="E286" s="639"/>
      <c r="F286" s="250" t="s">
        <v>219</v>
      </c>
      <c r="G286" s="37"/>
      <c r="H286" s="81" t="s">
        <v>155</v>
      </c>
      <c r="I286" s="37"/>
      <c r="J286" s="250" t="s">
        <v>3</v>
      </c>
      <c r="K286" s="30"/>
    </row>
    <row r="287" spans="1:11" ht="15" customHeight="1">
      <c r="A287" s="31"/>
      <c r="B287" s="39"/>
      <c r="C287" s="40"/>
      <c r="D287" s="41"/>
      <c r="E287" s="42"/>
      <c r="F287" s="251"/>
      <c r="G287" s="44"/>
      <c r="H287" s="252"/>
      <c r="I287" s="44"/>
      <c r="J287" s="253" t="s">
        <v>803</v>
      </c>
      <c r="K287" s="30"/>
    </row>
    <row r="288" spans="1:69" s="1" customFormat="1" ht="15" customHeight="1">
      <c r="A288" s="25"/>
      <c r="B288" s="47">
        <v>1</v>
      </c>
      <c r="C288" s="48" t="s">
        <v>180</v>
      </c>
      <c r="D288" s="631"/>
      <c r="E288" s="632"/>
      <c r="F288" s="244"/>
      <c r="G288" s="52" t="s">
        <v>733</v>
      </c>
      <c r="H288" s="254">
        <v>0.265</v>
      </c>
      <c r="I288" s="52" t="s">
        <v>734</v>
      </c>
      <c r="J288" s="255">
        <f>ROUND(F288*H288,0)</f>
        <v>0</v>
      </c>
      <c r="K288" s="30" t="s">
        <v>804</v>
      </c>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row>
    <row r="289" spans="1:69" s="1" customFormat="1" ht="15" customHeight="1">
      <c r="A289" s="25"/>
      <c r="B289" s="47">
        <v>2</v>
      </c>
      <c r="C289" s="48" t="s">
        <v>166</v>
      </c>
      <c r="D289" s="631"/>
      <c r="E289" s="632"/>
      <c r="F289" s="244"/>
      <c r="G289" s="52" t="s">
        <v>733</v>
      </c>
      <c r="H289" s="256">
        <v>0.291</v>
      </c>
      <c r="I289" s="37" t="s">
        <v>734</v>
      </c>
      <c r="J289" s="257">
        <f>ROUND(F289*H289,0)</f>
        <v>0</v>
      </c>
      <c r="K289" s="30" t="s">
        <v>805</v>
      </c>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row>
    <row r="290" spans="1:69" s="1" customFormat="1" ht="15" customHeight="1" thickBot="1">
      <c r="A290" s="25"/>
      <c r="B290" s="70">
        <v>3</v>
      </c>
      <c r="C290" s="50" t="s">
        <v>165</v>
      </c>
      <c r="D290" s="631"/>
      <c r="E290" s="632"/>
      <c r="F290" s="244"/>
      <c r="G290" s="52" t="s">
        <v>733</v>
      </c>
      <c r="H290" s="254">
        <v>0.318</v>
      </c>
      <c r="I290" s="52" t="s">
        <v>734</v>
      </c>
      <c r="J290" s="255">
        <f>ROUND(F290*H290,0)</f>
        <v>0</v>
      </c>
      <c r="K290" s="30" t="s">
        <v>806</v>
      </c>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row>
    <row r="291" spans="1:69" s="1" customFormat="1" ht="15" customHeight="1">
      <c r="A291" s="25"/>
      <c r="B291" s="61"/>
      <c r="C291" s="60"/>
      <c r="D291" s="61"/>
      <c r="E291" s="61"/>
      <c r="F291" s="258"/>
      <c r="G291" s="63"/>
      <c r="H291" s="635" t="s">
        <v>838</v>
      </c>
      <c r="I291" s="636"/>
      <c r="J291" s="259"/>
      <c r="K291" s="30"/>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row>
    <row r="292" spans="1:69" s="1" customFormat="1" ht="15" customHeight="1" thickBot="1">
      <c r="A292" s="25"/>
      <c r="B292" s="30"/>
      <c r="C292" s="30"/>
      <c r="D292" s="30"/>
      <c r="E292" s="30"/>
      <c r="F292" s="260"/>
      <c r="G292" s="30"/>
      <c r="H292" s="633" t="s">
        <v>139</v>
      </c>
      <c r="I292" s="634"/>
      <c r="J292" s="261">
        <f>SUM(J288:J290)</f>
        <v>0</v>
      </c>
      <c r="K292" s="30" t="s">
        <v>864</v>
      </c>
      <c r="L292" s="25" t="s">
        <v>733</v>
      </c>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row>
    <row r="293" spans="1:69" s="1" customFormat="1" ht="18.75" customHeight="1">
      <c r="A293" s="25"/>
      <c r="B293" s="25"/>
      <c r="C293" s="25"/>
      <c r="D293" s="25"/>
      <c r="E293" s="25"/>
      <c r="F293" s="242"/>
      <c r="G293" s="25"/>
      <c r="H293" s="243"/>
      <c r="I293" s="25"/>
      <c r="J293" s="242"/>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row>
    <row r="294" spans="1:2" ht="18.75" customHeight="1">
      <c r="A294" s="23">
        <f>A284+1</f>
        <v>28</v>
      </c>
      <c r="B294" s="25" t="s">
        <v>427</v>
      </c>
    </row>
    <row r="295" ht="11.25" customHeight="1">
      <c r="A295" s="31"/>
    </row>
    <row r="296" spans="1:11" ht="18.75" customHeight="1">
      <c r="A296" s="31"/>
      <c r="B296" s="638" t="s">
        <v>384</v>
      </c>
      <c r="C296" s="639"/>
      <c r="D296" s="638" t="s">
        <v>157</v>
      </c>
      <c r="E296" s="639"/>
      <c r="F296" s="250" t="s">
        <v>383</v>
      </c>
      <c r="G296" s="37"/>
      <c r="H296" s="81" t="s">
        <v>155</v>
      </c>
      <c r="I296" s="37"/>
      <c r="J296" s="250" t="s">
        <v>3</v>
      </c>
      <c r="K296" s="30"/>
    </row>
    <row r="297" spans="1:11" ht="15" customHeight="1">
      <c r="A297" s="31"/>
      <c r="B297" s="39"/>
      <c r="C297" s="40"/>
      <c r="D297" s="41"/>
      <c r="E297" s="42"/>
      <c r="F297" s="251"/>
      <c r="G297" s="44"/>
      <c r="H297" s="252"/>
      <c r="I297" s="44"/>
      <c r="J297" s="253" t="s">
        <v>803</v>
      </c>
      <c r="K297" s="30"/>
    </row>
    <row r="298" spans="1:69" s="1" customFormat="1" ht="15" customHeight="1">
      <c r="A298" s="25"/>
      <c r="B298" s="47">
        <v>1</v>
      </c>
      <c r="C298" s="48" t="s">
        <v>149</v>
      </c>
      <c r="D298" s="631"/>
      <c r="E298" s="632"/>
      <c r="F298" s="244"/>
      <c r="G298" s="52" t="s">
        <v>733</v>
      </c>
      <c r="H298" s="254">
        <v>0.095</v>
      </c>
      <c r="I298" s="52" t="s">
        <v>734</v>
      </c>
      <c r="J298" s="255">
        <f>ROUND(F298*H298,0)</f>
        <v>0</v>
      </c>
      <c r="K298" s="30" t="s">
        <v>804</v>
      </c>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row>
    <row r="299" spans="1:69" s="1" customFormat="1" ht="15" customHeight="1">
      <c r="A299" s="25"/>
      <c r="B299" s="70">
        <v>2</v>
      </c>
      <c r="C299" s="50" t="s">
        <v>147</v>
      </c>
      <c r="D299" s="631"/>
      <c r="E299" s="632"/>
      <c r="F299" s="244"/>
      <c r="G299" s="52" t="s">
        <v>733</v>
      </c>
      <c r="H299" s="254">
        <v>0.1</v>
      </c>
      <c r="I299" s="52" t="s">
        <v>734</v>
      </c>
      <c r="J299" s="255">
        <f>ROUND(F299*H299,0)</f>
        <v>0</v>
      </c>
      <c r="K299" s="30" t="s">
        <v>805</v>
      </c>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row>
    <row r="300" spans="1:69" s="1" customFormat="1" ht="15" customHeight="1">
      <c r="A300" s="25"/>
      <c r="B300" s="70">
        <v>3</v>
      </c>
      <c r="C300" s="50" t="s">
        <v>145</v>
      </c>
      <c r="D300" s="631"/>
      <c r="E300" s="632"/>
      <c r="F300" s="244"/>
      <c r="G300" s="52" t="s">
        <v>733</v>
      </c>
      <c r="H300" s="254">
        <v>0.1</v>
      </c>
      <c r="I300" s="52" t="s">
        <v>734</v>
      </c>
      <c r="J300" s="255">
        <f>ROUND(F300*H300,0)</f>
        <v>0</v>
      </c>
      <c r="K300" s="30" t="s">
        <v>806</v>
      </c>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row>
    <row r="301" spans="1:69" s="1" customFormat="1" ht="15" customHeight="1">
      <c r="A301" s="25"/>
      <c r="B301" s="70">
        <v>4</v>
      </c>
      <c r="C301" s="50" t="s">
        <v>143</v>
      </c>
      <c r="D301" s="631"/>
      <c r="E301" s="632"/>
      <c r="F301" s="244"/>
      <c r="G301" s="52" t="s">
        <v>733</v>
      </c>
      <c r="H301" s="254">
        <v>0.1</v>
      </c>
      <c r="I301" s="52" t="s">
        <v>734</v>
      </c>
      <c r="J301" s="255">
        <f>ROUND(F301*H301,0)</f>
        <v>0</v>
      </c>
      <c r="K301" s="30" t="s">
        <v>807</v>
      </c>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row>
    <row r="302" spans="1:69" s="1" customFormat="1" ht="15" customHeight="1" thickBot="1">
      <c r="A302" s="25"/>
      <c r="B302" s="70">
        <v>5</v>
      </c>
      <c r="C302" s="50" t="s">
        <v>649</v>
      </c>
      <c r="D302" s="631"/>
      <c r="E302" s="632"/>
      <c r="F302" s="244"/>
      <c r="G302" s="52" t="s">
        <v>733</v>
      </c>
      <c r="H302" s="254">
        <v>0.1</v>
      </c>
      <c r="I302" s="52" t="s">
        <v>734</v>
      </c>
      <c r="J302" s="255">
        <f>ROUND(F302*H302,0)</f>
        <v>0</v>
      </c>
      <c r="K302" s="30" t="s">
        <v>808</v>
      </c>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row>
    <row r="303" spans="1:69" s="1" customFormat="1" ht="15" customHeight="1">
      <c r="A303" s="25"/>
      <c r="B303" s="61"/>
      <c r="C303" s="60"/>
      <c r="D303" s="61"/>
      <c r="E303" s="61"/>
      <c r="F303" s="258"/>
      <c r="G303" s="63"/>
      <c r="H303" s="635" t="s">
        <v>848</v>
      </c>
      <c r="I303" s="636"/>
      <c r="J303" s="259"/>
      <c r="K303" s="30"/>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row>
    <row r="304" spans="1:69" s="1" customFormat="1" ht="15" customHeight="1" thickBot="1">
      <c r="A304" s="25"/>
      <c r="B304" s="30"/>
      <c r="C304" s="30"/>
      <c r="D304" s="30"/>
      <c r="E304" s="30"/>
      <c r="F304" s="260"/>
      <c r="G304" s="30"/>
      <c r="H304" s="633" t="s">
        <v>139</v>
      </c>
      <c r="I304" s="634"/>
      <c r="J304" s="261">
        <f>SUM(J298:J302)</f>
        <v>0</v>
      </c>
      <c r="K304" s="30" t="s">
        <v>865</v>
      </c>
      <c r="L304" s="25" t="s">
        <v>733</v>
      </c>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row>
    <row r="305" spans="1:69" s="1" customFormat="1" ht="18.75" customHeight="1">
      <c r="A305" s="25"/>
      <c r="B305" s="25"/>
      <c r="C305" s="25"/>
      <c r="D305" s="25"/>
      <c r="E305" s="25"/>
      <c r="F305" s="242"/>
      <c r="G305" s="25"/>
      <c r="H305" s="243"/>
      <c r="I305" s="25"/>
      <c r="J305" s="242"/>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row>
    <row r="306" spans="1:2" ht="18.75" customHeight="1">
      <c r="A306" s="23">
        <f>A294+1</f>
        <v>29</v>
      </c>
      <c r="B306" s="25" t="s">
        <v>693</v>
      </c>
    </row>
    <row r="307" ht="11.25" customHeight="1">
      <c r="A307" s="31"/>
    </row>
    <row r="308" spans="1:11" ht="18.75" customHeight="1">
      <c r="A308" s="31"/>
      <c r="B308" s="638" t="s">
        <v>384</v>
      </c>
      <c r="C308" s="639"/>
      <c r="D308" s="638" t="s">
        <v>157</v>
      </c>
      <c r="E308" s="639"/>
      <c r="F308" s="250" t="s">
        <v>383</v>
      </c>
      <c r="G308" s="37"/>
      <c r="H308" s="81" t="s">
        <v>155</v>
      </c>
      <c r="I308" s="37"/>
      <c r="J308" s="250" t="s">
        <v>3</v>
      </c>
      <c r="K308" s="30"/>
    </row>
    <row r="309" spans="1:11" ht="15" customHeight="1">
      <c r="A309" s="31"/>
      <c r="B309" s="39"/>
      <c r="C309" s="40"/>
      <c r="D309" s="41"/>
      <c r="E309" s="42"/>
      <c r="F309" s="251"/>
      <c r="G309" s="44"/>
      <c r="H309" s="252"/>
      <c r="I309" s="44"/>
      <c r="J309" s="253" t="s">
        <v>803</v>
      </c>
      <c r="K309" s="30"/>
    </row>
    <row r="310" spans="1:69" s="1" customFormat="1" ht="15" customHeight="1">
      <c r="A310" s="25"/>
      <c r="B310" s="70">
        <v>1</v>
      </c>
      <c r="C310" s="50" t="s">
        <v>147</v>
      </c>
      <c r="D310" s="631"/>
      <c r="E310" s="632"/>
      <c r="F310" s="244"/>
      <c r="G310" s="52" t="s">
        <v>733</v>
      </c>
      <c r="H310" s="254">
        <v>0.5</v>
      </c>
      <c r="I310" s="52" t="s">
        <v>734</v>
      </c>
      <c r="J310" s="255">
        <f>ROUND(F310*H310,0)</f>
        <v>0</v>
      </c>
      <c r="K310" s="30" t="s">
        <v>271</v>
      </c>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row>
    <row r="311" spans="1:69" s="1" customFormat="1" ht="15" customHeight="1">
      <c r="A311" s="25"/>
      <c r="B311" s="70">
        <v>2</v>
      </c>
      <c r="C311" s="50" t="s">
        <v>145</v>
      </c>
      <c r="D311" s="631"/>
      <c r="E311" s="632"/>
      <c r="F311" s="244"/>
      <c r="G311" s="52" t="s">
        <v>733</v>
      </c>
      <c r="H311" s="281">
        <v>0.5</v>
      </c>
      <c r="I311" s="44" t="s">
        <v>734</v>
      </c>
      <c r="J311" s="278">
        <f>ROUND(F311*H311,0)</f>
        <v>0</v>
      </c>
      <c r="K311" s="30" t="s">
        <v>805</v>
      </c>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row>
    <row r="312" spans="1:69" s="1" customFormat="1" ht="15" customHeight="1">
      <c r="A312" s="25"/>
      <c r="B312" s="70">
        <v>3</v>
      </c>
      <c r="C312" s="50" t="s">
        <v>143</v>
      </c>
      <c r="D312" s="631"/>
      <c r="E312" s="632"/>
      <c r="F312" s="244"/>
      <c r="G312" s="52" t="s">
        <v>733</v>
      </c>
      <c r="H312" s="281">
        <v>0.5</v>
      </c>
      <c r="I312" s="44" t="s">
        <v>734</v>
      </c>
      <c r="J312" s="278">
        <f>ROUND(F312*H312,0)</f>
        <v>0</v>
      </c>
      <c r="K312" s="30" t="s">
        <v>806</v>
      </c>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row>
    <row r="313" spans="1:69" s="1" customFormat="1" ht="15" customHeight="1" thickBot="1">
      <c r="A313" s="25"/>
      <c r="B313" s="70">
        <v>4</v>
      </c>
      <c r="C313" s="50" t="s">
        <v>649</v>
      </c>
      <c r="D313" s="631"/>
      <c r="E313" s="632"/>
      <c r="F313" s="244"/>
      <c r="G313" s="52" t="s">
        <v>733</v>
      </c>
      <c r="H313" s="281">
        <v>0.5</v>
      </c>
      <c r="I313" s="44" t="s">
        <v>734</v>
      </c>
      <c r="J313" s="278">
        <f>ROUND(F313*H313,0)</f>
        <v>0</v>
      </c>
      <c r="K313" s="30" t="s">
        <v>807</v>
      </c>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row>
    <row r="314" spans="1:69" s="1" customFormat="1" ht="15" customHeight="1">
      <c r="A314" s="25"/>
      <c r="B314" s="61"/>
      <c r="C314" s="60"/>
      <c r="D314" s="61"/>
      <c r="E314" s="61"/>
      <c r="F314" s="258"/>
      <c r="G314" s="63"/>
      <c r="H314" s="635" t="s">
        <v>866</v>
      </c>
      <c r="I314" s="636"/>
      <c r="J314" s="259"/>
      <c r="K314" s="30"/>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row>
    <row r="315" spans="1:69" s="1" customFormat="1" ht="15" customHeight="1" thickBot="1">
      <c r="A315" s="25"/>
      <c r="B315" s="30"/>
      <c r="C315" s="30"/>
      <c r="D315" s="30"/>
      <c r="E315" s="30"/>
      <c r="F315" s="260"/>
      <c r="G315" s="30"/>
      <c r="H315" s="633" t="s">
        <v>139</v>
      </c>
      <c r="I315" s="634"/>
      <c r="J315" s="261">
        <f>SUM(J310:J313)</f>
        <v>0</v>
      </c>
      <c r="K315" s="30" t="s">
        <v>867</v>
      </c>
      <c r="L315" s="25" t="s">
        <v>733</v>
      </c>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row>
    <row r="316" spans="1:69" s="1" customFormat="1" ht="18.75" customHeight="1">
      <c r="A316" s="25"/>
      <c r="B316" s="30"/>
      <c r="C316" s="30"/>
      <c r="D316" s="30"/>
      <c r="E316" s="30"/>
      <c r="F316" s="66"/>
      <c r="G316" s="72"/>
      <c r="H316" s="63"/>
      <c r="I316" s="63"/>
      <c r="J316" s="62"/>
      <c r="K316" s="30"/>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row>
    <row r="317" spans="1:10" ht="18.75" customHeight="1">
      <c r="A317" s="23">
        <f>A306+1</f>
        <v>30</v>
      </c>
      <c r="B317" s="25" t="s">
        <v>694</v>
      </c>
      <c r="F317" s="32"/>
      <c r="H317" s="19"/>
      <c r="J317" s="32"/>
    </row>
    <row r="318" spans="1:10" ht="11.25" customHeight="1">
      <c r="A318" s="31"/>
      <c r="F318" s="32"/>
      <c r="H318" s="19"/>
      <c r="J318" s="32"/>
    </row>
    <row r="319" spans="1:11" ht="18.75" customHeight="1">
      <c r="A319" s="31"/>
      <c r="B319" s="638" t="s">
        <v>384</v>
      </c>
      <c r="C319" s="639"/>
      <c r="D319" s="638" t="s">
        <v>157</v>
      </c>
      <c r="E319" s="639"/>
      <c r="F319" s="36" t="s">
        <v>383</v>
      </c>
      <c r="G319" s="37"/>
      <c r="H319" s="37" t="s">
        <v>155</v>
      </c>
      <c r="I319" s="37"/>
      <c r="J319" s="36" t="s">
        <v>3</v>
      </c>
      <c r="K319" s="30"/>
    </row>
    <row r="320" spans="1:11" ht="15" customHeight="1">
      <c r="A320" s="31"/>
      <c r="B320" s="39"/>
      <c r="C320" s="40"/>
      <c r="D320" s="41"/>
      <c r="E320" s="42"/>
      <c r="F320" s="43"/>
      <c r="G320" s="44"/>
      <c r="H320" s="44"/>
      <c r="I320" s="44"/>
      <c r="J320" s="282" t="s">
        <v>803</v>
      </c>
      <c r="K320" s="30"/>
    </row>
    <row r="321" spans="1:69" s="1" customFormat="1" ht="15" customHeight="1">
      <c r="A321" s="25"/>
      <c r="B321" s="70">
        <v>1</v>
      </c>
      <c r="C321" s="50" t="s">
        <v>143</v>
      </c>
      <c r="D321" s="631"/>
      <c r="E321" s="632"/>
      <c r="F321" s="51"/>
      <c r="G321" s="52" t="s">
        <v>733</v>
      </c>
      <c r="H321" s="53">
        <v>0.7</v>
      </c>
      <c r="I321" s="263" t="s">
        <v>734</v>
      </c>
      <c r="J321" s="54">
        <f>ROUND(F321*H321,0)</f>
        <v>0</v>
      </c>
      <c r="K321" s="30" t="s">
        <v>271</v>
      </c>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row>
    <row r="322" spans="1:69" s="1" customFormat="1" ht="15" customHeight="1" thickBot="1">
      <c r="A322" s="25"/>
      <c r="B322" s="70">
        <v>2</v>
      </c>
      <c r="C322" s="50" t="s">
        <v>649</v>
      </c>
      <c r="D322" s="631"/>
      <c r="E322" s="632"/>
      <c r="F322" s="51"/>
      <c r="G322" s="52" t="s">
        <v>733</v>
      </c>
      <c r="H322" s="53">
        <v>0.7</v>
      </c>
      <c r="I322" s="263" t="s">
        <v>734</v>
      </c>
      <c r="J322" s="283">
        <f>ROUND(F322*H322,0)</f>
        <v>0</v>
      </c>
      <c r="K322" s="30" t="s">
        <v>805</v>
      </c>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row>
    <row r="323" spans="1:69" s="1" customFormat="1" ht="15" customHeight="1">
      <c r="A323" s="25"/>
      <c r="B323" s="61"/>
      <c r="C323" s="60"/>
      <c r="D323" s="61"/>
      <c r="E323" s="61"/>
      <c r="F323" s="258"/>
      <c r="G323" s="63"/>
      <c r="H323" s="635" t="s">
        <v>868</v>
      </c>
      <c r="I323" s="636"/>
      <c r="J323" s="259"/>
      <c r="K323" s="30"/>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row>
    <row r="324" spans="1:69" s="1" customFormat="1" ht="15" customHeight="1" thickBot="1">
      <c r="A324" s="25"/>
      <c r="B324" s="30"/>
      <c r="C324" s="30"/>
      <c r="D324" s="30"/>
      <c r="E324" s="30"/>
      <c r="F324" s="260"/>
      <c r="G324" s="30"/>
      <c r="H324" s="633" t="s">
        <v>139</v>
      </c>
      <c r="I324" s="634"/>
      <c r="J324" s="261">
        <f>SUM(J318:J322)</f>
        <v>0</v>
      </c>
      <c r="K324" s="30" t="s">
        <v>869</v>
      </c>
      <c r="L324" s="25" t="s">
        <v>733</v>
      </c>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row>
    <row r="325" spans="1:69" s="1" customFormat="1" ht="18.75" customHeight="1">
      <c r="A325" s="25"/>
      <c r="B325" s="30"/>
      <c r="C325" s="30"/>
      <c r="D325" s="30"/>
      <c r="E325" s="30"/>
      <c r="F325" s="66"/>
      <c r="G325" s="72"/>
      <c r="H325" s="63"/>
      <c r="I325" s="63"/>
      <c r="J325" s="62"/>
      <c r="K325" s="30"/>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row>
    <row r="326" spans="1:69" s="1" customFormat="1" ht="18.75" customHeight="1">
      <c r="A326" s="25"/>
      <c r="B326" s="25"/>
      <c r="C326" s="25"/>
      <c r="D326" s="25"/>
      <c r="E326" s="25"/>
      <c r="F326" s="242"/>
      <c r="G326" s="25"/>
      <c r="H326" s="243"/>
      <c r="I326" s="25"/>
      <c r="J326" s="242"/>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row>
    <row r="327" spans="1:248" s="1" customFormat="1" ht="18.75" customHeight="1">
      <c r="A327" s="23">
        <f>A317+1</f>
        <v>31</v>
      </c>
      <c r="B327" s="25" t="s">
        <v>426</v>
      </c>
      <c r="C327" s="19"/>
      <c r="D327" s="19"/>
      <c r="E327" s="19"/>
      <c r="F327" s="238"/>
      <c r="G327" s="19"/>
      <c r="H327" s="240"/>
      <c r="I327" s="19"/>
      <c r="J327" s="238"/>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IN327" s="1">
        <v>3</v>
      </c>
    </row>
    <row r="328" spans="1:69" s="1" customFormat="1" ht="9.75" customHeight="1">
      <c r="A328" s="31"/>
      <c r="B328" s="19"/>
      <c r="C328" s="19"/>
      <c r="D328" s="19"/>
      <c r="E328" s="19"/>
      <c r="F328" s="238"/>
      <c r="G328" s="19"/>
      <c r="H328" s="240"/>
      <c r="I328" s="19"/>
      <c r="J328" s="238"/>
      <c r="K328" s="30"/>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row>
    <row r="329" spans="1:69" s="1" customFormat="1" ht="14.25">
      <c r="A329" s="31"/>
      <c r="B329" s="638" t="s">
        <v>384</v>
      </c>
      <c r="C329" s="639"/>
      <c r="D329" s="638" t="s">
        <v>157</v>
      </c>
      <c r="E329" s="639"/>
      <c r="F329" s="250" t="s">
        <v>383</v>
      </c>
      <c r="G329" s="37"/>
      <c r="H329" s="81" t="s">
        <v>155</v>
      </c>
      <c r="I329" s="37"/>
      <c r="J329" s="250" t="s">
        <v>3</v>
      </c>
      <c r="K329" s="30"/>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row>
    <row r="330" spans="1:11" ht="14.25">
      <c r="A330" s="31"/>
      <c r="B330" s="39"/>
      <c r="C330" s="40"/>
      <c r="D330" s="41"/>
      <c r="E330" s="42"/>
      <c r="F330" s="251"/>
      <c r="G330" s="44"/>
      <c r="H330" s="252"/>
      <c r="I330" s="44"/>
      <c r="J330" s="253" t="s">
        <v>803</v>
      </c>
      <c r="K330" s="30"/>
    </row>
    <row r="331" spans="1:12" ht="14.25">
      <c r="A331" s="25"/>
      <c r="B331" s="47">
        <v>1</v>
      </c>
      <c r="C331" s="48" t="s">
        <v>425</v>
      </c>
      <c r="D331" s="631"/>
      <c r="E331" s="632"/>
      <c r="F331" s="244"/>
      <c r="G331" s="52" t="s">
        <v>733</v>
      </c>
      <c r="H331" s="266">
        <v>0.0048</v>
      </c>
      <c r="I331" s="52" t="s">
        <v>734</v>
      </c>
      <c r="J331" s="255">
        <f aca="true" t="shared" si="8" ref="J331:J364">ROUND(F331*H331,0)</f>
        <v>0</v>
      </c>
      <c r="K331" s="30" t="s">
        <v>804</v>
      </c>
      <c r="L331" s="240"/>
    </row>
    <row r="332" spans="1:12" ht="14.25">
      <c r="A332" s="25"/>
      <c r="B332" s="47">
        <v>2</v>
      </c>
      <c r="C332" s="48" t="s">
        <v>424</v>
      </c>
      <c r="D332" s="631"/>
      <c r="E332" s="632"/>
      <c r="F332" s="244"/>
      <c r="G332" s="52" t="s">
        <v>733</v>
      </c>
      <c r="H332" s="267">
        <v>0.0168</v>
      </c>
      <c r="I332" s="37" t="s">
        <v>734</v>
      </c>
      <c r="J332" s="257">
        <f t="shared" si="8"/>
        <v>0</v>
      </c>
      <c r="K332" s="30" t="s">
        <v>805</v>
      </c>
      <c r="L332" s="240"/>
    </row>
    <row r="333" spans="1:12" ht="14.25">
      <c r="A333" s="25"/>
      <c r="B333" s="47">
        <v>3</v>
      </c>
      <c r="C333" s="48" t="s">
        <v>423</v>
      </c>
      <c r="D333" s="631"/>
      <c r="E333" s="632"/>
      <c r="F333" s="244"/>
      <c r="G333" s="52" t="s">
        <v>733</v>
      </c>
      <c r="H333" s="266">
        <v>0.0408</v>
      </c>
      <c r="I333" s="52" t="s">
        <v>734</v>
      </c>
      <c r="J333" s="255">
        <f t="shared" si="8"/>
        <v>0</v>
      </c>
      <c r="K333" s="30" t="s">
        <v>806</v>
      </c>
      <c r="L333" s="240"/>
    </row>
    <row r="334" spans="1:12" ht="14.25">
      <c r="A334" s="25"/>
      <c r="B334" s="47">
        <v>4</v>
      </c>
      <c r="C334" s="48" t="s">
        <v>422</v>
      </c>
      <c r="D334" s="631"/>
      <c r="E334" s="632"/>
      <c r="F334" s="244"/>
      <c r="G334" s="52" t="s">
        <v>733</v>
      </c>
      <c r="H334" s="267">
        <v>0.0528</v>
      </c>
      <c r="I334" s="37" t="s">
        <v>734</v>
      </c>
      <c r="J334" s="257">
        <f t="shared" si="8"/>
        <v>0</v>
      </c>
      <c r="K334" s="30" t="s">
        <v>807</v>
      </c>
      <c r="L334" s="240"/>
    </row>
    <row r="335" spans="1:12" ht="14.25">
      <c r="A335" s="25"/>
      <c r="B335" s="47">
        <v>5</v>
      </c>
      <c r="C335" s="48" t="s">
        <v>421</v>
      </c>
      <c r="D335" s="631"/>
      <c r="E335" s="632"/>
      <c r="F335" s="244"/>
      <c r="G335" s="52" t="s">
        <v>733</v>
      </c>
      <c r="H335" s="267">
        <v>0.0768</v>
      </c>
      <c r="I335" s="37" t="s">
        <v>734</v>
      </c>
      <c r="J335" s="257">
        <f t="shared" si="8"/>
        <v>0</v>
      </c>
      <c r="K335" s="30" t="s">
        <v>808</v>
      </c>
      <c r="L335" s="240"/>
    </row>
    <row r="336" spans="1:12" ht="14.25">
      <c r="A336" s="25"/>
      <c r="B336" s="47">
        <v>6</v>
      </c>
      <c r="C336" s="48" t="s">
        <v>420</v>
      </c>
      <c r="D336" s="631"/>
      <c r="E336" s="632"/>
      <c r="F336" s="244"/>
      <c r="G336" s="52" t="s">
        <v>733</v>
      </c>
      <c r="H336" s="266">
        <v>0.0888</v>
      </c>
      <c r="I336" s="52" t="s">
        <v>734</v>
      </c>
      <c r="J336" s="255">
        <f t="shared" si="8"/>
        <v>0</v>
      </c>
      <c r="K336" s="30" t="s">
        <v>735</v>
      </c>
      <c r="L336" s="240"/>
    </row>
    <row r="337" spans="1:12" ht="14.25">
      <c r="A337" s="25"/>
      <c r="B337" s="47">
        <v>7</v>
      </c>
      <c r="C337" s="48" t="s">
        <v>419</v>
      </c>
      <c r="D337" s="631"/>
      <c r="E337" s="632"/>
      <c r="F337" s="244"/>
      <c r="G337" s="52" t="s">
        <v>733</v>
      </c>
      <c r="H337" s="267">
        <v>0.1128</v>
      </c>
      <c r="I337" s="37" t="s">
        <v>734</v>
      </c>
      <c r="J337" s="257">
        <f t="shared" si="8"/>
        <v>0</v>
      </c>
      <c r="K337" s="30" t="s">
        <v>736</v>
      </c>
      <c r="L337" s="240"/>
    </row>
    <row r="338" spans="1:12" ht="14.25">
      <c r="A338" s="25"/>
      <c r="B338" s="47">
        <v>8</v>
      </c>
      <c r="C338" s="48" t="s">
        <v>418</v>
      </c>
      <c r="D338" s="631"/>
      <c r="E338" s="632"/>
      <c r="F338" s="244"/>
      <c r="G338" s="52" t="s">
        <v>733</v>
      </c>
      <c r="H338" s="267">
        <v>0.1368</v>
      </c>
      <c r="I338" s="37" t="s">
        <v>734</v>
      </c>
      <c r="J338" s="257">
        <f t="shared" si="8"/>
        <v>0</v>
      </c>
      <c r="K338" s="30" t="s">
        <v>737</v>
      </c>
      <c r="L338" s="240"/>
    </row>
    <row r="339" spans="1:12" ht="14.25">
      <c r="A339" s="25"/>
      <c r="B339" s="47">
        <v>9</v>
      </c>
      <c r="C339" s="48" t="s">
        <v>417</v>
      </c>
      <c r="D339" s="631"/>
      <c r="E339" s="632"/>
      <c r="F339" s="244"/>
      <c r="G339" s="52" t="s">
        <v>733</v>
      </c>
      <c r="H339" s="267">
        <v>0.1608</v>
      </c>
      <c r="I339" s="37" t="s">
        <v>734</v>
      </c>
      <c r="J339" s="257">
        <f t="shared" si="8"/>
        <v>0</v>
      </c>
      <c r="K339" s="30" t="s">
        <v>738</v>
      </c>
      <c r="L339" s="240"/>
    </row>
    <row r="340" spans="1:12" ht="14.25">
      <c r="A340" s="25"/>
      <c r="B340" s="47">
        <v>10</v>
      </c>
      <c r="C340" s="48" t="s">
        <v>416</v>
      </c>
      <c r="D340" s="631"/>
      <c r="E340" s="632"/>
      <c r="F340" s="244"/>
      <c r="G340" s="52" t="s">
        <v>733</v>
      </c>
      <c r="H340" s="267">
        <v>0.1848</v>
      </c>
      <c r="I340" s="37" t="s">
        <v>734</v>
      </c>
      <c r="J340" s="257">
        <f t="shared" si="8"/>
        <v>0</v>
      </c>
      <c r="K340" s="30" t="s">
        <v>809</v>
      </c>
      <c r="L340" s="240"/>
    </row>
    <row r="341" spans="1:12" ht="14.25">
      <c r="A341" s="25"/>
      <c r="B341" s="47">
        <v>11</v>
      </c>
      <c r="C341" s="48" t="s">
        <v>415</v>
      </c>
      <c r="D341" s="631"/>
      <c r="E341" s="632"/>
      <c r="F341" s="244"/>
      <c r="G341" s="52" t="s">
        <v>733</v>
      </c>
      <c r="H341" s="267">
        <v>0.1968</v>
      </c>
      <c r="I341" s="37" t="s">
        <v>734</v>
      </c>
      <c r="J341" s="257">
        <f t="shared" si="8"/>
        <v>0</v>
      </c>
      <c r="K341" s="30" t="s">
        <v>859</v>
      </c>
      <c r="L341" s="240"/>
    </row>
    <row r="342" spans="1:12" ht="14.25">
      <c r="A342" s="25"/>
      <c r="B342" s="47">
        <v>12</v>
      </c>
      <c r="C342" s="48" t="s">
        <v>414</v>
      </c>
      <c r="D342" s="631"/>
      <c r="E342" s="632"/>
      <c r="F342" s="244"/>
      <c r="G342" s="52" t="s">
        <v>733</v>
      </c>
      <c r="H342" s="267">
        <v>0.2088</v>
      </c>
      <c r="I342" s="37" t="s">
        <v>734</v>
      </c>
      <c r="J342" s="257">
        <f t="shared" si="8"/>
        <v>0</v>
      </c>
      <c r="K342" s="30" t="s">
        <v>862</v>
      </c>
      <c r="L342" s="240"/>
    </row>
    <row r="343" spans="1:12" ht="14.25">
      <c r="A343" s="25"/>
      <c r="B343" s="47">
        <v>13</v>
      </c>
      <c r="C343" s="48" t="s">
        <v>413</v>
      </c>
      <c r="D343" s="631"/>
      <c r="E343" s="632"/>
      <c r="F343" s="244"/>
      <c r="G343" s="52" t="s">
        <v>733</v>
      </c>
      <c r="H343" s="267">
        <v>0.2208</v>
      </c>
      <c r="I343" s="37" t="s">
        <v>734</v>
      </c>
      <c r="J343" s="257">
        <f t="shared" si="8"/>
        <v>0</v>
      </c>
      <c r="K343" s="30" t="s">
        <v>761</v>
      </c>
      <c r="L343" s="240"/>
    </row>
    <row r="344" spans="1:12" ht="14.25">
      <c r="A344" s="25"/>
      <c r="B344" s="47">
        <v>14</v>
      </c>
      <c r="C344" s="48" t="s">
        <v>181</v>
      </c>
      <c r="D344" s="631"/>
      <c r="E344" s="632"/>
      <c r="F344" s="244"/>
      <c r="G344" s="52" t="s">
        <v>733</v>
      </c>
      <c r="H344" s="267">
        <v>0.2328</v>
      </c>
      <c r="I344" s="37" t="s">
        <v>734</v>
      </c>
      <c r="J344" s="257">
        <f t="shared" si="8"/>
        <v>0</v>
      </c>
      <c r="K344" s="30" t="s">
        <v>762</v>
      </c>
      <c r="L344" s="240"/>
    </row>
    <row r="345" spans="1:12" ht="14.25">
      <c r="A345" s="25"/>
      <c r="B345" s="47">
        <v>15</v>
      </c>
      <c r="C345" s="48" t="s">
        <v>180</v>
      </c>
      <c r="D345" s="631"/>
      <c r="E345" s="632"/>
      <c r="F345" s="244"/>
      <c r="G345" s="52" t="s">
        <v>733</v>
      </c>
      <c r="H345" s="267">
        <v>0.2448</v>
      </c>
      <c r="I345" s="37" t="s">
        <v>734</v>
      </c>
      <c r="J345" s="257">
        <f t="shared" si="8"/>
        <v>0</v>
      </c>
      <c r="K345" s="30" t="s">
        <v>742</v>
      </c>
      <c r="L345" s="240"/>
    </row>
    <row r="346" spans="1:12" ht="14.25">
      <c r="A346" s="25"/>
      <c r="B346" s="47">
        <v>16</v>
      </c>
      <c r="C346" s="48" t="s">
        <v>166</v>
      </c>
      <c r="D346" s="631"/>
      <c r="E346" s="632"/>
      <c r="F346" s="244"/>
      <c r="G346" s="52" t="s">
        <v>733</v>
      </c>
      <c r="H346" s="267">
        <v>0.252</v>
      </c>
      <c r="I346" s="37" t="s">
        <v>734</v>
      </c>
      <c r="J346" s="257">
        <f t="shared" si="8"/>
        <v>0</v>
      </c>
      <c r="K346" s="30" t="s">
        <v>763</v>
      </c>
      <c r="L346" s="240"/>
    </row>
    <row r="347" spans="1:12" ht="14.25">
      <c r="A347" s="25"/>
      <c r="B347" s="47">
        <v>17</v>
      </c>
      <c r="C347" s="48" t="s">
        <v>165</v>
      </c>
      <c r="D347" s="49" t="s">
        <v>412</v>
      </c>
      <c r="E347" s="50"/>
      <c r="F347" s="244"/>
      <c r="G347" s="52" t="s">
        <v>733</v>
      </c>
      <c r="H347" s="267">
        <v>0.44</v>
      </c>
      <c r="I347" s="37" t="s">
        <v>734</v>
      </c>
      <c r="J347" s="257">
        <f t="shared" si="8"/>
        <v>0</v>
      </c>
      <c r="K347" s="30" t="s">
        <v>764</v>
      </c>
      <c r="L347" s="240"/>
    </row>
    <row r="348" spans="1:12" ht="14.25">
      <c r="A348" s="25"/>
      <c r="B348" s="55"/>
      <c r="C348" s="74"/>
      <c r="D348" s="49" t="s">
        <v>411</v>
      </c>
      <c r="E348" s="50"/>
      <c r="F348" s="244"/>
      <c r="G348" s="52" t="s">
        <v>733</v>
      </c>
      <c r="H348" s="267">
        <v>0.264</v>
      </c>
      <c r="I348" s="37" t="s">
        <v>734</v>
      </c>
      <c r="J348" s="257">
        <f t="shared" si="8"/>
        <v>0</v>
      </c>
      <c r="K348" s="30" t="s">
        <v>765</v>
      </c>
      <c r="L348" s="240"/>
    </row>
    <row r="349" spans="1:12" ht="14.25">
      <c r="A349" s="25"/>
      <c r="B349" s="47">
        <v>18</v>
      </c>
      <c r="C349" s="48" t="s">
        <v>164</v>
      </c>
      <c r="D349" s="49" t="s">
        <v>412</v>
      </c>
      <c r="E349" s="50"/>
      <c r="F349" s="244"/>
      <c r="G349" s="52" t="s">
        <v>733</v>
      </c>
      <c r="H349" s="267">
        <v>0.414</v>
      </c>
      <c r="I349" s="37" t="s">
        <v>734</v>
      </c>
      <c r="J349" s="257">
        <f t="shared" si="8"/>
        <v>0</v>
      </c>
      <c r="K349" s="30" t="s">
        <v>745</v>
      </c>
      <c r="L349" s="240"/>
    </row>
    <row r="350" spans="1:12" ht="14.25">
      <c r="A350" s="25"/>
      <c r="B350" s="55"/>
      <c r="C350" s="74"/>
      <c r="D350" s="49" t="s">
        <v>411</v>
      </c>
      <c r="E350" s="50"/>
      <c r="F350" s="244"/>
      <c r="G350" s="52" t="s">
        <v>733</v>
      </c>
      <c r="H350" s="267">
        <v>0.276</v>
      </c>
      <c r="I350" s="37" t="s">
        <v>734</v>
      </c>
      <c r="J350" s="257">
        <f t="shared" si="8"/>
        <v>0</v>
      </c>
      <c r="K350" s="30" t="s">
        <v>746</v>
      </c>
      <c r="L350" s="240"/>
    </row>
    <row r="351" spans="1:12" ht="14.25">
      <c r="A351" s="25"/>
      <c r="B351" s="47">
        <v>19</v>
      </c>
      <c r="C351" s="48" t="s">
        <v>153</v>
      </c>
      <c r="D351" s="49" t="s">
        <v>412</v>
      </c>
      <c r="E351" s="50"/>
      <c r="F351" s="244"/>
      <c r="G351" s="52" t="s">
        <v>733</v>
      </c>
      <c r="H351" s="267">
        <v>0.4276</v>
      </c>
      <c r="I351" s="37" t="s">
        <v>734</v>
      </c>
      <c r="J351" s="257">
        <f t="shared" si="8"/>
        <v>0</v>
      </c>
      <c r="K351" s="30" t="s">
        <v>747</v>
      </c>
      <c r="L351" s="240"/>
    </row>
    <row r="352" spans="1:12" ht="14.25">
      <c r="A352" s="25"/>
      <c r="B352" s="55"/>
      <c r="C352" s="74"/>
      <c r="D352" s="49" t="s">
        <v>411</v>
      </c>
      <c r="E352" s="50"/>
      <c r="F352" s="244"/>
      <c r="G352" s="52" t="s">
        <v>733</v>
      </c>
      <c r="H352" s="267">
        <v>0.2852</v>
      </c>
      <c r="I352" s="37" t="s">
        <v>734</v>
      </c>
      <c r="J352" s="257">
        <f t="shared" si="8"/>
        <v>0</v>
      </c>
      <c r="K352" s="30" t="s">
        <v>748</v>
      </c>
      <c r="L352" s="240"/>
    </row>
    <row r="353" spans="1:12" ht="14.25">
      <c r="A353" s="25"/>
      <c r="B353" s="47">
        <v>20</v>
      </c>
      <c r="C353" s="48" t="s">
        <v>151</v>
      </c>
      <c r="D353" s="49" t="s">
        <v>412</v>
      </c>
      <c r="E353" s="50"/>
      <c r="F353" s="244"/>
      <c r="G353" s="52" t="s">
        <v>733</v>
      </c>
      <c r="H353" s="267">
        <v>0.4384</v>
      </c>
      <c r="I353" s="37" t="s">
        <v>734</v>
      </c>
      <c r="J353" s="257">
        <f t="shared" si="8"/>
        <v>0</v>
      </c>
      <c r="K353" s="30" t="s">
        <v>870</v>
      </c>
      <c r="L353" s="240"/>
    </row>
    <row r="354" spans="1:12" ht="14.25">
      <c r="A354" s="25"/>
      <c r="B354" s="55"/>
      <c r="C354" s="74"/>
      <c r="D354" s="49" t="s">
        <v>411</v>
      </c>
      <c r="E354" s="50"/>
      <c r="F354" s="244"/>
      <c r="G354" s="52" t="s">
        <v>733</v>
      </c>
      <c r="H354" s="267">
        <v>0.2923</v>
      </c>
      <c r="I354" s="37" t="s">
        <v>734</v>
      </c>
      <c r="J354" s="257">
        <f t="shared" si="8"/>
        <v>0</v>
      </c>
      <c r="K354" s="30" t="s">
        <v>871</v>
      </c>
      <c r="L354" s="240"/>
    </row>
    <row r="355" spans="1:12" ht="14.25">
      <c r="A355" s="25"/>
      <c r="B355" s="47">
        <v>21</v>
      </c>
      <c r="C355" s="48" t="s">
        <v>149</v>
      </c>
      <c r="D355" s="49" t="s">
        <v>412</v>
      </c>
      <c r="E355" s="50"/>
      <c r="F355" s="244"/>
      <c r="G355" s="52" t="s">
        <v>733</v>
      </c>
      <c r="H355" s="267">
        <v>0.4449</v>
      </c>
      <c r="I355" s="37" t="s">
        <v>734</v>
      </c>
      <c r="J355" s="257">
        <f t="shared" si="8"/>
        <v>0</v>
      </c>
      <c r="K355" s="30" t="s">
        <v>872</v>
      </c>
      <c r="L355" s="240"/>
    </row>
    <row r="356" spans="1:12" ht="14.25">
      <c r="A356" s="25"/>
      <c r="B356" s="55"/>
      <c r="C356" s="74"/>
      <c r="D356" s="49" t="s">
        <v>411</v>
      </c>
      <c r="E356" s="50"/>
      <c r="F356" s="244"/>
      <c r="G356" s="52" t="s">
        <v>733</v>
      </c>
      <c r="H356" s="267">
        <v>0.2966</v>
      </c>
      <c r="I356" s="37" t="s">
        <v>734</v>
      </c>
      <c r="J356" s="257">
        <f t="shared" si="8"/>
        <v>0</v>
      </c>
      <c r="K356" s="30" t="s">
        <v>873</v>
      </c>
      <c r="L356" s="240"/>
    </row>
    <row r="357" spans="1:12" ht="14.25">
      <c r="A357" s="25"/>
      <c r="B357" s="47">
        <v>22</v>
      </c>
      <c r="C357" s="48" t="s">
        <v>147</v>
      </c>
      <c r="D357" s="49" t="s">
        <v>412</v>
      </c>
      <c r="E357" s="50"/>
      <c r="F357" s="244"/>
      <c r="G357" s="52" t="s">
        <v>733</v>
      </c>
      <c r="H357" s="267">
        <v>0.45</v>
      </c>
      <c r="I357" s="37" t="s">
        <v>734</v>
      </c>
      <c r="J357" s="257">
        <f t="shared" si="8"/>
        <v>0</v>
      </c>
      <c r="K357" s="30" t="s">
        <v>874</v>
      </c>
      <c r="L357" s="240"/>
    </row>
    <row r="358" spans="1:12" ht="14.25">
      <c r="A358" s="25"/>
      <c r="B358" s="55"/>
      <c r="C358" s="74"/>
      <c r="D358" s="49" t="s">
        <v>411</v>
      </c>
      <c r="E358" s="50"/>
      <c r="F358" s="244"/>
      <c r="G358" s="52" t="s">
        <v>733</v>
      </c>
      <c r="H358" s="266">
        <v>0.3</v>
      </c>
      <c r="I358" s="52" t="s">
        <v>734</v>
      </c>
      <c r="J358" s="255">
        <f t="shared" si="8"/>
        <v>0</v>
      </c>
      <c r="K358" s="30" t="s">
        <v>875</v>
      </c>
      <c r="L358" s="240"/>
    </row>
    <row r="359" spans="1:12" ht="14.25">
      <c r="A359" s="25"/>
      <c r="B359" s="47">
        <v>23</v>
      </c>
      <c r="C359" s="48" t="s">
        <v>145</v>
      </c>
      <c r="D359" s="49" t="s">
        <v>412</v>
      </c>
      <c r="E359" s="50"/>
      <c r="F359" s="244"/>
      <c r="G359" s="52" t="s">
        <v>733</v>
      </c>
      <c r="H359" s="267">
        <v>0.45</v>
      </c>
      <c r="I359" s="37" t="s">
        <v>734</v>
      </c>
      <c r="J359" s="257">
        <f t="shared" si="8"/>
        <v>0</v>
      </c>
      <c r="K359" s="30" t="s">
        <v>876</v>
      </c>
      <c r="L359" s="240"/>
    </row>
    <row r="360" spans="1:12" ht="14.25">
      <c r="A360" s="25"/>
      <c r="B360" s="55"/>
      <c r="C360" s="74"/>
      <c r="D360" s="49" t="s">
        <v>411</v>
      </c>
      <c r="E360" s="50"/>
      <c r="F360" s="244"/>
      <c r="G360" s="52" t="s">
        <v>733</v>
      </c>
      <c r="H360" s="266">
        <v>0.3</v>
      </c>
      <c r="I360" s="52" t="s">
        <v>734</v>
      </c>
      <c r="J360" s="255">
        <f t="shared" si="8"/>
        <v>0</v>
      </c>
      <c r="K360" s="30" t="s">
        <v>877</v>
      </c>
      <c r="L360" s="240"/>
    </row>
    <row r="361" spans="1:12" ht="14.25">
      <c r="A361" s="25"/>
      <c r="B361" s="47">
        <v>24</v>
      </c>
      <c r="C361" s="48" t="s">
        <v>143</v>
      </c>
      <c r="D361" s="49" t="s">
        <v>412</v>
      </c>
      <c r="E361" s="50"/>
      <c r="F361" s="244"/>
      <c r="G361" s="52" t="s">
        <v>733</v>
      </c>
      <c r="H361" s="267">
        <v>0.45</v>
      </c>
      <c r="I361" s="37" t="s">
        <v>734</v>
      </c>
      <c r="J361" s="257">
        <f t="shared" si="8"/>
        <v>0</v>
      </c>
      <c r="K361" s="30" t="s">
        <v>878</v>
      </c>
      <c r="L361" s="240"/>
    </row>
    <row r="362" spans="1:12" ht="14.25">
      <c r="A362" s="25"/>
      <c r="B362" s="55"/>
      <c r="C362" s="74"/>
      <c r="D362" s="49" t="s">
        <v>411</v>
      </c>
      <c r="E362" s="50"/>
      <c r="F362" s="244"/>
      <c r="G362" s="52" t="s">
        <v>733</v>
      </c>
      <c r="H362" s="266">
        <v>0.3</v>
      </c>
      <c r="I362" s="52" t="s">
        <v>734</v>
      </c>
      <c r="J362" s="255">
        <f t="shared" si="8"/>
        <v>0</v>
      </c>
      <c r="K362" s="30" t="s">
        <v>879</v>
      </c>
      <c r="L362" s="240"/>
    </row>
    <row r="363" spans="1:12" ht="14.25">
      <c r="A363" s="25"/>
      <c r="B363" s="47">
        <v>25</v>
      </c>
      <c r="C363" s="48" t="s">
        <v>649</v>
      </c>
      <c r="D363" s="49" t="s">
        <v>412</v>
      </c>
      <c r="E363" s="50"/>
      <c r="F363" s="244"/>
      <c r="G363" s="52" t="s">
        <v>733</v>
      </c>
      <c r="H363" s="267">
        <v>0.45</v>
      </c>
      <c r="I363" s="37" t="s">
        <v>734</v>
      </c>
      <c r="J363" s="257">
        <f t="shared" si="8"/>
        <v>0</v>
      </c>
      <c r="K363" s="30" t="s">
        <v>880</v>
      </c>
      <c r="L363" s="240"/>
    </row>
    <row r="364" spans="1:12" ht="15" thickBot="1">
      <c r="A364" s="25"/>
      <c r="B364" s="55"/>
      <c r="C364" s="74"/>
      <c r="D364" s="49" t="s">
        <v>411</v>
      </c>
      <c r="E364" s="50"/>
      <c r="F364" s="244"/>
      <c r="G364" s="52" t="s">
        <v>733</v>
      </c>
      <c r="H364" s="266">
        <v>0.3</v>
      </c>
      <c r="I364" s="52" t="s">
        <v>734</v>
      </c>
      <c r="J364" s="255">
        <f t="shared" si="8"/>
        <v>0</v>
      </c>
      <c r="K364" s="30" t="s">
        <v>881</v>
      </c>
      <c r="L364" s="240"/>
    </row>
    <row r="365" spans="1:10" ht="18.75" customHeight="1">
      <c r="A365" s="25"/>
      <c r="B365" s="61"/>
      <c r="C365" s="60"/>
      <c r="D365" s="61"/>
      <c r="E365" s="61"/>
      <c r="F365" s="258"/>
      <c r="G365" s="63"/>
      <c r="H365" s="635" t="s">
        <v>882</v>
      </c>
      <c r="I365" s="636"/>
      <c r="J365" s="259"/>
    </row>
    <row r="366" spans="1:12" ht="18.75" customHeight="1" thickBot="1">
      <c r="A366" s="25"/>
      <c r="B366" s="30"/>
      <c r="C366" s="30"/>
      <c r="D366" s="30"/>
      <c r="E366" s="30"/>
      <c r="F366" s="260"/>
      <c r="G366" s="30"/>
      <c r="H366" s="633" t="s">
        <v>139</v>
      </c>
      <c r="I366" s="634"/>
      <c r="J366" s="261">
        <f>SUM(J331:J364)</f>
        <v>0</v>
      </c>
      <c r="K366" s="30" t="s">
        <v>883</v>
      </c>
      <c r="L366" s="19" t="s">
        <v>733</v>
      </c>
    </row>
    <row r="367" spans="1:10" ht="18.75" customHeight="1" thickBot="1">
      <c r="A367" s="25"/>
      <c r="B367" s="25"/>
      <c r="C367" s="25"/>
      <c r="D367" s="25"/>
      <c r="E367" s="25"/>
      <c r="F367" s="242"/>
      <c r="G367" s="25"/>
      <c r="H367" s="243"/>
      <c r="I367" s="25"/>
      <c r="J367" s="242"/>
    </row>
    <row r="368" spans="1:10" ht="18.75" customHeight="1">
      <c r="A368" s="25"/>
      <c r="B368" s="30"/>
      <c r="C368" s="30"/>
      <c r="D368" s="30"/>
      <c r="E368" s="30"/>
      <c r="F368" s="260"/>
      <c r="G368" s="72"/>
      <c r="H368" s="653" t="s">
        <v>884</v>
      </c>
      <c r="I368" s="654"/>
      <c r="J368" s="259"/>
    </row>
    <row r="369" spans="8:11" ht="18.75" customHeight="1" thickBot="1">
      <c r="H369" s="651" t="s">
        <v>410</v>
      </c>
      <c r="I369" s="652"/>
      <c r="J369" s="261">
        <f>SUMIF(L7:L366,"*",J7:J366)</f>
        <v>0</v>
      </c>
      <c r="K369" s="19" t="s">
        <v>885</v>
      </c>
    </row>
    <row r="370" spans="1:10" ht="18.75" customHeight="1" thickBot="1">
      <c r="A370" s="25"/>
      <c r="B370" s="25"/>
      <c r="C370" s="25"/>
      <c r="D370" s="25"/>
      <c r="E370" s="25"/>
      <c r="F370" s="242"/>
      <c r="G370" s="25"/>
      <c r="H370" s="243"/>
      <c r="I370" s="25"/>
      <c r="J370" s="242"/>
    </row>
    <row r="371" spans="1:10" ht="18.75" customHeight="1">
      <c r="A371" s="25"/>
      <c r="B371" s="30"/>
      <c r="C371" s="30"/>
      <c r="D371" s="30"/>
      <c r="E371" s="30"/>
      <c r="F371" s="260"/>
      <c r="G371" s="72"/>
      <c r="H371" s="653" t="s">
        <v>886</v>
      </c>
      <c r="I371" s="654"/>
      <c r="J371" s="259"/>
    </row>
    <row r="372" spans="8:11" ht="18.75" customHeight="1" thickBot="1">
      <c r="H372" s="651" t="s">
        <v>409</v>
      </c>
      <c r="I372" s="652"/>
      <c r="J372" s="261" t="e">
        <f>'地域振興費・その１'!J135+'地域振興費・その２'!J151+'地域振興費・その３'!J369</f>
        <v>#DIV/0!</v>
      </c>
      <c r="K372" s="30" t="s">
        <v>887</v>
      </c>
    </row>
  </sheetData>
  <sheetProtection/>
  <mergeCells count="220">
    <mergeCell ref="A1:B1"/>
    <mergeCell ref="C1:E1"/>
    <mergeCell ref="I1:K1"/>
    <mergeCell ref="B5:E7"/>
    <mergeCell ref="B12:C12"/>
    <mergeCell ref="D12:E12"/>
    <mergeCell ref="D14:E14"/>
    <mergeCell ref="D15:E15"/>
    <mergeCell ref="D16:E16"/>
    <mergeCell ref="D17:E17"/>
    <mergeCell ref="D18:E18"/>
    <mergeCell ref="D23:E23"/>
    <mergeCell ref="D24:E24"/>
    <mergeCell ref="D25:E25"/>
    <mergeCell ref="D26:E26"/>
    <mergeCell ref="H27:I27"/>
    <mergeCell ref="H28:I28"/>
    <mergeCell ref="B32:C32"/>
    <mergeCell ref="D32:E32"/>
    <mergeCell ref="D34:E34"/>
    <mergeCell ref="B38:C38"/>
    <mergeCell ref="D38:E38"/>
    <mergeCell ref="D40:E40"/>
    <mergeCell ref="D41:E41"/>
    <mergeCell ref="D42:E42"/>
    <mergeCell ref="D43:E43"/>
    <mergeCell ref="D44:E44"/>
    <mergeCell ref="D45:E45"/>
    <mergeCell ref="D46:E46"/>
    <mergeCell ref="D47:E47"/>
    <mergeCell ref="D48:E48"/>
    <mergeCell ref="D49:E49"/>
    <mergeCell ref="H50:I50"/>
    <mergeCell ref="H51:I51"/>
    <mergeCell ref="B55:C55"/>
    <mergeCell ref="D55:E55"/>
    <mergeCell ref="D57:E57"/>
    <mergeCell ref="D58:E58"/>
    <mergeCell ref="D59:E59"/>
    <mergeCell ref="D60:E60"/>
    <mergeCell ref="D61:E61"/>
    <mergeCell ref="D62:E62"/>
    <mergeCell ref="H63:I63"/>
    <mergeCell ref="H64:I64"/>
    <mergeCell ref="B68:E70"/>
    <mergeCell ref="B75:C75"/>
    <mergeCell ref="D75:E75"/>
    <mergeCell ref="D77:E77"/>
    <mergeCell ref="D78:E78"/>
    <mergeCell ref="D79:E79"/>
    <mergeCell ref="D80:E80"/>
    <mergeCell ref="D81:E81"/>
    <mergeCell ref="D82:E82"/>
    <mergeCell ref="D83:E83"/>
    <mergeCell ref="D84:E84"/>
    <mergeCell ref="D85:E85"/>
    <mergeCell ref="H86:I86"/>
    <mergeCell ref="H87:I87"/>
    <mergeCell ref="B91:E92"/>
    <mergeCell ref="B97:E98"/>
    <mergeCell ref="B103:E104"/>
    <mergeCell ref="B109:C109"/>
    <mergeCell ref="D109:E109"/>
    <mergeCell ref="D111:E111"/>
    <mergeCell ref="D112:E112"/>
    <mergeCell ref="D113:E113"/>
    <mergeCell ref="D114:E114"/>
    <mergeCell ref="D115:E115"/>
    <mergeCell ref="D116:E116"/>
    <mergeCell ref="D117:E117"/>
    <mergeCell ref="D118:E118"/>
    <mergeCell ref="D119:E119"/>
    <mergeCell ref="D120:E120"/>
    <mergeCell ref="H121:I121"/>
    <mergeCell ref="H122:I122"/>
    <mergeCell ref="B126:E127"/>
    <mergeCell ref="B132:E134"/>
    <mergeCell ref="B139:C139"/>
    <mergeCell ref="D139:E139"/>
    <mergeCell ref="D141:E141"/>
    <mergeCell ref="D142:E142"/>
    <mergeCell ref="D143:E143"/>
    <mergeCell ref="H144:I144"/>
    <mergeCell ref="H145:I145"/>
    <mergeCell ref="B149:E151"/>
    <mergeCell ref="B156:C156"/>
    <mergeCell ref="D156:E156"/>
    <mergeCell ref="D158:E158"/>
    <mergeCell ref="D159:E159"/>
    <mergeCell ref="D160:E160"/>
    <mergeCell ref="H161:I161"/>
    <mergeCell ref="H162:I162"/>
    <mergeCell ref="B166:E168"/>
    <mergeCell ref="B173:C173"/>
    <mergeCell ref="D173:E173"/>
    <mergeCell ref="D175:E175"/>
    <mergeCell ref="D176:E176"/>
    <mergeCell ref="D177:E177"/>
    <mergeCell ref="H178:I178"/>
    <mergeCell ref="H179:I179"/>
    <mergeCell ref="B183:E185"/>
    <mergeCell ref="B190:C190"/>
    <mergeCell ref="D190:E190"/>
    <mergeCell ref="D192:E192"/>
    <mergeCell ref="D193:E193"/>
    <mergeCell ref="D194:E194"/>
    <mergeCell ref="D195:E195"/>
    <mergeCell ref="D196:E196"/>
    <mergeCell ref="H197:I197"/>
    <mergeCell ref="H198:I198"/>
    <mergeCell ref="B202:E203"/>
    <mergeCell ref="B210:E211"/>
    <mergeCell ref="B216:C216"/>
    <mergeCell ref="D216:E216"/>
    <mergeCell ref="D218:E218"/>
    <mergeCell ref="D219:E219"/>
    <mergeCell ref="D220:E220"/>
    <mergeCell ref="H221:I221"/>
    <mergeCell ref="H222:I222"/>
    <mergeCell ref="B226:C226"/>
    <mergeCell ref="D226:E226"/>
    <mergeCell ref="D228:E228"/>
    <mergeCell ref="D229:E229"/>
    <mergeCell ref="D230:E230"/>
    <mergeCell ref="D231:E231"/>
    <mergeCell ref="D232:E232"/>
    <mergeCell ref="D233:E233"/>
    <mergeCell ref="D234:E234"/>
    <mergeCell ref="H235:I235"/>
    <mergeCell ref="H236:I236"/>
    <mergeCell ref="B241:C241"/>
    <mergeCell ref="D241:E241"/>
    <mergeCell ref="D243:E243"/>
    <mergeCell ref="D244:E244"/>
    <mergeCell ref="D245:E245"/>
    <mergeCell ref="D246:E246"/>
    <mergeCell ref="D247:E247"/>
    <mergeCell ref="D248:E248"/>
    <mergeCell ref="D249:E249"/>
    <mergeCell ref="D250:E250"/>
    <mergeCell ref="D251:E251"/>
    <mergeCell ref="D252:E252"/>
    <mergeCell ref="D253:E253"/>
    <mergeCell ref="H254:I254"/>
    <mergeCell ref="H255:I255"/>
    <mergeCell ref="B259:C259"/>
    <mergeCell ref="D259:E259"/>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B286:C286"/>
    <mergeCell ref="D286:E286"/>
    <mergeCell ref="D288:E288"/>
    <mergeCell ref="D289:E289"/>
    <mergeCell ref="D290:E290"/>
    <mergeCell ref="H291:I291"/>
    <mergeCell ref="H292:I292"/>
    <mergeCell ref="B296:C296"/>
    <mergeCell ref="D296:E296"/>
    <mergeCell ref="D298:E298"/>
    <mergeCell ref="D299:E299"/>
    <mergeCell ref="D300:E300"/>
    <mergeCell ref="D301:E301"/>
    <mergeCell ref="D302:E302"/>
    <mergeCell ref="H303:I303"/>
    <mergeCell ref="H304:I304"/>
    <mergeCell ref="B308:C308"/>
    <mergeCell ref="D308:E308"/>
    <mergeCell ref="D310:E310"/>
    <mergeCell ref="D311:E311"/>
    <mergeCell ref="D312:E312"/>
    <mergeCell ref="D313:E313"/>
    <mergeCell ref="H314:I314"/>
    <mergeCell ref="H315:I315"/>
    <mergeCell ref="B319:C319"/>
    <mergeCell ref="D319:E319"/>
    <mergeCell ref="D321:E321"/>
    <mergeCell ref="D322:E322"/>
    <mergeCell ref="H323:I323"/>
    <mergeCell ref="H324:I324"/>
    <mergeCell ref="B329:C329"/>
    <mergeCell ref="D329:E329"/>
    <mergeCell ref="D331:E331"/>
    <mergeCell ref="D332:E332"/>
    <mergeCell ref="D333:E333"/>
    <mergeCell ref="D334:E334"/>
    <mergeCell ref="D335:E335"/>
    <mergeCell ref="D336:E336"/>
    <mergeCell ref="D337:E337"/>
    <mergeCell ref="D338:E338"/>
    <mergeCell ref="D339:E339"/>
    <mergeCell ref="D340:E340"/>
    <mergeCell ref="D341:E341"/>
    <mergeCell ref="D342:E342"/>
    <mergeCell ref="D343:E343"/>
    <mergeCell ref="H369:I369"/>
    <mergeCell ref="H371:I371"/>
    <mergeCell ref="H372:I372"/>
    <mergeCell ref="D344:E344"/>
    <mergeCell ref="D345:E345"/>
    <mergeCell ref="D346:E346"/>
    <mergeCell ref="H365:I365"/>
    <mergeCell ref="H366:I366"/>
    <mergeCell ref="H368:I368"/>
  </mergeCells>
  <printOptions/>
  <pageMargins left="0.984251968503937" right="0.5905511811023623" top="0.984251968503937" bottom="0.5905511811023623" header="0.5118110236220472" footer="0.5118110236220472"/>
  <pageSetup horizontalDpi="600" verticalDpi="600" orientation="portrait" paperSize="9" r:id="rId1"/>
  <rowBreaks count="8" manualBreakCount="8">
    <brk id="35" max="10" man="1"/>
    <brk id="72" max="10" man="1"/>
    <brk id="123" max="10" man="1"/>
    <brk id="170" max="10" man="1"/>
    <brk id="207" max="10" man="1"/>
    <brk id="238" max="10" man="1"/>
    <brk id="283" max="10" man="1"/>
    <brk id="326" max="10" man="1"/>
  </rowBreaks>
</worksheet>
</file>

<file path=xl/worksheets/sheet18.xml><?xml version="1.0" encoding="utf-8"?>
<worksheet xmlns="http://schemas.openxmlformats.org/spreadsheetml/2006/main" xmlns:r="http://schemas.openxmlformats.org/officeDocument/2006/relationships">
  <dimension ref="A2:AJ41"/>
  <sheetViews>
    <sheetView showOutlineSymbols="0" view="pageBreakPreview" zoomScale="75" zoomScaleNormal="75" zoomScaleSheetLayoutView="75" zoomScalePageLayoutView="0" workbookViewId="0" topLeftCell="A1">
      <selection activeCell="J17" sqref="J17"/>
    </sheetView>
  </sheetViews>
  <sheetFormatPr defaultColWidth="12.00390625" defaultRowHeight="22.5" customHeight="1"/>
  <cols>
    <col min="1" max="1" width="1.4921875" style="208" customWidth="1"/>
    <col min="2" max="36" width="3.00390625" style="208" customWidth="1"/>
    <col min="37" max="37" width="1.625" style="208" customWidth="1"/>
    <col min="38" max="69" width="12.00390625" style="208" customWidth="1"/>
    <col min="70" max="16384" width="12.00390625" style="9" customWidth="1"/>
  </cols>
  <sheetData>
    <row r="1" ht="12" customHeight="1" thickBot="1"/>
    <row r="2" spans="2:36" ht="22.5" customHeight="1">
      <c r="B2" s="209" t="s">
        <v>490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1"/>
    </row>
    <row r="3" spans="2:36" ht="22.5" customHeight="1">
      <c r="B3" s="212" t="s">
        <v>489</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4"/>
    </row>
    <row r="4" spans="2:36" ht="22.5" customHeight="1">
      <c r="B4" s="215"/>
      <c r="C4" s="213"/>
      <c r="D4" s="213" t="s">
        <v>488</v>
      </c>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4"/>
    </row>
    <row r="5" spans="2:36" ht="22.5" customHeight="1">
      <c r="B5" s="215"/>
      <c r="C5" s="213"/>
      <c r="D5" s="216" t="s">
        <v>487</v>
      </c>
      <c r="E5" s="217"/>
      <c r="F5" s="217"/>
      <c r="G5" s="217"/>
      <c r="H5" s="217"/>
      <c r="I5" s="217"/>
      <c r="J5" s="217"/>
      <c r="K5" s="217"/>
      <c r="L5" s="217"/>
      <c r="M5" s="217"/>
      <c r="N5" s="216" t="s">
        <v>486</v>
      </c>
      <c r="O5" s="217"/>
      <c r="P5" s="217"/>
      <c r="Q5" s="217"/>
      <c r="R5" s="217"/>
      <c r="S5" s="217"/>
      <c r="T5" s="217"/>
      <c r="U5" s="217"/>
      <c r="V5" s="217"/>
      <c r="W5" s="217"/>
      <c r="X5" s="216" t="s">
        <v>695</v>
      </c>
      <c r="Y5" s="217"/>
      <c r="Z5" s="217"/>
      <c r="AA5" s="217"/>
      <c r="AB5" s="217"/>
      <c r="AC5" s="217"/>
      <c r="AD5" s="217"/>
      <c r="AE5" s="217"/>
      <c r="AF5" s="217"/>
      <c r="AG5" s="217"/>
      <c r="AH5" s="218"/>
      <c r="AI5" s="213"/>
      <c r="AJ5" s="214"/>
    </row>
    <row r="6" spans="2:36" ht="22.5" customHeight="1">
      <c r="B6" s="215"/>
      <c r="C6" s="213"/>
      <c r="D6" s="740"/>
      <c r="E6" s="741"/>
      <c r="F6" s="741"/>
      <c r="G6" s="741"/>
      <c r="H6" s="741"/>
      <c r="I6" s="741"/>
      <c r="J6" s="219" t="s">
        <v>477</v>
      </c>
      <c r="K6" s="219"/>
      <c r="L6" s="217" t="s">
        <v>485</v>
      </c>
      <c r="M6" s="217"/>
      <c r="N6" s="740"/>
      <c r="O6" s="741"/>
      <c r="P6" s="741"/>
      <c r="Q6" s="741"/>
      <c r="R6" s="741"/>
      <c r="S6" s="741"/>
      <c r="T6" s="219" t="s">
        <v>477</v>
      </c>
      <c r="U6" s="219"/>
      <c r="V6" s="217" t="s">
        <v>484</v>
      </c>
      <c r="W6" s="217"/>
      <c r="X6" s="740"/>
      <c r="Y6" s="741"/>
      <c r="Z6" s="741"/>
      <c r="AA6" s="741"/>
      <c r="AB6" s="741"/>
      <c r="AC6" s="741"/>
      <c r="AD6" s="219" t="s">
        <v>477</v>
      </c>
      <c r="AE6" s="219"/>
      <c r="AF6" s="217" t="s">
        <v>483</v>
      </c>
      <c r="AG6" s="217"/>
      <c r="AH6" s="218"/>
      <c r="AI6" s="213"/>
      <c r="AJ6" s="214"/>
    </row>
    <row r="7" spans="2:36" ht="22.5" customHeight="1">
      <c r="B7" s="215"/>
      <c r="C7" s="213"/>
      <c r="D7" s="219"/>
      <c r="E7" s="219"/>
      <c r="F7" s="219"/>
      <c r="G7" s="219"/>
      <c r="H7" s="219"/>
      <c r="I7" s="219"/>
      <c r="J7" s="219"/>
      <c r="K7" s="219"/>
      <c r="L7" s="219"/>
      <c r="M7" s="219"/>
      <c r="N7" s="216" t="s">
        <v>482</v>
      </c>
      <c r="O7" s="217"/>
      <c r="P7" s="217"/>
      <c r="Q7" s="217"/>
      <c r="R7" s="217"/>
      <c r="S7" s="217"/>
      <c r="T7" s="217"/>
      <c r="U7" s="217"/>
      <c r="V7" s="217"/>
      <c r="W7" s="217"/>
      <c r="X7" s="740"/>
      <c r="Y7" s="741"/>
      <c r="Z7" s="741"/>
      <c r="AA7" s="741"/>
      <c r="AB7" s="741"/>
      <c r="AC7" s="741"/>
      <c r="AD7" s="219" t="s">
        <v>477</v>
      </c>
      <c r="AE7" s="219"/>
      <c r="AF7" s="217" t="s">
        <v>481</v>
      </c>
      <c r="AG7" s="217"/>
      <c r="AH7" s="218"/>
      <c r="AI7" s="213"/>
      <c r="AJ7" s="214"/>
    </row>
    <row r="8" spans="2:36" ht="22.5" customHeight="1">
      <c r="B8" s="215"/>
      <c r="C8" s="213"/>
      <c r="D8" s="213"/>
      <c r="E8" s="213"/>
      <c r="F8" s="213"/>
      <c r="G8" s="213"/>
      <c r="H8" s="213"/>
      <c r="I8" s="213"/>
      <c r="J8" s="213"/>
      <c r="K8" s="213"/>
      <c r="L8" s="213"/>
      <c r="M8" s="213"/>
      <c r="N8" s="219"/>
      <c r="O8" s="219"/>
      <c r="P8" s="219"/>
      <c r="Q8" s="219"/>
      <c r="R8" s="219"/>
      <c r="S8" s="219"/>
      <c r="T8" s="219"/>
      <c r="U8" s="219"/>
      <c r="V8" s="219"/>
      <c r="W8" s="219"/>
      <c r="X8" s="219"/>
      <c r="Y8" s="219"/>
      <c r="Z8" s="219"/>
      <c r="AA8" s="219"/>
      <c r="AB8" s="219"/>
      <c r="AC8" s="219"/>
      <c r="AD8" s="219"/>
      <c r="AE8" s="219"/>
      <c r="AF8" s="219"/>
      <c r="AG8" s="219"/>
      <c r="AH8" s="213"/>
      <c r="AI8" s="213"/>
      <c r="AJ8" s="214"/>
    </row>
    <row r="9" spans="2:36" ht="22.5" customHeight="1">
      <c r="B9" s="215"/>
      <c r="C9" s="213"/>
      <c r="D9" s="213"/>
      <c r="E9" s="213"/>
      <c r="F9" s="213"/>
      <c r="G9" s="213"/>
      <c r="H9" s="213"/>
      <c r="I9" s="213"/>
      <c r="J9" s="213"/>
      <c r="K9" s="213"/>
      <c r="L9" s="213"/>
      <c r="M9" s="213"/>
      <c r="N9" s="220" t="s">
        <v>480</v>
      </c>
      <c r="O9" s="219"/>
      <c r="P9" s="219"/>
      <c r="Q9" s="219"/>
      <c r="R9" s="219"/>
      <c r="S9" s="219"/>
      <c r="T9" s="219"/>
      <c r="U9" s="219"/>
      <c r="V9" s="219"/>
      <c r="W9" s="219"/>
      <c r="X9" s="740"/>
      <c r="Y9" s="741"/>
      <c r="Z9" s="741"/>
      <c r="AA9" s="741"/>
      <c r="AB9" s="741"/>
      <c r="AC9" s="741"/>
      <c r="AD9" s="219" t="s">
        <v>477</v>
      </c>
      <c r="AE9" s="219"/>
      <c r="AF9" s="217" t="s">
        <v>479</v>
      </c>
      <c r="AG9" s="217"/>
      <c r="AH9" s="218"/>
      <c r="AI9" s="213"/>
      <c r="AJ9" s="214"/>
    </row>
    <row r="10" spans="2:36" ht="22.5" customHeight="1">
      <c r="B10" s="215"/>
      <c r="C10" s="213"/>
      <c r="D10" s="213"/>
      <c r="E10" s="213"/>
      <c r="F10" s="213"/>
      <c r="G10" s="213"/>
      <c r="H10" s="213"/>
      <c r="I10" s="213"/>
      <c r="J10" s="213"/>
      <c r="K10" s="213"/>
      <c r="L10" s="213"/>
      <c r="M10" s="213"/>
      <c r="N10" s="219"/>
      <c r="O10" s="219"/>
      <c r="P10" s="219"/>
      <c r="Q10" s="219"/>
      <c r="R10" s="219"/>
      <c r="S10" s="219"/>
      <c r="T10" s="219"/>
      <c r="U10" s="219"/>
      <c r="V10" s="219"/>
      <c r="W10" s="219"/>
      <c r="X10" s="221"/>
      <c r="Y10" s="221"/>
      <c r="Z10" s="213" t="s">
        <v>478</v>
      </c>
      <c r="AA10" s="221"/>
      <c r="AB10" s="221"/>
      <c r="AC10" s="221"/>
      <c r="AD10" s="219"/>
      <c r="AE10" s="219"/>
      <c r="AF10" s="217"/>
      <c r="AG10" s="217"/>
      <c r="AH10" s="213"/>
      <c r="AI10" s="213"/>
      <c r="AJ10" s="214"/>
    </row>
    <row r="11" spans="2:36" ht="22.5" customHeight="1">
      <c r="B11" s="215"/>
      <c r="C11" s="213"/>
      <c r="D11" s="213" t="s">
        <v>696</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row>
    <row r="12" spans="2:36" ht="22.5" customHeight="1">
      <c r="B12" s="215"/>
      <c r="C12" s="213"/>
      <c r="D12" s="740"/>
      <c r="E12" s="741"/>
      <c r="F12" s="741"/>
      <c r="G12" s="741"/>
      <c r="H12" s="741"/>
      <c r="I12" s="741"/>
      <c r="J12" s="741"/>
      <c r="K12" s="741"/>
      <c r="L12" s="741"/>
      <c r="M12" s="219" t="s">
        <v>477</v>
      </c>
      <c r="N12" s="219"/>
      <c r="O12" s="217" t="s">
        <v>476</v>
      </c>
      <c r="P12" s="217"/>
      <c r="Q12" s="218"/>
      <c r="R12" s="220"/>
      <c r="S12" s="219" t="s">
        <v>475</v>
      </c>
      <c r="T12" s="219"/>
      <c r="U12" s="219"/>
      <c r="V12" s="219"/>
      <c r="W12" s="219"/>
      <c r="X12" s="753"/>
      <c r="Y12" s="754"/>
      <c r="Z12" s="754"/>
      <c r="AA12" s="754"/>
      <c r="AB12" s="754"/>
      <c r="AC12" s="754"/>
      <c r="AD12" s="754"/>
      <c r="AE12" s="754"/>
      <c r="AF12" s="219"/>
      <c r="AG12" s="219"/>
      <c r="AH12" s="217" t="s">
        <v>474</v>
      </c>
      <c r="AI12" s="222"/>
      <c r="AJ12" s="214"/>
    </row>
    <row r="13" spans="2:36" ht="22.5" customHeight="1">
      <c r="B13" s="215"/>
      <c r="C13" s="213"/>
      <c r="D13" s="219"/>
      <c r="E13" s="219"/>
      <c r="F13" s="219"/>
      <c r="G13" s="219"/>
      <c r="H13" s="219"/>
      <c r="I13" s="219"/>
      <c r="J13" s="219"/>
      <c r="K13" s="219"/>
      <c r="L13" s="219"/>
      <c r="M13" s="219"/>
      <c r="N13" s="219"/>
      <c r="O13" s="219"/>
      <c r="P13" s="219"/>
      <c r="Q13" s="213"/>
      <c r="R13" s="219"/>
      <c r="S13" s="219"/>
      <c r="T13" s="219"/>
      <c r="U13" s="219"/>
      <c r="V13" s="219"/>
      <c r="W13" s="219"/>
      <c r="X13" s="219"/>
      <c r="Y13" s="219"/>
      <c r="Z13" s="219" t="s">
        <v>473</v>
      </c>
      <c r="AA13" s="219"/>
      <c r="AB13" s="219"/>
      <c r="AC13" s="219"/>
      <c r="AD13" s="219"/>
      <c r="AE13" s="219"/>
      <c r="AF13" s="219"/>
      <c r="AG13" s="219"/>
      <c r="AH13" s="219"/>
      <c r="AI13" s="223"/>
      <c r="AJ13" s="214"/>
    </row>
    <row r="14" spans="2:36" ht="22.5" customHeight="1">
      <c r="B14" s="215"/>
      <c r="C14" s="213"/>
      <c r="D14" s="213"/>
      <c r="E14" s="213"/>
      <c r="F14" s="213"/>
      <c r="G14" s="213"/>
      <c r="H14" s="213"/>
      <c r="I14" s="213"/>
      <c r="J14" s="213"/>
      <c r="K14" s="213"/>
      <c r="L14" s="213"/>
      <c r="M14" s="213"/>
      <c r="N14" s="220"/>
      <c r="O14" s="219"/>
      <c r="P14" s="219" t="s">
        <v>472</v>
      </c>
      <c r="Q14" s="219"/>
      <c r="R14" s="219"/>
      <c r="S14" s="219"/>
      <c r="T14" s="219"/>
      <c r="U14" s="219"/>
      <c r="V14" s="219"/>
      <c r="W14" s="219"/>
      <c r="X14" s="740"/>
      <c r="Y14" s="741"/>
      <c r="Z14" s="741"/>
      <c r="AA14" s="741"/>
      <c r="AB14" s="741"/>
      <c r="AC14" s="741"/>
      <c r="AD14" s="741"/>
      <c r="AE14" s="741"/>
      <c r="AF14" s="219"/>
      <c r="AG14" s="219"/>
      <c r="AH14" s="217" t="s">
        <v>471</v>
      </c>
      <c r="AI14" s="224"/>
      <c r="AJ14" s="214"/>
    </row>
    <row r="15" spans="2:36" ht="22.5" customHeight="1" thickBot="1">
      <c r="B15" s="215"/>
      <c r="C15" s="213"/>
      <c r="D15" s="213"/>
      <c r="E15" s="213"/>
      <c r="F15" s="213"/>
      <c r="G15" s="213"/>
      <c r="H15" s="213"/>
      <c r="I15" s="213"/>
      <c r="J15" s="213"/>
      <c r="K15" s="213"/>
      <c r="L15" s="213"/>
      <c r="M15" s="213"/>
      <c r="N15" s="219"/>
      <c r="O15" s="219"/>
      <c r="P15" s="219"/>
      <c r="Q15" s="219"/>
      <c r="R15" s="219"/>
      <c r="S15" s="219"/>
      <c r="T15" s="219"/>
      <c r="U15" s="219"/>
      <c r="V15" s="219"/>
      <c r="W15" s="219"/>
      <c r="X15" s="219"/>
      <c r="Y15" s="219"/>
      <c r="Z15" s="219" t="s">
        <v>470</v>
      </c>
      <c r="AA15" s="219"/>
      <c r="AB15" s="219"/>
      <c r="AC15" s="219"/>
      <c r="AD15" s="219"/>
      <c r="AE15" s="219"/>
      <c r="AF15" s="219"/>
      <c r="AG15" s="219"/>
      <c r="AH15" s="219"/>
      <c r="AI15" s="219"/>
      <c r="AJ15" s="214"/>
    </row>
    <row r="16" spans="2:36" ht="22.5" customHeight="1" thickTop="1">
      <c r="B16" s="215"/>
      <c r="C16" s="213"/>
      <c r="D16" s="216" t="s">
        <v>469</v>
      </c>
      <c r="E16" s="217"/>
      <c r="F16" s="217"/>
      <c r="G16" s="217"/>
      <c r="H16" s="217"/>
      <c r="I16" s="217"/>
      <c r="J16" s="217"/>
      <c r="K16" s="217"/>
      <c r="L16" s="217"/>
      <c r="M16" s="216" t="s">
        <v>468</v>
      </c>
      <c r="N16" s="217"/>
      <c r="O16" s="217"/>
      <c r="P16" s="216" t="s">
        <v>467</v>
      </c>
      <c r="Q16" s="217"/>
      <c r="R16" s="217"/>
      <c r="S16" s="217"/>
      <c r="T16" s="219" t="s">
        <v>466</v>
      </c>
      <c r="U16" s="216" t="s">
        <v>465</v>
      </c>
      <c r="V16" s="217"/>
      <c r="W16" s="217"/>
      <c r="X16" s="217"/>
      <c r="Y16" s="216" t="s">
        <v>464</v>
      </c>
      <c r="Z16" s="217"/>
      <c r="AA16" s="217"/>
      <c r="AB16" s="217"/>
      <c r="AC16" s="217"/>
      <c r="AD16" s="225"/>
      <c r="AE16" s="225" t="s">
        <v>463</v>
      </c>
      <c r="AF16" s="226" t="s">
        <v>462</v>
      </c>
      <c r="AG16" s="227"/>
      <c r="AH16" s="228"/>
      <c r="AI16" s="213"/>
      <c r="AJ16" s="214"/>
    </row>
    <row r="17" spans="2:36" ht="22.5" customHeight="1">
      <c r="B17" s="215"/>
      <c r="C17" s="213"/>
      <c r="D17" s="218"/>
      <c r="E17" s="213"/>
      <c r="F17" s="213"/>
      <c r="G17" s="213"/>
      <c r="H17" s="213"/>
      <c r="I17" s="213"/>
      <c r="J17" s="213"/>
      <c r="K17" s="213"/>
      <c r="L17" s="213"/>
      <c r="M17" s="218"/>
      <c r="N17" s="213"/>
      <c r="O17" s="213" t="s">
        <v>461</v>
      </c>
      <c r="P17" s="229" t="s">
        <v>460</v>
      </c>
      <c r="Q17" s="230"/>
      <c r="R17" s="230"/>
      <c r="S17" s="230"/>
      <c r="T17" s="230"/>
      <c r="U17" s="218"/>
      <c r="V17" s="213"/>
      <c r="W17" s="213"/>
      <c r="X17" s="213" t="s">
        <v>459</v>
      </c>
      <c r="Y17" s="229" t="s">
        <v>458</v>
      </c>
      <c r="Z17" s="230"/>
      <c r="AA17" s="230"/>
      <c r="AB17" s="230"/>
      <c r="AC17" s="230"/>
      <c r="AD17" s="230"/>
      <c r="AE17" s="230"/>
      <c r="AF17" s="231"/>
      <c r="AG17" s="213"/>
      <c r="AH17" s="232" t="s">
        <v>457</v>
      </c>
      <c r="AI17" s="213"/>
      <c r="AJ17" s="214"/>
    </row>
    <row r="18" spans="2:36" ht="22.5" customHeight="1">
      <c r="B18" s="215"/>
      <c r="C18" s="213"/>
      <c r="D18" s="220" t="s">
        <v>456</v>
      </c>
      <c r="E18" s="219"/>
      <c r="F18" s="219"/>
      <c r="G18" s="219"/>
      <c r="H18" s="219"/>
      <c r="I18" s="740"/>
      <c r="J18" s="741"/>
      <c r="K18" s="741"/>
      <c r="L18" s="742"/>
      <c r="M18" s="216"/>
      <c r="N18" s="217"/>
      <c r="O18" s="217"/>
      <c r="P18" s="743"/>
      <c r="Q18" s="744"/>
      <c r="R18" s="744"/>
      <c r="S18" s="744"/>
      <c r="T18" s="745"/>
      <c r="U18" s="216"/>
      <c r="V18" s="217"/>
      <c r="W18" s="217"/>
      <c r="X18" s="217"/>
      <c r="Y18" s="743"/>
      <c r="Z18" s="744"/>
      <c r="AA18" s="744"/>
      <c r="AB18" s="744"/>
      <c r="AC18" s="744"/>
      <c r="AD18" s="744"/>
      <c r="AE18" s="746"/>
      <c r="AF18" s="233" t="s">
        <v>455</v>
      </c>
      <c r="AG18" s="217"/>
      <c r="AH18" s="234"/>
      <c r="AI18" s="213"/>
      <c r="AJ18" s="214"/>
    </row>
    <row r="19" spans="1:36" ht="22.5" customHeight="1">
      <c r="A19" s="213"/>
      <c r="B19" s="215"/>
      <c r="C19" s="213"/>
      <c r="D19" s="220" t="s">
        <v>454</v>
      </c>
      <c r="E19" s="219"/>
      <c r="F19" s="219"/>
      <c r="G19" s="219"/>
      <c r="H19" s="219"/>
      <c r="I19" s="740"/>
      <c r="J19" s="741"/>
      <c r="K19" s="741"/>
      <c r="L19" s="742"/>
      <c r="M19" s="216" t="s">
        <v>697</v>
      </c>
      <c r="N19" s="217"/>
      <c r="O19" s="217"/>
      <c r="P19" s="743"/>
      <c r="Q19" s="744"/>
      <c r="R19" s="744"/>
      <c r="S19" s="744"/>
      <c r="T19" s="745"/>
      <c r="U19" s="216" t="s">
        <v>698</v>
      </c>
      <c r="V19" s="217"/>
      <c r="W19" s="217"/>
      <c r="X19" s="217"/>
      <c r="Y19" s="743"/>
      <c r="Z19" s="744"/>
      <c r="AA19" s="744"/>
      <c r="AB19" s="744"/>
      <c r="AC19" s="744"/>
      <c r="AD19" s="744"/>
      <c r="AE19" s="746"/>
      <c r="AF19" s="747"/>
      <c r="AG19" s="748"/>
      <c r="AH19" s="749"/>
      <c r="AI19" s="213"/>
      <c r="AJ19" s="214"/>
    </row>
    <row r="20" spans="2:36" ht="22.5" customHeight="1">
      <c r="B20" s="215"/>
      <c r="C20" s="213"/>
      <c r="D20" s="220" t="s">
        <v>453</v>
      </c>
      <c r="E20" s="219"/>
      <c r="F20" s="219"/>
      <c r="G20" s="219"/>
      <c r="H20" s="219"/>
      <c r="I20" s="740"/>
      <c r="J20" s="741"/>
      <c r="K20" s="741"/>
      <c r="L20" s="742"/>
      <c r="M20" s="216" t="s">
        <v>699</v>
      </c>
      <c r="N20" s="217"/>
      <c r="O20" s="217"/>
      <c r="P20" s="743"/>
      <c r="Q20" s="744"/>
      <c r="R20" s="744"/>
      <c r="S20" s="744"/>
      <c r="T20" s="745"/>
      <c r="U20" s="216" t="s">
        <v>700</v>
      </c>
      <c r="V20" s="217"/>
      <c r="W20" s="217"/>
      <c r="X20" s="217"/>
      <c r="Y20" s="743"/>
      <c r="Z20" s="744"/>
      <c r="AA20" s="744"/>
      <c r="AB20" s="744"/>
      <c r="AC20" s="744"/>
      <c r="AD20" s="744"/>
      <c r="AE20" s="746"/>
      <c r="AF20" s="747"/>
      <c r="AG20" s="748"/>
      <c r="AH20" s="749"/>
      <c r="AI20" s="213"/>
      <c r="AJ20" s="214"/>
    </row>
    <row r="21" spans="2:36" ht="22.5" customHeight="1">
      <c r="B21" s="215"/>
      <c r="C21" s="213"/>
      <c r="D21" s="220" t="s">
        <v>452</v>
      </c>
      <c r="E21" s="219"/>
      <c r="F21" s="219"/>
      <c r="G21" s="219"/>
      <c r="H21" s="219"/>
      <c r="I21" s="740"/>
      <c r="J21" s="741"/>
      <c r="K21" s="741"/>
      <c r="L21" s="742"/>
      <c r="M21" s="216" t="s">
        <v>701</v>
      </c>
      <c r="N21" s="217"/>
      <c r="O21" s="217"/>
      <c r="P21" s="743"/>
      <c r="Q21" s="744"/>
      <c r="R21" s="744"/>
      <c r="S21" s="744"/>
      <c r="T21" s="745"/>
      <c r="U21" s="216" t="s">
        <v>702</v>
      </c>
      <c r="V21" s="217"/>
      <c r="W21" s="217"/>
      <c r="X21" s="217"/>
      <c r="Y21" s="743"/>
      <c r="Z21" s="744"/>
      <c r="AA21" s="744"/>
      <c r="AB21" s="744"/>
      <c r="AC21" s="744"/>
      <c r="AD21" s="744"/>
      <c r="AE21" s="746"/>
      <c r="AF21" s="747"/>
      <c r="AG21" s="748"/>
      <c r="AH21" s="749"/>
      <c r="AI21" s="213"/>
      <c r="AJ21" s="214"/>
    </row>
    <row r="22" spans="2:36" ht="22.5" customHeight="1">
      <c r="B22" s="215"/>
      <c r="C22" s="213"/>
      <c r="D22" s="220" t="s">
        <v>451</v>
      </c>
      <c r="E22" s="219"/>
      <c r="F22" s="219"/>
      <c r="G22" s="219"/>
      <c r="H22" s="219"/>
      <c r="I22" s="740"/>
      <c r="J22" s="741"/>
      <c r="K22" s="741"/>
      <c r="L22" s="742"/>
      <c r="M22" s="216" t="s">
        <v>703</v>
      </c>
      <c r="N22" s="217"/>
      <c r="O22" s="217"/>
      <c r="P22" s="743"/>
      <c r="Q22" s="744"/>
      <c r="R22" s="744"/>
      <c r="S22" s="744"/>
      <c r="T22" s="745"/>
      <c r="U22" s="216" t="s">
        <v>704</v>
      </c>
      <c r="V22" s="217"/>
      <c r="W22" s="217"/>
      <c r="X22" s="217"/>
      <c r="Y22" s="743"/>
      <c r="Z22" s="744"/>
      <c r="AA22" s="744"/>
      <c r="AB22" s="744"/>
      <c r="AC22" s="744"/>
      <c r="AD22" s="744"/>
      <c r="AE22" s="746"/>
      <c r="AF22" s="747"/>
      <c r="AG22" s="748"/>
      <c r="AH22" s="749"/>
      <c r="AI22" s="213"/>
      <c r="AJ22" s="214"/>
    </row>
    <row r="23" spans="2:36" ht="22.5" customHeight="1" thickBot="1">
      <c r="B23" s="215"/>
      <c r="C23" s="213"/>
      <c r="D23" s="220" t="s">
        <v>450</v>
      </c>
      <c r="E23" s="219"/>
      <c r="F23" s="219"/>
      <c r="G23" s="219"/>
      <c r="H23" s="219"/>
      <c r="I23" s="740"/>
      <c r="J23" s="741"/>
      <c r="K23" s="741"/>
      <c r="L23" s="742"/>
      <c r="M23" s="216" t="s">
        <v>705</v>
      </c>
      <c r="N23" s="217"/>
      <c r="O23" s="217"/>
      <c r="P23" s="743"/>
      <c r="Q23" s="744"/>
      <c r="R23" s="744"/>
      <c r="S23" s="744"/>
      <c r="T23" s="745"/>
      <c r="U23" s="216" t="s">
        <v>706</v>
      </c>
      <c r="V23" s="217"/>
      <c r="W23" s="217"/>
      <c r="X23" s="217"/>
      <c r="Y23" s="743"/>
      <c r="Z23" s="744"/>
      <c r="AA23" s="744"/>
      <c r="AB23" s="744"/>
      <c r="AC23" s="744"/>
      <c r="AD23" s="744"/>
      <c r="AE23" s="746"/>
      <c r="AF23" s="750"/>
      <c r="AG23" s="751"/>
      <c r="AH23" s="752"/>
      <c r="AI23" s="213"/>
      <c r="AJ23" s="214"/>
    </row>
    <row r="24" spans="2:36" ht="22.5" customHeight="1" thickTop="1">
      <c r="B24" s="215"/>
      <c r="C24" s="213"/>
      <c r="D24" s="219" t="s">
        <v>449</v>
      </c>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3"/>
      <c r="AG24" s="213"/>
      <c r="AH24" s="213"/>
      <c r="AI24" s="213"/>
      <c r="AJ24" s="214"/>
    </row>
    <row r="25" spans="2:36" ht="22.5" customHeight="1">
      <c r="B25" s="215"/>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2:36" ht="22.5" customHeight="1">
      <c r="B26" s="215"/>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row>
    <row r="27" spans="2:36" ht="22.5" customHeight="1">
      <c r="B27" s="215"/>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row>
    <row r="28" spans="2:36" ht="22.5" customHeight="1">
      <c r="B28" s="215"/>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row>
    <row r="29" spans="2:36" ht="22.5" customHeight="1">
      <c r="B29" s="215"/>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row>
    <row r="30" spans="2:36" ht="22.5" customHeight="1">
      <c r="B30" s="215"/>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row>
    <row r="31" spans="2:36" ht="22.5" customHeight="1">
      <c r="B31" s="215"/>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row>
    <row r="32" spans="2:36" ht="22.5" customHeight="1">
      <c r="B32" s="215"/>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row>
    <row r="33" spans="2:36" ht="22.5" customHeight="1">
      <c r="B33" s="215"/>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4"/>
    </row>
    <row r="34" spans="2:36" ht="22.5" customHeight="1">
      <c r="B34" s="215"/>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4"/>
    </row>
    <row r="35" spans="2:36" ht="22.5" customHeight="1">
      <c r="B35" s="21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4"/>
    </row>
    <row r="36" spans="2:36" ht="22.5" customHeight="1">
      <c r="B36" s="215"/>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4"/>
    </row>
    <row r="37" spans="2:36" ht="22.5" customHeight="1">
      <c r="B37" s="215"/>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4"/>
    </row>
    <row r="38" spans="2:36" ht="22.5" customHeight="1">
      <c r="B38" s="215"/>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4"/>
    </row>
    <row r="39" spans="2:36" ht="22.5" customHeight="1">
      <c r="B39" s="215"/>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4"/>
    </row>
    <row r="40" spans="2:36" ht="22.5" customHeight="1" thickBot="1">
      <c r="B40" s="235"/>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7"/>
    </row>
    <row r="41" spans="2:36" ht="13.5" customHeight="1">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row>
  </sheetData>
  <sheetProtection/>
  <mergeCells count="31">
    <mergeCell ref="D6:I6"/>
    <mergeCell ref="N6:S6"/>
    <mergeCell ref="X6:AC6"/>
    <mergeCell ref="X7:AC7"/>
    <mergeCell ref="X9:AC9"/>
    <mergeCell ref="D12:L12"/>
    <mergeCell ref="X12:AE12"/>
    <mergeCell ref="X14:AE14"/>
    <mergeCell ref="I18:L18"/>
    <mergeCell ref="P18:T18"/>
    <mergeCell ref="Y18:AE18"/>
    <mergeCell ref="I19:L19"/>
    <mergeCell ref="P19:T19"/>
    <mergeCell ref="Y19:AE19"/>
    <mergeCell ref="AF19:AH19"/>
    <mergeCell ref="I20:L20"/>
    <mergeCell ref="P20:T20"/>
    <mergeCell ref="Y20:AE20"/>
    <mergeCell ref="AF20:AH20"/>
    <mergeCell ref="I21:L21"/>
    <mergeCell ref="P21:T21"/>
    <mergeCell ref="Y21:AE21"/>
    <mergeCell ref="AF21:AH21"/>
    <mergeCell ref="I22:L22"/>
    <mergeCell ref="P22:T22"/>
    <mergeCell ref="Y22:AE22"/>
    <mergeCell ref="AF22:AH22"/>
    <mergeCell ref="I23:L23"/>
    <mergeCell ref="P23:T23"/>
    <mergeCell ref="Y23:AE23"/>
    <mergeCell ref="AF23:AH23"/>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19.xml><?xml version="1.0" encoding="utf-8"?>
<worksheet xmlns="http://schemas.openxmlformats.org/spreadsheetml/2006/main" xmlns:r="http://schemas.openxmlformats.org/officeDocument/2006/relationships">
  <dimension ref="A2:AK39"/>
  <sheetViews>
    <sheetView showZeros="0" showOutlineSymbols="0" view="pageBreakPreview" zoomScale="70" zoomScaleNormal="75" zoomScaleSheetLayoutView="70" zoomScalePageLayoutView="0" workbookViewId="0" topLeftCell="A1">
      <selection activeCell="J17" sqref="J17"/>
    </sheetView>
  </sheetViews>
  <sheetFormatPr defaultColWidth="12.00390625" defaultRowHeight="22.5" customHeight="1"/>
  <cols>
    <col min="1" max="1" width="1.625" style="132" customWidth="1"/>
    <col min="2" max="2" width="2.625" style="132" customWidth="1"/>
    <col min="3" max="35" width="3.00390625" style="132" customWidth="1"/>
    <col min="36" max="36" width="2.625" style="132" customWidth="1"/>
    <col min="37" max="37" width="1.625" style="132" customWidth="1"/>
    <col min="38" max="69" width="12.00390625" style="132" customWidth="1"/>
    <col min="70" max="16384" width="12.00390625" style="10" customWidth="1"/>
  </cols>
  <sheetData>
    <row r="1" ht="11.25" customHeight="1" thickBot="1"/>
    <row r="2" spans="2:37" ht="22.5" customHeight="1">
      <c r="B2" s="133"/>
      <c r="C2" s="134" t="s">
        <v>516</v>
      </c>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5"/>
      <c r="AK2" s="136"/>
    </row>
    <row r="3" spans="2:37" ht="22.5" customHeight="1">
      <c r="B3" s="137"/>
      <c r="C3" s="136" t="s">
        <v>515</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8"/>
      <c r="AK3" s="136"/>
    </row>
    <row r="4" spans="2:37" ht="22.5" customHeight="1">
      <c r="B4" s="137"/>
      <c r="C4" s="136" t="s">
        <v>514</v>
      </c>
      <c r="D4" s="136" t="s">
        <v>513</v>
      </c>
      <c r="E4" s="136"/>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8"/>
      <c r="AK4" s="136"/>
    </row>
    <row r="5" spans="2:37" ht="22.5" customHeight="1">
      <c r="B5" s="137"/>
      <c r="C5" s="140" t="s">
        <v>512</v>
      </c>
      <c r="D5" s="141"/>
      <c r="E5" s="141"/>
      <c r="F5" s="141"/>
      <c r="G5" s="141"/>
      <c r="H5" s="141"/>
      <c r="I5" s="141"/>
      <c r="J5" s="141"/>
      <c r="K5" s="142" t="s">
        <v>511</v>
      </c>
      <c r="L5" s="141"/>
      <c r="M5" s="141"/>
      <c r="N5" s="141"/>
      <c r="O5" s="141"/>
      <c r="P5" s="141"/>
      <c r="Q5" s="141"/>
      <c r="R5" s="143" t="s">
        <v>510</v>
      </c>
      <c r="S5" s="142" t="s">
        <v>509</v>
      </c>
      <c r="T5" s="144"/>
      <c r="U5" s="144"/>
      <c r="V5" s="144"/>
      <c r="W5" s="145" t="s">
        <v>779</v>
      </c>
      <c r="X5" s="146"/>
      <c r="Y5" s="147" t="s">
        <v>780</v>
      </c>
      <c r="Z5" s="147"/>
      <c r="AA5" s="147"/>
      <c r="AB5" s="148"/>
      <c r="AC5" s="148"/>
      <c r="AD5" s="148"/>
      <c r="AE5" s="148"/>
      <c r="AF5" s="148"/>
      <c r="AG5" s="148"/>
      <c r="AH5" s="148"/>
      <c r="AI5" s="149" t="s">
        <v>508</v>
      </c>
      <c r="AJ5" s="150"/>
      <c r="AK5" s="151"/>
    </row>
    <row r="6" spans="2:37" ht="22.5" customHeight="1">
      <c r="B6" s="137"/>
      <c r="C6" s="152"/>
      <c r="D6" s="148"/>
      <c r="E6" s="148"/>
      <c r="F6" s="153" t="s">
        <v>781</v>
      </c>
      <c r="G6" s="154"/>
      <c r="H6" s="148"/>
      <c r="I6" s="148"/>
      <c r="J6" s="148"/>
      <c r="K6" s="155" t="s">
        <v>782</v>
      </c>
      <c r="L6" s="156"/>
      <c r="M6" s="801"/>
      <c r="N6" s="802"/>
      <c r="O6" s="802"/>
      <c r="P6" s="802"/>
      <c r="Q6" s="802"/>
      <c r="R6" s="803"/>
      <c r="S6" s="152"/>
      <c r="T6" s="804">
        <v>0.002</v>
      </c>
      <c r="U6" s="805"/>
      <c r="V6" s="805"/>
      <c r="W6" s="148"/>
      <c r="X6" s="155" t="s">
        <v>782</v>
      </c>
      <c r="Y6" s="157"/>
      <c r="Z6" s="801">
        <f>ROUND(M6*T6,0)</f>
        <v>0</v>
      </c>
      <c r="AA6" s="801"/>
      <c r="AB6" s="801"/>
      <c r="AC6" s="801"/>
      <c r="AD6" s="801"/>
      <c r="AE6" s="801"/>
      <c r="AF6" s="148" t="s">
        <v>477</v>
      </c>
      <c r="AG6" s="148"/>
      <c r="AH6" s="141"/>
      <c r="AI6" s="158"/>
      <c r="AJ6" s="159"/>
      <c r="AK6" s="160"/>
    </row>
    <row r="7" spans="2:37" ht="22.5" customHeight="1">
      <c r="B7" s="137"/>
      <c r="C7" s="152"/>
      <c r="D7" s="148"/>
      <c r="E7" s="148"/>
      <c r="F7" s="153" t="s">
        <v>507</v>
      </c>
      <c r="G7" s="154"/>
      <c r="H7" s="148"/>
      <c r="I7" s="148"/>
      <c r="J7" s="148"/>
      <c r="K7" s="155" t="s">
        <v>782</v>
      </c>
      <c r="L7" s="156"/>
      <c r="M7" s="801"/>
      <c r="N7" s="802"/>
      <c r="O7" s="802"/>
      <c r="P7" s="802"/>
      <c r="Q7" s="802"/>
      <c r="R7" s="803"/>
      <c r="S7" s="152"/>
      <c r="T7" s="804">
        <v>0.001</v>
      </c>
      <c r="U7" s="805"/>
      <c r="V7" s="805"/>
      <c r="W7" s="148"/>
      <c r="X7" s="155" t="s">
        <v>782</v>
      </c>
      <c r="Y7" s="157"/>
      <c r="Z7" s="801">
        <f aca="true" t="shared" si="0" ref="Z7:Z24">ROUND(M7*T7,0)</f>
        <v>0</v>
      </c>
      <c r="AA7" s="801"/>
      <c r="AB7" s="801"/>
      <c r="AC7" s="801"/>
      <c r="AD7" s="801"/>
      <c r="AE7" s="801"/>
      <c r="AF7" s="148" t="s">
        <v>477</v>
      </c>
      <c r="AG7" s="148"/>
      <c r="AH7" s="141"/>
      <c r="AI7" s="158"/>
      <c r="AJ7" s="159"/>
      <c r="AK7" s="160"/>
    </row>
    <row r="8" spans="2:37" ht="22.5" customHeight="1">
      <c r="B8" s="137"/>
      <c r="C8" s="152"/>
      <c r="D8" s="148"/>
      <c r="E8" s="148"/>
      <c r="F8" s="153" t="s">
        <v>506</v>
      </c>
      <c r="G8" s="154"/>
      <c r="H8" s="148"/>
      <c r="I8" s="148"/>
      <c r="J8" s="148"/>
      <c r="K8" s="155" t="s">
        <v>782</v>
      </c>
      <c r="L8" s="156"/>
      <c r="M8" s="801"/>
      <c r="N8" s="802"/>
      <c r="O8" s="802"/>
      <c r="P8" s="802"/>
      <c r="Q8" s="802"/>
      <c r="R8" s="803"/>
      <c r="S8" s="152"/>
      <c r="T8" s="804">
        <v>0.035</v>
      </c>
      <c r="U8" s="805"/>
      <c r="V8" s="805"/>
      <c r="W8" s="148"/>
      <c r="X8" s="155" t="s">
        <v>782</v>
      </c>
      <c r="Y8" s="157"/>
      <c r="Z8" s="801">
        <f t="shared" si="0"/>
        <v>0</v>
      </c>
      <c r="AA8" s="801"/>
      <c r="AB8" s="801"/>
      <c r="AC8" s="801"/>
      <c r="AD8" s="801"/>
      <c r="AE8" s="801"/>
      <c r="AF8" s="148" t="s">
        <v>477</v>
      </c>
      <c r="AG8" s="148"/>
      <c r="AH8" s="141"/>
      <c r="AI8" s="158"/>
      <c r="AJ8" s="159"/>
      <c r="AK8" s="160"/>
    </row>
    <row r="9" spans="2:37" ht="22.5" customHeight="1">
      <c r="B9" s="137"/>
      <c r="C9" s="152"/>
      <c r="D9" s="148"/>
      <c r="E9" s="148"/>
      <c r="F9" s="153" t="s">
        <v>505</v>
      </c>
      <c r="G9" s="154"/>
      <c r="H9" s="148"/>
      <c r="I9" s="148"/>
      <c r="J9" s="148"/>
      <c r="K9" s="155" t="s">
        <v>782</v>
      </c>
      <c r="L9" s="156"/>
      <c r="M9" s="801"/>
      <c r="N9" s="802"/>
      <c r="O9" s="802"/>
      <c r="P9" s="802"/>
      <c r="Q9" s="802"/>
      <c r="R9" s="803"/>
      <c r="S9" s="152"/>
      <c r="T9" s="804">
        <v>0.035</v>
      </c>
      <c r="U9" s="805"/>
      <c r="V9" s="805"/>
      <c r="W9" s="148"/>
      <c r="X9" s="155" t="s">
        <v>782</v>
      </c>
      <c r="Y9" s="157"/>
      <c r="Z9" s="801">
        <f t="shared" si="0"/>
        <v>0</v>
      </c>
      <c r="AA9" s="801"/>
      <c r="AB9" s="801"/>
      <c r="AC9" s="801"/>
      <c r="AD9" s="801"/>
      <c r="AE9" s="801"/>
      <c r="AF9" s="148" t="s">
        <v>477</v>
      </c>
      <c r="AG9" s="148"/>
      <c r="AH9" s="141"/>
      <c r="AI9" s="158"/>
      <c r="AJ9" s="159"/>
      <c r="AK9" s="160"/>
    </row>
    <row r="10" spans="2:37" ht="22.5" customHeight="1">
      <c r="B10" s="137"/>
      <c r="C10" s="152"/>
      <c r="D10" s="148"/>
      <c r="E10" s="148"/>
      <c r="F10" s="153" t="s">
        <v>504</v>
      </c>
      <c r="G10" s="154"/>
      <c r="H10" s="148"/>
      <c r="I10" s="148"/>
      <c r="J10" s="148"/>
      <c r="K10" s="155" t="s">
        <v>782</v>
      </c>
      <c r="L10" s="156"/>
      <c r="M10" s="801"/>
      <c r="N10" s="802"/>
      <c r="O10" s="802"/>
      <c r="P10" s="802"/>
      <c r="Q10" s="802"/>
      <c r="R10" s="803"/>
      <c r="S10" s="152"/>
      <c r="T10" s="804">
        <v>0.035</v>
      </c>
      <c r="U10" s="805"/>
      <c r="V10" s="805"/>
      <c r="W10" s="148"/>
      <c r="X10" s="155" t="s">
        <v>782</v>
      </c>
      <c r="Y10" s="157"/>
      <c r="Z10" s="801">
        <f t="shared" si="0"/>
        <v>0</v>
      </c>
      <c r="AA10" s="801"/>
      <c r="AB10" s="801"/>
      <c r="AC10" s="801"/>
      <c r="AD10" s="801"/>
      <c r="AE10" s="801"/>
      <c r="AF10" s="148" t="s">
        <v>477</v>
      </c>
      <c r="AG10" s="148"/>
      <c r="AH10" s="141"/>
      <c r="AI10" s="158"/>
      <c r="AJ10" s="159"/>
      <c r="AK10" s="160"/>
    </row>
    <row r="11" spans="2:37" ht="22.5" customHeight="1">
      <c r="B11" s="137"/>
      <c r="C11" s="152"/>
      <c r="D11" s="148"/>
      <c r="E11" s="148"/>
      <c r="F11" s="153" t="s">
        <v>503</v>
      </c>
      <c r="G11" s="154"/>
      <c r="H11" s="148"/>
      <c r="I11" s="148"/>
      <c r="J11" s="148"/>
      <c r="K11" s="155" t="s">
        <v>782</v>
      </c>
      <c r="L11" s="156"/>
      <c r="M11" s="801"/>
      <c r="N11" s="802"/>
      <c r="O11" s="802"/>
      <c r="P11" s="802"/>
      <c r="Q11" s="802"/>
      <c r="R11" s="803"/>
      <c r="S11" s="152"/>
      <c r="T11" s="804">
        <v>0.032</v>
      </c>
      <c r="U11" s="805"/>
      <c r="V11" s="805"/>
      <c r="W11" s="148"/>
      <c r="X11" s="155" t="s">
        <v>782</v>
      </c>
      <c r="Y11" s="157"/>
      <c r="Z11" s="801">
        <f t="shared" si="0"/>
        <v>0</v>
      </c>
      <c r="AA11" s="801"/>
      <c r="AB11" s="801"/>
      <c r="AC11" s="801"/>
      <c r="AD11" s="801"/>
      <c r="AE11" s="801"/>
      <c r="AF11" s="148" t="s">
        <v>477</v>
      </c>
      <c r="AG11" s="148"/>
      <c r="AH11" s="141"/>
      <c r="AI11" s="158"/>
      <c r="AJ11" s="159"/>
      <c r="AK11" s="160"/>
    </row>
    <row r="12" spans="2:37" ht="22.5" customHeight="1">
      <c r="B12" s="137"/>
      <c r="C12" s="152"/>
      <c r="D12" s="148"/>
      <c r="E12" s="148"/>
      <c r="F12" s="153" t="s">
        <v>502</v>
      </c>
      <c r="G12" s="154"/>
      <c r="H12" s="148"/>
      <c r="I12" s="148"/>
      <c r="J12" s="148"/>
      <c r="K12" s="155" t="s">
        <v>782</v>
      </c>
      <c r="L12" s="156"/>
      <c r="M12" s="801"/>
      <c r="N12" s="802"/>
      <c r="O12" s="802"/>
      <c r="P12" s="802"/>
      <c r="Q12" s="802"/>
      <c r="R12" s="803"/>
      <c r="S12" s="152"/>
      <c r="T12" s="804">
        <v>0.027</v>
      </c>
      <c r="U12" s="805"/>
      <c r="V12" s="805"/>
      <c r="W12" s="148"/>
      <c r="X12" s="155" t="s">
        <v>782</v>
      </c>
      <c r="Y12" s="157"/>
      <c r="Z12" s="801">
        <f t="shared" si="0"/>
        <v>0</v>
      </c>
      <c r="AA12" s="801"/>
      <c r="AB12" s="801"/>
      <c r="AC12" s="801"/>
      <c r="AD12" s="801"/>
      <c r="AE12" s="801"/>
      <c r="AF12" s="148" t="s">
        <v>477</v>
      </c>
      <c r="AG12" s="148"/>
      <c r="AH12" s="141"/>
      <c r="AI12" s="161"/>
      <c r="AJ12" s="159"/>
      <c r="AK12" s="160"/>
    </row>
    <row r="13" spans="2:37" ht="22.5" customHeight="1">
      <c r="B13" s="137"/>
      <c r="C13" s="152"/>
      <c r="D13" s="148"/>
      <c r="E13" s="148"/>
      <c r="F13" s="153">
        <v>10</v>
      </c>
      <c r="G13" s="153"/>
      <c r="H13" s="148"/>
      <c r="I13" s="148"/>
      <c r="J13" s="148"/>
      <c r="K13" s="155" t="s">
        <v>782</v>
      </c>
      <c r="L13" s="156"/>
      <c r="M13" s="801"/>
      <c r="N13" s="802"/>
      <c r="O13" s="802"/>
      <c r="P13" s="802"/>
      <c r="Q13" s="802"/>
      <c r="R13" s="803"/>
      <c r="S13" s="152"/>
      <c r="T13" s="804">
        <v>0.025</v>
      </c>
      <c r="U13" s="805"/>
      <c r="V13" s="805"/>
      <c r="W13" s="148"/>
      <c r="X13" s="155" t="s">
        <v>782</v>
      </c>
      <c r="Y13" s="157"/>
      <c r="Z13" s="801">
        <f t="shared" si="0"/>
        <v>0</v>
      </c>
      <c r="AA13" s="801"/>
      <c r="AB13" s="801"/>
      <c r="AC13" s="801"/>
      <c r="AD13" s="801"/>
      <c r="AE13" s="801"/>
      <c r="AF13" s="148" t="s">
        <v>477</v>
      </c>
      <c r="AG13" s="148"/>
      <c r="AH13" s="141"/>
      <c r="AI13" s="158"/>
      <c r="AJ13" s="159"/>
      <c r="AK13" s="160"/>
    </row>
    <row r="14" spans="2:37" ht="22.5" customHeight="1">
      <c r="B14" s="137"/>
      <c r="C14" s="152"/>
      <c r="D14" s="148"/>
      <c r="E14" s="148"/>
      <c r="F14" s="153">
        <v>11</v>
      </c>
      <c r="G14" s="153"/>
      <c r="H14" s="148"/>
      <c r="I14" s="148"/>
      <c r="J14" s="148"/>
      <c r="K14" s="155" t="s">
        <v>782</v>
      </c>
      <c r="L14" s="156"/>
      <c r="M14" s="801"/>
      <c r="N14" s="802"/>
      <c r="O14" s="802"/>
      <c r="P14" s="802"/>
      <c r="Q14" s="802"/>
      <c r="R14" s="803"/>
      <c r="S14" s="152"/>
      <c r="T14" s="804">
        <v>0.026</v>
      </c>
      <c r="U14" s="805"/>
      <c r="V14" s="805"/>
      <c r="W14" s="148"/>
      <c r="X14" s="155" t="s">
        <v>782</v>
      </c>
      <c r="Y14" s="157"/>
      <c r="Z14" s="801">
        <f t="shared" si="0"/>
        <v>0</v>
      </c>
      <c r="AA14" s="801"/>
      <c r="AB14" s="801"/>
      <c r="AC14" s="801"/>
      <c r="AD14" s="801"/>
      <c r="AE14" s="801"/>
      <c r="AF14" s="148" t="s">
        <v>477</v>
      </c>
      <c r="AG14" s="148"/>
      <c r="AH14" s="141"/>
      <c r="AI14" s="158"/>
      <c r="AJ14" s="159"/>
      <c r="AK14" s="160"/>
    </row>
    <row r="15" spans="2:37" ht="22.5" customHeight="1">
      <c r="B15" s="137"/>
      <c r="C15" s="162"/>
      <c r="D15" s="163"/>
      <c r="E15" s="163"/>
      <c r="F15" s="164">
        <v>12</v>
      </c>
      <c r="G15" s="164"/>
      <c r="H15" s="163"/>
      <c r="I15" s="163"/>
      <c r="J15" s="163"/>
      <c r="K15" s="165" t="s">
        <v>782</v>
      </c>
      <c r="L15" s="166"/>
      <c r="M15" s="809"/>
      <c r="N15" s="809"/>
      <c r="O15" s="809"/>
      <c r="P15" s="809"/>
      <c r="Q15" s="809"/>
      <c r="R15" s="811"/>
      <c r="S15" s="162"/>
      <c r="T15" s="812">
        <v>0.025</v>
      </c>
      <c r="U15" s="812"/>
      <c r="V15" s="812"/>
      <c r="W15" s="163"/>
      <c r="X15" s="165" t="s">
        <v>782</v>
      </c>
      <c r="Y15" s="167"/>
      <c r="Z15" s="809">
        <f t="shared" si="0"/>
        <v>0</v>
      </c>
      <c r="AA15" s="809"/>
      <c r="AB15" s="809"/>
      <c r="AC15" s="809"/>
      <c r="AD15" s="809"/>
      <c r="AE15" s="809"/>
      <c r="AF15" s="163" t="s">
        <v>477</v>
      </c>
      <c r="AG15" s="163"/>
      <c r="AH15" s="168"/>
      <c r="AI15" s="169"/>
      <c r="AJ15" s="159"/>
      <c r="AK15" s="160"/>
    </row>
    <row r="16" spans="2:37" ht="22.5" customHeight="1">
      <c r="B16" s="137"/>
      <c r="C16" s="152"/>
      <c r="D16" s="148"/>
      <c r="E16" s="148"/>
      <c r="F16" s="153">
        <v>13</v>
      </c>
      <c r="G16" s="153"/>
      <c r="H16" s="148"/>
      <c r="I16" s="148"/>
      <c r="J16" s="148"/>
      <c r="K16" s="155" t="s">
        <v>782</v>
      </c>
      <c r="L16" s="156"/>
      <c r="M16" s="801"/>
      <c r="N16" s="802"/>
      <c r="O16" s="802"/>
      <c r="P16" s="802"/>
      <c r="Q16" s="802"/>
      <c r="R16" s="803"/>
      <c r="S16" s="152"/>
      <c r="T16" s="804">
        <v>0.03</v>
      </c>
      <c r="U16" s="805"/>
      <c r="V16" s="805"/>
      <c r="W16" s="148"/>
      <c r="X16" s="155" t="s">
        <v>782</v>
      </c>
      <c r="Y16" s="157"/>
      <c r="Z16" s="801">
        <f t="shared" si="0"/>
        <v>0</v>
      </c>
      <c r="AA16" s="801"/>
      <c r="AB16" s="801"/>
      <c r="AC16" s="801"/>
      <c r="AD16" s="801"/>
      <c r="AE16" s="801"/>
      <c r="AF16" s="148" t="s">
        <v>477</v>
      </c>
      <c r="AG16" s="148"/>
      <c r="AH16" s="170"/>
      <c r="AI16" s="161"/>
      <c r="AJ16" s="159"/>
      <c r="AK16" s="160"/>
    </row>
    <row r="17" spans="2:37" ht="22.5" customHeight="1">
      <c r="B17" s="137"/>
      <c r="C17" s="152"/>
      <c r="D17" s="148"/>
      <c r="E17" s="148"/>
      <c r="F17" s="153">
        <v>14</v>
      </c>
      <c r="G17" s="153"/>
      <c r="H17" s="148"/>
      <c r="I17" s="148"/>
      <c r="J17" s="148"/>
      <c r="K17" s="155" t="s">
        <v>782</v>
      </c>
      <c r="L17" s="156"/>
      <c r="M17" s="801"/>
      <c r="N17" s="802"/>
      <c r="O17" s="802"/>
      <c r="P17" s="802"/>
      <c r="Q17" s="802"/>
      <c r="R17" s="803"/>
      <c r="S17" s="152"/>
      <c r="T17" s="804">
        <v>0.028</v>
      </c>
      <c r="U17" s="805"/>
      <c r="V17" s="805"/>
      <c r="W17" s="148"/>
      <c r="X17" s="155" t="s">
        <v>782</v>
      </c>
      <c r="Y17" s="157"/>
      <c r="Z17" s="801">
        <f t="shared" si="0"/>
        <v>0</v>
      </c>
      <c r="AA17" s="801"/>
      <c r="AB17" s="801"/>
      <c r="AC17" s="801"/>
      <c r="AD17" s="801"/>
      <c r="AE17" s="801"/>
      <c r="AF17" s="148" t="s">
        <v>477</v>
      </c>
      <c r="AG17" s="148"/>
      <c r="AH17" s="141"/>
      <c r="AI17" s="171"/>
      <c r="AJ17" s="159"/>
      <c r="AK17" s="160"/>
    </row>
    <row r="18" spans="1:37" ht="22.5" customHeight="1">
      <c r="A18" s="136"/>
      <c r="B18" s="137"/>
      <c r="C18" s="152"/>
      <c r="D18" s="148"/>
      <c r="E18" s="148"/>
      <c r="F18" s="153">
        <v>15</v>
      </c>
      <c r="G18" s="153"/>
      <c r="H18" s="148"/>
      <c r="I18" s="148"/>
      <c r="J18" s="148"/>
      <c r="K18" s="155" t="s">
        <v>782</v>
      </c>
      <c r="L18" s="156"/>
      <c r="M18" s="801"/>
      <c r="N18" s="802"/>
      <c r="O18" s="802"/>
      <c r="P18" s="802"/>
      <c r="Q18" s="802"/>
      <c r="R18" s="803"/>
      <c r="S18" s="152"/>
      <c r="T18" s="804">
        <v>0.036</v>
      </c>
      <c r="U18" s="805"/>
      <c r="V18" s="805"/>
      <c r="W18" s="148"/>
      <c r="X18" s="155" t="s">
        <v>782</v>
      </c>
      <c r="Y18" s="157"/>
      <c r="Z18" s="801">
        <f t="shared" si="0"/>
        <v>0</v>
      </c>
      <c r="AA18" s="801"/>
      <c r="AB18" s="801"/>
      <c r="AC18" s="801"/>
      <c r="AD18" s="801"/>
      <c r="AE18" s="801"/>
      <c r="AF18" s="148" t="s">
        <v>477</v>
      </c>
      <c r="AG18" s="148"/>
      <c r="AH18" s="141"/>
      <c r="AI18" s="172"/>
      <c r="AJ18" s="159"/>
      <c r="AK18" s="160"/>
    </row>
    <row r="19" spans="2:37" ht="22.5" customHeight="1">
      <c r="B19" s="137"/>
      <c r="C19" s="152"/>
      <c r="D19" s="148"/>
      <c r="E19" s="148"/>
      <c r="F19" s="153">
        <v>16</v>
      </c>
      <c r="G19" s="153"/>
      <c r="H19" s="148"/>
      <c r="I19" s="148"/>
      <c r="J19" s="148"/>
      <c r="K19" s="155" t="s">
        <v>782</v>
      </c>
      <c r="L19" s="156"/>
      <c r="M19" s="801"/>
      <c r="N19" s="802"/>
      <c r="O19" s="802"/>
      <c r="P19" s="802"/>
      <c r="Q19" s="802"/>
      <c r="R19" s="803"/>
      <c r="S19" s="152"/>
      <c r="T19" s="804">
        <v>0.036</v>
      </c>
      <c r="U19" s="805"/>
      <c r="V19" s="805"/>
      <c r="W19" s="148"/>
      <c r="X19" s="155" t="s">
        <v>782</v>
      </c>
      <c r="Y19" s="157"/>
      <c r="Z19" s="801">
        <f t="shared" si="0"/>
        <v>0</v>
      </c>
      <c r="AA19" s="801"/>
      <c r="AB19" s="801"/>
      <c r="AC19" s="801"/>
      <c r="AD19" s="801"/>
      <c r="AE19" s="801"/>
      <c r="AF19" s="148" t="s">
        <v>477</v>
      </c>
      <c r="AG19" s="148"/>
      <c r="AH19" s="141"/>
      <c r="AI19" s="173"/>
      <c r="AJ19" s="159"/>
      <c r="AK19" s="160"/>
    </row>
    <row r="20" spans="2:37" ht="22.5" customHeight="1">
      <c r="B20" s="137"/>
      <c r="C20" s="174"/>
      <c r="D20" s="163"/>
      <c r="E20" s="175"/>
      <c r="F20" s="153">
        <v>17</v>
      </c>
      <c r="G20" s="153"/>
      <c r="H20" s="175"/>
      <c r="I20" s="175"/>
      <c r="J20" s="175"/>
      <c r="K20" s="155" t="s">
        <v>782</v>
      </c>
      <c r="L20" s="156"/>
      <c r="M20" s="801"/>
      <c r="N20" s="802"/>
      <c r="O20" s="802"/>
      <c r="P20" s="802"/>
      <c r="Q20" s="802"/>
      <c r="R20" s="803"/>
      <c r="S20" s="176"/>
      <c r="T20" s="804">
        <v>0.036</v>
      </c>
      <c r="U20" s="805"/>
      <c r="V20" s="805"/>
      <c r="W20" s="175"/>
      <c r="X20" s="155" t="s">
        <v>782</v>
      </c>
      <c r="Y20" s="157"/>
      <c r="Z20" s="801">
        <f t="shared" si="0"/>
        <v>0</v>
      </c>
      <c r="AA20" s="801"/>
      <c r="AB20" s="801"/>
      <c r="AC20" s="801"/>
      <c r="AD20" s="801"/>
      <c r="AE20" s="801"/>
      <c r="AF20" s="175" t="s">
        <v>477</v>
      </c>
      <c r="AG20" s="175"/>
      <c r="AH20" s="177"/>
      <c r="AI20" s="178"/>
      <c r="AJ20" s="159"/>
      <c r="AK20" s="160"/>
    </row>
    <row r="21" spans="2:37" ht="22.5" customHeight="1">
      <c r="B21" s="137"/>
      <c r="C21" s="179"/>
      <c r="D21" s="147"/>
      <c r="E21" s="147"/>
      <c r="F21" s="180">
        <v>18</v>
      </c>
      <c r="G21" s="181"/>
      <c r="H21" s="147"/>
      <c r="I21" s="147"/>
      <c r="J21" s="147"/>
      <c r="K21" s="155" t="s">
        <v>782</v>
      </c>
      <c r="L21" s="156"/>
      <c r="M21" s="801"/>
      <c r="N21" s="802"/>
      <c r="O21" s="802"/>
      <c r="P21" s="802"/>
      <c r="Q21" s="802"/>
      <c r="R21" s="803"/>
      <c r="S21" s="179"/>
      <c r="T21" s="804">
        <v>0.035</v>
      </c>
      <c r="U21" s="805"/>
      <c r="V21" s="805"/>
      <c r="W21" s="182"/>
      <c r="X21" s="155" t="s">
        <v>782</v>
      </c>
      <c r="Y21" s="157"/>
      <c r="Z21" s="801">
        <f t="shared" si="0"/>
        <v>0</v>
      </c>
      <c r="AA21" s="801"/>
      <c r="AB21" s="801"/>
      <c r="AC21" s="801"/>
      <c r="AD21" s="801"/>
      <c r="AE21" s="801"/>
      <c r="AF21" s="175" t="s">
        <v>89</v>
      </c>
      <c r="AG21" s="175"/>
      <c r="AH21" s="175"/>
      <c r="AI21" s="183"/>
      <c r="AJ21" s="138"/>
      <c r="AK21" s="136"/>
    </row>
    <row r="22" spans="2:37" ht="22.5" customHeight="1">
      <c r="B22" s="137"/>
      <c r="C22" s="179"/>
      <c r="D22" s="147"/>
      <c r="E22" s="147"/>
      <c r="F22" s="180">
        <v>19</v>
      </c>
      <c r="G22" s="181"/>
      <c r="H22" s="147"/>
      <c r="I22" s="147"/>
      <c r="J22" s="147"/>
      <c r="K22" s="155" t="s">
        <v>782</v>
      </c>
      <c r="L22" s="156"/>
      <c r="M22" s="801"/>
      <c r="N22" s="802"/>
      <c r="O22" s="802"/>
      <c r="P22" s="802"/>
      <c r="Q22" s="802"/>
      <c r="R22" s="803"/>
      <c r="S22" s="179"/>
      <c r="T22" s="804">
        <v>0.009</v>
      </c>
      <c r="U22" s="805"/>
      <c r="V22" s="805"/>
      <c r="W22" s="182"/>
      <c r="X22" s="184" t="s">
        <v>782</v>
      </c>
      <c r="Y22" s="167"/>
      <c r="Z22" s="809">
        <f t="shared" si="0"/>
        <v>0</v>
      </c>
      <c r="AA22" s="809"/>
      <c r="AB22" s="809"/>
      <c r="AC22" s="809"/>
      <c r="AD22" s="809"/>
      <c r="AE22" s="809"/>
      <c r="AF22" s="185" t="s">
        <v>89</v>
      </c>
      <c r="AG22" s="185"/>
      <c r="AH22" s="185"/>
      <c r="AI22" s="186"/>
      <c r="AJ22" s="138"/>
      <c r="AK22" s="136"/>
    </row>
    <row r="23" spans="2:37" ht="22.5" customHeight="1">
      <c r="B23" s="137"/>
      <c r="C23" s="179"/>
      <c r="D23" s="147"/>
      <c r="E23" s="147"/>
      <c r="F23" s="180">
        <v>20</v>
      </c>
      <c r="G23" s="181"/>
      <c r="H23" s="147"/>
      <c r="I23" s="147"/>
      <c r="J23" s="147"/>
      <c r="K23" s="155" t="s">
        <v>782</v>
      </c>
      <c r="L23" s="156"/>
      <c r="M23" s="801"/>
      <c r="N23" s="802"/>
      <c r="O23" s="802"/>
      <c r="P23" s="802"/>
      <c r="Q23" s="802"/>
      <c r="R23" s="803"/>
      <c r="S23" s="179"/>
      <c r="T23" s="804">
        <v>0.008</v>
      </c>
      <c r="U23" s="805"/>
      <c r="V23" s="805"/>
      <c r="W23" s="182"/>
      <c r="X23" s="187" t="s">
        <v>782</v>
      </c>
      <c r="Y23" s="188"/>
      <c r="Z23" s="810">
        <f>ROUND(M23*T23,0)</f>
        <v>0</v>
      </c>
      <c r="AA23" s="810"/>
      <c r="AB23" s="810"/>
      <c r="AC23" s="810"/>
      <c r="AD23" s="810"/>
      <c r="AE23" s="810"/>
      <c r="AF23" s="175" t="s">
        <v>89</v>
      </c>
      <c r="AG23" s="175"/>
      <c r="AH23" s="175"/>
      <c r="AI23" s="183"/>
      <c r="AJ23" s="138"/>
      <c r="AK23" s="136"/>
    </row>
    <row r="24" spans="2:37" ht="22.5" customHeight="1">
      <c r="B24" s="137"/>
      <c r="C24" s="179"/>
      <c r="D24" s="147"/>
      <c r="E24" s="147"/>
      <c r="F24" s="180">
        <v>21</v>
      </c>
      <c r="G24" s="181"/>
      <c r="H24" s="147"/>
      <c r="I24" s="147"/>
      <c r="J24" s="147"/>
      <c r="K24" s="155" t="s">
        <v>782</v>
      </c>
      <c r="L24" s="156"/>
      <c r="M24" s="801"/>
      <c r="N24" s="802"/>
      <c r="O24" s="802"/>
      <c r="P24" s="802"/>
      <c r="Q24" s="802"/>
      <c r="R24" s="803"/>
      <c r="S24" s="179"/>
      <c r="T24" s="804">
        <v>0.008</v>
      </c>
      <c r="U24" s="805"/>
      <c r="V24" s="805"/>
      <c r="W24" s="182"/>
      <c r="X24" s="189" t="s">
        <v>782</v>
      </c>
      <c r="Y24" s="190"/>
      <c r="Z24" s="806">
        <f t="shared" si="0"/>
        <v>0</v>
      </c>
      <c r="AA24" s="806"/>
      <c r="AB24" s="806"/>
      <c r="AC24" s="806"/>
      <c r="AD24" s="806"/>
      <c r="AE24" s="806"/>
      <c r="AF24" s="136" t="s">
        <v>89</v>
      </c>
      <c r="AG24" s="136"/>
      <c r="AH24" s="136"/>
      <c r="AI24" s="186"/>
      <c r="AJ24" s="138"/>
      <c r="AK24" s="136"/>
    </row>
    <row r="25" spans="2:37" ht="22.5" customHeight="1">
      <c r="B25" s="137"/>
      <c r="C25" s="174" t="s">
        <v>501</v>
      </c>
      <c r="D25" s="175"/>
      <c r="E25" s="175"/>
      <c r="F25" s="175"/>
      <c r="G25" s="175"/>
      <c r="H25" s="175"/>
      <c r="I25" s="175"/>
      <c r="J25" s="175"/>
      <c r="K25" s="176"/>
      <c r="L25" s="175"/>
      <c r="M25" s="175"/>
      <c r="N25" s="175"/>
      <c r="O25" s="175"/>
      <c r="P25" s="175"/>
      <c r="Q25" s="177"/>
      <c r="R25" s="177"/>
      <c r="S25" s="175"/>
      <c r="T25" s="175"/>
      <c r="U25" s="175"/>
      <c r="V25" s="175"/>
      <c r="W25" s="175"/>
      <c r="X25" s="155" t="s">
        <v>782</v>
      </c>
      <c r="Y25" s="157"/>
      <c r="Z25" s="801">
        <f>SUM(Z6:AE24)</f>
        <v>0</v>
      </c>
      <c r="AA25" s="801"/>
      <c r="AB25" s="801"/>
      <c r="AC25" s="801"/>
      <c r="AD25" s="801"/>
      <c r="AE25" s="801"/>
      <c r="AF25" s="175" t="s">
        <v>477</v>
      </c>
      <c r="AG25" s="175"/>
      <c r="AH25" s="807" t="s">
        <v>783</v>
      </c>
      <c r="AI25" s="808"/>
      <c r="AJ25" s="191"/>
      <c r="AK25" s="192"/>
    </row>
    <row r="26" spans="2:37" ht="22.5" customHeight="1">
      <c r="B26" s="137"/>
      <c r="C26" s="136"/>
      <c r="D26" s="136"/>
      <c r="E26" s="136"/>
      <c r="F26" s="136"/>
      <c r="G26" s="136"/>
      <c r="H26" s="136"/>
      <c r="I26" s="136"/>
      <c r="J26" s="136"/>
      <c r="K26" s="136"/>
      <c r="L26" s="136"/>
      <c r="M26" s="136"/>
      <c r="N26" s="136"/>
      <c r="O26" s="136"/>
      <c r="P26" s="136"/>
      <c r="Q26" s="160"/>
      <c r="R26" s="160"/>
      <c r="S26" s="136"/>
      <c r="T26" s="136"/>
      <c r="U26" s="136"/>
      <c r="V26" s="136"/>
      <c r="W26" s="136"/>
      <c r="X26" s="193"/>
      <c r="Y26" s="194"/>
      <c r="Z26" s="193"/>
      <c r="AA26" s="193"/>
      <c r="AB26" s="193"/>
      <c r="AC26" s="193"/>
      <c r="AD26" s="193"/>
      <c r="AE26" s="193"/>
      <c r="AF26" s="136"/>
      <c r="AG26" s="136"/>
      <c r="AH26" s="195"/>
      <c r="AI26" s="192"/>
      <c r="AJ26" s="191"/>
      <c r="AK26" s="192"/>
    </row>
    <row r="27" spans="2:37" ht="22.5" customHeight="1">
      <c r="B27" s="137"/>
      <c r="C27" s="174" t="s">
        <v>784</v>
      </c>
      <c r="D27" s="175"/>
      <c r="E27" s="175"/>
      <c r="F27" s="175"/>
      <c r="G27" s="175"/>
      <c r="H27" s="175"/>
      <c r="I27" s="175"/>
      <c r="J27" s="175"/>
      <c r="K27" s="175"/>
      <c r="L27" s="175"/>
      <c r="M27" s="790">
        <f>Z25*2</f>
        <v>0</v>
      </c>
      <c r="N27" s="791"/>
      <c r="O27" s="791"/>
      <c r="P27" s="791"/>
      <c r="Q27" s="791"/>
      <c r="R27" s="791"/>
      <c r="S27" s="175" t="s">
        <v>89</v>
      </c>
      <c r="T27" s="175"/>
      <c r="U27" s="177" t="s">
        <v>785</v>
      </c>
      <c r="V27" s="178"/>
      <c r="W27" s="136"/>
      <c r="X27" s="193"/>
      <c r="Y27" s="194"/>
      <c r="Z27" s="193"/>
      <c r="AA27" s="193"/>
      <c r="AB27" s="193"/>
      <c r="AC27" s="193"/>
      <c r="AD27" s="193"/>
      <c r="AE27" s="193"/>
      <c r="AF27" s="136"/>
      <c r="AG27" s="136"/>
      <c r="AH27" s="195"/>
      <c r="AI27" s="192"/>
      <c r="AJ27" s="191"/>
      <c r="AK27" s="192"/>
    </row>
    <row r="28" spans="2:37" ht="22.5" customHeight="1">
      <c r="B28" s="137"/>
      <c r="C28" s="174" t="s">
        <v>707</v>
      </c>
      <c r="D28" s="175"/>
      <c r="E28" s="175"/>
      <c r="F28" s="175"/>
      <c r="G28" s="175"/>
      <c r="H28" s="175"/>
      <c r="I28" s="175"/>
      <c r="J28" s="175"/>
      <c r="K28" s="175"/>
      <c r="L28" s="175"/>
      <c r="M28" s="790"/>
      <c r="N28" s="791"/>
      <c r="O28" s="791"/>
      <c r="P28" s="791"/>
      <c r="Q28" s="791"/>
      <c r="R28" s="791"/>
      <c r="S28" s="175" t="s">
        <v>477</v>
      </c>
      <c r="T28" s="175"/>
      <c r="U28" s="177" t="s">
        <v>786</v>
      </c>
      <c r="V28" s="178"/>
      <c r="W28" s="136" t="s">
        <v>500</v>
      </c>
      <c r="X28" s="193"/>
      <c r="Y28" s="194"/>
      <c r="Z28" s="193"/>
      <c r="AA28" s="193"/>
      <c r="AB28" s="193"/>
      <c r="AC28" s="193"/>
      <c r="AD28" s="193"/>
      <c r="AE28" s="193"/>
      <c r="AF28" s="136"/>
      <c r="AG28" s="136"/>
      <c r="AH28" s="195"/>
      <c r="AI28" s="192"/>
      <c r="AJ28" s="191"/>
      <c r="AK28" s="192"/>
    </row>
    <row r="29" spans="2:36" ht="22.5" customHeight="1">
      <c r="B29" s="137"/>
      <c r="C29" s="174" t="s">
        <v>787</v>
      </c>
      <c r="D29" s="175"/>
      <c r="E29" s="175"/>
      <c r="F29" s="175"/>
      <c r="G29" s="175"/>
      <c r="H29" s="175"/>
      <c r="I29" s="175"/>
      <c r="J29" s="175"/>
      <c r="K29" s="175"/>
      <c r="L29" s="175"/>
      <c r="M29" s="792">
        <f>IF(M28="","",ROUND(M27/M28,4))</f>
      </c>
      <c r="N29" s="793"/>
      <c r="O29" s="793"/>
      <c r="P29" s="793"/>
      <c r="Q29" s="793"/>
      <c r="R29" s="793"/>
      <c r="S29" s="175"/>
      <c r="T29" s="175"/>
      <c r="U29" s="177" t="s">
        <v>788</v>
      </c>
      <c r="V29" s="178"/>
      <c r="W29" s="136" t="s">
        <v>499</v>
      </c>
      <c r="X29" s="136"/>
      <c r="Y29" s="136"/>
      <c r="Z29" s="136"/>
      <c r="AA29" s="136"/>
      <c r="AB29" s="136"/>
      <c r="AC29" s="136"/>
      <c r="AD29" s="136"/>
      <c r="AE29" s="136"/>
      <c r="AF29" s="136"/>
      <c r="AG29" s="136"/>
      <c r="AH29" s="136"/>
      <c r="AI29" s="136"/>
      <c r="AJ29" s="138"/>
    </row>
    <row r="30" spans="2:36" ht="22.5" customHeight="1">
      <c r="B30" s="137"/>
      <c r="C30" s="174" t="s">
        <v>789</v>
      </c>
      <c r="D30" s="175"/>
      <c r="E30" s="175"/>
      <c r="F30" s="175"/>
      <c r="G30" s="175"/>
      <c r="H30" s="175"/>
      <c r="I30" s="175"/>
      <c r="J30" s="175"/>
      <c r="K30" s="175"/>
      <c r="L30" s="175"/>
      <c r="M30" s="794">
        <f>IF(M29="","",ROUND(M29*100,2))</f>
      </c>
      <c r="N30" s="795"/>
      <c r="O30" s="795"/>
      <c r="P30" s="795"/>
      <c r="Q30" s="795"/>
      <c r="R30" s="795"/>
      <c r="S30" s="175"/>
      <c r="T30" s="175"/>
      <c r="U30" s="177" t="s">
        <v>790</v>
      </c>
      <c r="V30" s="178"/>
      <c r="W30" s="136"/>
      <c r="X30" s="136"/>
      <c r="Y30" s="136"/>
      <c r="Z30" s="136"/>
      <c r="AA30" s="136"/>
      <c r="AB30" s="136"/>
      <c r="AC30" s="136"/>
      <c r="AD30" s="136"/>
      <c r="AE30" s="136"/>
      <c r="AF30" s="136"/>
      <c r="AG30" s="136"/>
      <c r="AH30" s="136"/>
      <c r="AI30" s="136"/>
      <c r="AJ30" s="138"/>
    </row>
    <row r="31" spans="2:36" ht="22.5" customHeight="1">
      <c r="B31" s="137"/>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8"/>
    </row>
    <row r="32" spans="2:36" ht="22.5" customHeight="1">
      <c r="B32" s="137"/>
      <c r="C32" s="774" t="s">
        <v>498</v>
      </c>
      <c r="D32" s="796"/>
      <c r="E32" s="796"/>
      <c r="F32" s="796"/>
      <c r="G32" s="796"/>
      <c r="H32" s="796"/>
      <c r="I32" s="797"/>
      <c r="J32" s="774" t="s">
        <v>497</v>
      </c>
      <c r="K32" s="777"/>
      <c r="L32" s="778"/>
      <c r="M32" s="774" t="s">
        <v>496</v>
      </c>
      <c r="N32" s="777"/>
      <c r="O32" s="778"/>
      <c r="P32" s="774" t="s">
        <v>791</v>
      </c>
      <c r="Q32" s="777"/>
      <c r="R32" s="778"/>
      <c r="S32" s="774" t="s">
        <v>495</v>
      </c>
      <c r="T32" s="775"/>
      <c r="U32" s="776"/>
      <c r="V32" s="774" t="s">
        <v>792</v>
      </c>
      <c r="W32" s="777"/>
      <c r="X32" s="778"/>
      <c r="Y32" s="196"/>
      <c r="Z32" s="196"/>
      <c r="AA32" s="196"/>
      <c r="AB32" s="136"/>
      <c r="AC32" s="136"/>
      <c r="AD32" s="136"/>
      <c r="AE32" s="136"/>
      <c r="AF32" s="136"/>
      <c r="AG32" s="136"/>
      <c r="AH32" s="136"/>
      <c r="AI32" s="136"/>
      <c r="AJ32" s="138"/>
    </row>
    <row r="33" spans="2:36" ht="22.5" customHeight="1">
      <c r="B33" s="137"/>
      <c r="C33" s="798"/>
      <c r="D33" s="799"/>
      <c r="E33" s="799"/>
      <c r="F33" s="799"/>
      <c r="G33" s="799"/>
      <c r="H33" s="799"/>
      <c r="I33" s="800"/>
      <c r="J33" s="197"/>
      <c r="K33" s="198"/>
      <c r="L33" s="199" t="s">
        <v>790</v>
      </c>
      <c r="M33" s="197"/>
      <c r="N33" s="198"/>
      <c r="O33" s="199" t="s">
        <v>793</v>
      </c>
      <c r="P33" s="197"/>
      <c r="Q33" s="198"/>
      <c r="R33" s="199" t="s">
        <v>794</v>
      </c>
      <c r="S33" s="197"/>
      <c r="T33" s="198"/>
      <c r="U33" s="199" t="s">
        <v>795</v>
      </c>
      <c r="V33" s="197"/>
      <c r="W33" s="198"/>
      <c r="X33" s="199" t="s">
        <v>796</v>
      </c>
      <c r="Y33" s="200"/>
      <c r="Z33" s="200"/>
      <c r="AA33" s="200"/>
      <c r="AB33" s="136"/>
      <c r="AC33" s="136"/>
      <c r="AD33" s="136"/>
      <c r="AE33" s="136"/>
      <c r="AF33" s="136"/>
      <c r="AG33" s="136"/>
      <c r="AH33" s="136"/>
      <c r="AI33" s="136"/>
      <c r="AJ33" s="138"/>
    </row>
    <row r="34" spans="2:36" ht="22.5" customHeight="1">
      <c r="B34" s="137"/>
      <c r="C34" s="779" t="s">
        <v>494</v>
      </c>
      <c r="D34" s="780"/>
      <c r="E34" s="780"/>
      <c r="F34" s="780"/>
      <c r="G34" s="780"/>
      <c r="H34" s="780"/>
      <c r="I34" s="781"/>
      <c r="J34" s="782">
        <f>IF(AND(M30&gt;0,M30&lt;=1),M30,"")</f>
      </c>
      <c r="K34" s="782"/>
      <c r="L34" s="782"/>
      <c r="M34" s="783" t="s">
        <v>797</v>
      </c>
      <c r="N34" s="784"/>
      <c r="O34" s="784"/>
      <c r="P34" s="783" t="s">
        <v>797</v>
      </c>
      <c r="Q34" s="784"/>
      <c r="R34" s="784"/>
      <c r="S34" s="785" t="s">
        <v>797</v>
      </c>
      <c r="T34" s="786"/>
      <c r="U34" s="787"/>
      <c r="V34" s="788">
        <v>1</v>
      </c>
      <c r="W34" s="789"/>
      <c r="X34" s="789"/>
      <c r="Y34" s="200"/>
      <c r="Z34" s="200"/>
      <c r="AA34" s="200"/>
      <c r="AB34" s="136"/>
      <c r="AC34" s="136"/>
      <c r="AD34" s="136"/>
      <c r="AE34" s="136"/>
      <c r="AF34" s="136"/>
      <c r="AG34" s="136"/>
      <c r="AH34" s="136"/>
      <c r="AI34" s="136"/>
      <c r="AJ34" s="138"/>
    </row>
    <row r="35" spans="2:36" ht="22.5" customHeight="1">
      <c r="B35" s="137"/>
      <c r="C35" s="763" t="s">
        <v>493</v>
      </c>
      <c r="D35" s="764"/>
      <c r="E35" s="764"/>
      <c r="F35" s="764"/>
      <c r="G35" s="764"/>
      <c r="H35" s="764"/>
      <c r="I35" s="765"/>
      <c r="J35" s="766">
        <f>IF(AND(M30&gt;1,M30&lt;=4.5),M30,"")</f>
      </c>
      <c r="K35" s="766"/>
      <c r="L35" s="766"/>
      <c r="M35" s="767">
        <v>0.114</v>
      </c>
      <c r="N35" s="768"/>
      <c r="O35" s="768"/>
      <c r="P35" s="767">
        <f>IF(J35="","",J35*M35)</f>
      </c>
      <c r="Q35" s="768"/>
      <c r="R35" s="768"/>
      <c r="S35" s="769">
        <v>0.886</v>
      </c>
      <c r="T35" s="770"/>
      <c r="U35" s="771"/>
      <c r="V35" s="772">
        <f>IF(P35="","",ROUND(P35+S35,3))</f>
      </c>
      <c r="W35" s="773"/>
      <c r="X35" s="773"/>
      <c r="Y35" s="200"/>
      <c r="Z35" s="200"/>
      <c r="AA35" s="200"/>
      <c r="AB35" s="136"/>
      <c r="AC35" s="136"/>
      <c r="AD35" s="136"/>
      <c r="AE35" s="136"/>
      <c r="AF35" s="136"/>
      <c r="AG35" s="136"/>
      <c r="AH35" s="136"/>
      <c r="AI35" s="136"/>
      <c r="AJ35" s="138"/>
    </row>
    <row r="36" spans="2:36" ht="22.5" customHeight="1">
      <c r="B36" s="137"/>
      <c r="C36" s="755" t="s">
        <v>492</v>
      </c>
      <c r="D36" s="756"/>
      <c r="E36" s="756"/>
      <c r="F36" s="756"/>
      <c r="G36" s="756"/>
      <c r="H36" s="756"/>
      <c r="I36" s="757"/>
      <c r="J36" s="758">
        <f>IF(M30&gt;4.5,M30,"")</f>
      </c>
      <c r="K36" s="758"/>
      <c r="L36" s="758"/>
      <c r="M36" s="759" t="s">
        <v>797</v>
      </c>
      <c r="N36" s="760"/>
      <c r="O36" s="761"/>
      <c r="P36" s="759" t="s">
        <v>797</v>
      </c>
      <c r="Q36" s="760"/>
      <c r="R36" s="761"/>
      <c r="S36" s="759" t="s">
        <v>797</v>
      </c>
      <c r="T36" s="760"/>
      <c r="U36" s="761"/>
      <c r="V36" s="762">
        <v>1.4</v>
      </c>
      <c r="W36" s="762"/>
      <c r="X36" s="762"/>
      <c r="Y36" s="201"/>
      <c r="Z36" s="201"/>
      <c r="AA36" s="201"/>
      <c r="AB36" s="136"/>
      <c r="AC36" s="136"/>
      <c r="AD36" s="136"/>
      <c r="AE36" s="136"/>
      <c r="AF36" s="136"/>
      <c r="AG36" s="136"/>
      <c r="AH36" s="136"/>
      <c r="AI36" s="136"/>
      <c r="AJ36" s="138"/>
    </row>
    <row r="37" spans="2:36" ht="22.5" customHeight="1">
      <c r="B37" s="137"/>
      <c r="C37" s="201" t="s">
        <v>491</v>
      </c>
      <c r="D37" s="202"/>
      <c r="E37" s="202"/>
      <c r="F37" s="202"/>
      <c r="G37" s="202"/>
      <c r="H37" s="202"/>
      <c r="I37" s="202"/>
      <c r="J37" s="201"/>
      <c r="K37" s="201"/>
      <c r="L37" s="201"/>
      <c r="M37" s="203"/>
      <c r="N37" s="203"/>
      <c r="O37" s="203"/>
      <c r="P37" s="201"/>
      <c r="Q37" s="201"/>
      <c r="R37" s="201"/>
      <c r="S37" s="201"/>
      <c r="T37" s="204"/>
      <c r="U37" s="204"/>
      <c r="V37" s="201"/>
      <c r="W37" s="201"/>
      <c r="X37" s="201"/>
      <c r="Y37" s="203"/>
      <c r="Z37" s="203"/>
      <c r="AA37" s="203"/>
      <c r="AB37" s="136"/>
      <c r="AC37" s="136"/>
      <c r="AD37" s="136"/>
      <c r="AE37" s="136"/>
      <c r="AF37" s="136"/>
      <c r="AG37" s="136"/>
      <c r="AH37" s="136"/>
      <c r="AI37" s="136"/>
      <c r="AJ37" s="138"/>
    </row>
    <row r="38" spans="2:37" ht="22.5" customHeight="1" thickBot="1">
      <c r="B38" s="205"/>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7"/>
      <c r="AK38" s="136"/>
    </row>
    <row r="39" spans="3:37" ht="22.5" customHeight="1">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row>
  </sheetData>
  <sheetProtection/>
  <mergeCells count="87">
    <mergeCell ref="M6:R6"/>
    <mergeCell ref="T6:V6"/>
    <mergeCell ref="Z6:AE6"/>
    <mergeCell ref="M7:R7"/>
    <mergeCell ref="T7:V7"/>
    <mergeCell ref="Z7:AE7"/>
    <mergeCell ref="M8:R8"/>
    <mergeCell ref="T8:V8"/>
    <mergeCell ref="Z8:AE8"/>
    <mergeCell ref="M9:R9"/>
    <mergeCell ref="T9:V9"/>
    <mergeCell ref="Z9:AE9"/>
    <mergeCell ref="M10:R10"/>
    <mergeCell ref="T10:V10"/>
    <mergeCell ref="Z10:AE10"/>
    <mergeCell ref="M11:R11"/>
    <mergeCell ref="T11:V11"/>
    <mergeCell ref="Z11:AE11"/>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2:R22"/>
    <mergeCell ref="T22:V22"/>
    <mergeCell ref="Z22:AE22"/>
    <mergeCell ref="M23:R23"/>
    <mergeCell ref="T23:V23"/>
    <mergeCell ref="Z23:AE23"/>
    <mergeCell ref="M24:R24"/>
    <mergeCell ref="T24:V24"/>
    <mergeCell ref="Z24:AE24"/>
    <mergeCell ref="Z25:AE25"/>
    <mergeCell ref="AH25:AI25"/>
    <mergeCell ref="M27:R27"/>
    <mergeCell ref="M28:R28"/>
    <mergeCell ref="M29:R29"/>
    <mergeCell ref="M30:R30"/>
    <mergeCell ref="C32:I33"/>
    <mergeCell ref="J32:L32"/>
    <mergeCell ref="M32:O32"/>
    <mergeCell ref="P32:R32"/>
    <mergeCell ref="S32:U32"/>
    <mergeCell ref="V32:X32"/>
    <mergeCell ref="C34:I34"/>
    <mergeCell ref="J34:L34"/>
    <mergeCell ref="M34:O34"/>
    <mergeCell ref="P34:R34"/>
    <mergeCell ref="S34:U34"/>
    <mergeCell ref="V34:X34"/>
    <mergeCell ref="C35:I35"/>
    <mergeCell ref="J35:L35"/>
    <mergeCell ref="M35:O35"/>
    <mergeCell ref="P35:R35"/>
    <mergeCell ref="S35:U35"/>
    <mergeCell ref="V35:X35"/>
    <mergeCell ref="C36:I36"/>
    <mergeCell ref="J36:L36"/>
    <mergeCell ref="M36:O36"/>
    <mergeCell ref="P36:R36"/>
    <mergeCell ref="S36:U36"/>
    <mergeCell ref="V36:X36"/>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BQ71"/>
  <sheetViews>
    <sheetView view="pageBreakPreview" zoomScaleSheetLayoutView="100" zoomScalePageLayoutView="0" workbookViewId="0" topLeftCell="A1">
      <selection activeCell="H17" sqref="H17:K17"/>
    </sheetView>
  </sheetViews>
  <sheetFormatPr defaultColWidth="9.00390625" defaultRowHeight="13.5"/>
  <cols>
    <col min="1" max="3" width="2.50390625" style="88" customWidth="1"/>
    <col min="4" max="4" width="2.50390625" style="89" customWidth="1"/>
    <col min="5" max="21" width="2.50390625" style="88" customWidth="1"/>
    <col min="22" max="22" width="3.00390625" style="88" customWidth="1"/>
    <col min="23" max="37" width="2.50390625" style="88" customWidth="1"/>
    <col min="38" max="38" width="2.875" style="88" customWidth="1"/>
    <col min="39" max="39" width="3.25390625" style="88" customWidth="1"/>
    <col min="40" max="40" width="2.50390625" style="88" customWidth="1"/>
    <col min="41" max="41" width="9.125" style="88" bestFit="1" customWidth="1"/>
    <col min="42" max="43" width="9.75390625" style="88" bestFit="1" customWidth="1"/>
    <col min="44" max="44" width="9.00390625" style="88" customWidth="1"/>
    <col min="45" max="45" width="9.75390625" style="88" bestFit="1" customWidth="1"/>
    <col min="46" max="46" width="9.00390625" style="88" customWidth="1"/>
    <col min="47" max="47" width="9.75390625" style="88" bestFit="1" customWidth="1"/>
    <col min="48" max="69" width="9.00390625" style="88" customWidth="1"/>
    <col min="70" max="16384" width="9.00390625" style="12" customWidth="1"/>
  </cols>
  <sheetData>
    <row r="1" spans="1:10" ht="13.5">
      <c r="A1" s="88" t="s">
        <v>136</v>
      </c>
      <c r="B1" s="89"/>
      <c r="C1" s="89"/>
      <c r="E1" s="89"/>
      <c r="F1" s="89"/>
      <c r="G1" s="89"/>
      <c r="H1" s="89"/>
      <c r="I1" s="89"/>
      <c r="J1" s="89"/>
    </row>
    <row r="2" spans="2:37" ht="13.5">
      <c r="B2" s="89"/>
      <c r="C2" s="89"/>
      <c r="E2" s="89"/>
      <c r="F2" s="89"/>
      <c r="G2" s="89"/>
      <c r="H2" s="89"/>
      <c r="I2" s="89"/>
      <c r="J2" s="89"/>
      <c r="Z2" s="596" t="s">
        <v>135</v>
      </c>
      <c r="AA2" s="596"/>
      <c r="AB2" s="596"/>
      <c r="AC2" s="596"/>
      <c r="AD2" s="596"/>
      <c r="AE2" s="596">
        <f>IF('総括表'!$H$4=0,"",'総括表'!$H$4)</f>
      </c>
      <c r="AF2" s="596"/>
      <c r="AG2" s="596"/>
      <c r="AH2" s="596"/>
      <c r="AI2" s="596"/>
      <c r="AJ2" s="596"/>
      <c r="AK2" s="596"/>
    </row>
    <row r="3" spans="1:10" ht="13.5">
      <c r="A3" s="89" t="s">
        <v>134</v>
      </c>
      <c r="B3" s="89"/>
      <c r="C3" s="89"/>
      <c r="E3" s="89"/>
      <c r="F3" s="89"/>
      <c r="G3" s="89"/>
      <c r="H3" s="89"/>
      <c r="I3" s="89"/>
      <c r="J3" s="89"/>
    </row>
    <row r="4" spans="1:69" s="13" customFormat="1" ht="13.5">
      <c r="A4" s="89" t="s">
        <v>133</v>
      </c>
      <c r="B4" s="505"/>
      <c r="C4" s="505"/>
      <c r="D4" s="505"/>
      <c r="E4" s="506"/>
      <c r="F4" s="506"/>
      <c r="G4" s="507"/>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row>
    <row r="5" spans="1:69" s="13" customFormat="1" ht="13.5">
      <c r="A5" s="89"/>
      <c r="B5" s="111" t="s">
        <v>985</v>
      </c>
      <c r="C5" s="111"/>
      <c r="D5" s="111"/>
      <c r="E5" s="111"/>
      <c r="F5" s="111"/>
      <c r="G5" s="111"/>
      <c r="H5" s="111"/>
      <c r="I5" s="606"/>
      <c r="J5" s="606"/>
      <c r="K5" s="606"/>
      <c r="L5" s="606"/>
      <c r="M5" s="606"/>
      <c r="N5" s="606"/>
      <c r="O5" s="111" t="s">
        <v>89</v>
      </c>
      <c r="P5" s="111"/>
      <c r="Q5" s="604" t="s">
        <v>85</v>
      </c>
      <c r="R5" s="598" t="e">
        <f>ROUND(I5/I6,2)</f>
        <v>#DIV/0!</v>
      </c>
      <c r="S5" s="598"/>
      <c r="T5" s="598"/>
      <c r="U5" s="598"/>
      <c r="V5" s="89"/>
      <c r="W5" s="89"/>
      <c r="X5" s="89"/>
      <c r="Y5" s="89"/>
      <c r="Z5" s="89"/>
      <c r="AA5" s="89"/>
      <c r="AB5" s="604" t="s">
        <v>121</v>
      </c>
      <c r="AC5" s="604"/>
      <c r="AD5" s="604"/>
      <c r="AE5" s="604"/>
      <c r="AF5" s="604"/>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row>
    <row r="6" spans="1:69" s="13" customFormat="1" ht="13.5">
      <c r="A6" s="89"/>
      <c r="B6" s="89" t="s">
        <v>986</v>
      </c>
      <c r="C6" s="89"/>
      <c r="D6" s="89"/>
      <c r="E6" s="89"/>
      <c r="F6" s="508"/>
      <c r="G6" s="89"/>
      <c r="H6" s="89"/>
      <c r="I6" s="607"/>
      <c r="J6" s="607"/>
      <c r="K6" s="607"/>
      <c r="L6" s="607"/>
      <c r="M6" s="607"/>
      <c r="N6" s="607"/>
      <c r="O6" s="509" t="s">
        <v>89</v>
      </c>
      <c r="P6" s="89"/>
      <c r="Q6" s="604"/>
      <c r="R6" s="598"/>
      <c r="S6" s="598"/>
      <c r="T6" s="598"/>
      <c r="U6" s="598"/>
      <c r="V6" s="89" t="s">
        <v>132</v>
      </c>
      <c r="W6" s="89"/>
      <c r="X6" s="89"/>
      <c r="Y6" s="89"/>
      <c r="Z6" s="89"/>
      <c r="AA6" s="89"/>
      <c r="AB6" s="604"/>
      <c r="AC6" s="604"/>
      <c r="AD6" s="604"/>
      <c r="AE6" s="604"/>
      <c r="AF6" s="604"/>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row>
    <row r="7" spans="1:69" s="13" customFormat="1" ht="15">
      <c r="A7" s="89"/>
      <c r="B7" s="510"/>
      <c r="C7" s="89"/>
      <c r="D7" s="89"/>
      <c r="E7" s="89"/>
      <c r="F7" s="508"/>
      <c r="G7" s="89"/>
      <c r="H7" s="89"/>
      <c r="I7" s="511"/>
      <c r="J7" s="511"/>
      <c r="K7" s="511"/>
      <c r="L7" s="511"/>
      <c r="M7" s="511"/>
      <c r="N7" s="511"/>
      <c r="O7" s="89"/>
      <c r="P7" s="89"/>
      <c r="Q7" s="89"/>
      <c r="R7" s="89"/>
      <c r="S7" s="89"/>
      <c r="T7" s="89"/>
      <c r="U7" s="89"/>
      <c r="V7" s="89"/>
      <c r="W7" s="89"/>
      <c r="X7" s="89"/>
      <c r="Y7" s="89"/>
      <c r="Z7" s="89"/>
      <c r="AA7" s="89"/>
      <c r="AB7" s="89"/>
      <c r="AC7" s="89"/>
      <c r="AD7" s="512" t="s">
        <v>85</v>
      </c>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row>
    <row r="8" spans="1:69" s="13" customFormat="1" ht="13.5">
      <c r="A8" s="89"/>
      <c r="B8" s="111" t="s">
        <v>987</v>
      </c>
      <c r="C8" s="111"/>
      <c r="D8" s="111"/>
      <c r="E8" s="111"/>
      <c r="F8" s="111"/>
      <c r="G8" s="111"/>
      <c r="H8" s="111"/>
      <c r="I8" s="606"/>
      <c r="J8" s="606"/>
      <c r="K8" s="606"/>
      <c r="L8" s="606"/>
      <c r="M8" s="606"/>
      <c r="N8" s="606"/>
      <c r="O8" s="111" t="s">
        <v>89</v>
      </c>
      <c r="P8" s="111"/>
      <c r="Q8" s="604" t="s">
        <v>85</v>
      </c>
      <c r="R8" s="598" t="e">
        <f>ROUND(I8/I9,2)</f>
        <v>#DIV/0!</v>
      </c>
      <c r="S8" s="598"/>
      <c r="T8" s="598"/>
      <c r="U8" s="598"/>
      <c r="V8" s="89"/>
      <c r="W8" s="89"/>
      <c r="X8" s="89"/>
      <c r="Y8" s="89"/>
      <c r="Z8" s="89"/>
      <c r="AA8" s="596" t="s">
        <v>131</v>
      </c>
      <c r="AB8" s="596"/>
      <c r="AC8" s="596"/>
      <c r="AD8" s="596"/>
      <c r="AE8" s="596"/>
      <c r="AF8" s="596"/>
      <c r="AG8" s="596"/>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row>
    <row r="9" spans="1:69" s="13" customFormat="1" ht="13.5">
      <c r="A9" s="89"/>
      <c r="B9" s="89" t="s">
        <v>988</v>
      </c>
      <c r="C9" s="89"/>
      <c r="D9" s="89"/>
      <c r="E9" s="89"/>
      <c r="F9" s="508"/>
      <c r="G9" s="89"/>
      <c r="H9" s="89"/>
      <c r="I9" s="607"/>
      <c r="J9" s="607"/>
      <c r="K9" s="607"/>
      <c r="L9" s="607"/>
      <c r="M9" s="607"/>
      <c r="N9" s="607"/>
      <c r="O9" s="509" t="s">
        <v>89</v>
      </c>
      <c r="P9" s="89"/>
      <c r="Q9" s="604"/>
      <c r="R9" s="598"/>
      <c r="S9" s="598"/>
      <c r="T9" s="598"/>
      <c r="U9" s="598"/>
      <c r="V9" s="89" t="s">
        <v>130</v>
      </c>
      <c r="W9" s="89"/>
      <c r="X9" s="89"/>
      <c r="Y9" s="89"/>
      <c r="Z9" s="89"/>
      <c r="AA9" s="597">
        <v>3</v>
      </c>
      <c r="AB9" s="597"/>
      <c r="AC9" s="597"/>
      <c r="AD9" s="597"/>
      <c r="AE9" s="597"/>
      <c r="AF9" s="597"/>
      <c r="AG9" s="597"/>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row>
    <row r="10" spans="1:69" s="13" customFormat="1" ht="15">
      <c r="A10" s="89"/>
      <c r="B10" s="510"/>
      <c r="C10" s="89"/>
      <c r="D10" s="89"/>
      <c r="E10" s="89"/>
      <c r="F10" s="89"/>
      <c r="G10" s="89"/>
      <c r="H10" s="89"/>
      <c r="I10" s="511"/>
      <c r="J10" s="511"/>
      <c r="K10" s="511"/>
      <c r="L10" s="511"/>
      <c r="M10" s="511"/>
      <c r="N10" s="511"/>
      <c r="O10" s="89"/>
      <c r="P10" s="89"/>
      <c r="Q10" s="89"/>
      <c r="R10" s="89"/>
      <c r="S10" s="89"/>
      <c r="T10" s="89"/>
      <c r="U10" s="89"/>
      <c r="V10" s="89"/>
      <c r="W10" s="89"/>
      <c r="X10" s="89"/>
      <c r="Y10" s="89"/>
      <c r="Z10" s="89"/>
      <c r="AA10" s="89"/>
      <c r="AB10" s="89"/>
      <c r="AC10" s="89"/>
      <c r="AD10" s="512" t="s">
        <v>85</v>
      </c>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row>
    <row r="11" spans="1:69" s="13" customFormat="1" ht="13.5">
      <c r="A11" s="89"/>
      <c r="B11" s="111" t="s">
        <v>989</v>
      </c>
      <c r="C11" s="111"/>
      <c r="D11" s="111"/>
      <c r="E11" s="111"/>
      <c r="F11" s="111"/>
      <c r="G11" s="111"/>
      <c r="H11" s="111"/>
      <c r="I11" s="606"/>
      <c r="J11" s="606"/>
      <c r="K11" s="606"/>
      <c r="L11" s="606"/>
      <c r="M11" s="606"/>
      <c r="N11" s="606"/>
      <c r="O11" s="111" t="s">
        <v>89</v>
      </c>
      <c r="P11" s="111"/>
      <c r="Q11" s="604" t="s">
        <v>85</v>
      </c>
      <c r="R11" s="598" t="e">
        <f>ROUND(I11/I12,2)</f>
        <v>#DIV/0!</v>
      </c>
      <c r="S11" s="598"/>
      <c r="T11" s="598"/>
      <c r="U11" s="598"/>
      <c r="V11" s="89"/>
      <c r="W11" s="89"/>
      <c r="X11" s="89"/>
      <c r="Y11" s="89"/>
      <c r="Z11" s="89"/>
      <c r="AA11" s="89"/>
      <c r="AB11" s="89"/>
      <c r="AC11" s="598" t="e">
        <f>ROUND((R5+R8+R11)/3,2)</f>
        <v>#DIV/0!</v>
      </c>
      <c r="AD11" s="598"/>
      <c r="AE11" s="598"/>
      <c r="AF11" s="598"/>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row>
    <row r="12" spans="1:69" s="13" customFormat="1" ht="13.5">
      <c r="A12" s="89"/>
      <c r="B12" s="89" t="s">
        <v>990</v>
      </c>
      <c r="C12" s="89"/>
      <c r="D12" s="89"/>
      <c r="E12" s="89"/>
      <c r="F12" s="508"/>
      <c r="G12" s="89"/>
      <c r="H12" s="89"/>
      <c r="I12" s="607"/>
      <c r="J12" s="607"/>
      <c r="K12" s="607"/>
      <c r="L12" s="607"/>
      <c r="M12" s="607"/>
      <c r="N12" s="607"/>
      <c r="O12" s="509" t="s">
        <v>89</v>
      </c>
      <c r="P12" s="89"/>
      <c r="Q12" s="604"/>
      <c r="R12" s="598"/>
      <c r="S12" s="598"/>
      <c r="T12" s="598"/>
      <c r="U12" s="598"/>
      <c r="V12" s="89" t="s">
        <v>129</v>
      </c>
      <c r="W12" s="89"/>
      <c r="X12" s="89"/>
      <c r="Y12" s="89"/>
      <c r="Z12" s="89"/>
      <c r="AA12" s="89"/>
      <c r="AB12" s="89"/>
      <c r="AC12" s="599"/>
      <c r="AD12" s="599"/>
      <c r="AE12" s="599"/>
      <c r="AF12" s="599"/>
      <c r="AG12" s="89" t="s">
        <v>128</v>
      </c>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row>
    <row r="13" spans="1:69" s="14" customFormat="1" ht="13.5">
      <c r="A13" s="97"/>
      <c r="B13" s="97"/>
      <c r="C13" s="97"/>
      <c r="D13" s="97"/>
      <c r="E13" s="97"/>
      <c r="F13" s="513"/>
      <c r="G13" s="97"/>
      <c r="H13" s="97"/>
      <c r="I13" s="514"/>
      <c r="J13" s="514"/>
      <c r="K13" s="514"/>
      <c r="L13" s="514"/>
      <c r="M13" s="514"/>
      <c r="N13" s="514"/>
      <c r="O13" s="97"/>
      <c r="P13" s="97"/>
      <c r="Q13" s="99"/>
      <c r="R13" s="98"/>
      <c r="S13" s="98"/>
      <c r="T13" s="98"/>
      <c r="U13" s="98"/>
      <c r="V13" s="97"/>
      <c r="W13" s="97"/>
      <c r="X13" s="97"/>
      <c r="Y13" s="97"/>
      <c r="Z13" s="97"/>
      <c r="AA13" s="97"/>
      <c r="AB13" s="97"/>
      <c r="AC13" s="98"/>
      <c r="AD13" s="98"/>
      <c r="AE13" s="98"/>
      <c r="AF13" s="98"/>
      <c r="AG13" s="97"/>
      <c r="AH13" s="97"/>
      <c r="AI13" s="97"/>
      <c r="AJ13" s="97"/>
      <c r="AK13" s="97"/>
      <c r="AL13" s="97"/>
      <c r="AM13" s="97"/>
      <c r="AN13" s="97"/>
      <c r="AO13" s="97"/>
      <c r="AP13" s="97"/>
      <c r="AQ13" s="97"/>
      <c r="AR13" s="89"/>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row>
    <row r="14" spans="1:69" s="13" customFormat="1" ht="13.5">
      <c r="A14" s="89"/>
      <c r="B14" s="89" t="s">
        <v>127</v>
      </c>
      <c r="C14" s="89"/>
      <c r="D14" s="89"/>
      <c r="E14" s="89"/>
      <c r="F14" s="89"/>
      <c r="G14" s="515"/>
      <c r="H14" s="89"/>
      <c r="I14" s="89"/>
      <c r="J14" s="89"/>
      <c r="K14" s="89"/>
      <c r="L14" s="89"/>
      <c r="M14" s="89"/>
      <c r="N14" s="89"/>
      <c r="O14" s="515"/>
      <c r="P14" s="89"/>
      <c r="Q14" s="89"/>
      <c r="R14" s="89"/>
      <c r="S14" s="89"/>
      <c r="T14" s="89"/>
      <c r="U14" s="89"/>
      <c r="V14" s="89"/>
      <c r="W14" s="97" t="s">
        <v>126</v>
      </c>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row>
    <row r="15" spans="1:69" s="13" customFormat="1" ht="13.5">
      <c r="A15" s="89"/>
      <c r="B15" s="89"/>
      <c r="C15" s="89"/>
      <c r="D15" s="89"/>
      <c r="E15" s="89"/>
      <c r="F15" s="89"/>
      <c r="G15" s="515"/>
      <c r="H15" s="89"/>
      <c r="I15" s="89"/>
      <c r="J15" s="89"/>
      <c r="K15" s="89"/>
      <c r="L15" s="89"/>
      <c r="M15" s="89"/>
      <c r="N15" s="89"/>
      <c r="O15" s="515"/>
      <c r="P15" s="89"/>
      <c r="Q15" s="89"/>
      <c r="R15" s="89"/>
      <c r="S15" s="89"/>
      <c r="T15" s="97"/>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row>
    <row r="16" spans="1:69" s="13" customFormat="1" ht="13.5">
      <c r="A16" s="89" t="s">
        <v>125</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row>
    <row r="17" spans="1:69" s="13" customFormat="1" ht="13.5">
      <c r="A17" s="604" t="s">
        <v>124</v>
      </c>
      <c r="B17" s="604"/>
      <c r="C17" s="604"/>
      <c r="D17" s="604"/>
      <c r="E17" s="604"/>
      <c r="F17" s="604"/>
      <c r="G17" s="604"/>
      <c r="H17" s="604" t="s">
        <v>123</v>
      </c>
      <c r="I17" s="604"/>
      <c r="J17" s="604"/>
      <c r="K17" s="604"/>
      <c r="L17" s="89"/>
      <c r="M17" s="604" t="s">
        <v>122</v>
      </c>
      <c r="N17" s="604"/>
      <c r="O17" s="604"/>
      <c r="P17" s="604"/>
      <c r="Q17" s="89"/>
      <c r="R17" s="608"/>
      <c r="S17" s="608"/>
      <c r="T17" s="608"/>
      <c r="U17" s="608"/>
      <c r="V17" s="608"/>
      <c r="W17" s="608"/>
      <c r="X17" s="608"/>
      <c r="Y17" s="608"/>
      <c r="Z17" s="603" t="s">
        <v>121</v>
      </c>
      <c r="AA17" s="603"/>
      <c r="AB17" s="603"/>
      <c r="AC17" s="603"/>
      <c r="AD17" s="603"/>
      <c r="AE17" s="602" t="s">
        <v>120</v>
      </c>
      <c r="AF17" s="602"/>
      <c r="AG17" s="602"/>
      <c r="AH17" s="602"/>
      <c r="AI17" s="600" t="s">
        <v>119</v>
      </c>
      <c r="AJ17" s="600"/>
      <c r="AK17" s="600"/>
      <c r="AL17" s="600"/>
      <c r="AM17" s="89"/>
      <c r="AN17" s="89"/>
      <c r="AO17" s="89"/>
      <c r="AP17" s="89"/>
      <c r="AQ17" s="89"/>
      <c r="AR17" s="88"/>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row>
    <row r="18" spans="1:38" ht="13.5" customHeight="1">
      <c r="A18" s="89"/>
      <c r="B18" s="89"/>
      <c r="C18" s="598" t="e">
        <f>AC11</f>
        <v>#DIV/0!</v>
      </c>
      <c r="D18" s="598"/>
      <c r="E18" s="598"/>
      <c r="F18" s="598"/>
      <c r="G18" s="604" t="s">
        <v>118</v>
      </c>
      <c r="H18" s="618" t="e">
        <f>VLOOKUP(C18,Z18:AL22,6)</f>
        <v>#DIV/0!</v>
      </c>
      <c r="I18" s="618"/>
      <c r="J18" s="618"/>
      <c r="K18" s="618"/>
      <c r="L18" s="609" t="s">
        <v>90</v>
      </c>
      <c r="M18" s="616" t="e">
        <f>VLOOKUP(C18,Z18:AL22,10)</f>
        <v>#DIV/0!</v>
      </c>
      <c r="N18" s="616"/>
      <c r="O18" s="616"/>
      <c r="P18" s="616"/>
      <c r="Q18" s="609" t="s">
        <v>85</v>
      </c>
      <c r="R18" s="616" t="e">
        <f>ROUND(C18*H18,3)+M18</f>
        <v>#DIV/0!</v>
      </c>
      <c r="S18" s="616"/>
      <c r="T18" s="616"/>
      <c r="U18" s="616"/>
      <c r="X18" s="516"/>
      <c r="Z18" s="601">
        <v>0</v>
      </c>
      <c r="AA18" s="601"/>
      <c r="AB18" s="601"/>
      <c r="AC18" s="601"/>
      <c r="AD18" s="601"/>
      <c r="AE18" s="595">
        <v>-0.14</v>
      </c>
      <c r="AF18" s="595"/>
      <c r="AG18" s="595"/>
      <c r="AH18" s="595"/>
      <c r="AI18" s="595">
        <v>0.599</v>
      </c>
      <c r="AJ18" s="595"/>
      <c r="AK18" s="595"/>
      <c r="AL18" s="595"/>
    </row>
    <row r="19" spans="1:44" ht="13.5">
      <c r="A19" s="89"/>
      <c r="B19" s="89"/>
      <c r="C19" s="598"/>
      <c r="D19" s="598"/>
      <c r="E19" s="598"/>
      <c r="F19" s="598"/>
      <c r="G19" s="604"/>
      <c r="H19" s="618"/>
      <c r="I19" s="618"/>
      <c r="J19" s="618"/>
      <c r="K19" s="618"/>
      <c r="L19" s="609"/>
      <c r="M19" s="616"/>
      <c r="N19" s="616"/>
      <c r="O19" s="616"/>
      <c r="P19" s="616"/>
      <c r="Q19" s="609"/>
      <c r="R19" s="616"/>
      <c r="S19" s="616"/>
      <c r="T19" s="616"/>
      <c r="U19" s="616"/>
      <c r="V19" s="88" t="s">
        <v>117</v>
      </c>
      <c r="X19" s="516"/>
      <c r="Z19" s="601">
        <v>0.6</v>
      </c>
      <c r="AA19" s="601"/>
      <c r="AB19" s="601"/>
      <c r="AC19" s="601"/>
      <c r="AD19" s="601"/>
      <c r="AE19" s="595">
        <v>-0.3</v>
      </c>
      <c r="AF19" s="595"/>
      <c r="AG19" s="595"/>
      <c r="AH19" s="595"/>
      <c r="AI19" s="595">
        <v>0.695</v>
      </c>
      <c r="AJ19" s="595"/>
      <c r="AK19" s="595"/>
      <c r="AL19" s="595"/>
      <c r="AO19" s="102"/>
      <c r="AP19" s="102"/>
      <c r="AQ19" s="102"/>
      <c r="AR19" s="102"/>
    </row>
    <row r="20" spans="1:69" s="15" customFormat="1" ht="13.5">
      <c r="A20" s="97"/>
      <c r="B20" s="97"/>
      <c r="C20" s="98"/>
      <c r="D20" s="98"/>
      <c r="E20" s="98"/>
      <c r="F20" s="98"/>
      <c r="G20" s="99"/>
      <c r="H20" s="100"/>
      <c r="I20" s="100"/>
      <c r="J20" s="100"/>
      <c r="K20" s="100"/>
      <c r="L20" s="101"/>
      <c r="M20" s="102"/>
      <c r="N20" s="102"/>
      <c r="O20" s="102"/>
      <c r="P20" s="102"/>
      <c r="Q20" s="101"/>
      <c r="R20" s="102"/>
      <c r="S20" s="102"/>
      <c r="T20" s="102"/>
      <c r="U20" s="102"/>
      <c r="V20" s="103"/>
      <c r="W20" s="103"/>
      <c r="X20" s="104"/>
      <c r="Y20" s="105"/>
      <c r="Z20" s="601">
        <v>0.75</v>
      </c>
      <c r="AA20" s="601"/>
      <c r="AB20" s="601"/>
      <c r="AC20" s="601"/>
      <c r="AD20" s="601"/>
      <c r="AE20" s="595">
        <v>-0.5</v>
      </c>
      <c r="AF20" s="595"/>
      <c r="AG20" s="595"/>
      <c r="AH20" s="595"/>
      <c r="AI20" s="595">
        <v>0.845</v>
      </c>
      <c r="AJ20" s="595"/>
      <c r="AK20" s="595"/>
      <c r="AL20" s="595"/>
      <c r="AM20" s="103"/>
      <c r="AN20" s="103"/>
      <c r="AO20" s="102"/>
      <c r="AP20" s="102"/>
      <c r="AQ20" s="102"/>
      <c r="AR20" s="102"/>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row>
    <row r="21" spans="1:69" s="15" customFormat="1" ht="13.5">
      <c r="A21" s="97"/>
      <c r="B21" s="97"/>
      <c r="C21" s="98" t="s">
        <v>116</v>
      </c>
      <c r="D21" s="98"/>
      <c r="E21" s="98"/>
      <c r="F21" s="98"/>
      <c r="G21" s="99"/>
      <c r="H21" s="100"/>
      <c r="I21" s="100"/>
      <c r="J21" s="100"/>
      <c r="K21" s="100"/>
      <c r="L21" s="101"/>
      <c r="M21" s="102"/>
      <c r="N21" s="102"/>
      <c r="O21" s="102"/>
      <c r="P21" s="102"/>
      <c r="Q21" s="101"/>
      <c r="R21" s="102"/>
      <c r="S21" s="102"/>
      <c r="T21" s="102"/>
      <c r="U21" s="102"/>
      <c r="V21" s="103"/>
      <c r="W21" s="103"/>
      <c r="X21" s="104"/>
      <c r="Y21" s="103"/>
      <c r="Z21" s="601">
        <v>0.85</v>
      </c>
      <c r="AA21" s="601"/>
      <c r="AB21" s="601"/>
      <c r="AC21" s="601"/>
      <c r="AD21" s="601"/>
      <c r="AE21" s="595">
        <v>-0.95</v>
      </c>
      <c r="AF21" s="595"/>
      <c r="AG21" s="595"/>
      <c r="AH21" s="595"/>
      <c r="AI21" s="595">
        <v>1.228</v>
      </c>
      <c r="AJ21" s="595"/>
      <c r="AK21" s="595"/>
      <c r="AL21" s="595"/>
      <c r="AM21" s="103"/>
      <c r="AN21" s="103"/>
      <c r="AO21" s="102"/>
      <c r="AP21" s="102"/>
      <c r="AQ21" s="102"/>
      <c r="AR21" s="102"/>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row>
    <row r="22" spans="1:69" s="15" customFormat="1" ht="13.5">
      <c r="A22" s="97"/>
      <c r="B22" s="97"/>
      <c r="C22" s="98"/>
      <c r="D22" s="98"/>
      <c r="E22" s="103"/>
      <c r="F22" s="103"/>
      <c r="G22" s="103"/>
      <c r="H22" s="103"/>
      <c r="I22" s="103"/>
      <c r="J22" s="103"/>
      <c r="K22" s="103"/>
      <c r="L22" s="103"/>
      <c r="M22" s="103"/>
      <c r="N22" s="103"/>
      <c r="O22" s="103"/>
      <c r="P22" s="103"/>
      <c r="Q22" s="103"/>
      <c r="R22" s="102"/>
      <c r="S22" s="102"/>
      <c r="T22" s="102"/>
      <c r="U22" s="102"/>
      <c r="V22" s="103"/>
      <c r="W22" s="103"/>
      <c r="X22" s="104"/>
      <c r="Y22" s="103"/>
      <c r="Z22" s="601">
        <v>0.95</v>
      </c>
      <c r="AA22" s="601"/>
      <c r="AB22" s="601"/>
      <c r="AC22" s="601"/>
      <c r="AD22" s="601"/>
      <c r="AE22" s="595">
        <v>-0.5</v>
      </c>
      <c r="AF22" s="595"/>
      <c r="AG22" s="595"/>
      <c r="AH22" s="595"/>
      <c r="AI22" s="595">
        <v>0.8</v>
      </c>
      <c r="AJ22" s="595"/>
      <c r="AK22" s="595"/>
      <c r="AL22" s="595"/>
      <c r="AM22" s="103"/>
      <c r="AN22" s="103"/>
      <c r="AO22" s="102"/>
      <c r="AP22" s="102"/>
      <c r="AQ22" s="102"/>
      <c r="AR22" s="102"/>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row>
    <row r="23" spans="1:69" s="15" customFormat="1" ht="13.5">
      <c r="A23" s="97"/>
      <c r="B23" s="97"/>
      <c r="C23" s="98"/>
      <c r="D23" s="98"/>
      <c r="E23" s="103"/>
      <c r="F23" s="103"/>
      <c r="G23" s="103"/>
      <c r="H23" s="103"/>
      <c r="I23" s="103"/>
      <c r="J23" s="103"/>
      <c r="K23" s="103"/>
      <c r="L23" s="103"/>
      <c r="M23" s="103"/>
      <c r="N23" s="103"/>
      <c r="O23" s="103"/>
      <c r="P23" s="103"/>
      <c r="Q23" s="103"/>
      <c r="R23" s="102"/>
      <c r="S23" s="102"/>
      <c r="T23" s="102"/>
      <c r="U23" s="102"/>
      <c r="V23" s="103"/>
      <c r="W23" s="103"/>
      <c r="X23" s="104"/>
      <c r="Y23" s="103"/>
      <c r="Z23" s="103"/>
      <c r="AA23" s="103"/>
      <c r="AB23" s="103"/>
      <c r="AC23" s="103"/>
      <c r="AD23" s="103"/>
      <c r="AE23" s="103"/>
      <c r="AF23" s="103"/>
      <c r="AG23" s="103"/>
      <c r="AH23" s="103"/>
      <c r="AI23" s="103"/>
      <c r="AJ23" s="103"/>
      <c r="AK23" s="103"/>
      <c r="AL23" s="103"/>
      <c r="AM23" s="103"/>
      <c r="AN23" s="103"/>
      <c r="AO23" s="102"/>
      <c r="AP23" s="102"/>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row>
    <row r="24" spans="1:69" s="15" customFormat="1" ht="13.5">
      <c r="A24" s="97"/>
      <c r="B24" s="97"/>
      <c r="C24" s="98"/>
      <c r="D24" s="98"/>
      <c r="E24" s="103"/>
      <c r="F24" s="103"/>
      <c r="G24" s="103"/>
      <c r="H24" s="103"/>
      <c r="I24" s="103"/>
      <c r="J24" s="103"/>
      <c r="K24" s="103"/>
      <c r="L24" s="103"/>
      <c r="M24" s="103"/>
      <c r="N24" s="103"/>
      <c r="O24" s="103"/>
      <c r="P24" s="103"/>
      <c r="Q24" s="103"/>
      <c r="R24" s="616" t="e">
        <f>IF(R18&lt;0.3,0.3,IF(R18&gt;0.55,0.55,R18))</f>
        <v>#DIV/0!</v>
      </c>
      <c r="S24" s="616"/>
      <c r="T24" s="616"/>
      <c r="U24" s="616"/>
      <c r="V24" s="103"/>
      <c r="W24" s="103"/>
      <c r="X24" s="104"/>
      <c r="Y24" s="103"/>
      <c r="Z24" s="605" t="s">
        <v>115</v>
      </c>
      <c r="AA24" s="605"/>
      <c r="AB24" s="605"/>
      <c r="AC24" s="605"/>
      <c r="AD24" s="605"/>
      <c r="AE24" s="605"/>
      <c r="AF24" s="605"/>
      <c r="AG24" s="605"/>
      <c r="AH24" s="605"/>
      <c r="AI24" s="605"/>
      <c r="AJ24" s="605"/>
      <c r="AK24" s="605"/>
      <c r="AL24" s="605"/>
      <c r="AM24" s="103"/>
      <c r="AN24" s="103"/>
      <c r="AO24" s="102"/>
      <c r="AP24" s="102"/>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row>
    <row r="25" spans="1:69" s="15" customFormat="1" ht="13.5">
      <c r="A25" s="97"/>
      <c r="B25" s="97"/>
      <c r="C25" s="98"/>
      <c r="D25" s="98"/>
      <c r="E25" s="103"/>
      <c r="F25" s="103"/>
      <c r="G25" s="103"/>
      <c r="H25" s="103"/>
      <c r="I25" s="103"/>
      <c r="J25" s="103"/>
      <c r="K25" s="103"/>
      <c r="L25" s="103"/>
      <c r="M25" s="103"/>
      <c r="N25" s="103"/>
      <c r="O25" s="103"/>
      <c r="P25" s="103"/>
      <c r="Q25" s="103"/>
      <c r="R25" s="616"/>
      <c r="S25" s="616"/>
      <c r="T25" s="616"/>
      <c r="U25" s="616"/>
      <c r="V25" s="88" t="s">
        <v>114</v>
      </c>
      <c r="W25" s="103"/>
      <c r="X25" s="104"/>
      <c r="Y25" s="103"/>
      <c r="Z25" s="605"/>
      <c r="AA25" s="605"/>
      <c r="AB25" s="605"/>
      <c r="AC25" s="605"/>
      <c r="AD25" s="605"/>
      <c r="AE25" s="605"/>
      <c r="AF25" s="605"/>
      <c r="AG25" s="605"/>
      <c r="AH25" s="605"/>
      <c r="AI25" s="605"/>
      <c r="AJ25" s="605"/>
      <c r="AK25" s="605"/>
      <c r="AL25" s="605"/>
      <c r="AM25" s="103"/>
      <c r="AN25" s="103"/>
      <c r="AO25" s="102"/>
      <c r="AP25" s="102"/>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row>
    <row r="26" spans="1:69" s="15" customFormat="1" ht="13.5">
      <c r="A26" s="97"/>
      <c r="B26" s="97"/>
      <c r="C26" s="98"/>
      <c r="D26" s="98"/>
      <c r="E26" s="103"/>
      <c r="F26" s="103"/>
      <c r="G26" s="103"/>
      <c r="H26" s="103"/>
      <c r="I26" s="103"/>
      <c r="J26" s="103"/>
      <c r="K26" s="103"/>
      <c r="L26" s="103"/>
      <c r="M26" s="103"/>
      <c r="N26" s="103"/>
      <c r="O26" s="103"/>
      <c r="P26" s="103"/>
      <c r="Q26" s="103"/>
      <c r="R26" s="102"/>
      <c r="S26" s="102"/>
      <c r="T26" s="102"/>
      <c r="U26" s="102"/>
      <c r="V26" s="103"/>
      <c r="W26" s="103"/>
      <c r="X26" s="104"/>
      <c r="Y26" s="103"/>
      <c r="Z26" s="103"/>
      <c r="AA26" s="103"/>
      <c r="AB26" s="103"/>
      <c r="AC26" s="103"/>
      <c r="AD26" s="103"/>
      <c r="AE26" s="103"/>
      <c r="AF26" s="103"/>
      <c r="AG26" s="103"/>
      <c r="AH26" s="103"/>
      <c r="AI26" s="103"/>
      <c r="AJ26" s="103"/>
      <c r="AK26" s="103"/>
      <c r="AL26" s="103"/>
      <c r="AM26" s="103"/>
      <c r="AN26" s="103"/>
      <c r="AO26" s="102"/>
      <c r="AP26" s="102"/>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row>
    <row r="27" spans="1:44" ht="14.25" thickBot="1">
      <c r="A27" s="89"/>
      <c r="B27" s="89"/>
      <c r="C27" s="89"/>
      <c r="E27" s="89"/>
      <c r="F27" s="89"/>
      <c r="G27" s="89"/>
      <c r="H27" s="89"/>
      <c r="I27" s="89"/>
      <c r="J27" s="89"/>
      <c r="AO27" s="102"/>
      <c r="AP27" s="102"/>
      <c r="AQ27" s="102"/>
      <c r="AR27" s="102"/>
    </row>
    <row r="28" spans="1:37" ht="13.5">
      <c r="A28" s="89"/>
      <c r="B28" s="89"/>
      <c r="C28" s="604" t="s">
        <v>113</v>
      </c>
      <c r="D28" s="604"/>
      <c r="E28" s="604"/>
      <c r="F28" s="604"/>
      <c r="G28" s="604"/>
      <c r="H28" s="604"/>
      <c r="I28" s="604"/>
      <c r="J28" s="604"/>
      <c r="K28" s="604"/>
      <c r="L28" s="604"/>
      <c r="M28" s="609" t="s">
        <v>85</v>
      </c>
      <c r="N28" s="596" t="s">
        <v>112</v>
      </c>
      <c r="O28" s="596"/>
      <c r="P28" s="596"/>
      <c r="Q28" s="596"/>
      <c r="R28" s="609" t="s">
        <v>85</v>
      </c>
      <c r="S28" s="610" t="e">
        <f>ROUND(R24/0.3,3)</f>
        <v>#DIV/0!</v>
      </c>
      <c r="T28" s="611"/>
      <c r="U28" s="611"/>
      <c r="V28" s="612"/>
      <c r="W28" s="619" t="s">
        <v>111</v>
      </c>
      <c r="X28" s="609"/>
      <c r="Y28" s="605" t="s">
        <v>110</v>
      </c>
      <c r="Z28" s="605"/>
      <c r="AA28" s="605"/>
      <c r="AB28" s="605"/>
      <c r="AC28" s="605"/>
      <c r="AD28" s="605"/>
      <c r="AE28" s="605"/>
      <c r="AF28" s="605"/>
      <c r="AG28" s="605"/>
      <c r="AH28" s="605"/>
      <c r="AI28" s="605"/>
      <c r="AJ28" s="605"/>
      <c r="AK28" s="605"/>
    </row>
    <row r="29" spans="1:37" ht="14.25" thickBot="1">
      <c r="A29" s="89"/>
      <c r="B29" s="89"/>
      <c r="C29" s="604"/>
      <c r="D29" s="604"/>
      <c r="E29" s="604"/>
      <c r="F29" s="604"/>
      <c r="G29" s="604"/>
      <c r="H29" s="604"/>
      <c r="I29" s="604"/>
      <c r="J29" s="604"/>
      <c r="K29" s="604"/>
      <c r="L29" s="604"/>
      <c r="M29" s="609"/>
      <c r="N29" s="617">
        <v>0.3</v>
      </c>
      <c r="O29" s="617"/>
      <c r="P29" s="617"/>
      <c r="Q29" s="617"/>
      <c r="R29" s="609"/>
      <c r="S29" s="613"/>
      <c r="T29" s="614"/>
      <c r="U29" s="614"/>
      <c r="V29" s="615"/>
      <c r="W29" s="619"/>
      <c r="X29" s="609"/>
      <c r="Y29" s="605"/>
      <c r="Z29" s="605"/>
      <c r="AA29" s="605"/>
      <c r="AB29" s="605"/>
      <c r="AC29" s="605"/>
      <c r="AD29" s="605"/>
      <c r="AE29" s="605"/>
      <c r="AF29" s="605"/>
      <c r="AG29" s="605"/>
      <c r="AH29" s="605"/>
      <c r="AI29" s="605"/>
      <c r="AJ29" s="605"/>
      <c r="AK29" s="605"/>
    </row>
    <row r="30" spans="1:37" ht="9.75" customHeight="1">
      <c r="A30" s="89"/>
      <c r="B30" s="89"/>
      <c r="C30" s="515"/>
      <c r="D30" s="515"/>
      <c r="E30" s="515"/>
      <c r="F30" s="515"/>
      <c r="G30" s="515"/>
      <c r="H30" s="515"/>
      <c r="I30" s="515"/>
      <c r="J30" s="515"/>
      <c r="K30" s="515"/>
      <c r="L30" s="515"/>
      <c r="M30" s="517"/>
      <c r="N30" s="518"/>
      <c r="O30" s="518"/>
      <c r="P30" s="519"/>
      <c r="Q30" s="519"/>
      <c r="R30" s="101"/>
      <c r="S30" s="102"/>
      <c r="T30" s="102"/>
      <c r="U30" s="102"/>
      <c r="V30" s="102"/>
      <c r="W30" s="99"/>
      <c r="X30" s="101"/>
      <c r="Y30" s="105"/>
      <c r="Z30" s="520"/>
      <c r="AA30" s="520"/>
      <c r="AB30" s="520"/>
      <c r="AC30" s="520"/>
      <c r="AD30" s="520"/>
      <c r="AE30" s="520"/>
      <c r="AF30" s="520"/>
      <c r="AG30" s="520"/>
      <c r="AH30" s="520"/>
      <c r="AI30" s="520"/>
      <c r="AJ30" s="520"/>
      <c r="AK30" s="520"/>
    </row>
    <row r="31" spans="1:69" s="15" customFormat="1" ht="9.75" customHeight="1">
      <c r="A31" s="97"/>
      <c r="B31" s="97"/>
      <c r="C31" s="99"/>
      <c r="D31" s="99"/>
      <c r="E31" s="99"/>
      <c r="F31" s="99"/>
      <c r="G31" s="99"/>
      <c r="H31" s="99"/>
      <c r="I31" s="99"/>
      <c r="J31" s="99"/>
      <c r="K31" s="99"/>
      <c r="L31" s="99"/>
      <c r="M31" s="101"/>
      <c r="N31" s="519"/>
      <c r="O31" s="519"/>
      <c r="P31" s="519"/>
      <c r="Q31" s="519"/>
      <c r="R31" s="101"/>
      <c r="S31" s="102"/>
      <c r="T31" s="102"/>
      <c r="U31" s="102"/>
      <c r="V31" s="102"/>
      <c r="W31" s="103"/>
      <c r="X31" s="103"/>
      <c r="Y31" s="521"/>
      <c r="Z31" s="521"/>
      <c r="AA31" s="521"/>
      <c r="AB31" s="521"/>
      <c r="AC31" s="521"/>
      <c r="AD31" s="521"/>
      <c r="AE31" s="521"/>
      <c r="AF31" s="521"/>
      <c r="AG31" s="521"/>
      <c r="AH31" s="521"/>
      <c r="AI31" s="521"/>
      <c r="AJ31" s="521"/>
      <c r="AK31" s="521"/>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row>
    <row r="32" spans="1:69" s="15" customFormat="1" ht="13.5">
      <c r="A32" s="97"/>
      <c r="B32" s="97"/>
      <c r="C32" s="97"/>
      <c r="D32" s="97"/>
      <c r="E32" s="97"/>
      <c r="F32" s="97"/>
      <c r="G32" s="97"/>
      <c r="H32" s="97"/>
      <c r="I32" s="97"/>
      <c r="J32" s="97"/>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row>
    <row r="33" spans="1:69" s="15" customFormat="1" ht="13.5">
      <c r="A33" s="97" t="s">
        <v>109</v>
      </c>
      <c r="B33" s="97"/>
      <c r="C33" s="97"/>
      <c r="D33" s="97"/>
      <c r="E33" s="97"/>
      <c r="F33" s="97"/>
      <c r="G33" s="522"/>
      <c r="H33" s="97"/>
      <c r="I33" s="97"/>
      <c r="J33" s="97"/>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row>
    <row r="34" spans="1:69" s="15" customFormat="1" ht="13.5">
      <c r="A34" s="97"/>
      <c r="B34" s="97"/>
      <c r="C34" s="97"/>
      <c r="D34" s="97"/>
      <c r="E34" s="97"/>
      <c r="F34" s="97"/>
      <c r="G34" s="522"/>
      <c r="H34" s="97"/>
      <c r="I34" s="97"/>
      <c r="J34" s="97"/>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row>
    <row r="35" spans="1:37" ht="13.5">
      <c r="A35" s="93"/>
      <c r="B35" s="93"/>
      <c r="C35" s="93"/>
      <c r="D35" s="523"/>
      <c r="E35" s="93"/>
      <c r="F35" s="93"/>
      <c r="G35" s="93"/>
      <c r="H35" s="93"/>
      <c r="I35" s="93"/>
      <c r="J35" s="93"/>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row>
    <row r="36" spans="1:37" ht="13.5">
      <c r="A36" s="524"/>
      <c r="B36" s="524"/>
      <c r="C36" s="524"/>
      <c r="D36" s="88"/>
      <c r="E36" s="525" t="s">
        <v>105</v>
      </c>
      <c r="F36" s="524"/>
      <c r="G36" s="524"/>
      <c r="H36" s="524"/>
      <c r="I36" s="524"/>
      <c r="J36" s="524"/>
      <c r="K36" s="524"/>
      <c r="L36" s="524" t="s">
        <v>104</v>
      </c>
      <c r="M36" s="524"/>
      <c r="N36" s="524"/>
      <c r="O36" s="524"/>
      <c r="P36" s="524"/>
      <c r="Q36" s="524"/>
      <c r="R36" s="103"/>
      <c r="S36" s="524" t="s">
        <v>91</v>
      </c>
      <c r="T36" s="524"/>
      <c r="U36" s="524"/>
      <c r="V36" s="524"/>
      <c r="W36" s="524"/>
      <c r="X36" s="524"/>
      <c r="Y36" s="524"/>
      <c r="Z36" s="526"/>
      <c r="AA36" s="526" t="s">
        <v>103</v>
      </c>
      <c r="AB36" s="526"/>
      <c r="AC36" s="526"/>
      <c r="AD36" s="526"/>
      <c r="AE36" s="526"/>
      <c r="AF36" s="526"/>
      <c r="AG36" s="526"/>
      <c r="AH36" s="526"/>
      <c r="AI36" s="526"/>
      <c r="AJ36" s="526"/>
      <c r="AK36" s="526"/>
    </row>
    <row r="37" spans="1:37" ht="13.5">
      <c r="A37" s="524"/>
      <c r="B37" s="524" t="s">
        <v>107</v>
      </c>
      <c r="C37" s="524"/>
      <c r="D37" s="527" t="s">
        <v>101</v>
      </c>
      <c r="E37" s="620">
        <f>I5</f>
        <v>0</v>
      </c>
      <c r="F37" s="620"/>
      <c r="G37" s="620"/>
      <c r="H37" s="620"/>
      <c r="I37" s="620"/>
      <c r="J37" s="620"/>
      <c r="K37" s="524" t="s">
        <v>94</v>
      </c>
      <c r="L37" s="594"/>
      <c r="M37" s="594"/>
      <c r="N37" s="594"/>
      <c r="O37" s="594"/>
      <c r="P37" s="594"/>
      <c r="Q37" s="594"/>
      <c r="R37" s="524" t="s">
        <v>94</v>
      </c>
      <c r="S37" s="594"/>
      <c r="T37" s="594"/>
      <c r="U37" s="594"/>
      <c r="V37" s="594"/>
      <c r="W37" s="594"/>
      <c r="X37" s="594"/>
      <c r="Y37" s="514"/>
      <c r="Z37" s="524" t="s">
        <v>94</v>
      </c>
      <c r="AA37" s="524"/>
      <c r="AB37" s="594"/>
      <c r="AC37" s="594"/>
      <c r="AD37" s="594"/>
      <c r="AE37" s="594"/>
      <c r="AF37" s="594"/>
      <c r="AG37" s="594"/>
      <c r="AJ37" s="526"/>
      <c r="AK37" s="526"/>
    </row>
    <row r="38" spans="1:69" s="15" customFormat="1" ht="13.5">
      <c r="A38" s="524"/>
      <c r="B38" s="524"/>
      <c r="C38" s="524"/>
      <c r="D38" s="527"/>
      <c r="E38" s="514"/>
      <c r="F38" s="514"/>
      <c r="G38" s="514"/>
      <c r="H38" s="514"/>
      <c r="I38" s="514"/>
      <c r="J38" s="514"/>
      <c r="K38" s="524"/>
      <c r="L38" s="514"/>
      <c r="M38" s="514"/>
      <c r="N38" s="514"/>
      <c r="O38" s="514"/>
      <c r="P38" s="514"/>
      <c r="Q38" s="514"/>
      <c r="R38" s="524"/>
      <c r="S38" s="514"/>
      <c r="T38" s="514"/>
      <c r="U38" s="514"/>
      <c r="V38" s="514"/>
      <c r="W38" s="514"/>
      <c r="X38" s="514"/>
      <c r="Y38" s="514"/>
      <c r="Z38" s="524"/>
      <c r="AA38" s="524"/>
      <c r="AB38" s="514"/>
      <c r="AC38" s="514"/>
      <c r="AD38" s="514"/>
      <c r="AE38" s="514"/>
      <c r="AF38" s="514"/>
      <c r="AG38" s="514"/>
      <c r="AH38" s="526"/>
      <c r="AI38" s="526"/>
      <c r="AJ38" s="526"/>
      <c r="AK38" s="526"/>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row>
    <row r="39" spans="1:69" s="15" customFormat="1" ht="13.5">
      <c r="A39" s="524"/>
      <c r="B39" s="524"/>
      <c r="C39" s="524"/>
      <c r="D39" s="527"/>
      <c r="E39" s="514"/>
      <c r="F39" s="528" t="s">
        <v>100</v>
      </c>
      <c r="G39" s="514"/>
      <c r="H39" s="514"/>
      <c r="I39" s="514"/>
      <c r="J39" s="514"/>
      <c r="K39" s="524"/>
      <c r="L39" s="514"/>
      <c r="M39" s="514"/>
      <c r="N39" s="514"/>
      <c r="O39" s="514"/>
      <c r="P39" s="514"/>
      <c r="Q39" s="514"/>
      <c r="R39" s="524"/>
      <c r="S39" s="514"/>
      <c r="T39" s="514"/>
      <c r="U39" s="514"/>
      <c r="V39" s="514"/>
      <c r="W39" s="514"/>
      <c r="X39" s="514"/>
      <c r="Y39" s="514"/>
      <c r="Z39" s="524"/>
      <c r="AA39" s="524"/>
      <c r="AB39" s="514"/>
      <c r="AC39" s="514"/>
      <c r="AD39" s="514"/>
      <c r="AE39" s="514"/>
      <c r="AF39" s="514"/>
      <c r="AG39" s="514"/>
      <c r="AH39" s="526"/>
      <c r="AI39" s="526"/>
      <c r="AJ39" s="526"/>
      <c r="AK39" s="526"/>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row>
    <row r="40" spans="1:69" s="15" customFormat="1" ht="13.5">
      <c r="A40" s="524"/>
      <c r="B40" s="524"/>
      <c r="C40" s="524"/>
      <c r="D40" s="527"/>
      <c r="E40" s="514"/>
      <c r="F40" s="528" t="s">
        <v>98</v>
      </c>
      <c r="G40" s="514"/>
      <c r="H40" s="514"/>
      <c r="I40" s="514"/>
      <c r="J40" s="514"/>
      <c r="K40" s="524"/>
      <c r="L40" s="514"/>
      <c r="M40" s="514"/>
      <c r="N40" s="103"/>
      <c r="O40" s="514"/>
      <c r="P40" s="514"/>
      <c r="Q40" s="514"/>
      <c r="R40" s="524"/>
      <c r="S40" s="514"/>
      <c r="T40" s="514"/>
      <c r="U40" s="514"/>
      <c r="V40" s="514"/>
      <c r="W40" s="514"/>
      <c r="X40" s="514"/>
      <c r="Y40" s="514"/>
      <c r="Z40" s="524"/>
      <c r="AA40" s="524"/>
      <c r="AB40" s="514"/>
      <c r="AC40" s="514"/>
      <c r="AD40" s="514"/>
      <c r="AE40" s="514"/>
      <c r="AF40" s="514"/>
      <c r="AG40" s="514"/>
      <c r="AH40" s="526"/>
      <c r="AI40" s="526"/>
      <c r="AJ40" s="526"/>
      <c r="AK40" s="526"/>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row>
    <row r="41" spans="1:69" s="15" customFormat="1" ht="13.5">
      <c r="A41" s="524"/>
      <c r="B41" s="524"/>
      <c r="C41" s="524"/>
      <c r="D41" s="527"/>
      <c r="E41" s="514"/>
      <c r="F41" s="528" t="s">
        <v>106</v>
      </c>
      <c r="G41" s="514"/>
      <c r="H41" s="514"/>
      <c r="I41" s="514"/>
      <c r="J41" s="514"/>
      <c r="K41" s="524"/>
      <c r="L41" s="514"/>
      <c r="M41" s="514"/>
      <c r="N41" s="528"/>
      <c r="O41" s="514"/>
      <c r="P41" s="514"/>
      <c r="Q41" s="514"/>
      <c r="R41" s="524"/>
      <c r="S41" s="524" t="s">
        <v>91</v>
      </c>
      <c r="T41" s="524"/>
      <c r="U41" s="524"/>
      <c r="V41" s="524"/>
      <c r="W41" s="524"/>
      <c r="X41" s="524"/>
      <c r="Y41" s="524"/>
      <c r="Z41" s="524"/>
      <c r="AA41" s="524"/>
      <c r="AB41" s="524"/>
      <c r="AC41" s="524"/>
      <c r="AD41" s="524"/>
      <c r="AE41" s="524"/>
      <c r="AF41" s="524"/>
      <c r="AG41" s="524"/>
      <c r="AH41" s="524"/>
      <c r="AI41" s="524"/>
      <c r="AJ41" s="524"/>
      <c r="AK41" s="526"/>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row>
    <row r="42" spans="1:69" s="15" customFormat="1" ht="13.5">
      <c r="A42" s="524"/>
      <c r="B42" s="524"/>
      <c r="C42" s="524"/>
      <c r="D42" s="527"/>
      <c r="E42" s="524" t="s">
        <v>94</v>
      </c>
      <c r="F42" s="594"/>
      <c r="G42" s="594"/>
      <c r="H42" s="594"/>
      <c r="I42" s="594"/>
      <c r="J42" s="594"/>
      <c r="K42" s="594"/>
      <c r="L42" s="103"/>
      <c r="M42" s="526" t="s">
        <v>93</v>
      </c>
      <c r="N42" s="526" t="s">
        <v>92</v>
      </c>
      <c r="O42" s="514"/>
      <c r="P42" s="514"/>
      <c r="Q42" s="514"/>
      <c r="R42" s="524" t="s">
        <v>90</v>
      </c>
      <c r="S42" s="620">
        <f>S37</f>
        <v>0</v>
      </c>
      <c r="T42" s="620"/>
      <c r="U42" s="620"/>
      <c r="V42" s="620"/>
      <c r="W42" s="620"/>
      <c r="X42" s="620"/>
      <c r="Y42" s="514"/>
      <c r="Z42" s="514"/>
      <c r="AA42" s="524" t="s">
        <v>85</v>
      </c>
      <c r="AB42" s="620">
        <f>ROUND((E37-L37-S37-AB37-F42)*1.3333,)+S42</f>
        <v>0</v>
      </c>
      <c r="AC42" s="620"/>
      <c r="AD42" s="620"/>
      <c r="AE42" s="620"/>
      <c r="AF42" s="620"/>
      <c r="AG42" s="620"/>
      <c r="AH42" s="524" t="s">
        <v>89</v>
      </c>
      <c r="AI42" s="524"/>
      <c r="AJ42" s="524" t="s">
        <v>991</v>
      </c>
      <c r="AK42" s="524"/>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row>
    <row r="43" spans="1:69" s="15" customFormat="1" ht="13.5">
      <c r="A43" s="524"/>
      <c r="B43" s="524"/>
      <c r="C43" s="524"/>
      <c r="D43" s="527"/>
      <c r="E43" s="524"/>
      <c r="F43" s="514"/>
      <c r="G43" s="514"/>
      <c r="H43" s="514"/>
      <c r="I43" s="514"/>
      <c r="J43" s="514"/>
      <c r="K43" s="514"/>
      <c r="L43" s="103"/>
      <c r="M43" s="526"/>
      <c r="N43" s="526"/>
      <c r="O43" s="514"/>
      <c r="P43" s="514"/>
      <c r="Q43" s="514"/>
      <c r="R43" s="524"/>
      <c r="S43" s="514"/>
      <c r="T43" s="514"/>
      <c r="U43" s="514"/>
      <c r="V43" s="514"/>
      <c r="W43" s="514"/>
      <c r="X43" s="514"/>
      <c r="Y43" s="514"/>
      <c r="Z43" s="514"/>
      <c r="AA43" s="524"/>
      <c r="AB43" s="514"/>
      <c r="AC43" s="514"/>
      <c r="AD43" s="514"/>
      <c r="AE43" s="514"/>
      <c r="AF43" s="514"/>
      <c r="AG43" s="514"/>
      <c r="AH43" s="524"/>
      <c r="AI43" s="524"/>
      <c r="AJ43" s="524"/>
      <c r="AK43" s="524"/>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row>
    <row r="44" spans="1:69" s="15" customFormat="1" ht="13.5">
      <c r="A44" s="524"/>
      <c r="B44" s="524"/>
      <c r="C44" s="524"/>
      <c r="D44" s="527"/>
      <c r="E44" s="524"/>
      <c r="F44" s="514"/>
      <c r="G44" s="514"/>
      <c r="H44" s="514"/>
      <c r="I44" s="514"/>
      <c r="J44" s="514"/>
      <c r="K44" s="514"/>
      <c r="L44" s="103"/>
      <c r="M44" s="526"/>
      <c r="N44" s="526"/>
      <c r="O44" s="514"/>
      <c r="P44" s="514"/>
      <c r="Q44" s="514"/>
      <c r="R44" s="524"/>
      <c r="S44" s="524"/>
      <c r="T44" s="514"/>
      <c r="U44" s="514"/>
      <c r="V44" s="514"/>
      <c r="W44" s="514"/>
      <c r="X44" s="514"/>
      <c r="Y44" s="514"/>
      <c r="Z44" s="514"/>
      <c r="AA44" s="524"/>
      <c r="AB44" s="514"/>
      <c r="AC44" s="514"/>
      <c r="AD44" s="514"/>
      <c r="AE44" s="514"/>
      <c r="AF44" s="514"/>
      <c r="AG44" s="514"/>
      <c r="AH44" s="524"/>
      <c r="AI44" s="524"/>
      <c r="AJ44" s="524"/>
      <c r="AK44" s="524"/>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row>
    <row r="45" spans="1:69" s="15" customFormat="1" ht="13.5">
      <c r="A45" s="524"/>
      <c r="B45" s="524"/>
      <c r="C45" s="524"/>
      <c r="D45" s="88"/>
      <c r="E45" s="525" t="s">
        <v>105</v>
      </c>
      <c r="F45" s="524"/>
      <c r="G45" s="524"/>
      <c r="H45" s="524"/>
      <c r="I45" s="524"/>
      <c r="J45" s="524"/>
      <c r="K45" s="524"/>
      <c r="L45" s="524" t="s">
        <v>104</v>
      </c>
      <c r="M45" s="524"/>
      <c r="N45" s="524"/>
      <c r="O45" s="524"/>
      <c r="P45" s="524"/>
      <c r="Q45" s="524"/>
      <c r="R45" s="103"/>
      <c r="S45" s="524" t="s">
        <v>108</v>
      </c>
      <c r="T45" s="524"/>
      <c r="U45" s="524"/>
      <c r="V45" s="524"/>
      <c r="W45" s="524"/>
      <c r="X45" s="524"/>
      <c r="Y45" s="524"/>
      <c r="Z45" s="526"/>
      <c r="AA45" s="526" t="s">
        <v>103</v>
      </c>
      <c r="AB45" s="526"/>
      <c r="AC45" s="526"/>
      <c r="AD45" s="526"/>
      <c r="AE45" s="526"/>
      <c r="AF45" s="526"/>
      <c r="AG45" s="526"/>
      <c r="AH45" s="526"/>
      <c r="AI45" s="526"/>
      <c r="AJ45" s="526"/>
      <c r="AK45" s="526"/>
      <c r="AL45" s="88"/>
      <c r="AM45" s="88"/>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row>
    <row r="46" spans="1:69" s="15" customFormat="1" ht="13.5">
      <c r="A46" s="524"/>
      <c r="B46" s="524" t="s">
        <v>102</v>
      </c>
      <c r="C46" s="524"/>
      <c r="D46" s="527" t="s">
        <v>101</v>
      </c>
      <c r="E46" s="620">
        <f>I8</f>
        <v>0</v>
      </c>
      <c r="F46" s="620"/>
      <c r="G46" s="620"/>
      <c r="H46" s="620"/>
      <c r="I46" s="620"/>
      <c r="J46" s="620"/>
      <c r="K46" s="524" t="s">
        <v>94</v>
      </c>
      <c r="L46" s="594"/>
      <c r="M46" s="594"/>
      <c r="N46" s="594"/>
      <c r="O46" s="594"/>
      <c r="P46" s="594"/>
      <c r="Q46" s="594"/>
      <c r="R46" s="524" t="s">
        <v>94</v>
      </c>
      <c r="S46" s="594"/>
      <c r="T46" s="594"/>
      <c r="U46" s="594"/>
      <c r="V46" s="594"/>
      <c r="W46" s="594"/>
      <c r="X46" s="594"/>
      <c r="Y46" s="514"/>
      <c r="Z46" s="524" t="s">
        <v>94</v>
      </c>
      <c r="AA46" s="524"/>
      <c r="AB46" s="594"/>
      <c r="AC46" s="594"/>
      <c r="AD46" s="594"/>
      <c r="AE46" s="594"/>
      <c r="AF46" s="594"/>
      <c r="AG46" s="594"/>
      <c r="AH46" s="88"/>
      <c r="AI46" s="88"/>
      <c r="AJ46" s="526"/>
      <c r="AK46" s="526"/>
      <c r="AL46" s="88"/>
      <c r="AM46" s="88"/>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row>
    <row r="47" spans="1:69" s="15" customFormat="1" ht="13.5">
      <c r="A47" s="524"/>
      <c r="B47" s="524"/>
      <c r="C47" s="524"/>
      <c r="D47" s="527"/>
      <c r="E47" s="514"/>
      <c r="F47" s="514"/>
      <c r="G47" s="514"/>
      <c r="H47" s="514"/>
      <c r="I47" s="514"/>
      <c r="J47" s="514"/>
      <c r="K47" s="524"/>
      <c r="L47" s="514"/>
      <c r="M47" s="514"/>
      <c r="N47" s="514"/>
      <c r="O47" s="514"/>
      <c r="P47" s="514"/>
      <c r="Q47" s="514"/>
      <c r="R47" s="524"/>
      <c r="S47" s="514"/>
      <c r="T47" s="514"/>
      <c r="U47" s="514"/>
      <c r="V47" s="514"/>
      <c r="W47" s="514"/>
      <c r="X47" s="514"/>
      <c r="Y47" s="514"/>
      <c r="Z47" s="524"/>
      <c r="AA47" s="524"/>
      <c r="AB47" s="514"/>
      <c r="AC47" s="514"/>
      <c r="AD47" s="514"/>
      <c r="AE47" s="514"/>
      <c r="AF47" s="514"/>
      <c r="AG47" s="514"/>
      <c r="AH47" s="526"/>
      <c r="AI47" s="526"/>
      <c r="AJ47" s="526"/>
      <c r="AK47" s="526"/>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row>
    <row r="48" spans="1:69" s="15" customFormat="1" ht="13.5">
      <c r="A48" s="524"/>
      <c r="B48" s="524"/>
      <c r="C48" s="524"/>
      <c r="D48" s="527"/>
      <c r="E48" s="514"/>
      <c r="F48" s="528" t="s">
        <v>100</v>
      </c>
      <c r="G48" s="514"/>
      <c r="H48" s="514"/>
      <c r="I48" s="514"/>
      <c r="J48" s="514"/>
      <c r="K48" s="524"/>
      <c r="L48" s="514"/>
      <c r="M48" s="514"/>
      <c r="N48" s="514"/>
      <c r="O48" s="514"/>
      <c r="P48" s="514"/>
      <c r="Q48" s="514"/>
      <c r="R48" s="528" t="s">
        <v>99</v>
      </c>
      <c r="S48" s="514"/>
      <c r="T48" s="514"/>
      <c r="U48" s="514"/>
      <c r="V48" s="514"/>
      <c r="W48" s="524"/>
      <c r="X48" s="514"/>
      <c r="Y48" s="514"/>
      <c r="Z48" s="524"/>
      <c r="AA48" s="524"/>
      <c r="AB48" s="514"/>
      <c r="AC48" s="514"/>
      <c r="AD48" s="514"/>
      <c r="AE48" s="514"/>
      <c r="AF48" s="514"/>
      <c r="AG48" s="514"/>
      <c r="AH48" s="526"/>
      <c r="AI48" s="526"/>
      <c r="AJ48" s="526"/>
      <c r="AK48" s="526"/>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s="15" customFormat="1" ht="13.5">
      <c r="A49" s="524"/>
      <c r="B49" s="524"/>
      <c r="C49" s="524"/>
      <c r="D49" s="527"/>
      <c r="E49" s="514"/>
      <c r="F49" s="528" t="s">
        <v>98</v>
      </c>
      <c r="G49" s="514"/>
      <c r="H49" s="514"/>
      <c r="I49" s="514"/>
      <c r="J49" s="514"/>
      <c r="K49" s="524"/>
      <c r="L49" s="514"/>
      <c r="M49" s="514"/>
      <c r="N49" s="103"/>
      <c r="O49" s="514"/>
      <c r="P49" s="514"/>
      <c r="Q49" s="514"/>
      <c r="R49" s="528" t="s">
        <v>97</v>
      </c>
      <c r="S49" s="514"/>
      <c r="T49" s="514"/>
      <c r="U49" s="514"/>
      <c r="V49" s="514"/>
      <c r="W49" s="524"/>
      <c r="X49" s="514"/>
      <c r="Y49" s="514"/>
      <c r="Z49" s="524"/>
      <c r="AA49" s="524"/>
      <c r="AB49" s="514"/>
      <c r="AC49" s="514"/>
      <c r="AD49" s="514"/>
      <c r="AE49" s="514"/>
      <c r="AF49" s="514"/>
      <c r="AG49" s="514"/>
      <c r="AH49" s="526"/>
      <c r="AI49" s="526"/>
      <c r="AJ49" s="526"/>
      <c r="AK49" s="526"/>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69" s="15" customFormat="1" ht="13.5">
      <c r="A50" s="524"/>
      <c r="B50" s="524"/>
      <c r="C50" s="524"/>
      <c r="D50" s="527"/>
      <c r="E50" s="514"/>
      <c r="F50" s="528" t="s">
        <v>96</v>
      </c>
      <c r="G50" s="514"/>
      <c r="H50" s="514"/>
      <c r="I50" s="514"/>
      <c r="J50" s="514"/>
      <c r="K50" s="524"/>
      <c r="L50" s="514"/>
      <c r="M50" s="514"/>
      <c r="N50" s="528"/>
      <c r="O50" s="514"/>
      <c r="P50" s="514"/>
      <c r="Q50" s="514"/>
      <c r="R50" s="528" t="s">
        <v>95</v>
      </c>
      <c r="S50" s="514"/>
      <c r="T50" s="514"/>
      <c r="U50" s="514"/>
      <c r="V50" s="514"/>
      <c r="W50" s="524"/>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69" s="15" customFormat="1" ht="13.5">
      <c r="A51" s="524"/>
      <c r="B51" s="524"/>
      <c r="C51" s="524"/>
      <c r="D51" s="527"/>
      <c r="E51" s="524" t="s">
        <v>94</v>
      </c>
      <c r="F51" s="594"/>
      <c r="G51" s="594"/>
      <c r="H51" s="594"/>
      <c r="I51" s="594"/>
      <c r="J51" s="594"/>
      <c r="K51" s="594"/>
      <c r="L51" s="103"/>
      <c r="M51" s="103"/>
      <c r="N51" s="524" t="s">
        <v>94</v>
      </c>
      <c r="O51" s="103"/>
      <c r="P51" s="103"/>
      <c r="Q51" s="514"/>
      <c r="R51" s="594"/>
      <c r="S51" s="594"/>
      <c r="T51" s="594"/>
      <c r="U51" s="594"/>
      <c r="V51" s="594"/>
      <c r="W51" s="594"/>
      <c r="X51" s="103"/>
      <c r="Y51" s="103"/>
      <c r="Z51" s="103"/>
      <c r="AA51" s="526" t="s">
        <v>93</v>
      </c>
      <c r="AB51" s="526" t="s">
        <v>92</v>
      </c>
      <c r="AC51" s="514"/>
      <c r="AD51" s="514"/>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69" s="15" customFormat="1" ht="13.5">
      <c r="A52" s="524"/>
      <c r="B52" s="524"/>
      <c r="C52" s="524"/>
      <c r="D52" s="527"/>
      <c r="E52" s="524"/>
      <c r="F52" s="514"/>
      <c r="G52" s="514"/>
      <c r="H52" s="514"/>
      <c r="I52" s="514"/>
      <c r="J52" s="514"/>
      <c r="K52" s="514"/>
      <c r="L52" s="103"/>
      <c r="M52" s="103"/>
      <c r="N52" s="524"/>
      <c r="O52" s="103"/>
      <c r="P52" s="103"/>
      <c r="Q52" s="514"/>
      <c r="R52" s="514"/>
      <c r="S52" s="514"/>
      <c r="T52" s="514"/>
      <c r="U52" s="514"/>
      <c r="V52" s="514"/>
      <c r="W52" s="514"/>
      <c r="X52" s="103"/>
      <c r="Y52" s="103"/>
      <c r="Z52" s="103"/>
      <c r="AA52" s="526"/>
      <c r="AB52" s="526"/>
      <c r="AC52" s="514"/>
      <c r="AD52" s="514"/>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row>
    <row r="53" spans="1:37" ht="13.5">
      <c r="A53" s="524"/>
      <c r="B53" s="524"/>
      <c r="C53" s="527"/>
      <c r="D53" s="514"/>
      <c r="E53" s="514"/>
      <c r="F53" s="514"/>
      <c r="G53" s="514"/>
      <c r="H53" s="514"/>
      <c r="I53" s="514"/>
      <c r="J53" s="524"/>
      <c r="K53" s="514"/>
      <c r="L53" s="514"/>
      <c r="M53" s="514"/>
      <c r="N53" s="514"/>
      <c r="O53" s="514"/>
      <c r="P53" s="514"/>
      <c r="Q53" s="524"/>
      <c r="R53" s="524"/>
      <c r="S53" s="524" t="s">
        <v>108</v>
      </c>
      <c r="T53" s="524"/>
      <c r="U53" s="524"/>
      <c r="V53" s="524"/>
      <c r="W53" s="524"/>
      <c r="X53" s="524"/>
      <c r="Y53" s="524"/>
      <c r="Z53" s="524"/>
      <c r="AA53" s="524"/>
      <c r="AB53" s="524"/>
      <c r="AC53" s="524"/>
      <c r="AD53" s="524"/>
      <c r="AE53" s="524"/>
      <c r="AF53" s="524"/>
      <c r="AG53" s="524"/>
      <c r="AH53" s="524"/>
      <c r="AI53" s="524"/>
      <c r="AJ53" s="524"/>
      <c r="AK53" s="526"/>
    </row>
    <row r="54" spans="1:37" ht="13.5">
      <c r="A54" s="524"/>
      <c r="B54" s="524"/>
      <c r="C54" s="527"/>
      <c r="D54" s="514"/>
      <c r="E54" s="514"/>
      <c r="F54" s="514"/>
      <c r="G54" s="514"/>
      <c r="H54" s="514"/>
      <c r="I54" s="514"/>
      <c r="J54" s="524"/>
      <c r="K54" s="514"/>
      <c r="L54" s="514"/>
      <c r="M54" s="514"/>
      <c r="N54" s="514"/>
      <c r="O54" s="514"/>
      <c r="P54" s="514"/>
      <c r="Q54" s="524"/>
      <c r="R54" s="524" t="s">
        <v>90</v>
      </c>
      <c r="S54" s="620">
        <f>S46</f>
        <v>0</v>
      </c>
      <c r="T54" s="620"/>
      <c r="U54" s="620"/>
      <c r="V54" s="620"/>
      <c r="W54" s="620"/>
      <c r="X54" s="620"/>
      <c r="Y54" s="514"/>
      <c r="Z54" s="514"/>
      <c r="AA54" s="524" t="s">
        <v>85</v>
      </c>
      <c r="AB54" s="620">
        <f>ROUND((E46-L46-S46-AB46-F51-R51)*1.3333,)+S54</f>
        <v>0</v>
      </c>
      <c r="AC54" s="620"/>
      <c r="AD54" s="620"/>
      <c r="AE54" s="620"/>
      <c r="AF54" s="620"/>
      <c r="AG54" s="620"/>
      <c r="AH54" s="524" t="s">
        <v>89</v>
      </c>
      <c r="AI54" s="524"/>
      <c r="AJ54" s="524" t="s">
        <v>992</v>
      </c>
      <c r="AK54" s="524"/>
    </row>
    <row r="55" spans="1:69" s="15" customFormat="1" ht="13.5">
      <c r="A55" s="524"/>
      <c r="B55" s="524"/>
      <c r="C55" s="527"/>
      <c r="D55" s="514"/>
      <c r="E55" s="514"/>
      <c r="F55" s="514"/>
      <c r="G55" s="514"/>
      <c r="H55" s="514"/>
      <c r="I55" s="514"/>
      <c r="J55" s="524"/>
      <c r="K55" s="514"/>
      <c r="L55" s="514"/>
      <c r="M55" s="514"/>
      <c r="N55" s="514"/>
      <c r="O55" s="514"/>
      <c r="P55" s="514"/>
      <c r="Q55" s="524"/>
      <c r="R55" s="524"/>
      <c r="S55" s="514"/>
      <c r="T55" s="514"/>
      <c r="U55" s="514"/>
      <c r="V55" s="514"/>
      <c r="W55" s="514"/>
      <c r="X55" s="514"/>
      <c r="Y55" s="514"/>
      <c r="Z55" s="514"/>
      <c r="AA55" s="524"/>
      <c r="AB55" s="514"/>
      <c r="AC55" s="514"/>
      <c r="AD55" s="514"/>
      <c r="AE55" s="514"/>
      <c r="AF55" s="514"/>
      <c r="AG55" s="514"/>
      <c r="AH55" s="524"/>
      <c r="AI55" s="524"/>
      <c r="AJ55" s="524"/>
      <c r="AK55" s="524"/>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row>
    <row r="56" spans="1:37" ht="13.5">
      <c r="A56" s="524"/>
      <c r="B56" s="524"/>
      <c r="C56" s="527"/>
      <c r="D56" s="514"/>
      <c r="E56" s="514"/>
      <c r="F56" s="514"/>
      <c r="G56" s="514"/>
      <c r="H56" s="514"/>
      <c r="I56" s="514"/>
      <c r="J56" s="524"/>
      <c r="K56" s="514"/>
      <c r="L56" s="514"/>
      <c r="M56" s="514"/>
      <c r="N56" s="514"/>
      <c r="O56" s="514"/>
      <c r="P56" s="514"/>
      <c r="Q56" s="524"/>
      <c r="R56" s="514"/>
      <c r="S56" s="514"/>
      <c r="T56" s="514"/>
      <c r="U56" s="514"/>
      <c r="V56" s="514"/>
      <c r="W56" s="514"/>
      <c r="X56" s="524"/>
      <c r="Y56" s="514"/>
      <c r="Z56" s="514"/>
      <c r="AA56" s="514"/>
      <c r="AB56" s="514"/>
      <c r="AC56" s="514"/>
      <c r="AD56" s="514"/>
      <c r="AE56" s="526"/>
      <c r="AF56" s="526"/>
      <c r="AG56" s="526"/>
      <c r="AH56" s="526"/>
      <c r="AI56" s="526"/>
      <c r="AJ56" s="526"/>
      <c r="AK56" s="526"/>
    </row>
    <row r="57" spans="1:37" ht="13.5">
      <c r="A57" s="524"/>
      <c r="B57" s="524"/>
      <c r="C57" s="527"/>
      <c r="D57" s="514"/>
      <c r="E57" s="514"/>
      <c r="F57" s="514"/>
      <c r="G57" s="514"/>
      <c r="H57" s="514"/>
      <c r="I57" s="514"/>
      <c r="J57" s="524"/>
      <c r="K57" s="514"/>
      <c r="L57" s="524" t="s">
        <v>104</v>
      </c>
      <c r="M57" s="514"/>
      <c r="N57" s="514"/>
      <c r="O57" s="514"/>
      <c r="P57" s="514"/>
      <c r="Q57" s="524"/>
      <c r="R57" s="514"/>
      <c r="S57" s="514"/>
      <c r="T57" s="514"/>
      <c r="U57" s="514"/>
      <c r="V57" s="514"/>
      <c r="W57" s="514"/>
      <c r="X57" s="524"/>
      <c r="Y57" s="514"/>
      <c r="Z57" s="514"/>
      <c r="AA57" s="514"/>
      <c r="AB57" s="514"/>
      <c r="AC57" s="514"/>
      <c r="AD57" s="514"/>
      <c r="AE57" s="526"/>
      <c r="AF57" s="526"/>
      <c r="AG57" s="526"/>
      <c r="AH57" s="526"/>
      <c r="AI57" s="526"/>
      <c r="AJ57" s="526"/>
      <c r="AK57" s="526"/>
    </row>
    <row r="58" spans="1:69" s="15" customFormat="1" ht="13.5">
      <c r="A58" s="524"/>
      <c r="B58" s="524"/>
      <c r="C58" s="524"/>
      <c r="D58" s="88"/>
      <c r="E58" s="525" t="s">
        <v>105</v>
      </c>
      <c r="F58" s="524"/>
      <c r="G58" s="524"/>
      <c r="H58" s="524"/>
      <c r="I58" s="524"/>
      <c r="J58" s="524"/>
      <c r="K58" s="524"/>
      <c r="L58" s="529" t="s">
        <v>676</v>
      </c>
      <c r="M58" s="524"/>
      <c r="N58" s="524"/>
      <c r="O58" s="524"/>
      <c r="P58" s="524"/>
      <c r="Q58" s="524"/>
      <c r="R58" s="103"/>
      <c r="S58" s="524"/>
      <c r="T58" s="524"/>
      <c r="U58" s="524"/>
      <c r="V58" s="524"/>
      <c r="W58" s="524" t="s">
        <v>108</v>
      </c>
      <c r="X58" s="524"/>
      <c r="Y58" s="524"/>
      <c r="Z58" s="524"/>
      <c r="AA58" s="524"/>
      <c r="AB58" s="524"/>
      <c r="AC58" s="524"/>
      <c r="AD58" s="526"/>
      <c r="AE58" s="526" t="s">
        <v>103</v>
      </c>
      <c r="AF58" s="103"/>
      <c r="AG58" s="526"/>
      <c r="AH58" s="526"/>
      <c r="AI58" s="526"/>
      <c r="AJ58" s="526"/>
      <c r="AK58" s="526"/>
      <c r="AL58" s="88"/>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row>
    <row r="59" spans="1:69" s="15" customFormat="1" ht="13.5">
      <c r="A59" s="524"/>
      <c r="B59" s="524" t="s">
        <v>674</v>
      </c>
      <c r="C59" s="524"/>
      <c r="D59" s="527" t="s">
        <v>101</v>
      </c>
      <c r="E59" s="620">
        <f>I11</f>
        <v>0</v>
      </c>
      <c r="F59" s="620"/>
      <c r="G59" s="620"/>
      <c r="H59" s="620"/>
      <c r="I59" s="620"/>
      <c r="J59" s="620"/>
      <c r="K59" s="524" t="s">
        <v>94</v>
      </c>
      <c r="L59" s="594"/>
      <c r="M59" s="594"/>
      <c r="N59" s="594"/>
      <c r="O59" s="594"/>
      <c r="P59" s="594"/>
      <c r="Q59" s="594"/>
      <c r="R59" s="524"/>
      <c r="S59" s="530"/>
      <c r="T59" s="530" t="s">
        <v>94</v>
      </c>
      <c r="U59" s="530"/>
      <c r="V59" s="530"/>
      <c r="W59" s="594"/>
      <c r="X59" s="594"/>
      <c r="Y59" s="594"/>
      <c r="Z59" s="594"/>
      <c r="AA59" s="594"/>
      <c r="AB59" s="594"/>
      <c r="AC59" s="514"/>
      <c r="AD59" s="524" t="s">
        <v>94</v>
      </c>
      <c r="AE59" s="524"/>
      <c r="AF59" s="594"/>
      <c r="AG59" s="594"/>
      <c r="AH59" s="594"/>
      <c r="AI59" s="594"/>
      <c r="AJ59" s="594"/>
      <c r="AK59" s="594"/>
      <c r="AL59" s="88"/>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row>
    <row r="60" spans="1:69" s="15" customFormat="1" ht="13.5">
      <c r="A60" s="524"/>
      <c r="B60" s="524"/>
      <c r="C60" s="524"/>
      <c r="D60" s="527"/>
      <c r="E60" s="514"/>
      <c r="F60" s="514"/>
      <c r="G60" s="514"/>
      <c r="H60" s="514"/>
      <c r="I60" s="514"/>
      <c r="J60" s="514"/>
      <c r="K60" s="524"/>
      <c r="L60" s="514"/>
      <c r="M60" s="514"/>
      <c r="N60" s="514"/>
      <c r="O60" s="514"/>
      <c r="P60" s="514"/>
      <c r="Q60" s="514"/>
      <c r="R60" s="524"/>
      <c r="S60" s="514"/>
      <c r="T60" s="514"/>
      <c r="U60" s="514"/>
      <c r="V60" s="514"/>
      <c r="W60" s="514"/>
      <c r="X60" s="514"/>
      <c r="Y60" s="514"/>
      <c r="Z60" s="524"/>
      <c r="AA60" s="524"/>
      <c r="AB60" s="514"/>
      <c r="AC60" s="514"/>
      <c r="AD60" s="514"/>
      <c r="AE60" s="514"/>
      <c r="AF60" s="514"/>
      <c r="AG60" s="514"/>
      <c r="AH60" s="526"/>
      <c r="AI60" s="526"/>
      <c r="AJ60" s="526"/>
      <c r="AK60" s="526"/>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row>
    <row r="61" spans="1:69" s="15" customFormat="1" ht="13.5">
      <c r="A61" s="524"/>
      <c r="B61" s="524"/>
      <c r="C61" s="524"/>
      <c r="D61" s="527"/>
      <c r="E61" s="514"/>
      <c r="F61" s="528" t="s">
        <v>100</v>
      </c>
      <c r="G61" s="514"/>
      <c r="H61" s="514"/>
      <c r="I61" s="514"/>
      <c r="J61" s="514"/>
      <c r="K61" s="524"/>
      <c r="L61" s="514"/>
      <c r="M61" s="514"/>
      <c r="N61" s="514"/>
      <c r="O61" s="514"/>
      <c r="P61" s="514"/>
      <c r="Q61" s="514"/>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row>
    <row r="62" spans="1:69" s="15" customFormat="1" ht="13.5">
      <c r="A62" s="524"/>
      <c r="B62" s="524"/>
      <c r="C62" s="524"/>
      <c r="D62" s="527"/>
      <c r="E62" s="514"/>
      <c r="F62" s="528" t="s">
        <v>98</v>
      </c>
      <c r="G62" s="514"/>
      <c r="H62" s="514"/>
      <c r="I62" s="514"/>
      <c r="J62" s="514"/>
      <c r="K62" s="524"/>
      <c r="L62" s="514"/>
      <c r="M62" s="514"/>
      <c r="N62" s="103"/>
      <c r="O62" s="514"/>
      <c r="P62" s="514"/>
      <c r="Q62" s="514"/>
      <c r="R62" s="103"/>
      <c r="S62" s="103"/>
      <c r="T62" s="524" t="s">
        <v>993</v>
      </c>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row>
    <row r="63" spans="1:69" s="15" customFormat="1" ht="13.5">
      <c r="A63" s="524"/>
      <c r="B63" s="524"/>
      <c r="C63" s="524"/>
      <c r="D63" s="527"/>
      <c r="E63" s="514"/>
      <c r="F63" s="528" t="s">
        <v>675</v>
      </c>
      <c r="G63" s="514"/>
      <c r="H63" s="514"/>
      <c r="I63" s="514"/>
      <c r="J63" s="514"/>
      <c r="K63" s="524"/>
      <c r="L63" s="514"/>
      <c r="M63" s="514"/>
      <c r="N63" s="528"/>
      <c r="O63" s="514"/>
      <c r="P63" s="514"/>
      <c r="Q63" s="514"/>
      <c r="R63" s="103"/>
      <c r="S63" s="103"/>
      <c r="T63" s="531" t="s">
        <v>677</v>
      </c>
      <c r="U63" s="531"/>
      <c r="V63" s="531"/>
      <c r="W63" s="529"/>
      <c r="X63" s="531"/>
      <c r="Y63" s="531"/>
      <c r="Z63" s="529"/>
      <c r="AA63" s="531"/>
      <c r="AB63" s="524"/>
      <c r="AC63" s="524"/>
      <c r="AD63" s="524"/>
      <c r="AE63" s="524"/>
      <c r="AF63" s="524" t="s">
        <v>108</v>
      </c>
      <c r="AG63" s="524"/>
      <c r="AH63" s="524"/>
      <c r="AI63" s="524"/>
      <c r="AJ63" s="524"/>
      <c r="AK63" s="524"/>
      <c r="AL63" s="524"/>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row>
    <row r="64" spans="1:69" s="15" customFormat="1" ht="13.5">
      <c r="A64" s="524"/>
      <c r="B64" s="524"/>
      <c r="C64" s="524"/>
      <c r="D64" s="527"/>
      <c r="E64" s="524" t="s">
        <v>94</v>
      </c>
      <c r="F64" s="594"/>
      <c r="G64" s="594"/>
      <c r="H64" s="594"/>
      <c r="I64" s="594"/>
      <c r="J64" s="594"/>
      <c r="K64" s="594"/>
      <c r="L64" s="103"/>
      <c r="M64" s="526" t="s">
        <v>93</v>
      </c>
      <c r="N64" s="526" t="s">
        <v>92</v>
      </c>
      <c r="O64" s="514"/>
      <c r="P64" s="514"/>
      <c r="Q64" s="514"/>
      <c r="R64" s="524" t="s">
        <v>90</v>
      </c>
      <c r="S64" s="524"/>
      <c r="T64" s="594"/>
      <c r="U64" s="594"/>
      <c r="V64" s="594"/>
      <c r="W64" s="594"/>
      <c r="X64" s="594"/>
      <c r="Y64" s="594"/>
      <c r="Z64" s="103"/>
      <c r="AA64" s="514"/>
      <c r="AB64" s="103"/>
      <c r="AC64" s="103"/>
      <c r="AD64" s="524" t="s">
        <v>90</v>
      </c>
      <c r="AE64" s="103"/>
      <c r="AF64" s="620">
        <f>W59</f>
        <v>0</v>
      </c>
      <c r="AG64" s="620"/>
      <c r="AH64" s="620"/>
      <c r="AI64" s="620"/>
      <c r="AJ64" s="620"/>
      <c r="AK64" s="620"/>
      <c r="AL64" s="514"/>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row>
    <row r="65" spans="1:37" ht="13.5">
      <c r="A65" s="524"/>
      <c r="B65" s="524"/>
      <c r="C65" s="527"/>
      <c r="D65" s="514"/>
      <c r="E65" s="514"/>
      <c r="F65" s="514"/>
      <c r="G65" s="514"/>
      <c r="H65" s="514"/>
      <c r="I65" s="514"/>
      <c r="J65" s="524"/>
      <c r="K65" s="514"/>
      <c r="L65" s="514"/>
      <c r="M65" s="514"/>
      <c r="N65" s="514"/>
      <c r="O65" s="514"/>
      <c r="P65" s="514"/>
      <c r="Q65" s="524"/>
      <c r="R65" s="524"/>
      <c r="S65" s="514"/>
      <c r="T65" s="514"/>
      <c r="U65" s="514"/>
      <c r="V65" s="514"/>
      <c r="W65" s="514"/>
      <c r="X65" s="524"/>
      <c r="Y65" s="514"/>
      <c r="Z65" s="514"/>
      <c r="AA65" s="524"/>
      <c r="AB65" s="514"/>
      <c r="AC65" s="514"/>
      <c r="AD65" s="514"/>
      <c r="AE65" s="526"/>
      <c r="AF65" s="526"/>
      <c r="AG65" s="526"/>
      <c r="AH65" s="524"/>
      <c r="AI65" s="524"/>
      <c r="AJ65" s="524"/>
      <c r="AK65" s="524"/>
    </row>
    <row r="66" spans="1:37" ht="13.5">
      <c r="A66" s="524"/>
      <c r="B66" s="524"/>
      <c r="C66" s="527"/>
      <c r="D66" s="514"/>
      <c r="E66" s="514"/>
      <c r="F66" s="514"/>
      <c r="G66" s="514"/>
      <c r="H66" s="514"/>
      <c r="I66" s="514"/>
      <c r="J66" s="524"/>
      <c r="K66" s="514"/>
      <c r="L66" s="514"/>
      <c r="M66" s="514"/>
      <c r="N66" s="514"/>
      <c r="O66" s="514"/>
      <c r="P66" s="514"/>
      <c r="Q66" s="524"/>
      <c r="R66" s="524"/>
      <c r="S66" s="514"/>
      <c r="T66" s="514"/>
      <c r="U66" s="514"/>
      <c r="V66" s="514"/>
      <c r="W66" s="514"/>
      <c r="X66" s="524"/>
      <c r="Y66" s="514"/>
      <c r="Z66" s="514"/>
      <c r="AA66" s="524" t="s">
        <v>85</v>
      </c>
      <c r="AB66" s="620">
        <f>ROUND((E59-L59-W59-AF59-F64)*1.3333,)+T64+AF64</f>
        <v>0</v>
      </c>
      <c r="AC66" s="620"/>
      <c r="AD66" s="620"/>
      <c r="AE66" s="620"/>
      <c r="AF66" s="620"/>
      <c r="AG66" s="620"/>
      <c r="AH66" s="524" t="s">
        <v>89</v>
      </c>
      <c r="AI66" s="524"/>
      <c r="AJ66" s="524" t="s">
        <v>88</v>
      </c>
      <c r="AK66" s="524"/>
    </row>
    <row r="67" spans="1:69" s="15" customFormat="1" ht="13.5">
      <c r="A67" s="524"/>
      <c r="B67" s="524"/>
      <c r="C67" s="527"/>
      <c r="D67" s="514"/>
      <c r="E67" s="514"/>
      <c r="F67" s="514"/>
      <c r="G67" s="514"/>
      <c r="H67" s="514"/>
      <c r="I67" s="514"/>
      <c r="J67" s="524"/>
      <c r="K67" s="514"/>
      <c r="L67" s="514"/>
      <c r="M67" s="514"/>
      <c r="N67" s="514"/>
      <c r="O67" s="514"/>
      <c r="P67" s="514"/>
      <c r="Q67" s="524"/>
      <c r="R67" s="524"/>
      <c r="S67" s="514"/>
      <c r="T67" s="514"/>
      <c r="U67" s="514"/>
      <c r="V67" s="514"/>
      <c r="W67" s="514"/>
      <c r="X67" s="524"/>
      <c r="Y67" s="514"/>
      <c r="Z67" s="514"/>
      <c r="AA67" s="524"/>
      <c r="AB67" s="514"/>
      <c r="AC67" s="514"/>
      <c r="AD67" s="514"/>
      <c r="AE67" s="514"/>
      <c r="AF67" s="514"/>
      <c r="AG67" s="514"/>
      <c r="AH67" s="524"/>
      <c r="AI67" s="524"/>
      <c r="AJ67" s="524"/>
      <c r="AK67" s="524"/>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row>
    <row r="68" spans="1:69" s="15" customFormat="1" ht="14.25" thickBot="1">
      <c r="A68" s="524"/>
      <c r="B68" s="524"/>
      <c r="C68" s="527"/>
      <c r="D68" s="514"/>
      <c r="E68" s="514"/>
      <c r="F68" s="514"/>
      <c r="G68" s="514"/>
      <c r="H68" s="514"/>
      <c r="I68" s="514"/>
      <c r="J68" s="524"/>
      <c r="K68" s="514"/>
      <c r="L68" s="514"/>
      <c r="M68" s="514"/>
      <c r="N68" s="514"/>
      <c r="O68" s="514"/>
      <c r="P68" s="514"/>
      <c r="Q68" s="524"/>
      <c r="R68" s="524"/>
      <c r="S68" s="514"/>
      <c r="T68" s="514"/>
      <c r="U68" s="514"/>
      <c r="V68" s="514"/>
      <c r="W68" s="514"/>
      <c r="X68" s="524"/>
      <c r="Y68" s="514"/>
      <c r="Z68" s="514"/>
      <c r="AA68" s="524"/>
      <c r="AB68" s="514"/>
      <c r="AC68" s="514"/>
      <c r="AD68" s="514"/>
      <c r="AE68" s="514"/>
      <c r="AF68" s="514"/>
      <c r="AG68" s="514"/>
      <c r="AH68" s="524"/>
      <c r="AI68" s="524"/>
      <c r="AJ68" s="524"/>
      <c r="AK68" s="524"/>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row>
    <row r="69" spans="1:37" ht="13.5">
      <c r="A69" s="92"/>
      <c r="B69" s="621" t="s">
        <v>87</v>
      </c>
      <c r="C69" s="621"/>
      <c r="D69" s="621"/>
      <c r="E69" s="621"/>
      <c r="F69" s="621"/>
      <c r="G69" s="621"/>
      <c r="H69" s="621"/>
      <c r="I69" s="629" t="s">
        <v>86</v>
      </c>
      <c r="J69" s="629"/>
      <c r="K69" s="629"/>
      <c r="L69" s="629"/>
      <c r="M69" s="629"/>
      <c r="N69" s="628" t="s">
        <v>85</v>
      </c>
      <c r="O69" s="622">
        <f>ROUND((AB42+AB54+AB66)/3,)</f>
        <v>0</v>
      </c>
      <c r="P69" s="623"/>
      <c r="Q69" s="623"/>
      <c r="R69" s="623"/>
      <c r="S69" s="623"/>
      <c r="T69" s="624"/>
      <c r="U69" s="630" t="s">
        <v>84</v>
      </c>
      <c r="V69" s="630"/>
      <c r="W69" s="630"/>
      <c r="X69" s="630"/>
      <c r="Y69" s="630"/>
      <c r="Z69" s="630"/>
      <c r="AA69" s="92"/>
      <c r="AB69" s="92"/>
      <c r="AC69" s="92"/>
      <c r="AD69" s="92"/>
      <c r="AE69" s="92"/>
      <c r="AF69" s="92"/>
      <c r="AG69" s="92"/>
      <c r="AH69" s="92"/>
      <c r="AI69" s="92"/>
      <c r="AJ69" s="92"/>
      <c r="AK69" s="92"/>
    </row>
    <row r="70" spans="1:37" ht="13.5" customHeight="1" thickBot="1">
      <c r="A70" s="92"/>
      <c r="B70" s="621"/>
      <c r="C70" s="621"/>
      <c r="D70" s="621"/>
      <c r="E70" s="621"/>
      <c r="F70" s="621"/>
      <c r="G70" s="621"/>
      <c r="H70" s="621"/>
      <c r="I70" s="628">
        <v>3</v>
      </c>
      <c r="J70" s="628"/>
      <c r="K70" s="628"/>
      <c r="L70" s="628"/>
      <c r="M70" s="628"/>
      <c r="N70" s="628"/>
      <c r="O70" s="625"/>
      <c r="P70" s="626"/>
      <c r="Q70" s="626"/>
      <c r="R70" s="626"/>
      <c r="S70" s="626"/>
      <c r="T70" s="627"/>
      <c r="U70" s="630"/>
      <c r="V70" s="630"/>
      <c r="W70" s="630"/>
      <c r="X70" s="630"/>
      <c r="Y70" s="630"/>
      <c r="Z70" s="630"/>
      <c r="AJ70" s="92"/>
      <c r="AK70" s="92"/>
    </row>
    <row r="71" spans="1:37" ht="13.5">
      <c r="A71" s="92"/>
      <c r="AJ71" s="92"/>
      <c r="AK71" s="92"/>
    </row>
  </sheetData>
  <sheetProtection/>
  <mergeCells count="86">
    <mergeCell ref="AB54:AG54"/>
    <mergeCell ref="S46:X46"/>
    <mergeCell ref="R51:W51"/>
    <mergeCell ref="N69:N70"/>
    <mergeCell ref="I70:M70"/>
    <mergeCell ref="I69:M69"/>
    <mergeCell ref="L46:Q46"/>
    <mergeCell ref="E59:J59"/>
    <mergeCell ref="L59:Q59"/>
    <mergeCell ref="U69:Z70"/>
    <mergeCell ref="B69:H70"/>
    <mergeCell ref="S42:X42"/>
    <mergeCell ref="O69:T70"/>
    <mergeCell ref="E46:J46"/>
    <mergeCell ref="S54:X54"/>
    <mergeCell ref="AB46:AG46"/>
    <mergeCell ref="F51:K51"/>
    <mergeCell ref="F64:K64"/>
    <mergeCell ref="AF64:AK64"/>
    <mergeCell ref="AB66:AG66"/>
    <mergeCell ref="L37:Q37"/>
    <mergeCell ref="S37:X37"/>
    <mergeCell ref="R24:U25"/>
    <mergeCell ref="AB37:AG37"/>
    <mergeCell ref="E37:J37"/>
    <mergeCell ref="AB42:AG42"/>
    <mergeCell ref="F42:K42"/>
    <mergeCell ref="Y28:AK29"/>
    <mergeCell ref="Q18:Q19"/>
    <mergeCell ref="C18:F19"/>
    <mergeCell ref="G18:G19"/>
    <mergeCell ref="H18:K19"/>
    <mergeCell ref="R18:U19"/>
    <mergeCell ref="W28:X29"/>
    <mergeCell ref="A17:G17"/>
    <mergeCell ref="R17:Y17"/>
    <mergeCell ref="R28:R29"/>
    <mergeCell ref="S28:V29"/>
    <mergeCell ref="M18:P19"/>
    <mergeCell ref="L18:L19"/>
    <mergeCell ref="C28:L29"/>
    <mergeCell ref="M28:M29"/>
    <mergeCell ref="N29:Q29"/>
    <mergeCell ref="N28:Q28"/>
    <mergeCell ref="I5:N5"/>
    <mergeCell ref="I6:N6"/>
    <mergeCell ref="Q5:Q6"/>
    <mergeCell ref="R5:U6"/>
    <mergeCell ref="I8:N8"/>
    <mergeCell ref="Q8:Q9"/>
    <mergeCell ref="R8:U9"/>
    <mergeCell ref="I9:N9"/>
    <mergeCell ref="I11:N11"/>
    <mergeCell ref="Q11:Q12"/>
    <mergeCell ref="R11:U12"/>
    <mergeCell ref="I12:N12"/>
    <mergeCell ref="H17:K17"/>
    <mergeCell ref="M17:P17"/>
    <mergeCell ref="AE18:AH18"/>
    <mergeCell ref="AE19:AH19"/>
    <mergeCell ref="AE20:AH20"/>
    <mergeCell ref="AI22:AL22"/>
    <mergeCell ref="Z20:AD20"/>
    <mergeCell ref="Z24:AL25"/>
    <mergeCell ref="AE21:AH21"/>
    <mergeCell ref="Z22:AD22"/>
    <mergeCell ref="AE2:AK2"/>
    <mergeCell ref="AI17:AL17"/>
    <mergeCell ref="Z21:AD21"/>
    <mergeCell ref="AE17:AH17"/>
    <mergeCell ref="AI18:AL18"/>
    <mergeCell ref="Z2:AD2"/>
    <mergeCell ref="Z17:AD17"/>
    <mergeCell ref="Z18:AD18"/>
    <mergeCell ref="Z19:AD19"/>
    <mergeCell ref="AB5:AF6"/>
    <mergeCell ref="T64:Y64"/>
    <mergeCell ref="W59:AB59"/>
    <mergeCell ref="AF59:AK59"/>
    <mergeCell ref="AI20:AL20"/>
    <mergeCell ref="AI21:AL21"/>
    <mergeCell ref="AA8:AG8"/>
    <mergeCell ref="AA9:AG9"/>
    <mergeCell ref="AC11:AF12"/>
    <mergeCell ref="AE22:AH22"/>
    <mergeCell ref="AI19:AL19"/>
  </mergeCells>
  <printOptions/>
  <pageMargins left="0.61" right="0.36" top="0.74" bottom="0.31" header="0.512" footer="0.33"/>
  <pageSetup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dimension ref="B1:C54"/>
  <sheetViews>
    <sheetView showZeros="0" view="pageBreakPreview" zoomScaleNormal="80" zoomScaleSheetLayoutView="100" zoomScalePageLayoutView="0" workbookViewId="0" topLeftCell="A1">
      <pane xSplit="2" ySplit="7" topLeftCell="C8" activePane="bottomRight" state="frozen"/>
      <selection pane="topLeft" activeCell="J17" sqref="J17"/>
      <selection pane="topRight" activeCell="J17" sqref="J17"/>
      <selection pane="bottomLeft" activeCell="J17" sqref="J17"/>
      <selection pane="bottomRight" activeCell="J17" sqref="J17"/>
    </sheetView>
  </sheetViews>
  <sheetFormatPr defaultColWidth="9.00390625" defaultRowHeight="13.5"/>
  <cols>
    <col min="1" max="1" width="1.25" style="120" customWidth="1"/>
    <col min="2" max="2" width="14.625" style="120" customWidth="1"/>
    <col min="3" max="3" width="20.625" style="120" customWidth="1"/>
    <col min="4" max="4" width="4.875" style="120" customWidth="1"/>
    <col min="5" max="69" width="9.00390625" style="120" customWidth="1"/>
    <col min="70" max="16384" width="9.00390625" style="11" customWidth="1"/>
  </cols>
  <sheetData>
    <row r="1" ht="14.25">
      <c r="B1" s="121" t="s">
        <v>678</v>
      </c>
    </row>
    <row r="2" ht="14.25">
      <c r="B2" s="121"/>
    </row>
    <row r="4" spans="2:3" ht="14.25">
      <c r="B4" s="122"/>
      <c r="C4" s="123"/>
    </row>
    <row r="5" spans="2:3" ht="14.25">
      <c r="B5" s="124"/>
      <c r="C5" s="125" t="s">
        <v>566</v>
      </c>
    </row>
    <row r="6" spans="2:3" ht="14.25">
      <c r="B6" s="126"/>
      <c r="C6" s="127" t="s">
        <v>565</v>
      </c>
    </row>
    <row r="7" spans="2:3" ht="14.25">
      <c r="B7" s="124" t="s">
        <v>564</v>
      </c>
      <c r="C7" s="128">
        <v>1392691394</v>
      </c>
    </row>
    <row r="8" spans="2:3" ht="14.25">
      <c r="B8" s="124" t="s">
        <v>563</v>
      </c>
      <c r="C8" s="128">
        <v>378845381</v>
      </c>
    </row>
    <row r="9" spans="2:3" ht="14.25">
      <c r="B9" s="124" t="s">
        <v>562</v>
      </c>
      <c r="C9" s="128">
        <v>388501214</v>
      </c>
    </row>
    <row r="10" spans="2:3" ht="14.25">
      <c r="B10" s="124" t="s">
        <v>561</v>
      </c>
      <c r="C10" s="128">
        <v>464789115</v>
      </c>
    </row>
    <row r="11" spans="2:3" ht="14.25">
      <c r="B11" s="124" t="s">
        <v>560</v>
      </c>
      <c r="C11" s="128">
        <v>327311294</v>
      </c>
    </row>
    <row r="12" spans="2:3" ht="14.25">
      <c r="B12" s="124" t="s">
        <v>559</v>
      </c>
      <c r="C12" s="128">
        <v>326751562</v>
      </c>
    </row>
    <row r="13" spans="2:3" ht="14.25">
      <c r="B13" s="126" t="s">
        <v>558</v>
      </c>
      <c r="C13" s="129">
        <v>475219447</v>
      </c>
    </row>
    <row r="14" spans="2:3" ht="14.25">
      <c r="B14" s="124" t="s">
        <v>557</v>
      </c>
      <c r="C14" s="128">
        <v>591829362</v>
      </c>
    </row>
    <row r="15" spans="2:3" ht="14.25">
      <c r="B15" s="124" t="s">
        <v>556</v>
      </c>
      <c r="C15" s="128">
        <v>414680976</v>
      </c>
    </row>
    <row r="16" spans="2:3" ht="14.25">
      <c r="B16" s="124" t="s">
        <v>555</v>
      </c>
      <c r="C16" s="128">
        <v>404472516</v>
      </c>
    </row>
    <row r="17" spans="2:3" ht="14.25">
      <c r="B17" s="124" t="s">
        <v>554</v>
      </c>
      <c r="C17" s="128">
        <v>1056975028</v>
      </c>
    </row>
    <row r="18" spans="2:3" ht="14.25">
      <c r="B18" s="124" t="s">
        <v>553</v>
      </c>
      <c r="C18" s="128">
        <v>933655149</v>
      </c>
    </row>
    <row r="19" spans="2:3" ht="14.25">
      <c r="B19" s="124" t="s">
        <v>552</v>
      </c>
      <c r="C19" s="128">
        <v>2637571849</v>
      </c>
    </row>
    <row r="20" spans="2:3" ht="14.25">
      <c r="B20" s="126" t="s">
        <v>551</v>
      </c>
      <c r="C20" s="129">
        <v>1256153193</v>
      </c>
    </row>
    <row r="21" spans="2:3" ht="14.25">
      <c r="B21" s="124" t="s">
        <v>550</v>
      </c>
      <c r="C21" s="128">
        <v>582174696</v>
      </c>
    </row>
    <row r="22" spans="2:3" ht="14.25">
      <c r="B22" s="124" t="s">
        <v>549</v>
      </c>
      <c r="C22" s="128">
        <v>281956778</v>
      </c>
    </row>
    <row r="23" spans="2:3" ht="14.25">
      <c r="B23" s="124" t="s">
        <v>548</v>
      </c>
      <c r="C23" s="128">
        <v>294362464</v>
      </c>
    </row>
    <row r="24" spans="2:3" ht="14.25">
      <c r="B24" s="126" t="s">
        <v>547</v>
      </c>
      <c r="C24" s="129">
        <v>246405295</v>
      </c>
    </row>
    <row r="25" spans="2:3" ht="14.25">
      <c r="B25" s="124" t="s">
        <v>546</v>
      </c>
      <c r="C25" s="128">
        <v>253510245</v>
      </c>
    </row>
    <row r="26" spans="2:3" ht="14.25">
      <c r="B26" s="124" t="s">
        <v>545</v>
      </c>
      <c r="C26" s="128">
        <v>498180447</v>
      </c>
    </row>
    <row r="27" spans="2:3" ht="14.25">
      <c r="B27" s="124" t="s">
        <v>544</v>
      </c>
      <c r="C27" s="128">
        <v>444298719</v>
      </c>
    </row>
    <row r="28" spans="2:3" ht="14.25">
      <c r="B28" s="124" t="s">
        <v>543</v>
      </c>
      <c r="C28" s="128">
        <v>683965291</v>
      </c>
    </row>
    <row r="29" spans="2:3" ht="14.25">
      <c r="B29" s="124" t="s">
        <v>542</v>
      </c>
      <c r="C29" s="128">
        <v>1251088041</v>
      </c>
    </row>
    <row r="30" spans="2:3" ht="14.25">
      <c r="B30" s="126" t="s">
        <v>541</v>
      </c>
      <c r="C30" s="129">
        <v>401466941</v>
      </c>
    </row>
    <row r="31" spans="2:3" ht="14.25">
      <c r="B31" s="124" t="s">
        <v>540</v>
      </c>
      <c r="C31" s="128">
        <v>301641762</v>
      </c>
    </row>
    <row r="32" spans="2:3" ht="14.25">
      <c r="B32" s="124" t="s">
        <v>539</v>
      </c>
      <c r="C32" s="128">
        <v>495643622</v>
      </c>
    </row>
    <row r="33" spans="2:3" ht="14.25">
      <c r="B33" s="124" t="s">
        <v>538</v>
      </c>
      <c r="C33" s="128">
        <v>1468078873</v>
      </c>
    </row>
    <row r="34" spans="2:3" ht="14.25">
      <c r="B34" s="124" t="s">
        <v>537</v>
      </c>
      <c r="C34" s="128">
        <v>1005846880</v>
      </c>
    </row>
    <row r="35" spans="2:3" ht="14.25">
      <c r="B35" s="124" t="s">
        <v>536</v>
      </c>
      <c r="C35" s="128">
        <v>297733225</v>
      </c>
    </row>
    <row r="36" spans="2:3" ht="14.25">
      <c r="B36" s="126" t="s">
        <v>535</v>
      </c>
      <c r="C36" s="129">
        <v>279238177</v>
      </c>
    </row>
    <row r="37" spans="2:3" ht="14.25">
      <c r="B37" s="124" t="s">
        <v>534</v>
      </c>
      <c r="C37" s="128">
        <v>207857955</v>
      </c>
    </row>
    <row r="38" spans="2:3" ht="14.25">
      <c r="B38" s="124" t="s">
        <v>533</v>
      </c>
      <c r="C38" s="128">
        <v>274734371</v>
      </c>
    </row>
    <row r="39" spans="2:3" ht="14.25">
      <c r="B39" s="124" t="s">
        <v>532</v>
      </c>
      <c r="C39" s="128">
        <v>405602318</v>
      </c>
    </row>
    <row r="40" spans="2:3" ht="14.25">
      <c r="B40" s="124" t="s">
        <v>531</v>
      </c>
      <c r="C40" s="128">
        <v>563602390</v>
      </c>
    </row>
    <row r="41" spans="2:3" ht="14.25">
      <c r="B41" s="126" t="s">
        <v>530</v>
      </c>
      <c r="C41" s="129">
        <v>360017712</v>
      </c>
    </row>
    <row r="42" spans="2:3" ht="14.25">
      <c r="B42" s="124" t="s">
        <v>529</v>
      </c>
      <c r="C42" s="128">
        <v>249955754</v>
      </c>
    </row>
    <row r="43" spans="2:3" ht="14.25">
      <c r="B43" s="124" t="s">
        <v>528</v>
      </c>
      <c r="C43" s="128">
        <v>245756573</v>
      </c>
    </row>
    <row r="44" spans="2:3" ht="14.25">
      <c r="B44" s="124" t="s">
        <v>527</v>
      </c>
      <c r="C44" s="128">
        <v>344214490</v>
      </c>
    </row>
    <row r="45" spans="2:3" ht="14.25">
      <c r="B45" s="126" t="s">
        <v>526</v>
      </c>
      <c r="C45" s="129">
        <v>265363961</v>
      </c>
    </row>
    <row r="46" spans="2:3" ht="14.25">
      <c r="B46" s="124" t="s">
        <v>525</v>
      </c>
      <c r="C46" s="128">
        <v>874589716</v>
      </c>
    </row>
    <row r="47" spans="2:3" ht="14.25">
      <c r="B47" s="124" t="s">
        <v>524</v>
      </c>
      <c r="C47" s="128">
        <v>244913257</v>
      </c>
    </row>
    <row r="48" spans="2:3" ht="14.25">
      <c r="B48" s="124" t="s">
        <v>523</v>
      </c>
      <c r="C48" s="128">
        <v>369571678</v>
      </c>
    </row>
    <row r="49" spans="2:3" ht="14.25">
      <c r="B49" s="124" t="s">
        <v>522</v>
      </c>
      <c r="C49" s="128">
        <v>416280788</v>
      </c>
    </row>
    <row r="50" spans="2:3" ht="14.25">
      <c r="B50" s="124" t="s">
        <v>521</v>
      </c>
      <c r="C50" s="128">
        <v>312862803</v>
      </c>
    </row>
    <row r="51" spans="2:3" ht="14.25">
      <c r="B51" s="124" t="s">
        <v>520</v>
      </c>
      <c r="C51" s="128">
        <v>314789971</v>
      </c>
    </row>
    <row r="52" spans="2:3" ht="14.25">
      <c r="B52" s="124" t="s">
        <v>519</v>
      </c>
      <c r="C52" s="128">
        <v>455780829</v>
      </c>
    </row>
    <row r="53" spans="2:3" ht="14.25">
      <c r="B53" s="126" t="s">
        <v>518</v>
      </c>
      <c r="C53" s="129">
        <v>331271249</v>
      </c>
    </row>
    <row r="54" spans="2:3" ht="14.25">
      <c r="B54" s="130" t="s">
        <v>517</v>
      </c>
      <c r="C54" s="131">
        <f>SUM(C7:C53)</f>
        <v>26072204751</v>
      </c>
    </row>
  </sheetData>
  <sheetProtection/>
  <printOptions/>
  <pageMargins left="1.3779527559055118" right="0.3937007874015748" top="0.98425196850393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Q70"/>
  <sheetViews>
    <sheetView view="pageBreakPreview" zoomScaleSheetLayoutView="100" zoomScalePageLayoutView="0" workbookViewId="0" topLeftCell="A1">
      <selection activeCell="AA1" sqref="AA1:AH1"/>
    </sheetView>
  </sheetViews>
  <sheetFormatPr defaultColWidth="9.00390625" defaultRowHeight="13.5"/>
  <cols>
    <col min="1" max="3" width="2.50390625" style="88" customWidth="1"/>
    <col min="4" max="4" width="2.50390625" style="89" customWidth="1"/>
    <col min="5" max="40" width="2.50390625" style="88" customWidth="1"/>
    <col min="41" max="69" width="9.00390625" style="88" customWidth="1"/>
    <col min="70" max="16384" width="9.00390625" style="12" customWidth="1"/>
  </cols>
  <sheetData>
    <row r="1" spans="1:69" s="16" customFormat="1" ht="22.5" customHeight="1">
      <c r="A1" s="839" t="s">
        <v>616</v>
      </c>
      <c r="B1" s="839"/>
      <c r="C1" s="839"/>
      <c r="D1" s="839"/>
      <c r="E1" s="839" t="s">
        <v>615</v>
      </c>
      <c r="F1" s="839"/>
      <c r="G1" s="839"/>
      <c r="H1" s="839"/>
      <c r="I1" s="839"/>
      <c r="J1" s="839"/>
      <c r="K1" s="839"/>
      <c r="L1" s="839"/>
      <c r="M1" s="839"/>
      <c r="N1" s="839"/>
      <c r="O1" s="839"/>
      <c r="P1" s="839"/>
      <c r="Q1" s="87"/>
      <c r="R1" s="87"/>
      <c r="S1" s="87"/>
      <c r="T1" s="87"/>
      <c r="U1" s="87"/>
      <c r="V1" s="841" t="s">
        <v>135</v>
      </c>
      <c r="W1" s="841"/>
      <c r="X1" s="841"/>
      <c r="Y1" s="841"/>
      <c r="Z1" s="841"/>
      <c r="AA1" s="841">
        <f>'総括表'!H4</f>
        <v>0</v>
      </c>
      <c r="AB1" s="841"/>
      <c r="AC1" s="841"/>
      <c r="AD1" s="841"/>
      <c r="AE1" s="841"/>
      <c r="AF1" s="841"/>
      <c r="AG1" s="841"/>
      <c r="AH1" s="841"/>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row>
    <row r="3" spans="2:3" ht="22.5" customHeight="1">
      <c r="B3" s="88">
        <v>1</v>
      </c>
      <c r="C3" s="88" t="s">
        <v>614</v>
      </c>
    </row>
    <row r="4" spans="3:33" ht="13.5">
      <c r="C4" s="828" t="s">
        <v>613</v>
      </c>
      <c r="D4" s="828"/>
      <c r="E4" s="828"/>
      <c r="F4" s="828"/>
      <c r="G4" s="828"/>
      <c r="H4" s="828"/>
      <c r="I4" s="828"/>
      <c r="J4" s="828"/>
      <c r="K4" s="833" t="s">
        <v>768</v>
      </c>
      <c r="L4" s="834"/>
      <c r="M4" s="834"/>
      <c r="N4" s="834"/>
      <c r="O4" s="835"/>
      <c r="P4" s="828"/>
      <c r="Q4" s="833" t="s">
        <v>612</v>
      </c>
      <c r="R4" s="834"/>
      <c r="S4" s="834"/>
      <c r="T4" s="834"/>
      <c r="U4" s="835"/>
      <c r="V4" s="828"/>
      <c r="W4" s="828" t="s">
        <v>611</v>
      </c>
      <c r="X4" s="828"/>
      <c r="Y4" s="828"/>
      <c r="Z4" s="828"/>
      <c r="AA4" s="828"/>
      <c r="AB4" s="828"/>
      <c r="AC4" s="833" t="s">
        <v>610</v>
      </c>
      <c r="AD4" s="834"/>
      <c r="AE4" s="834"/>
      <c r="AF4" s="834"/>
      <c r="AG4" s="835"/>
    </row>
    <row r="5" spans="3:33" ht="13.5">
      <c r="C5" s="828"/>
      <c r="D5" s="828"/>
      <c r="E5" s="828"/>
      <c r="F5" s="828"/>
      <c r="G5" s="828"/>
      <c r="H5" s="828"/>
      <c r="I5" s="828"/>
      <c r="J5" s="828"/>
      <c r="K5" s="845" t="s">
        <v>609</v>
      </c>
      <c r="L5" s="846"/>
      <c r="M5" s="846"/>
      <c r="N5" s="846"/>
      <c r="O5" s="847"/>
      <c r="P5" s="828"/>
      <c r="Q5" s="845" t="s">
        <v>608</v>
      </c>
      <c r="R5" s="846"/>
      <c r="S5" s="846"/>
      <c r="T5" s="846"/>
      <c r="U5" s="847"/>
      <c r="V5" s="828"/>
      <c r="W5" s="828"/>
      <c r="X5" s="828"/>
      <c r="Y5" s="828"/>
      <c r="Z5" s="828"/>
      <c r="AA5" s="828"/>
      <c r="AB5" s="828"/>
      <c r="AC5" s="845" t="s">
        <v>607</v>
      </c>
      <c r="AD5" s="846"/>
      <c r="AE5" s="846"/>
      <c r="AF5" s="846"/>
      <c r="AG5" s="847"/>
    </row>
    <row r="6" spans="3:34" ht="13.5">
      <c r="C6" s="828" t="s">
        <v>606</v>
      </c>
      <c r="D6" s="828"/>
      <c r="E6" s="828"/>
      <c r="F6" s="828"/>
      <c r="G6" s="828"/>
      <c r="H6" s="828"/>
      <c r="I6" s="828"/>
      <c r="J6" s="828"/>
      <c r="K6" s="836"/>
      <c r="L6" s="836"/>
      <c r="M6" s="836"/>
      <c r="N6" s="836"/>
      <c r="O6" s="836"/>
      <c r="P6" s="52" t="s">
        <v>138</v>
      </c>
      <c r="Q6" s="837"/>
      <c r="R6" s="837"/>
      <c r="S6" s="837"/>
      <c r="T6" s="837"/>
      <c r="U6" s="837"/>
      <c r="V6" s="52" t="s">
        <v>138</v>
      </c>
      <c r="W6" s="838">
        <v>0.95</v>
      </c>
      <c r="X6" s="838"/>
      <c r="Y6" s="838"/>
      <c r="Z6" s="838"/>
      <c r="AA6" s="838"/>
      <c r="AB6" s="52" t="s">
        <v>142</v>
      </c>
      <c r="AC6" s="842">
        <f>ROUND(K6*W6,)</f>
        <v>0</v>
      </c>
      <c r="AD6" s="843"/>
      <c r="AE6" s="843"/>
      <c r="AF6" s="843"/>
      <c r="AG6" s="844"/>
      <c r="AH6" s="30" t="s">
        <v>152</v>
      </c>
    </row>
    <row r="7" spans="3:34" ht="13.5">
      <c r="C7" s="828" t="s">
        <v>605</v>
      </c>
      <c r="D7" s="828"/>
      <c r="E7" s="828"/>
      <c r="F7" s="828"/>
      <c r="G7" s="828"/>
      <c r="H7" s="828"/>
      <c r="I7" s="828"/>
      <c r="J7" s="828"/>
      <c r="K7" s="836"/>
      <c r="L7" s="836"/>
      <c r="M7" s="836"/>
      <c r="N7" s="836"/>
      <c r="O7" s="836"/>
      <c r="P7" s="52" t="s">
        <v>138</v>
      </c>
      <c r="Q7" s="852" t="e">
        <f>R49</f>
        <v>#DIV/0!</v>
      </c>
      <c r="R7" s="853"/>
      <c r="S7" s="853"/>
      <c r="T7" s="853"/>
      <c r="U7" s="853"/>
      <c r="V7" s="52" t="s">
        <v>138</v>
      </c>
      <c r="W7" s="838">
        <v>0.475</v>
      </c>
      <c r="X7" s="838"/>
      <c r="Y7" s="838"/>
      <c r="Z7" s="838"/>
      <c r="AA7" s="838"/>
      <c r="AB7" s="52" t="s">
        <v>142</v>
      </c>
      <c r="AC7" s="842" t="e">
        <f>ROUND(ROUND(K7*Q7,)*W7,)</f>
        <v>#DIV/0!</v>
      </c>
      <c r="AD7" s="843"/>
      <c r="AE7" s="843"/>
      <c r="AF7" s="843"/>
      <c r="AG7" s="844"/>
      <c r="AH7" s="30" t="s">
        <v>270</v>
      </c>
    </row>
    <row r="8" spans="3:34" ht="13.5">
      <c r="C8" s="828" t="s">
        <v>604</v>
      </c>
      <c r="D8" s="828"/>
      <c r="E8" s="828"/>
      <c r="F8" s="828"/>
      <c r="G8" s="828"/>
      <c r="H8" s="828"/>
      <c r="I8" s="828"/>
      <c r="J8" s="828"/>
      <c r="K8" s="836"/>
      <c r="L8" s="836"/>
      <c r="M8" s="836"/>
      <c r="N8" s="836"/>
      <c r="O8" s="836"/>
      <c r="P8" s="52" t="s">
        <v>733</v>
      </c>
      <c r="Q8" s="852" t="e">
        <f>Q7+0.4</f>
        <v>#DIV/0!</v>
      </c>
      <c r="R8" s="852"/>
      <c r="S8" s="852"/>
      <c r="T8" s="852"/>
      <c r="U8" s="852"/>
      <c r="V8" s="52" t="s">
        <v>733</v>
      </c>
      <c r="W8" s="838">
        <v>0.475</v>
      </c>
      <c r="X8" s="838"/>
      <c r="Y8" s="838"/>
      <c r="Z8" s="838"/>
      <c r="AA8" s="838"/>
      <c r="AB8" s="52" t="s">
        <v>734</v>
      </c>
      <c r="AC8" s="842" t="e">
        <f>ROUND(ROUND(K8*Q8,)*W8,)</f>
        <v>#DIV/0!</v>
      </c>
      <c r="AD8" s="843"/>
      <c r="AE8" s="843"/>
      <c r="AF8" s="843"/>
      <c r="AG8" s="844"/>
      <c r="AH8" s="30" t="s">
        <v>269</v>
      </c>
    </row>
    <row r="9" spans="3:34" ht="13.5">
      <c r="C9" s="828" t="s">
        <v>603</v>
      </c>
      <c r="D9" s="828"/>
      <c r="E9" s="828"/>
      <c r="F9" s="828"/>
      <c r="G9" s="828"/>
      <c r="H9" s="828"/>
      <c r="I9" s="828"/>
      <c r="J9" s="828"/>
      <c r="K9" s="836"/>
      <c r="L9" s="836"/>
      <c r="M9" s="836"/>
      <c r="N9" s="836"/>
      <c r="O9" s="836"/>
      <c r="P9" s="52" t="s">
        <v>733</v>
      </c>
      <c r="Q9" s="837"/>
      <c r="R9" s="837"/>
      <c r="S9" s="837"/>
      <c r="T9" s="837"/>
      <c r="U9" s="837"/>
      <c r="V9" s="52" t="s">
        <v>733</v>
      </c>
      <c r="W9" s="838">
        <v>0.57</v>
      </c>
      <c r="X9" s="838"/>
      <c r="Y9" s="838"/>
      <c r="Z9" s="838"/>
      <c r="AA9" s="838"/>
      <c r="AB9" s="52" t="s">
        <v>734</v>
      </c>
      <c r="AC9" s="842">
        <f>ROUND(K9*W9,)</f>
        <v>0</v>
      </c>
      <c r="AD9" s="843"/>
      <c r="AE9" s="843"/>
      <c r="AF9" s="843"/>
      <c r="AG9" s="844"/>
      <c r="AH9" s="30" t="s">
        <v>268</v>
      </c>
    </row>
    <row r="10" spans="3:34" ht="13.5">
      <c r="C10" s="828" t="s">
        <v>602</v>
      </c>
      <c r="D10" s="828"/>
      <c r="E10" s="828"/>
      <c r="F10" s="828"/>
      <c r="G10" s="828"/>
      <c r="H10" s="828"/>
      <c r="I10" s="828"/>
      <c r="J10" s="828"/>
      <c r="K10" s="836"/>
      <c r="L10" s="836"/>
      <c r="M10" s="836"/>
      <c r="N10" s="836"/>
      <c r="O10" s="836"/>
      <c r="P10" s="52" t="s">
        <v>733</v>
      </c>
      <c r="Q10" s="837"/>
      <c r="R10" s="837"/>
      <c r="S10" s="837"/>
      <c r="T10" s="837"/>
      <c r="U10" s="837"/>
      <c r="V10" s="52" t="s">
        <v>733</v>
      </c>
      <c r="W10" s="838">
        <v>0.57</v>
      </c>
      <c r="X10" s="838"/>
      <c r="Y10" s="838"/>
      <c r="Z10" s="838"/>
      <c r="AA10" s="838"/>
      <c r="AB10" s="52" t="s">
        <v>734</v>
      </c>
      <c r="AC10" s="842">
        <f>ROUND(K10*W10,)</f>
        <v>0</v>
      </c>
      <c r="AD10" s="843"/>
      <c r="AE10" s="843"/>
      <c r="AF10" s="843"/>
      <c r="AG10" s="844"/>
      <c r="AH10" s="30" t="s">
        <v>267</v>
      </c>
    </row>
    <row r="11" spans="3:34" ht="13.5">
      <c r="C11" s="828" t="s">
        <v>601</v>
      </c>
      <c r="D11" s="828"/>
      <c r="E11" s="828"/>
      <c r="F11" s="828"/>
      <c r="G11" s="828"/>
      <c r="H11" s="828"/>
      <c r="I11" s="828"/>
      <c r="J11" s="828"/>
      <c r="K11" s="836"/>
      <c r="L11" s="836"/>
      <c r="M11" s="836"/>
      <c r="N11" s="836"/>
      <c r="O11" s="836"/>
      <c r="P11" s="52" t="s">
        <v>733</v>
      </c>
      <c r="Q11" s="837"/>
      <c r="R11" s="837"/>
      <c r="S11" s="837"/>
      <c r="T11" s="837"/>
      <c r="U11" s="837"/>
      <c r="V11" s="52" t="s">
        <v>733</v>
      </c>
      <c r="W11" s="838">
        <v>0.57</v>
      </c>
      <c r="X11" s="838"/>
      <c r="Y11" s="838"/>
      <c r="Z11" s="838"/>
      <c r="AA11" s="838"/>
      <c r="AB11" s="52" t="s">
        <v>734</v>
      </c>
      <c r="AC11" s="842">
        <f>ROUND(K11*W11,)</f>
        <v>0</v>
      </c>
      <c r="AD11" s="843"/>
      <c r="AE11" s="843"/>
      <c r="AF11" s="843"/>
      <c r="AG11" s="844"/>
      <c r="AH11" s="30" t="s">
        <v>240</v>
      </c>
    </row>
    <row r="12" spans="3:34" ht="13.5">
      <c r="C12" s="828" t="s">
        <v>600</v>
      </c>
      <c r="D12" s="828"/>
      <c r="E12" s="828"/>
      <c r="F12" s="828"/>
      <c r="G12" s="828"/>
      <c r="H12" s="828"/>
      <c r="I12" s="828"/>
      <c r="J12" s="828"/>
      <c r="K12" s="836"/>
      <c r="L12" s="836"/>
      <c r="M12" s="836"/>
      <c r="N12" s="836"/>
      <c r="O12" s="836"/>
      <c r="P12" s="52" t="s">
        <v>733</v>
      </c>
      <c r="Q12" s="837"/>
      <c r="R12" s="837"/>
      <c r="S12" s="837"/>
      <c r="T12" s="837"/>
      <c r="U12" s="837"/>
      <c r="V12" s="52" t="s">
        <v>733</v>
      </c>
      <c r="W12" s="838">
        <v>0.57</v>
      </c>
      <c r="X12" s="838"/>
      <c r="Y12" s="838"/>
      <c r="Z12" s="838"/>
      <c r="AA12" s="838"/>
      <c r="AB12" s="52" t="s">
        <v>734</v>
      </c>
      <c r="AC12" s="842">
        <f>ROUND(K12*W12,)</f>
        <v>0</v>
      </c>
      <c r="AD12" s="843"/>
      <c r="AE12" s="843"/>
      <c r="AF12" s="843"/>
      <c r="AG12" s="844"/>
      <c r="AH12" s="30" t="s">
        <v>239</v>
      </c>
    </row>
    <row r="13" spans="3:34" ht="14.25" thickBot="1">
      <c r="C13" s="828" t="s">
        <v>599</v>
      </c>
      <c r="D13" s="828"/>
      <c r="E13" s="828"/>
      <c r="F13" s="828"/>
      <c r="G13" s="828"/>
      <c r="H13" s="828"/>
      <c r="I13" s="828"/>
      <c r="J13" s="828"/>
      <c r="K13" s="836"/>
      <c r="L13" s="836"/>
      <c r="M13" s="836"/>
      <c r="N13" s="836"/>
      <c r="O13" s="836"/>
      <c r="P13" s="52" t="s">
        <v>733</v>
      </c>
      <c r="Q13" s="837"/>
      <c r="R13" s="837"/>
      <c r="S13" s="837"/>
      <c r="T13" s="837"/>
      <c r="U13" s="837"/>
      <c r="V13" s="52" t="s">
        <v>733</v>
      </c>
      <c r="W13" s="840">
        <v>0.57</v>
      </c>
      <c r="X13" s="840"/>
      <c r="Y13" s="840"/>
      <c r="Z13" s="840"/>
      <c r="AA13" s="840"/>
      <c r="AB13" s="52" t="s">
        <v>734</v>
      </c>
      <c r="AC13" s="865">
        <f>ROUND(K13*W13,)</f>
        <v>0</v>
      </c>
      <c r="AD13" s="866"/>
      <c r="AE13" s="866"/>
      <c r="AF13" s="866"/>
      <c r="AG13" s="867"/>
      <c r="AH13" s="30" t="s">
        <v>737</v>
      </c>
    </row>
    <row r="14" spans="3:34" ht="13.5">
      <c r="C14" s="90"/>
      <c r="D14" s="91"/>
      <c r="E14" s="90"/>
      <c r="F14" s="90"/>
      <c r="G14" s="90"/>
      <c r="H14" s="90"/>
      <c r="I14" s="90"/>
      <c r="J14" s="90"/>
      <c r="K14" s="90"/>
      <c r="L14" s="90"/>
      <c r="M14" s="90"/>
      <c r="N14" s="90"/>
      <c r="O14" s="90"/>
      <c r="P14" s="90"/>
      <c r="Q14" s="90"/>
      <c r="R14" s="90"/>
      <c r="S14" s="90"/>
      <c r="T14" s="90"/>
      <c r="U14" s="90"/>
      <c r="V14" s="90"/>
      <c r="W14" s="857" t="s">
        <v>598</v>
      </c>
      <c r="X14" s="858"/>
      <c r="Y14" s="858"/>
      <c r="Z14" s="858"/>
      <c r="AA14" s="858"/>
      <c r="AB14" s="859"/>
      <c r="AC14" s="863"/>
      <c r="AD14" s="858"/>
      <c r="AE14" s="858"/>
      <c r="AF14" s="858"/>
      <c r="AG14" s="859"/>
      <c r="AH14" s="30"/>
    </row>
    <row r="15" spans="3:34" ht="14.25" thickBot="1">
      <c r="C15" s="90"/>
      <c r="D15" s="91"/>
      <c r="E15" s="90"/>
      <c r="F15" s="90"/>
      <c r="G15" s="90"/>
      <c r="H15" s="90"/>
      <c r="I15" s="90"/>
      <c r="J15" s="90"/>
      <c r="K15" s="90"/>
      <c r="L15" s="90"/>
      <c r="M15" s="90"/>
      <c r="N15" s="90"/>
      <c r="O15" s="90"/>
      <c r="P15" s="90"/>
      <c r="Q15" s="90"/>
      <c r="R15" s="90"/>
      <c r="S15" s="90"/>
      <c r="T15" s="90"/>
      <c r="U15" s="90"/>
      <c r="V15" s="90"/>
      <c r="W15" s="860"/>
      <c r="X15" s="861"/>
      <c r="Y15" s="861"/>
      <c r="Z15" s="861"/>
      <c r="AA15" s="861"/>
      <c r="AB15" s="862"/>
      <c r="AC15" s="854" t="e">
        <f>SUM(AC6:AG13)</f>
        <v>#DIV/0!</v>
      </c>
      <c r="AD15" s="855"/>
      <c r="AE15" s="855"/>
      <c r="AF15" s="855"/>
      <c r="AG15" s="856"/>
      <c r="AH15" s="30" t="s">
        <v>769</v>
      </c>
    </row>
    <row r="17" spans="1:37" ht="13.5">
      <c r="A17" s="92" t="s">
        <v>597</v>
      </c>
      <c r="AJ17" s="92"/>
      <c r="AK17" s="92"/>
    </row>
    <row r="18" spans="1:37" ht="13.5">
      <c r="A18" s="88" t="s">
        <v>596</v>
      </c>
      <c r="B18" s="92"/>
      <c r="C18" s="92"/>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row>
    <row r="19" spans="1:37" ht="13.5">
      <c r="A19" s="92"/>
      <c r="B19" s="92"/>
      <c r="C19" s="92"/>
      <c r="D19" s="93" t="s">
        <v>595</v>
      </c>
      <c r="E19" s="92"/>
      <c r="F19" s="92"/>
      <c r="G19" s="92"/>
      <c r="H19" s="92"/>
      <c r="I19" s="92"/>
      <c r="J19" s="92"/>
      <c r="K19" s="92" t="s">
        <v>594</v>
      </c>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row>
    <row r="20" spans="1:37" ht="13.5">
      <c r="A20" s="92"/>
      <c r="B20" s="92"/>
      <c r="C20" s="92"/>
      <c r="D20" s="93" t="s">
        <v>770</v>
      </c>
      <c r="E20" s="92"/>
      <c r="F20" s="92"/>
      <c r="G20" s="92"/>
      <c r="H20" s="92"/>
      <c r="I20" s="92"/>
      <c r="J20" s="92"/>
      <c r="K20" s="92" t="s">
        <v>770</v>
      </c>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row>
    <row r="21" spans="1:37" ht="13.5">
      <c r="A21" s="92"/>
      <c r="B21" s="92"/>
      <c r="C21" s="94"/>
      <c r="D21" s="606"/>
      <c r="E21" s="606"/>
      <c r="F21" s="606"/>
      <c r="G21" s="606"/>
      <c r="H21" s="606"/>
      <c r="I21" s="606"/>
      <c r="J21" s="95" t="s">
        <v>771</v>
      </c>
      <c r="K21" s="606"/>
      <c r="L21" s="606"/>
      <c r="M21" s="606"/>
      <c r="N21" s="606"/>
      <c r="O21" s="606"/>
      <c r="P21" s="606"/>
      <c r="Q21" s="94"/>
      <c r="R21" s="628" t="s">
        <v>772</v>
      </c>
      <c r="S21" s="628"/>
      <c r="T21" s="628"/>
      <c r="U21" s="628"/>
      <c r="V21" s="628"/>
      <c r="W21" s="620" t="e">
        <f>ROUND(ROUND((D21+K21)/K22,3)*100000,)</f>
        <v>#DIV/0!</v>
      </c>
      <c r="X21" s="620"/>
      <c r="Y21" s="620"/>
      <c r="Z21" s="620"/>
      <c r="AA21" s="630" t="s">
        <v>773</v>
      </c>
      <c r="AB21" s="630"/>
      <c r="AC21" s="630"/>
      <c r="AD21" s="630"/>
      <c r="AE21" s="630"/>
      <c r="AF21" s="630"/>
      <c r="AG21" s="92"/>
      <c r="AH21" s="92"/>
      <c r="AI21" s="92"/>
      <c r="AJ21" s="92"/>
      <c r="AK21" s="92"/>
    </row>
    <row r="22" spans="1:37" ht="13.5">
      <c r="A22" s="92"/>
      <c r="B22" s="92"/>
      <c r="D22" s="92" t="s">
        <v>593</v>
      </c>
      <c r="E22" s="92"/>
      <c r="F22" s="92"/>
      <c r="G22" s="96"/>
      <c r="K22" s="850">
        <f>+'財政力附表'!O69</f>
        <v>0</v>
      </c>
      <c r="L22" s="850"/>
      <c r="M22" s="850"/>
      <c r="N22" s="850"/>
      <c r="O22" s="850"/>
      <c r="P22" s="850"/>
      <c r="R22" s="628"/>
      <c r="S22" s="628"/>
      <c r="T22" s="628"/>
      <c r="U22" s="628"/>
      <c r="V22" s="628"/>
      <c r="W22" s="864"/>
      <c r="X22" s="864"/>
      <c r="Y22" s="864"/>
      <c r="Z22" s="864"/>
      <c r="AA22" s="630"/>
      <c r="AB22" s="630"/>
      <c r="AC22" s="630"/>
      <c r="AD22" s="630"/>
      <c r="AE22" s="630"/>
      <c r="AF22" s="630"/>
      <c r="AG22" s="92"/>
      <c r="AH22" s="92"/>
      <c r="AI22" s="92"/>
      <c r="AJ22" s="92"/>
      <c r="AK22" s="92"/>
    </row>
    <row r="23" spans="1:37" ht="13.5">
      <c r="A23" s="92"/>
      <c r="B23" s="92"/>
      <c r="C23" s="829" t="s">
        <v>592</v>
      </c>
      <c r="D23" s="829"/>
      <c r="E23" s="829"/>
      <c r="F23" s="829"/>
      <c r="G23" s="829"/>
      <c r="H23" s="829"/>
      <c r="I23" s="829"/>
      <c r="J23" s="829"/>
      <c r="K23" s="92"/>
      <c r="M23" s="92"/>
      <c r="N23" s="92"/>
      <c r="O23" s="92"/>
      <c r="P23" s="92"/>
      <c r="Q23" s="92"/>
      <c r="R23" s="92"/>
      <c r="S23" s="92"/>
      <c r="T23" s="92"/>
      <c r="U23" s="92"/>
      <c r="V23" s="92"/>
      <c r="W23" s="92" t="s">
        <v>591</v>
      </c>
      <c r="X23" s="92"/>
      <c r="Y23" s="92"/>
      <c r="Z23" s="92"/>
      <c r="AA23" s="92"/>
      <c r="AB23" s="92"/>
      <c r="AC23" s="92"/>
      <c r="AD23" s="92"/>
      <c r="AE23" s="92"/>
      <c r="AF23" s="92"/>
      <c r="AG23" s="92"/>
      <c r="AH23" s="92"/>
      <c r="AI23" s="92"/>
      <c r="AJ23" s="92"/>
      <c r="AK23" s="92"/>
    </row>
    <row r="24" spans="1:69" s="15" customFormat="1" ht="13.5">
      <c r="A24" s="97"/>
      <c r="B24" s="97"/>
      <c r="C24" s="98"/>
      <c r="D24" s="98"/>
      <c r="E24" s="98"/>
      <c r="F24" s="98"/>
      <c r="G24" s="99"/>
      <c r="H24" s="100"/>
      <c r="I24" s="100"/>
      <c r="J24" s="100"/>
      <c r="K24" s="100"/>
      <c r="L24" s="101"/>
      <c r="M24" s="102"/>
      <c r="N24" s="102"/>
      <c r="O24" s="102"/>
      <c r="P24" s="102"/>
      <c r="Q24" s="101"/>
      <c r="R24" s="102"/>
      <c r="S24" s="102"/>
      <c r="T24" s="102"/>
      <c r="U24" s="102"/>
      <c r="V24" s="103"/>
      <c r="W24" s="103"/>
      <c r="X24" s="104"/>
      <c r="Y24" s="105"/>
      <c r="Z24" s="105"/>
      <c r="AA24" s="105"/>
      <c r="AB24" s="105"/>
      <c r="AC24" s="105"/>
      <c r="AD24" s="105"/>
      <c r="AE24" s="105"/>
      <c r="AF24" s="105"/>
      <c r="AG24" s="105"/>
      <c r="AH24" s="105"/>
      <c r="AI24" s="105"/>
      <c r="AJ24" s="105"/>
      <c r="AK24" s="105"/>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row>
    <row r="25" spans="1:69" s="15" customFormat="1" ht="13.5">
      <c r="A25" s="97"/>
      <c r="B25" s="97"/>
      <c r="C25" s="103"/>
      <c r="D25" s="98"/>
      <c r="E25" s="98" t="s">
        <v>116</v>
      </c>
      <c r="F25" s="98"/>
      <c r="G25" s="99"/>
      <c r="H25" s="100"/>
      <c r="I25" s="100"/>
      <c r="J25" s="100"/>
      <c r="K25" s="100"/>
      <c r="L25" s="101"/>
      <c r="M25" s="102"/>
      <c r="N25" s="102"/>
      <c r="O25" s="102"/>
      <c r="P25" s="102"/>
      <c r="Q25" s="101"/>
      <c r="R25" s="102"/>
      <c r="S25" s="102"/>
      <c r="T25" s="102"/>
      <c r="U25" s="102"/>
      <c r="V25" s="103"/>
      <c r="W25" s="103"/>
      <c r="X25" s="104"/>
      <c r="Y25" s="105"/>
      <c r="Z25" s="105"/>
      <c r="AA25" s="105"/>
      <c r="AB25" s="105"/>
      <c r="AC25" s="105"/>
      <c r="AD25" s="105"/>
      <c r="AE25" s="105"/>
      <c r="AF25" s="105"/>
      <c r="AG25" s="105"/>
      <c r="AH25" s="105"/>
      <c r="AI25" s="105"/>
      <c r="AJ25" s="105"/>
      <c r="AK25" s="105"/>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row>
    <row r="27" spans="1:4" ht="14.25" thickBot="1">
      <c r="A27" s="88" t="s">
        <v>590</v>
      </c>
      <c r="D27" s="88"/>
    </row>
    <row r="28" spans="3:34" ht="13.5" customHeight="1">
      <c r="C28" s="830" t="s">
        <v>589</v>
      </c>
      <c r="D28" s="597"/>
      <c r="E28" s="597"/>
      <c r="F28" s="597"/>
      <c r="G28" s="597"/>
      <c r="H28" s="597"/>
      <c r="I28" s="597"/>
      <c r="J28" s="597"/>
      <c r="K28" s="848"/>
      <c r="L28" s="848"/>
      <c r="M28" s="849"/>
      <c r="N28" s="818" t="s">
        <v>588</v>
      </c>
      <c r="O28" s="819"/>
      <c r="P28" s="819"/>
      <c r="Q28" s="818" t="s">
        <v>587</v>
      </c>
      <c r="R28" s="819"/>
      <c r="S28" s="819"/>
      <c r="T28" s="819"/>
      <c r="U28" s="818" t="s">
        <v>586</v>
      </c>
      <c r="V28" s="819"/>
      <c r="W28" s="819"/>
      <c r="X28" s="818" t="s">
        <v>585</v>
      </c>
      <c r="Y28" s="819"/>
      <c r="Z28" s="819"/>
      <c r="AA28" s="819"/>
      <c r="AB28" s="851"/>
      <c r="AC28" s="872" t="s">
        <v>584</v>
      </c>
      <c r="AD28" s="873"/>
      <c r="AE28" s="873"/>
      <c r="AF28" s="873"/>
      <c r="AG28" s="873"/>
      <c r="AH28" s="874"/>
    </row>
    <row r="29" spans="3:34" ht="13.5">
      <c r="C29" s="831"/>
      <c r="D29" s="596"/>
      <c r="E29" s="596"/>
      <c r="F29" s="596"/>
      <c r="G29" s="596"/>
      <c r="H29" s="596"/>
      <c r="I29" s="596"/>
      <c r="J29" s="596"/>
      <c r="K29" s="851" t="s">
        <v>774</v>
      </c>
      <c r="L29" s="848"/>
      <c r="M29" s="849"/>
      <c r="N29" s="819"/>
      <c r="O29" s="819"/>
      <c r="P29" s="819"/>
      <c r="Q29" s="819"/>
      <c r="R29" s="819"/>
      <c r="S29" s="819"/>
      <c r="T29" s="819"/>
      <c r="U29" s="819"/>
      <c r="V29" s="819"/>
      <c r="W29" s="819"/>
      <c r="X29" s="819"/>
      <c r="Y29" s="819"/>
      <c r="Z29" s="819"/>
      <c r="AA29" s="819"/>
      <c r="AB29" s="851"/>
      <c r="AC29" s="875"/>
      <c r="AD29" s="819"/>
      <c r="AE29" s="819"/>
      <c r="AF29" s="819"/>
      <c r="AG29" s="819"/>
      <c r="AH29" s="876"/>
    </row>
    <row r="30" spans="3:34" ht="13.5">
      <c r="C30" s="832" t="s">
        <v>583</v>
      </c>
      <c r="D30" s="832"/>
      <c r="E30" s="832"/>
      <c r="F30" s="832"/>
      <c r="G30" s="832"/>
      <c r="H30" s="832"/>
      <c r="I30" s="832"/>
      <c r="J30" s="832"/>
      <c r="K30" s="822"/>
      <c r="L30" s="823"/>
      <c r="M30" s="823"/>
      <c r="N30" s="820"/>
      <c r="O30" s="820"/>
      <c r="P30" s="820"/>
      <c r="Q30" s="821"/>
      <c r="R30" s="821"/>
      <c r="S30" s="821"/>
      <c r="T30" s="821"/>
      <c r="U30" s="820"/>
      <c r="V30" s="820"/>
      <c r="W30" s="820"/>
      <c r="X30" s="821"/>
      <c r="Y30" s="821"/>
      <c r="Z30" s="821"/>
      <c r="AA30" s="821"/>
      <c r="AB30" s="871"/>
      <c r="AC30" s="868">
        <v>1</v>
      </c>
      <c r="AD30" s="869"/>
      <c r="AE30" s="869"/>
      <c r="AF30" s="869"/>
      <c r="AG30" s="869"/>
      <c r="AH30" s="870"/>
    </row>
    <row r="31" spans="3:34" ht="13.5">
      <c r="C31" s="827" t="s">
        <v>582</v>
      </c>
      <c r="D31" s="827"/>
      <c r="E31" s="827"/>
      <c r="F31" s="827"/>
      <c r="G31" s="827"/>
      <c r="H31" s="827"/>
      <c r="I31" s="827"/>
      <c r="J31" s="827"/>
      <c r="K31" s="822"/>
      <c r="L31" s="823"/>
      <c r="M31" s="823"/>
      <c r="N31" s="813">
        <v>1.03</v>
      </c>
      <c r="O31" s="813"/>
      <c r="P31" s="813"/>
      <c r="Q31" s="813">
        <f aca="true" t="shared" si="0" ref="Q31:Q44">K31*N31</f>
        <v>0</v>
      </c>
      <c r="R31" s="813"/>
      <c r="S31" s="813"/>
      <c r="T31" s="813"/>
      <c r="U31" s="816">
        <v>3</v>
      </c>
      <c r="V31" s="816"/>
      <c r="W31" s="816"/>
      <c r="X31" s="813">
        <f aca="true" t="shared" si="1" ref="X31:X44">Q31-U31</f>
        <v>-3</v>
      </c>
      <c r="Y31" s="814"/>
      <c r="Z31" s="814"/>
      <c r="AA31" s="814"/>
      <c r="AB31" s="815"/>
      <c r="AC31" s="868" t="e">
        <f>ROUND(X31/K31,3)</f>
        <v>#DIV/0!</v>
      </c>
      <c r="AD31" s="869"/>
      <c r="AE31" s="869"/>
      <c r="AF31" s="869"/>
      <c r="AG31" s="869"/>
      <c r="AH31" s="870"/>
    </row>
    <row r="32" spans="3:34" ht="13.5">
      <c r="C32" s="827" t="s">
        <v>581</v>
      </c>
      <c r="D32" s="827"/>
      <c r="E32" s="827"/>
      <c r="F32" s="827"/>
      <c r="G32" s="827"/>
      <c r="H32" s="827"/>
      <c r="I32" s="827"/>
      <c r="J32" s="827"/>
      <c r="K32" s="822"/>
      <c r="L32" s="823"/>
      <c r="M32" s="823"/>
      <c r="N32" s="813">
        <v>1.1</v>
      </c>
      <c r="O32" s="813"/>
      <c r="P32" s="813"/>
      <c r="Q32" s="813">
        <f t="shared" si="0"/>
        <v>0</v>
      </c>
      <c r="R32" s="813"/>
      <c r="S32" s="813"/>
      <c r="T32" s="813"/>
      <c r="U32" s="816">
        <v>17</v>
      </c>
      <c r="V32" s="816"/>
      <c r="W32" s="816"/>
      <c r="X32" s="813">
        <f t="shared" si="1"/>
        <v>-17</v>
      </c>
      <c r="Y32" s="814"/>
      <c r="Z32" s="814"/>
      <c r="AA32" s="814"/>
      <c r="AB32" s="815"/>
      <c r="AC32" s="868" t="e">
        <f aca="true" t="shared" si="2" ref="AC32:AC44">ROUND(X32/K32,3)</f>
        <v>#DIV/0!</v>
      </c>
      <c r="AD32" s="869"/>
      <c r="AE32" s="869"/>
      <c r="AF32" s="869"/>
      <c r="AG32" s="869"/>
      <c r="AH32" s="870"/>
    </row>
    <row r="33" spans="3:34" ht="13.5">
      <c r="C33" s="827" t="s">
        <v>580</v>
      </c>
      <c r="D33" s="827"/>
      <c r="E33" s="827"/>
      <c r="F33" s="827"/>
      <c r="G33" s="827"/>
      <c r="H33" s="827"/>
      <c r="I33" s="827"/>
      <c r="J33" s="827"/>
      <c r="K33" s="822"/>
      <c r="L33" s="823"/>
      <c r="M33" s="823"/>
      <c r="N33" s="813">
        <v>1.15</v>
      </c>
      <c r="O33" s="813"/>
      <c r="P33" s="813"/>
      <c r="Q33" s="813">
        <f t="shared" si="0"/>
        <v>0</v>
      </c>
      <c r="R33" s="813"/>
      <c r="S33" s="813"/>
      <c r="T33" s="813"/>
      <c r="U33" s="816">
        <v>32</v>
      </c>
      <c r="V33" s="816"/>
      <c r="W33" s="816"/>
      <c r="X33" s="813">
        <f t="shared" si="1"/>
        <v>-32</v>
      </c>
      <c r="Y33" s="814"/>
      <c r="Z33" s="814"/>
      <c r="AA33" s="814"/>
      <c r="AB33" s="815"/>
      <c r="AC33" s="868" t="e">
        <f t="shared" si="2"/>
        <v>#DIV/0!</v>
      </c>
      <c r="AD33" s="869"/>
      <c r="AE33" s="869"/>
      <c r="AF33" s="869"/>
      <c r="AG33" s="869"/>
      <c r="AH33" s="870"/>
    </row>
    <row r="34" spans="3:34" ht="13.5">
      <c r="C34" s="827" t="s">
        <v>579</v>
      </c>
      <c r="D34" s="827"/>
      <c r="E34" s="827"/>
      <c r="F34" s="827"/>
      <c r="G34" s="827"/>
      <c r="H34" s="827"/>
      <c r="I34" s="827"/>
      <c r="J34" s="827"/>
      <c r="K34" s="822"/>
      <c r="L34" s="823"/>
      <c r="M34" s="823"/>
      <c r="N34" s="813">
        <v>1.2</v>
      </c>
      <c r="O34" s="813"/>
      <c r="P34" s="813"/>
      <c r="Q34" s="813">
        <f t="shared" si="0"/>
        <v>0</v>
      </c>
      <c r="R34" s="813"/>
      <c r="S34" s="813"/>
      <c r="T34" s="813"/>
      <c r="U34" s="816">
        <v>52</v>
      </c>
      <c r="V34" s="816"/>
      <c r="W34" s="816"/>
      <c r="X34" s="813">
        <f t="shared" si="1"/>
        <v>-52</v>
      </c>
      <c r="Y34" s="814"/>
      <c r="Z34" s="814"/>
      <c r="AA34" s="814"/>
      <c r="AB34" s="815"/>
      <c r="AC34" s="868" t="e">
        <f t="shared" si="2"/>
        <v>#DIV/0!</v>
      </c>
      <c r="AD34" s="869"/>
      <c r="AE34" s="869"/>
      <c r="AF34" s="869"/>
      <c r="AG34" s="869"/>
      <c r="AH34" s="870"/>
    </row>
    <row r="35" spans="3:34" ht="13.5">
      <c r="C35" s="827" t="s">
        <v>578</v>
      </c>
      <c r="D35" s="827"/>
      <c r="E35" s="827"/>
      <c r="F35" s="827"/>
      <c r="G35" s="827"/>
      <c r="H35" s="827"/>
      <c r="I35" s="827"/>
      <c r="J35" s="827"/>
      <c r="K35" s="822"/>
      <c r="L35" s="823"/>
      <c r="M35" s="823"/>
      <c r="N35" s="813">
        <v>1.29</v>
      </c>
      <c r="O35" s="813"/>
      <c r="P35" s="813"/>
      <c r="Q35" s="813">
        <f t="shared" si="0"/>
        <v>0</v>
      </c>
      <c r="R35" s="813"/>
      <c r="S35" s="813"/>
      <c r="T35" s="813"/>
      <c r="U35" s="816">
        <v>97</v>
      </c>
      <c r="V35" s="816"/>
      <c r="W35" s="816"/>
      <c r="X35" s="813">
        <f t="shared" si="1"/>
        <v>-97</v>
      </c>
      <c r="Y35" s="814"/>
      <c r="Z35" s="814"/>
      <c r="AA35" s="814"/>
      <c r="AB35" s="815"/>
      <c r="AC35" s="868" t="e">
        <f t="shared" si="2"/>
        <v>#DIV/0!</v>
      </c>
      <c r="AD35" s="869"/>
      <c r="AE35" s="869"/>
      <c r="AF35" s="869"/>
      <c r="AG35" s="869"/>
      <c r="AH35" s="870"/>
    </row>
    <row r="36" spans="3:34" ht="13.5">
      <c r="C36" s="827" t="s">
        <v>577</v>
      </c>
      <c r="D36" s="827"/>
      <c r="E36" s="827"/>
      <c r="F36" s="827"/>
      <c r="G36" s="827"/>
      <c r="H36" s="827"/>
      <c r="I36" s="827"/>
      <c r="J36" s="827"/>
      <c r="K36" s="822"/>
      <c r="L36" s="823"/>
      <c r="M36" s="823"/>
      <c r="N36" s="813">
        <v>1.41</v>
      </c>
      <c r="O36" s="813"/>
      <c r="P36" s="813"/>
      <c r="Q36" s="813">
        <f t="shared" si="0"/>
        <v>0</v>
      </c>
      <c r="R36" s="813"/>
      <c r="S36" s="813"/>
      <c r="T36" s="813"/>
      <c r="U36" s="816">
        <v>181</v>
      </c>
      <c r="V36" s="816"/>
      <c r="W36" s="816"/>
      <c r="X36" s="813">
        <f t="shared" si="1"/>
        <v>-181</v>
      </c>
      <c r="Y36" s="814"/>
      <c r="Z36" s="814"/>
      <c r="AA36" s="814"/>
      <c r="AB36" s="815"/>
      <c r="AC36" s="868" t="e">
        <f t="shared" si="2"/>
        <v>#DIV/0!</v>
      </c>
      <c r="AD36" s="869"/>
      <c r="AE36" s="869"/>
      <c r="AF36" s="869"/>
      <c r="AG36" s="869"/>
      <c r="AH36" s="870"/>
    </row>
    <row r="37" spans="3:34" ht="13.5">
      <c r="C37" s="827" t="s">
        <v>576</v>
      </c>
      <c r="D37" s="827"/>
      <c r="E37" s="827"/>
      <c r="F37" s="827"/>
      <c r="G37" s="827"/>
      <c r="H37" s="827"/>
      <c r="I37" s="827"/>
      <c r="J37" s="827"/>
      <c r="K37" s="822"/>
      <c r="L37" s="823"/>
      <c r="M37" s="823"/>
      <c r="N37" s="813">
        <v>1.58</v>
      </c>
      <c r="O37" s="813"/>
      <c r="P37" s="813"/>
      <c r="Q37" s="813">
        <f t="shared" si="0"/>
        <v>0</v>
      </c>
      <c r="R37" s="813"/>
      <c r="S37" s="813"/>
      <c r="T37" s="813"/>
      <c r="U37" s="816">
        <v>351</v>
      </c>
      <c r="V37" s="816"/>
      <c r="W37" s="816"/>
      <c r="X37" s="813">
        <f t="shared" si="1"/>
        <v>-351</v>
      </c>
      <c r="Y37" s="814"/>
      <c r="Z37" s="814"/>
      <c r="AA37" s="814"/>
      <c r="AB37" s="815"/>
      <c r="AC37" s="868" t="e">
        <f t="shared" si="2"/>
        <v>#DIV/0!</v>
      </c>
      <c r="AD37" s="869"/>
      <c r="AE37" s="869"/>
      <c r="AF37" s="869"/>
      <c r="AG37" s="869"/>
      <c r="AH37" s="870"/>
    </row>
    <row r="38" spans="3:34" ht="13.5">
      <c r="C38" s="827" t="s">
        <v>575</v>
      </c>
      <c r="D38" s="827"/>
      <c r="E38" s="827"/>
      <c r="F38" s="827"/>
      <c r="G38" s="827"/>
      <c r="H38" s="827"/>
      <c r="I38" s="827"/>
      <c r="J38" s="827"/>
      <c r="K38" s="822"/>
      <c r="L38" s="823"/>
      <c r="M38" s="823"/>
      <c r="N38" s="813">
        <v>1.76</v>
      </c>
      <c r="O38" s="813"/>
      <c r="P38" s="813"/>
      <c r="Q38" s="813">
        <f t="shared" si="0"/>
        <v>0</v>
      </c>
      <c r="R38" s="813"/>
      <c r="S38" s="813"/>
      <c r="T38" s="813"/>
      <c r="U38" s="816">
        <v>621</v>
      </c>
      <c r="V38" s="816"/>
      <c r="W38" s="816"/>
      <c r="X38" s="813">
        <f t="shared" si="1"/>
        <v>-621</v>
      </c>
      <c r="Y38" s="814"/>
      <c r="Z38" s="814"/>
      <c r="AA38" s="814"/>
      <c r="AB38" s="815"/>
      <c r="AC38" s="868" t="e">
        <f t="shared" si="2"/>
        <v>#DIV/0!</v>
      </c>
      <c r="AD38" s="869"/>
      <c r="AE38" s="869"/>
      <c r="AF38" s="869"/>
      <c r="AG38" s="869"/>
      <c r="AH38" s="870"/>
    </row>
    <row r="39" spans="3:34" ht="13.5">
      <c r="C39" s="827" t="s">
        <v>574</v>
      </c>
      <c r="D39" s="827"/>
      <c r="E39" s="827"/>
      <c r="F39" s="827"/>
      <c r="G39" s="827"/>
      <c r="H39" s="827"/>
      <c r="I39" s="827"/>
      <c r="J39" s="827"/>
      <c r="K39" s="822"/>
      <c r="L39" s="823"/>
      <c r="M39" s="823"/>
      <c r="N39" s="813">
        <v>1.9</v>
      </c>
      <c r="O39" s="813"/>
      <c r="P39" s="813"/>
      <c r="Q39" s="813">
        <f t="shared" si="0"/>
        <v>0</v>
      </c>
      <c r="R39" s="813"/>
      <c r="S39" s="813"/>
      <c r="T39" s="813"/>
      <c r="U39" s="816">
        <v>901</v>
      </c>
      <c r="V39" s="816"/>
      <c r="W39" s="816"/>
      <c r="X39" s="813">
        <f t="shared" si="1"/>
        <v>-901</v>
      </c>
      <c r="Y39" s="814"/>
      <c r="Z39" s="814"/>
      <c r="AA39" s="814"/>
      <c r="AB39" s="815"/>
      <c r="AC39" s="868" t="e">
        <f t="shared" si="2"/>
        <v>#DIV/0!</v>
      </c>
      <c r="AD39" s="869"/>
      <c r="AE39" s="869"/>
      <c r="AF39" s="869"/>
      <c r="AG39" s="869"/>
      <c r="AH39" s="870"/>
    </row>
    <row r="40" spans="3:34" ht="13.5">
      <c r="C40" s="827" t="s">
        <v>573</v>
      </c>
      <c r="D40" s="827"/>
      <c r="E40" s="827"/>
      <c r="F40" s="827"/>
      <c r="G40" s="827"/>
      <c r="H40" s="827"/>
      <c r="I40" s="827"/>
      <c r="J40" s="827"/>
      <c r="K40" s="822"/>
      <c r="L40" s="823"/>
      <c r="M40" s="823"/>
      <c r="N40" s="813">
        <v>1.98</v>
      </c>
      <c r="O40" s="813"/>
      <c r="P40" s="813"/>
      <c r="Q40" s="813">
        <f t="shared" si="0"/>
        <v>0</v>
      </c>
      <c r="R40" s="813"/>
      <c r="S40" s="813"/>
      <c r="T40" s="813"/>
      <c r="U40" s="817">
        <v>1101</v>
      </c>
      <c r="V40" s="817"/>
      <c r="W40" s="817"/>
      <c r="X40" s="813">
        <f t="shared" si="1"/>
        <v>-1101</v>
      </c>
      <c r="Y40" s="814"/>
      <c r="Z40" s="814"/>
      <c r="AA40" s="814"/>
      <c r="AB40" s="815"/>
      <c r="AC40" s="868" t="e">
        <f t="shared" si="2"/>
        <v>#DIV/0!</v>
      </c>
      <c r="AD40" s="869"/>
      <c r="AE40" s="869"/>
      <c r="AF40" s="869"/>
      <c r="AG40" s="869"/>
      <c r="AH40" s="870"/>
    </row>
    <row r="41" spans="3:34" ht="13.5">
      <c r="C41" s="827" t="s">
        <v>572</v>
      </c>
      <c r="D41" s="827"/>
      <c r="E41" s="827"/>
      <c r="F41" s="827"/>
      <c r="G41" s="827"/>
      <c r="H41" s="827"/>
      <c r="I41" s="827"/>
      <c r="J41" s="827"/>
      <c r="K41" s="822"/>
      <c r="L41" s="823"/>
      <c r="M41" s="823"/>
      <c r="N41" s="813">
        <v>2.04</v>
      </c>
      <c r="O41" s="813"/>
      <c r="P41" s="813"/>
      <c r="Q41" s="813">
        <f t="shared" si="0"/>
        <v>0</v>
      </c>
      <c r="R41" s="813"/>
      <c r="S41" s="813"/>
      <c r="T41" s="813"/>
      <c r="U41" s="817">
        <v>1281</v>
      </c>
      <c r="V41" s="817"/>
      <c r="W41" s="817"/>
      <c r="X41" s="813">
        <f t="shared" si="1"/>
        <v>-1281</v>
      </c>
      <c r="Y41" s="814"/>
      <c r="Z41" s="814"/>
      <c r="AA41" s="814"/>
      <c r="AB41" s="815"/>
      <c r="AC41" s="868" t="e">
        <f t="shared" si="2"/>
        <v>#DIV/0!</v>
      </c>
      <c r="AD41" s="869"/>
      <c r="AE41" s="869"/>
      <c r="AF41" s="869"/>
      <c r="AG41" s="869"/>
      <c r="AH41" s="870"/>
    </row>
    <row r="42" spans="3:34" ht="13.5">
      <c r="C42" s="827" t="s">
        <v>571</v>
      </c>
      <c r="D42" s="827"/>
      <c r="E42" s="827"/>
      <c r="F42" s="827"/>
      <c r="G42" s="827"/>
      <c r="H42" s="827"/>
      <c r="I42" s="827"/>
      <c r="J42" s="827"/>
      <c r="K42" s="822"/>
      <c r="L42" s="823"/>
      <c r="M42" s="823"/>
      <c r="N42" s="813">
        <v>2.08</v>
      </c>
      <c r="O42" s="813"/>
      <c r="P42" s="813"/>
      <c r="Q42" s="813">
        <f t="shared" si="0"/>
        <v>0</v>
      </c>
      <c r="R42" s="813"/>
      <c r="S42" s="813"/>
      <c r="T42" s="813"/>
      <c r="U42" s="817">
        <v>1421</v>
      </c>
      <c r="V42" s="817"/>
      <c r="W42" s="817"/>
      <c r="X42" s="813">
        <f t="shared" si="1"/>
        <v>-1421</v>
      </c>
      <c r="Y42" s="814"/>
      <c r="Z42" s="814"/>
      <c r="AA42" s="814"/>
      <c r="AB42" s="815"/>
      <c r="AC42" s="868" t="e">
        <f t="shared" si="2"/>
        <v>#DIV/0!</v>
      </c>
      <c r="AD42" s="869"/>
      <c r="AE42" s="869"/>
      <c r="AF42" s="869"/>
      <c r="AG42" s="869"/>
      <c r="AH42" s="870"/>
    </row>
    <row r="43" spans="3:34" ht="13.5">
      <c r="C43" s="827" t="s">
        <v>570</v>
      </c>
      <c r="D43" s="827"/>
      <c r="E43" s="827"/>
      <c r="F43" s="827"/>
      <c r="G43" s="827"/>
      <c r="H43" s="827"/>
      <c r="I43" s="827"/>
      <c r="J43" s="827"/>
      <c r="K43" s="822"/>
      <c r="L43" s="823"/>
      <c r="M43" s="823"/>
      <c r="N43" s="813">
        <v>2.1</v>
      </c>
      <c r="O43" s="813"/>
      <c r="P43" s="813"/>
      <c r="Q43" s="813">
        <f t="shared" si="0"/>
        <v>0</v>
      </c>
      <c r="R43" s="813"/>
      <c r="S43" s="813"/>
      <c r="T43" s="813"/>
      <c r="U43" s="817">
        <v>1501</v>
      </c>
      <c r="V43" s="817"/>
      <c r="W43" s="817"/>
      <c r="X43" s="813">
        <f t="shared" si="1"/>
        <v>-1501</v>
      </c>
      <c r="Y43" s="814"/>
      <c r="Z43" s="814"/>
      <c r="AA43" s="814"/>
      <c r="AB43" s="815"/>
      <c r="AC43" s="868" t="e">
        <f t="shared" si="2"/>
        <v>#DIV/0!</v>
      </c>
      <c r="AD43" s="869"/>
      <c r="AE43" s="869"/>
      <c r="AF43" s="869"/>
      <c r="AG43" s="869"/>
      <c r="AH43" s="870"/>
    </row>
    <row r="44" spans="3:34" ht="14.25" thickBot="1">
      <c r="C44" s="827" t="s">
        <v>569</v>
      </c>
      <c r="D44" s="827"/>
      <c r="E44" s="827"/>
      <c r="F44" s="827"/>
      <c r="G44" s="827"/>
      <c r="H44" s="827"/>
      <c r="I44" s="827"/>
      <c r="J44" s="827"/>
      <c r="K44" s="824"/>
      <c r="L44" s="825"/>
      <c r="M44" s="826"/>
      <c r="N44" s="813">
        <v>1.8</v>
      </c>
      <c r="O44" s="813"/>
      <c r="P44" s="813"/>
      <c r="Q44" s="813">
        <f t="shared" si="0"/>
        <v>0</v>
      </c>
      <c r="R44" s="813"/>
      <c r="S44" s="813"/>
      <c r="T44" s="813"/>
      <c r="U44" s="816">
        <v>0</v>
      </c>
      <c r="V44" s="816"/>
      <c r="W44" s="816"/>
      <c r="X44" s="813">
        <f t="shared" si="1"/>
        <v>0</v>
      </c>
      <c r="Y44" s="814"/>
      <c r="Z44" s="814"/>
      <c r="AA44" s="814"/>
      <c r="AB44" s="815"/>
      <c r="AC44" s="887" t="e">
        <f t="shared" si="2"/>
        <v>#DIV/0!</v>
      </c>
      <c r="AD44" s="888"/>
      <c r="AE44" s="888"/>
      <c r="AF44" s="888"/>
      <c r="AG44" s="888"/>
      <c r="AH44" s="889"/>
    </row>
    <row r="45" spans="4:24" ht="13.5">
      <c r="D45" s="88"/>
      <c r="X45" s="88" t="s">
        <v>568</v>
      </c>
    </row>
    <row r="46" ht="13.5">
      <c r="D46" s="88"/>
    </row>
    <row r="47" spans="1:43" ht="13.5">
      <c r="A47" s="88" t="s">
        <v>567</v>
      </c>
      <c r="D47" s="88"/>
      <c r="AG47" s="92"/>
      <c r="AH47" s="92"/>
      <c r="AI47" s="92"/>
      <c r="AJ47" s="92"/>
      <c r="AK47" s="92"/>
      <c r="AO47" s="106">
        <v>0</v>
      </c>
      <c r="AP47" s="107" t="s">
        <v>775</v>
      </c>
      <c r="AQ47" s="108" t="s">
        <v>775</v>
      </c>
    </row>
    <row r="48" spans="4:43" ht="14.25" thickBot="1">
      <c r="D48" s="88" t="s">
        <v>497</v>
      </c>
      <c r="I48" s="88" t="s">
        <v>496</v>
      </c>
      <c r="M48" s="88" t="s">
        <v>495</v>
      </c>
      <c r="AG48" s="92"/>
      <c r="AH48" s="92"/>
      <c r="AI48" s="92"/>
      <c r="AJ48" s="92"/>
      <c r="AK48" s="92"/>
      <c r="AO48" s="106">
        <v>101</v>
      </c>
      <c r="AP48" s="109">
        <v>1.03</v>
      </c>
      <c r="AQ48" s="110">
        <v>3</v>
      </c>
    </row>
    <row r="49" spans="3:43" ht="13.5">
      <c r="C49" s="111"/>
      <c r="D49" s="864" t="e">
        <f>W21</f>
        <v>#DIV/0!</v>
      </c>
      <c r="E49" s="878"/>
      <c r="F49" s="878"/>
      <c r="G49" s="878"/>
      <c r="H49" s="111" t="s">
        <v>776</v>
      </c>
      <c r="I49" s="879" t="e">
        <f>VLOOKUP(D49,AO47:AQ61,2)</f>
        <v>#DIV/0!</v>
      </c>
      <c r="J49" s="879"/>
      <c r="K49" s="879"/>
      <c r="L49" s="111" t="s">
        <v>775</v>
      </c>
      <c r="M49" s="878" t="e">
        <f>VLOOKUP(D49,AO47:AQ61,3)</f>
        <v>#DIV/0!</v>
      </c>
      <c r="N49" s="878"/>
      <c r="O49" s="878"/>
      <c r="P49" s="111"/>
      <c r="Q49" s="609" t="s">
        <v>777</v>
      </c>
      <c r="R49" s="880" t="e">
        <f>IF(D49&lt;101,1,ROUND((D49*I49-M49)/H50,3))</f>
        <v>#DIV/0!</v>
      </c>
      <c r="S49" s="881"/>
      <c r="T49" s="881"/>
      <c r="U49" s="881"/>
      <c r="V49" s="882"/>
      <c r="W49" s="630" t="s">
        <v>778</v>
      </c>
      <c r="X49" s="630"/>
      <c r="Y49" s="630"/>
      <c r="Z49" s="630"/>
      <c r="AA49" s="630"/>
      <c r="AB49" s="630"/>
      <c r="AG49" s="92"/>
      <c r="AH49" s="92"/>
      <c r="AI49" s="92"/>
      <c r="AJ49" s="92"/>
      <c r="AK49" s="92"/>
      <c r="AO49" s="106">
        <v>201</v>
      </c>
      <c r="AP49" s="112">
        <v>1.1</v>
      </c>
      <c r="AQ49" s="113">
        <v>17</v>
      </c>
    </row>
    <row r="50" spans="4:43" ht="14.25" thickBot="1">
      <c r="D50" s="88"/>
      <c r="H50" s="850" t="e">
        <f>D49</f>
        <v>#DIV/0!</v>
      </c>
      <c r="I50" s="886"/>
      <c r="J50" s="886"/>
      <c r="K50" s="886"/>
      <c r="Q50" s="609"/>
      <c r="R50" s="883"/>
      <c r="S50" s="884"/>
      <c r="T50" s="884"/>
      <c r="U50" s="884"/>
      <c r="V50" s="885"/>
      <c r="W50" s="630"/>
      <c r="X50" s="630"/>
      <c r="Y50" s="630"/>
      <c r="Z50" s="630"/>
      <c r="AA50" s="630"/>
      <c r="AB50" s="630"/>
      <c r="AG50" s="92"/>
      <c r="AH50" s="92"/>
      <c r="AI50" s="92"/>
      <c r="AJ50" s="92"/>
      <c r="AK50" s="92"/>
      <c r="AO50" s="106">
        <v>301</v>
      </c>
      <c r="AP50" s="112">
        <v>1.15</v>
      </c>
      <c r="AQ50" s="113">
        <v>32</v>
      </c>
    </row>
    <row r="51" spans="4:43" ht="13.5">
      <c r="D51" s="88"/>
      <c r="H51" s="88" t="s">
        <v>497</v>
      </c>
      <c r="R51" s="88" t="s">
        <v>116</v>
      </c>
      <c r="AG51" s="92"/>
      <c r="AH51" s="92"/>
      <c r="AI51" s="92"/>
      <c r="AJ51" s="92"/>
      <c r="AK51" s="92"/>
      <c r="AO51" s="106">
        <v>401</v>
      </c>
      <c r="AP51" s="112">
        <v>1.2</v>
      </c>
      <c r="AQ51" s="113">
        <v>52</v>
      </c>
    </row>
    <row r="52" spans="33:43" ht="13.5">
      <c r="AG52" s="92"/>
      <c r="AH52" s="92"/>
      <c r="AI52" s="92"/>
      <c r="AJ52" s="92"/>
      <c r="AK52" s="92"/>
      <c r="AO52" s="106">
        <v>501</v>
      </c>
      <c r="AP52" s="112">
        <v>1.29</v>
      </c>
      <c r="AQ52" s="113">
        <v>97</v>
      </c>
    </row>
    <row r="53" spans="41:43" ht="13.5">
      <c r="AO53" s="106">
        <v>701</v>
      </c>
      <c r="AP53" s="112">
        <v>1.41</v>
      </c>
      <c r="AQ53" s="113">
        <v>181</v>
      </c>
    </row>
    <row r="54" spans="41:43" ht="13.5">
      <c r="AO54" s="106">
        <v>1001</v>
      </c>
      <c r="AP54" s="112">
        <v>1.58</v>
      </c>
      <c r="AQ54" s="113">
        <v>351</v>
      </c>
    </row>
    <row r="55" spans="41:43" ht="13.5">
      <c r="AO55" s="106">
        <v>1501</v>
      </c>
      <c r="AP55" s="112">
        <v>1.76</v>
      </c>
      <c r="AQ55" s="113">
        <v>621</v>
      </c>
    </row>
    <row r="56" spans="41:43" ht="13.5">
      <c r="AO56" s="106">
        <v>2001</v>
      </c>
      <c r="AP56" s="112">
        <v>1.9</v>
      </c>
      <c r="AQ56" s="113">
        <v>901</v>
      </c>
    </row>
    <row r="57" spans="41:43" ht="13.5">
      <c r="AO57" s="106">
        <v>2501</v>
      </c>
      <c r="AP57" s="112">
        <v>1.98</v>
      </c>
      <c r="AQ57" s="113">
        <v>1101</v>
      </c>
    </row>
    <row r="58" spans="41:43" ht="13.5">
      <c r="AO58" s="106">
        <v>3001</v>
      </c>
      <c r="AP58" s="112">
        <v>2.04</v>
      </c>
      <c r="AQ58" s="113">
        <v>1281</v>
      </c>
    </row>
    <row r="59" spans="41:43" ht="13.5">
      <c r="AO59" s="106">
        <v>3501</v>
      </c>
      <c r="AP59" s="112">
        <v>2.08</v>
      </c>
      <c r="AQ59" s="113">
        <v>1421</v>
      </c>
    </row>
    <row r="60" spans="41:43" ht="13.5">
      <c r="AO60" s="106">
        <v>4001</v>
      </c>
      <c r="AP60" s="112">
        <v>2.1</v>
      </c>
      <c r="AQ60" s="113">
        <v>1501</v>
      </c>
    </row>
    <row r="61" spans="41:43" ht="13.5">
      <c r="AO61" s="106">
        <v>5001</v>
      </c>
      <c r="AP61" s="112">
        <v>1.8</v>
      </c>
      <c r="AQ61" s="113">
        <v>0</v>
      </c>
    </row>
    <row r="65" ht="13.5">
      <c r="D65" s="88"/>
    </row>
    <row r="66" ht="13.5">
      <c r="D66" s="88"/>
    </row>
    <row r="67" spans="4:49" ht="14.25">
      <c r="D67" s="88"/>
      <c r="AO67" s="114"/>
      <c r="AP67" s="115"/>
      <c r="AQ67" s="116"/>
      <c r="AR67" s="115"/>
      <c r="AS67" s="115"/>
      <c r="AT67" s="115"/>
      <c r="AU67" s="117"/>
      <c r="AV67" s="115"/>
      <c r="AW67" s="115"/>
    </row>
    <row r="68" spans="4:49" ht="14.25">
      <c r="D68" s="88"/>
      <c r="AO68" s="114"/>
      <c r="AP68" s="118"/>
      <c r="AQ68" s="119"/>
      <c r="AR68" s="119"/>
      <c r="AS68" s="119"/>
      <c r="AT68" s="877"/>
      <c r="AU68" s="890"/>
      <c r="AV68" s="877"/>
      <c r="AW68" s="115"/>
    </row>
    <row r="69" spans="41:49" ht="14.25">
      <c r="AO69" s="114"/>
      <c r="AP69" s="115"/>
      <c r="AQ69" s="118"/>
      <c r="AR69" s="115"/>
      <c r="AS69" s="115"/>
      <c r="AT69" s="877"/>
      <c r="AU69" s="890"/>
      <c r="AV69" s="877"/>
      <c r="AW69" s="115"/>
    </row>
    <row r="70" spans="41:49" ht="14.25">
      <c r="AO70" s="114"/>
      <c r="AP70" s="115"/>
      <c r="AQ70" s="115"/>
      <c r="AR70" s="115"/>
      <c r="AS70" s="115"/>
      <c r="AT70" s="115"/>
      <c r="AU70" s="117"/>
      <c r="AV70" s="115"/>
      <c r="AW70" s="115"/>
    </row>
  </sheetData>
  <sheetProtection/>
  <mergeCells count="188">
    <mergeCell ref="C41:J41"/>
    <mergeCell ref="AC44:AH44"/>
    <mergeCell ref="AU68:AU69"/>
    <mergeCell ref="AC37:AH37"/>
    <mergeCell ref="AC38:AH38"/>
    <mergeCell ref="AC39:AH39"/>
    <mergeCell ref="AC40:AH40"/>
    <mergeCell ref="AC41:AH41"/>
    <mergeCell ref="AC42:AH42"/>
    <mergeCell ref="X44:AB44"/>
    <mergeCell ref="AV68:AV69"/>
    <mergeCell ref="AT68:AT69"/>
    <mergeCell ref="D49:G49"/>
    <mergeCell ref="I49:K49"/>
    <mergeCell ref="M49:O49"/>
    <mergeCell ref="Q49:Q50"/>
    <mergeCell ref="R49:V50"/>
    <mergeCell ref="W49:AB50"/>
    <mergeCell ref="H50:K50"/>
    <mergeCell ref="AC28:AH29"/>
    <mergeCell ref="AC30:AH30"/>
    <mergeCell ref="AC31:AH31"/>
    <mergeCell ref="AC32:AH32"/>
    <mergeCell ref="AC33:AH33"/>
    <mergeCell ref="AC34:AH34"/>
    <mergeCell ref="AC35:AH35"/>
    <mergeCell ref="AC36:AH36"/>
    <mergeCell ref="AC43:AH43"/>
    <mergeCell ref="X30:AB30"/>
    <mergeCell ref="X31:AB31"/>
    <mergeCell ref="X32:AB32"/>
    <mergeCell ref="X33:AB33"/>
    <mergeCell ref="X34:AB34"/>
    <mergeCell ref="X35:AB35"/>
    <mergeCell ref="X36:AB36"/>
    <mergeCell ref="AC15:AG15"/>
    <mergeCell ref="W14:AB15"/>
    <mergeCell ref="AC14:AG14"/>
    <mergeCell ref="AA21:AF22"/>
    <mergeCell ref="W21:Z22"/>
    <mergeCell ref="AC4:AG4"/>
    <mergeCell ref="AC5:AG5"/>
    <mergeCell ref="AC6:AG6"/>
    <mergeCell ref="AC13:AG13"/>
    <mergeCell ref="AC11:AG11"/>
    <mergeCell ref="AC12:AG12"/>
    <mergeCell ref="Q7:U7"/>
    <mergeCell ref="W4:AA5"/>
    <mergeCell ref="V4:V5"/>
    <mergeCell ref="Q5:U5"/>
    <mergeCell ref="Q8:U8"/>
    <mergeCell ref="Q9:U9"/>
    <mergeCell ref="Q10:U10"/>
    <mergeCell ref="AC9:AG9"/>
    <mergeCell ref="AC10:AG10"/>
    <mergeCell ref="W10:AA10"/>
    <mergeCell ref="N28:P29"/>
    <mergeCell ref="K28:M28"/>
    <mergeCell ref="K22:P22"/>
    <mergeCell ref="Q13:U13"/>
    <mergeCell ref="K29:M29"/>
    <mergeCell ref="Q28:T29"/>
    <mergeCell ref="R21:V22"/>
    <mergeCell ref="K11:O11"/>
    <mergeCell ref="X28:AB29"/>
    <mergeCell ref="AC8:AG8"/>
    <mergeCell ref="K5:O5"/>
    <mergeCell ref="K6:O6"/>
    <mergeCell ref="AC7:AG7"/>
    <mergeCell ref="AB4:AB5"/>
    <mergeCell ref="Q4:U4"/>
    <mergeCell ref="W13:AA13"/>
    <mergeCell ref="W11:AA11"/>
    <mergeCell ref="W12:AA12"/>
    <mergeCell ref="Q12:U12"/>
    <mergeCell ref="V1:Z1"/>
    <mergeCell ref="K12:O12"/>
    <mergeCell ref="W7:AA7"/>
    <mergeCell ref="W8:AA8"/>
    <mergeCell ref="Q6:U6"/>
    <mergeCell ref="AA1:AH1"/>
    <mergeCell ref="Q11:U11"/>
    <mergeCell ref="K7:O7"/>
    <mergeCell ref="W6:AA6"/>
    <mergeCell ref="A1:D1"/>
    <mergeCell ref="E1:P1"/>
    <mergeCell ref="C6:J6"/>
    <mergeCell ref="C7:J7"/>
    <mergeCell ref="C8:J8"/>
    <mergeCell ref="P4:P5"/>
    <mergeCell ref="W9:AA9"/>
    <mergeCell ref="C12:J12"/>
    <mergeCell ref="C13:J13"/>
    <mergeCell ref="C4:J5"/>
    <mergeCell ref="K4:O4"/>
    <mergeCell ref="K8:O8"/>
    <mergeCell ref="C10:J10"/>
    <mergeCell ref="C11:J11"/>
    <mergeCell ref="K10:O10"/>
    <mergeCell ref="K13:O13"/>
    <mergeCell ref="K9:O9"/>
    <mergeCell ref="D21:I21"/>
    <mergeCell ref="K21:P21"/>
    <mergeCell ref="C40:J40"/>
    <mergeCell ref="C30:J30"/>
    <mergeCell ref="C31:J31"/>
    <mergeCell ref="C32:J32"/>
    <mergeCell ref="K30:M30"/>
    <mergeCell ref="K31:M31"/>
    <mergeCell ref="K32:M32"/>
    <mergeCell ref="K35:M35"/>
    <mergeCell ref="C42:J42"/>
    <mergeCell ref="C43:J43"/>
    <mergeCell ref="C44:J44"/>
    <mergeCell ref="C35:J35"/>
    <mergeCell ref="C9:J9"/>
    <mergeCell ref="C33:J33"/>
    <mergeCell ref="C34:J34"/>
    <mergeCell ref="C23:J23"/>
    <mergeCell ref="C36:J36"/>
    <mergeCell ref="C28:J29"/>
    <mergeCell ref="K36:M36"/>
    <mergeCell ref="K37:M37"/>
    <mergeCell ref="K38:M38"/>
    <mergeCell ref="K39:M39"/>
    <mergeCell ref="C37:J37"/>
    <mergeCell ref="C38:J38"/>
    <mergeCell ref="C39:J39"/>
    <mergeCell ref="K43:M43"/>
    <mergeCell ref="K44:M44"/>
    <mergeCell ref="N30:P30"/>
    <mergeCell ref="N31:P31"/>
    <mergeCell ref="N32:P32"/>
    <mergeCell ref="N33:P33"/>
    <mergeCell ref="N34:P34"/>
    <mergeCell ref="N35:P35"/>
    <mergeCell ref="K33:M33"/>
    <mergeCell ref="K34:M34"/>
    <mergeCell ref="N40:P40"/>
    <mergeCell ref="N41:P41"/>
    <mergeCell ref="K41:M41"/>
    <mergeCell ref="K42:M42"/>
    <mergeCell ref="N36:P36"/>
    <mergeCell ref="N37:P37"/>
    <mergeCell ref="N38:P38"/>
    <mergeCell ref="N39:P39"/>
    <mergeCell ref="N42:P42"/>
    <mergeCell ref="K40:M40"/>
    <mergeCell ref="N43:P43"/>
    <mergeCell ref="N44:P44"/>
    <mergeCell ref="Q30:T30"/>
    <mergeCell ref="Q31:T31"/>
    <mergeCell ref="Q32:T32"/>
    <mergeCell ref="Q33:T33"/>
    <mergeCell ref="Q34:T34"/>
    <mergeCell ref="Q35:T35"/>
    <mergeCell ref="Q36:T36"/>
    <mergeCell ref="Q41:T41"/>
    <mergeCell ref="Q37:T37"/>
    <mergeCell ref="Q38:T38"/>
    <mergeCell ref="U36:W36"/>
    <mergeCell ref="U37:W37"/>
    <mergeCell ref="U38:W38"/>
    <mergeCell ref="Q44:T44"/>
    <mergeCell ref="U44:W44"/>
    <mergeCell ref="Q39:T39"/>
    <mergeCell ref="Q40:T40"/>
    <mergeCell ref="Q42:T42"/>
    <mergeCell ref="X43:AB43"/>
    <mergeCell ref="U42:W42"/>
    <mergeCell ref="U28:W29"/>
    <mergeCell ref="U30:W30"/>
    <mergeCell ref="U31:W31"/>
    <mergeCell ref="U32:W32"/>
    <mergeCell ref="U33:W33"/>
    <mergeCell ref="U43:W43"/>
    <mergeCell ref="U34:W34"/>
    <mergeCell ref="U35:W35"/>
    <mergeCell ref="X37:AB37"/>
    <mergeCell ref="X38:AB38"/>
    <mergeCell ref="X39:AB39"/>
    <mergeCell ref="X40:AB40"/>
    <mergeCell ref="X41:AB41"/>
    <mergeCell ref="Q43:T43"/>
    <mergeCell ref="X42:AB42"/>
    <mergeCell ref="U39:W39"/>
    <mergeCell ref="U40:W40"/>
    <mergeCell ref="U41:W41"/>
  </mergeCells>
  <printOptions/>
  <pageMargins left="0.61" right="0.32" top="0.984" bottom="0.77" header="0.512" footer="0.512"/>
  <pageSetup horizontalDpi="600" verticalDpi="600" orientation="portrait" paperSize="9" scale="89" r:id="rId2"/>
  <drawing r:id="rId1"/>
</worksheet>
</file>

<file path=xl/worksheets/sheet22.xml><?xml version="1.0" encoding="utf-8"?>
<worksheet xmlns="http://schemas.openxmlformats.org/spreadsheetml/2006/main" xmlns:r="http://schemas.openxmlformats.org/officeDocument/2006/relationships">
  <dimension ref="A1:BQ28"/>
  <sheetViews>
    <sheetView showGridLines="0" zoomScalePageLayoutView="0" workbookViewId="0" topLeftCell="A1">
      <selection activeCell="F5" sqref="F5"/>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19" customWidth="1"/>
    <col min="9" max="9" width="2.25390625" style="19" bestFit="1" customWidth="1"/>
    <col min="10" max="10" width="11.875" style="32" customWidth="1"/>
    <col min="11" max="11" width="4.375" style="19" customWidth="1"/>
    <col min="12" max="69" width="9.00390625" style="19" customWidth="1"/>
    <col min="70" max="16384" width="9.00390625" style="6" customWidth="1"/>
  </cols>
  <sheetData>
    <row r="1" spans="1:11" ht="18.75" customHeight="1">
      <c r="A1" s="640" t="s">
        <v>215</v>
      </c>
      <c r="B1" s="641"/>
      <c r="C1" s="720" t="s">
        <v>621</v>
      </c>
      <c r="D1" s="721"/>
      <c r="E1" s="722"/>
      <c r="H1" s="79" t="s">
        <v>0</v>
      </c>
      <c r="I1" s="655">
        <f>'総括表'!H4</f>
        <v>0</v>
      </c>
      <c r="J1" s="891"/>
      <c r="K1" s="655"/>
    </row>
    <row r="2" ht="18.75" customHeight="1">
      <c r="J2" s="34"/>
    </row>
    <row r="3" spans="1:2" ht="18.75" customHeight="1">
      <c r="A3" s="23" t="s">
        <v>1</v>
      </c>
      <c r="B3" s="35" t="s">
        <v>620</v>
      </c>
    </row>
    <row r="4" ht="11.25" customHeight="1">
      <c r="A4" s="31"/>
    </row>
    <row r="5" spans="1:11" ht="18.75" customHeight="1">
      <c r="A5" s="31"/>
      <c r="B5" s="638" t="s">
        <v>387</v>
      </c>
      <c r="C5" s="639"/>
      <c r="D5" s="638" t="s">
        <v>157</v>
      </c>
      <c r="E5" s="639"/>
      <c r="F5" s="36" t="s">
        <v>995</v>
      </c>
      <c r="G5" s="37"/>
      <c r="H5" s="81" t="s">
        <v>232</v>
      </c>
      <c r="I5" s="37"/>
      <c r="J5" s="36" t="s">
        <v>3</v>
      </c>
      <c r="K5" s="30"/>
    </row>
    <row r="6" spans="1:11" ht="15" customHeight="1">
      <c r="A6" s="31"/>
      <c r="B6" s="39"/>
      <c r="C6" s="40"/>
      <c r="D6" s="41"/>
      <c r="E6" s="42"/>
      <c r="F6" s="43" t="s">
        <v>619</v>
      </c>
      <c r="G6" s="44"/>
      <c r="H6" s="44"/>
      <c r="I6" s="44"/>
      <c r="J6" s="46" t="s">
        <v>154</v>
      </c>
      <c r="K6" s="30"/>
    </row>
    <row r="7" spans="1:69" s="1" customFormat="1" ht="15" customHeight="1">
      <c r="A7" s="25"/>
      <c r="B7" s="547">
        <v>1</v>
      </c>
      <c r="C7" s="48" t="s">
        <v>420</v>
      </c>
      <c r="D7" s="631"/>
      <c r="E7" s="632"/>
      <c r="F7" s="51"/>
      <c r="G7" s="52" t="s">
        <v>138</v>
      </c>
      <c r="H7" s="82">
        <v>0.4</v>
      </c>
      <c r="I7" s="52" t="s">
        <v>142</v>
      </c>
      <c r="J7" s="54">
        <f aca="true" t="shared" si="0" ref="J7:J15">ROUND(F7*H7,0)</f>
        <v>0</v>
      </c>
      <c r="K7" s="30" t="s">
        <v>152</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547">
        <v>2</v>
      </c>
      <c r="C8" s="48" t="s">
        <v>618</v>
      </c>
      <c r="D8" s="631"/>
      <c r="E8" s="632"/>
      <c r="F8" s="51"/>
      <c r="G8" s="52" t="s">
        <v>138</v>
      </c>
      <c r="H8" s="82">
        <v>0.78</v>
      </c>
      <c r="I8" s="52" t="s">
        <v>142</v>
      </c>
      <c r="J8" s="54">
        <f t="shared" si="0"/>
        <v>0</v>
      </c>
      <c r="K8" s="30" t="s">
        <v>150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547">
        <v>3</v>
      </c>
      <c r="C9" s="48" t="s">
        <v>202</v>
      </c>
      <c r="D9" s="631"/>
      <c r="E9" s="632"/>
      <c r="F9" s="51"/>
      <c r="G9" s="52" t="s">
        <v>138</v>
      </c>
      <c r="H9" s="82">
        <v>0.8</v>
      </c>
      <c r="I9" s="52" t="s">
        <v>142</v>
      </c>
      <c r="J9" s="54">
        <f t="shared" si="0"/>
        <v>0</v>
      </c>
      <c r="K9" s="30" t="s">
        <v>148</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547">
        <v>4</v>
      </c>
      <c r="C10" s="48" t="s">
        <v>201</v>
      </c>
      <c r="D10" s="631"/>
      <c r="E10" s="632"/>
      <c r="F10" s="51"/>
      <c r="G10" s="52" t="s">
        <v>138</v>
      </c>
      <c r="H10" s="82">
        <v>0.8</v>
      </c>
      <c r="I10" s="52" t="s">
        <v>142</v>
      </c>
      <c r="J10" s="54">
        <f t="shared" si="0"/>
        <v>0</v>
      </c>
      <c r="K10" s="30" t="s">
        <v>146</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547">
        <v>5</v>
      </c>
      <c r="C11" s="48" t="s">
        <v>200</v>
      </c>
      <c r="D11" s="631"/>
      <c r="E11" s="632"/>
      <c r="F11" s="51"/>
      <c r="G11" s="52" t="s">
        <v>138</v>
      </c>
      <c r="H11" s="82">
        <v>0.8</v>
      </c>
      <c r="I11" s="52" t="s">
        <v>142</v>
      </c>
      <c r="J11" s="54">
        <f t="shared" si="0"/>
        <v>0</v>
      </c>
      <c r="K11" s="30" t="s">
        <v>144</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547">
        <v>6</v>
      </c>
      <c r="C12" s="48" t="s">
        <v>199</v>
      </c>
      <c r="D12" s="631"/>
      <c r="E12" s="632"/>
      <c r="F12" s="51"/>
      <c r="G12" s="52" t="s">
        <v>138</v>
      </c>
      <c r="H12" s="82">
        <v>0.8</v>
      </c>
      <c r="I12" s="52" t="s">
        <v>142</v>
      </c>
      <c r="J12" s="54">
        <f t="shared" si="0"/>
        <v>0</v>
      </c>
      <c r="K12" s="30" t="s">
        <v>141</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547">
        <v>7</v>
      </c>
      <c r="C13" s="48" t="s">
        <v>183</v>
      </c>
      <c r="D13" s="631"/>
      <c r="E13" s="632"/>
      <c r="F13" s="51"/>
      <c r="G13" s="52" t="s">
        <v>138</v>
      </c>
      <c r="H13" s="82">
        <v>0.8</v>
      </c>
      <c r="I13" s="52" t="s">
        <v>142</v>
      </c>
      <c r="J13" s="54">
        <f t="shared" si="0"/>
        <v>0</v>
      </c>
      <c r="K13" s="30" t="s">
        <v>163</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547">
        <v>8</v>
      </c>
      <c r="C14" s="48" t="s">
        <v>182</v>
      </c>
      <c r="D14" s="631"/>
      <c r="E14" s="632"/>
      <c r="F14" s="51"/>
      <c r="G14" s="52" t="s">
        <v>138</v>
      </c>
      <c r="H14" s="82">
        <v>0.8</v>
      </c>
      <c r="I14" s="52" t="s">
        <v>142</v>
      </c>
      <c r="J14" s="54">
        <f t="shared" si="0"/>
        <v>0</v>
      </c>
      <c r="K14" s="30" t="s">
        <v>162</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thickBot="1">
      <c r="A15" s="25"/>
      <c r="B15" s="546">
        <v>9</v>
      </c>
      <c r="C15" s="50" t="s">
        <v>181</v>
      </c>
      <c r="D15" s="631"/>
      <c r="E15" s="632"/>
      <c r="F15" s="51"/>
      <c r="G15" s="52" t="s">
        <v>138</v>
      </c>
      <c r="H15" s="82">
        <v>0.8</v>
      </c>
      <c r="I15" s="52" t="s">
        <v>142</v>
      </c>
      <c r="J15" s="54">
        <f t="shared" si="0"/>
        <v>0</v>
      </c>
      <c r="K15" s="30" t="s">
        <v>161</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8.75" customHeight="1">
      <c r="A16" s="25"/>
      <c r="B16" s="65"/>
      <c r="C16" s="30"/>
      <c r="D16" s="30"/>
      <c r="E16" s="30"/>
      <c r="F16" s="83"/>
      <c r="G16" s="63"/>
      <c r="H16" s="653" t="s">
        <v>160</v>
      </c>
      <c r="I16" s="654"/>
      <c r="J16" s="64"/>
      <c r="K16" s="30"/>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6:11" ht="18.75" customHeight="1" thickBot="1">
      <c r="F17" s="84"/>
      <c r="G17" s="85"/>
      <c r="H17" s="651" t="s">
        <v>617</v>
      </c>
      <c r="I17" s="652"/>
      <c r="J17" s="67">
        <f>SUM(J7:J15)</f>
        <v>0</v>
      </c>
      <c r="K17" s="30" t="s">
        <v>5</v>
      </c>
    </row>
    <row r="18" ht="18.75" customHeight="1">
      <c r="J18" s="86"/>
    </row>
    <row r="28" ht="18.75" customHeight="1">
      <c r="M28" s="32"/>
    </row>
  </sheetData>
  <sheetProtection/>
  <mergeCells count="16">
    <mergeCell ref="D11:E11"/>
    <mergeCell ref="D12:E12"/>
    <mergeCell ref="D8:E8"/>
    <mergeCell ref="A1:B1"/>
    <mergeCell ref="C1:E1"/>
    <mergeCell ref="H17:I17"/>
    <mergeCell ref="D13:E13"/>
    <mergeCell ref="D14:E14"/>
    <mergeCell ref="D15:E15"/>
    <mergeCell ref="H16:I16"/>
    <mergeCell ref="D9:E9"/>
    <mergeCell ref="D10:E10"/>
    <mergeCell ref="I1:K1"/>
    <mergeCell ref="B5:C5"/>
    <mergeCell ref="D5:E5"/>
    <mergeCell ref="D7:E7"/>
  </mergeCells>
  <printOptions/>
  <pageMargins left="0.787" right="0.787"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BQ37"/>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33" customWidth="1"/>
    <col min="9" max="9" width="2.25390625" style="19" bestFit="1" customWidth="1"/>
    <col min="10" max="10" width="11.87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621</v>
      </c>
      <c r="D1" s="721"/>
      <c r="E1" s="722"/>
      <c r="H1" s="79" t="s">
        <v>0</v>
      </c>
      <c r="I1" s="655">
        <f>'総括表'!H4</f>
        <v>0</v>
      </c>
      <c r="J1" s="891"/>
      <c r="K1" s="655"/>
    </row>
    <row r="2" ht="18.75" customHeight="1">
      <c r="J2" s="34"/>
    </row>
    <row r="3" spans="1:2" ht="18.75" customHeight="1">
      <c r="A3" s="23" t="s">
        <v>1</v>
      </c>
      <c r="B3" s="35" t="s">
        <v>755</v>
      </c>
    </row>
    <row r="4" ht="11.25" customHeight="1">
      <c r="A4" s="31"/>
    </row>
    <row r="5" spans="1:11" ht="18.75" customHeight="1">
      <c r="A5" s="31"/>
      <c r="B5" s="638" t="s">
        <v>158</v>
      </c>
      <c r="C5" s="639"/>
      <c r="D5" s="638" t="s">
        <v>157</v>
      </c>
      <c r="E5" s="639"/>
      <c r="F5" s="36" t="s">
        <v>156</v>
      </c>
      <c r="G5" s="37"/>
      <c r="H5" s="38" t="s">
        <v>155</v>
      </c>
      <c r="I5" s="37"/>
      <c r="J5" s="36" t="s">
        <v>3</v>
      </c>
      <c r="K5" s="30"/>
    </row>
    <row r="6" spans="1:11" ht="15" customHeight="1">
      <c r="A6" s="31"/>
      <c r="B6" s="39"/>
      <c r="C6" s="40"/>
      <c r="D6" s="41"/>
      <c r="E6" s="42"/>
      <c r="F6" s="43"/>
      <c r="G6" s="44"/>
      <c r="H6" s="45"/>
      <c r="I6" s="44"/>
      <c r="J6" s="46" t="s">
        <v>154</v>
      </c>
      <c r="K6" s="30"/>
    </row>
    <row r="7" spans="1:69" s="1" customFormat="1" ht="15" customHeight="1">
      <c r="A7" s="25"/>
      <c r="B7" s="47">
        <v>1</v>
      </c>
      <c r="C7" s="48" t="s">
        <v>180</v>
      </c>
      <c r="D7" s="49" t="s">
        <v>179</v>
      </c>
      <c r="E7" s="50" t="s">
        <v>178</v>
      </c>
      <c r="F7" s="51"/>
      <c r="G7" s="52" t="s">
        <v>138</v>
      </c>
      <c r="H7" s="53">
        <v>0.517</v>
      </c>
      <c r="I7" s="52" t="s">
        <v>142</v>
      </c>
      <c r="J7" s="54">
        <f aca="true" t="shared" si="0" ref="J7:J23">ROUND(F7*H7,0)</f>
        <v>0</v>
      </c>
      <c r="K7" s="30" t="s">
        <v>271</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80"/>
      <c r="C8" s="42"/>
      <c r="D8" s="49" t="s">
        <v>752</v>
      </c>
      <c r="E8" s="50" t="s">
        <v>176</v>
      </c>
      <c r="F8" s="51"/>
      <c r="G8" s="52" t="s">
        <v>733</v>
      </c>
      <c r="H8" s="57">
        <v>0.52</v>
      </c>
      <c r="I8" s="37" t="s">
        <v>734</v>
      </c>
      <c r="J8" s="58">
        <f t="shared" si="0"/>
        <v>0</v>
      </c>
      <c r="K8" s="30" t="s">
        <v>270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2</v>
      </c>
      <c r="C9" s="48" t="s">
        <v>166</v>
      </c>
      <c r="D9" s="631"/>
      <c r="E9" s="632"/>
      <c r="F9" s="51"/>
      <c r="G9" s="52" t="s">
        <v>733</v>
      </c>
      <c r="H9" s="53">
        <v>0.542</v>
      </c>
      <c r="I9" s="52" t="s">
        <v>734</v>
      </c>
      <c r="J9" s="54">
        <f t="shared" si="0"/>
        <v>0</v>
      </c>
      <c r="K9" s="30" t="s">
        <v>269</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47">
        <v>3</v>
      </c>
      <c r="C10" s="48" t="s">
        <v>165</v>
      </c>
      <c r="D10" s="49"/>
      <c r="E10" s="50" t="s">
        <v>756</v>
      </c>
      <c r="F10" s="51"/>
      <c r="G10" s="52" t="s">
        <v>733</v>
      </c>
      <c r="H10" s="53">
        <v>0.556</v>
      </c>
      <c r="I10" s="52" t="s">
        <v>734</v>
      </c>
      <c r="J10" s="54">
        <f t="shared" si="0"/>
        <v>0</v>
      </c>
      <c r="K10" s="30" t="s">
        <v>268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4</v>
      </c>
      <c r="C11" s="48" t="s">
        <v>165</v>
      </c>
      <c r="D11" s="49"/>
      <c r="E11" s="50" t="s">
        <v>757</v>
      </c>
      <c r="F11" s="51"/>
      <c r="G11" s="52" t="s">
        <v>733</v>
      </c>
      <c r="H11" s="53">
        <v>0.482</v>
      </c>
      <c r="I11" s="52" t="s">
        <v>734</v>
      </c>
      <c r="J11" s="54">
        <f t="shared" si="0"/>
        <v>0</v>
      </c>
      <c r="K11" s="30" t="s">
        <v>267</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47">
        <v>5</v>
      </c>
      <c r="C12" s="48" t="s">
        <v>165</v>
      </c>
      <c r="D12" s="49"/>
      <c r="E12" s="50" t="s">
        <v>758</v>
      </c>
      <c r="F12" s="51"/>
      <c r="G12" s="52" t="s">
        <v>733</v>
      </c>
      <c r="H12" s="53">
        <v>0.366</v>
      </c>
      <c r="I12" s="52" t="s">
        <v>734</v>
      </c>
      <c r="J12" s="54">
        <f t="shared" si="0"/>
        <v>0</v>
      </c>
      <c r="K12" s="30" t="s">
        <v>240</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47">
        <v>6</v>
      </c>
      <c r="C13" s="48" t="s">
        <v>164</v>
      </c>
      <c r="D13" s="631"/>
      <c r="E13" s="632"/>
      <c r="F13" s="51"/>
      <c r="G13" s="52" t="s">
        <v>733</v>
      </c>
      <c r="H13" s="53">
        <v>0.388</v>
      </c>
      <c r="I13" s="52" t="s">
        <v>734</v>
      </c>
      <c r="J13" s="54">
        <f t="shared" si="0"/>
        <v>0</v>
      </c>
      <c r="K13" s="30" t="s">
        <v>239</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47">
        <v>7</v>
      </c>
      <c r="C14" s="48" t="s">
        <v>151</v>
      </c>
      <c r="D14" s="49"/>
      <c r="E14" s="50" t="s">
        <v>759</v>
      </c>
      <c r="F14" s="51"/>
      <c r="G14" s="52" t="s">
        <v>733</v>
      </c>
      <c r="H14" s="53">
        <v>0.84</v>
      </c>
      <c r="I14" s="52" t="s">
        <v>734</v>
      </c>
      <c r="J14" s="54">
        <f t="shared" si="0"/>
        <v>0</v>
      </c>
      <c r="K14" s="30" t="s">
        <v>238</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70">
        <v>8</v>
      </c>
      <c r="C15" s="50" t="s">
        <v>151</v>
      </c>
      <c r="D15" s="49"/>
      <c r="E15" s="50" t="s">
        <v>758</v>
      </c>
      <c r="F15" s="51"/>
      <c r="G15" s="52" t="s">
        <v>733</v>
      </c>
      <c r="H15" s="53">
        <v>0.442</v>
      </c>
      <c r="I15" s="52" t="s">
        <v>734</v>
      </c>
      <c r="J15" s="54">
        <f t="shared" si="0"/>
        <v>0</v>
      </c>
      <c r="K15" s="30" t="s">
        <v>237</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9</v>
      </c>
      <c r="C16" s="48" t="s">
        <v>149</v>
      </c>
      <c r="D16" s="49"/>
      <c r="E16" s="50" t="s">
        <v>760</v>
      </c>
      <c r="F16" s="51"/>
      <c r="G16" s="52" t="s">
        <v>733</v>
      </c>
      <c r="H16" s="53">
        <v>0.571</v>
      </c>
      <c r="I16" s="52" t="s">
        <v>734</v>
      </c>
      <c r="J16" s="54">
        <f t="shared" si="0"/>
        <v>0</v>
      </c>
      <c r="K16" s="30" t="s">
        <v>265</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10</v>
      </c>
      <c r="C17" s="48" t="s">
        <v>149</v>
      </c>
      <c r="D17" s="49"/>
      <c r="E17" s="50" t="s">
        <v>758</v>
      </c>
      <c r="F17" s="51"/>
      <c r="G17" s="52" t="s">
        <v>733</v>
      </c>
      <c r="H17" s="53">
        <v>0.476</v>
      </c>
      <c r="I17" s="52" t="s">
        <v>734</v>
      </c>
      <c r="J17" s="54">
        <f t="shared" si="0"/>
        <v>0</v>
      </c>
      <c r="K17" s="30" t="s">
        <v>244</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11</v>
      </c>
      <c r="C18" s="48" t="s">
        <v>147</v>
      </c>
      <c r="D18" s="49"/>
      <c r="E18" s="50" t="s">
        <v>760</v>
      </c>
      <c r="F18" s="51"/>
      <c r="G18" s="52" t="s">
        <v>733</v>
      </c>
      <c r="H18" s="53">
        <v>0.6</v>
      </c>
      <c r="I18" s="52" t="s">
        <v>734</v>
      </c>
      <c r="J18" s="54">
        <f t="shared" si="0"/>
        <v>0</v>
      </c>
      <c r="K18" s="30" t="s">
        <v>264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70">
        <v>12</v>
      </c>
      <c r="C19" s="50" t="s">
        <v>147</v>
      </c>
      <c r="D19" s="49"/>
      <c r="E19" s="50" t="s">
        <v>758</v>
      </c>
      <c r="F19" s="51"/>
      <c r="G19" s="52" t="s">
        <v>733</v>
      </c>
      <c r="H19" s="53">
        <v>0.5</v>
      </c>
      <c r="I19" s="52" t="s">
        <v>734</v>
      </c>
      <c r="J19" s="54">
        <f t="shared" si="0"/>
        <v>0</v>
      </c>
      <c r="K19" s="30" t="s">
        <v>761</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13</v>
      </c>
      <c r="C20" s="48" t="s">
        <v>145</v>
      </c>
      <c r="D20" s="49"/>
      <c r="E20" s="50" t="s">
        <v>760</v>
      </c>
      <c r="F20" s="51"/>
      <c r="G20" s="52" t="s">
        <v>733</v>
      </c>
      <c r="H20" s="53">
        <v>0.6</v>
      </c>
      <c r="I20" s="52" t="s">
        <v>734</v>
      </c>
      <c r="J20" s="54">
        <f t="shared" si="0"/>
        <v>0</v>
      </c>
      <c r="K20" s="30" t="s">
        <v>762</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70">
        <v>14</v>
      </c>
      <c r="C21" s="50" t="s">
        <v>145</v>
      </c>
      <c r="D21" s="49"/>
      <c r="E21" s="50" t="s">
        <v>758</v>
      </c>
      <c r="F21" s="51"/>
      <c r="G21" s="52" t="s">
        <v>733</v>
      </c>
      <c r="H21" s="53">
        <v>0.5</v>
      </c>
      <c r="I21" s="52" t="s">
        <v>734</v>
      </c>
      <c r="J21" s="54">
        <f t="shared" si="0"/>
        <v>0</v>
      </c>
      <c r="K21" s="30" t="s">
        <v>742</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15</v>
      </c>
      <c r="C22" s="48" t="s">
        <v>143</v>
      </c>
      <c r="D22" s="49"/>
      <c r="E22" s="50" t="s">
        <v>760</v>
      </c>
      <c r="F22" s="51"/>
      <c r="G22" s="52" t="s">
        <v>733</v>
      </c>
      <c r="H22" s="53">
        <v>0.6</v>
      </c>
      <c r="I22" s="52" t="s">
        <v>734</v>
      </c>
      <c r="J22" s="54">
        <f t="shared" si="0"/>
        <v>0</v>
      </c>
      <c r="K22" s="30" t="s">
        <v>763</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16</v>
      </c>
      <c r="C23" s="50" t="s">
        <v>143</v>
      </c>
      <c r="D23" s="49"/>
      <c r="E23" s="50" t="s">
        <v>758</v>
      </c>
      <c r="F23" s="51"/>
      <c r="G23" s="52" t="s">
        <v>733</v>
      </c>
      <c r="H23" s="53">
        <v>0.5</v>
      </c>
      <c r="I23" s="52" t="s">
        <v>734</v>
      </c>
      <c r="J23" s="54">
        <f t="shared" si="0"/>
        <v>0</v>
      </c>
      <c r="K23" s="30" t="s">
        <v>764</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47">
        <v>17</v>
      </c>
      <c r="C24" s="48" t="s">
        <v>649</v>
      </c>
      <c r="D24" s="49"/>
      <c r="E24" s="50" t="s">
        <v>760</v>
      </c>
      <c r="F24" s="51"/>
      <c r="G24" s="52" t="s">
        <v>733</v>
      </c>
      <c r="H24" s="53">
        <v>0.6</v>
      </c>
      <c r="I24" s="52" t="s">
        <v>734</v>
      </c>
      <c r="J24" s="54">
        <f>ROUND(F24*H24,0)</f>
        <v>0</v>
      </c>
      <c r="K24" s="30" t="s">
        <v>765</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thickBot="1">
      <c r="A25" s="25"/>
      <c r="B25" s="70">
        <v>18</v>
      </c>
      <c r="C25" s="50" t="s">
        <v>649</v>
      </c>
      <c r="D25" s="49"/>
      <c r="E25" s="50" t="s">
        <v>758</v>
      </c>
      <c r="F25" s="51"/>
      <c r="G25" s="52" t="s">
        <v>733</v>
      </c>
      <c r="H25" s="53">
        <v>0.5</v>
      </c>
      <c r="I25" s="52" t="s">
        <v>734</v>
      </c>
      <c r="J25" s="54">
        <f>ROUND(F25*H25,0)</f>
        <v>0</v>
      </c>
      <c r="K25" s="30" t="s">
        <v>745</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59"/>
      <c r="C26" s="60"/>
      <c r="D26" s="61"/>
      <c r="E26" s="61"/>
      <c r="F26" s="62"/>
      <c r="G26" s="63"/>
      <c r="H26" s="635" t="s">
        <v>766</v>
      </c>
      <c r="I26" s="636"/>
      <c r="J26" s="64"/>
      <c r="K26" s="30"/>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thickBot="1">
      <c r="A27" s="25"/>
      <c r="B27" s="65"/>
      <c r="C27" s="30"/>
      <c r="D27" s="30"/>
      <c r="E27" s="30"/>
      <c r="F27" s="66"/>
      <c r="G27" s="30"/>
      <c r="H27" s="633" t="s">
        <v>139</v>
      </c>
      <c r="I27" s="634"/>
      <c r="J27" s="67">
        <f>SUM(J7:J25)</f>
        <v>0</v>
      </c>
      <c r="K27" s="30" t="s">
        <v>767</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8.75" customHeight="1">
      <c r="A28" s="25"/>
      <c r="B28" s="35"/>
      <c r="C28" s="25"/>
      <c r="D28" s="25"/>
      <c r="E28" s="25"/>
      <c r="F28" s="68"/>
      <c r="G28" s="25"/>
      <c r="H28" s="69"/>
      <c r="I28" s="25"/>
      <c r="J28" s="68"/>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c r="A29" s="25"/>
      <c r="B29" s="35"/>
      <c r="C29" s="25"/>
      <c r="D29" s="25"/>
      <c r="E29" s="25"/>
      <c r="F29" s="68"/>
      <c r="G29" s="25"/>
      <c r="H29" s="69"/>
      <c r="I29" s="25"/>
      <c r="J29" s="68"/>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65"/>
      <c r="C30" s="30"/>
      <c r="D30" s="30"/>
      <c r="E30" s="30"/>
      <c r="F30" s="66"/>
      <c r="G30" s="72"/>
      <c r="H30" s="73"/>
      <c r="I30" s="63"/>
      <c r="J30" s="62"/>
      <c r="K30" s="3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8.75" customHeight="1">
      <c r="A31" s="25"/>
      <c r="B31" s="65"/>
      <c r="C31" s="30"/>
      <c r="D31" s="30"/>
      <c r="E31" s="30"/>
      <c r="F31" s="66"/>
      <c r="G31" s="72"/>
      <c r="H31" s="73"/>
      <c r="I31" s="63"/>
      <c r="J31" s="62"/>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8.75" customHeight="1">
      <c r="A32" s="25"/>
      <c r="B32" s="65"/>
      <c r="C32" s="30"/>
      <c r="D32" s="30"/>
      <c r="E32" s="30"/>
      <c r="F32" s="66"/>
      <c r="G32" s="72"/>
      <c r="H32" s="73"/>
      <c r="I32" s="63"/>
      <c r="J32" s="62"/>
      <c r="K32" s="30"/>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8.75" customHeight="1">
      <c r="A33" s="25"/>
      <c r="B33" s="65"/>
      <c r="C33" s="30"/>
      <c r="D33" s="30"/>
      <c r="E33" s="30"/>
      <c r="F33" s="66"/>
      <c r="G33" s="72"/>
      <c r="H33" s="73"/>
      <c r="I33" s="63"/>
      <c r="J33" s="62"/>
      <c r="K33" s="30"/>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8.75" customHeight="1">
      <c r="A34" s="25"/>
      <c r="B34" s="65"/>
      <c r="C34" s="30"/>
      <c r="D34" s="30"/>
      <c r="E34" s="30"/>
      <c r="F34" s="66"/>
      <c r="G34" s="72"/>
      <c r="H34" s="73"/>
      <c r="I34" s="63"/>
      <c r="J34" s="62"/>
      <c r="K34" s="30"/>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c r="A35" s="25"/>
      <c r="B35" s="65"/>
      <c r="C35" s="30"/>
      <c r="D35" s="30"/>
      <c r="E35" s="30"/>
      <c r="F35" s="66"/>
      <c r="G35" s="72"/>
      <c r="H35" s="73"/>
      <c r="I35" s="63"/>
      <c r="J35" s="62"/>
      <c r="K35" s="30"/>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8.75" customHeight="1">
      <c r="A36" s="25"/>
      <c r="B36" s="65"/>
      <c r="C36" s="30"/>
      <c r="D36" s="30"/>
      <c r="E36" s="30"/>
      <c r="F36" s="66"/>
      <c r="G36" s="72"/>
      <c r="H36" s="73"/>
      <c r="I36" s="63"/>
      <c r="J36" s="62"/>
      <c r="K36" s="30"/>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8.75" customHeight="1">
      <c r="A37" s="25"/>
      <c r="B37" s="65"/>
      <c r="C37" s="30"/>
      <c r="D37" s="30"/>
      <c r="E37" s="30"/>
      <c r="F37" s="66"/>
      <c r="G37" s="72"/>
      <c r="H37" s="73"/>
      <c r="I37" s="63"/>
      <c r="J37" s="62"/>
      <c r="K37" s="30"/>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sheetData>
  <sheetProtection/>
  <mergeCells count="9">
    <mergeCell ref="D13:E13"/>
    <mergeCell ref="H26:I26"/>
    <mergeCell ref="H27:I27"/>
    <mergeCell ref="A1:B1"/>
    <mergeCell ref="C1:E1"/>
    <mergeCell ref="I1:K1"/>
    <mergeCell ref="B5:C5"/>
    <mergeCell ref="D5:E5"/>
    <mergeCell ref="D9:E9"/>
  </mergeCells>
  <printOptions/>
  <pageMargins left="0.787" right="0.787"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BQ38"/>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33" customWidth="1"/>
    <col min="9" max="9" width="2.25390625" style="19" bestFit="1" customWidth="1"/>
    <col min="10" max="10" width="11.87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623</v>
      </c>
      <c r="D1" s="721"/>
      <c r="E1" s="722"/>
      <c r="H1" s="79" t="s">
        <v>0</v>
      </c>
      <c r="I1" s="655">
        <f>'総括表'!H4</f>
        <v>0</v>
      </c>
      <c r="J1" s="655"/>
      <c r="K1" s="655"/>
    </row>
    <row r="2" ht="18.75" customHeight="1">
      <c r="J2" s="34"/>
    </row>
    <row r="3" spans="1:2" ht="18.75" customHeight="1">
      <c r="A3" s="23" t="s">
        <v>1</v>
      </c>
      <c r="B3" s="35" t="s">
        <v>622</v>
      </c>
    </row>
    <row r="4" ht="11.25" customHeight="1">
      <c r="A4" s="31"/>
    </row>
    <row r="5" spans="1:11" ht="18.75" customHeight="1">
      <c r="A5" s="31"/>
      <c r="B5" s="638" t="s">
        <v>158</v>
      </c>
      <c r="C5" s="639"/>
      <c r="D5" s="638" t="s">
        <v>157</v>
      </c>
      <c r="E5" s="639"/>
      <c r="F5" s="36" t="s">
        <v>156</v>
      </c>
      <c r="G5" s="37"/>
      <c r="H5" s="38" t="s">
        <v>155</v>
      </c>
      <c r="I5" s="37"/>
      <c r="J5" s="36" t="s">
        <v>3</v>
      </c>
      <c r="K5" s="30"/>
    </row>
    <row r="6" spans="1:11" ht="15" customHeight="1">
      <c r="A6" s="31"/>
      <c r="B6" s="39"/>
      <c r="C6" s="40"/>
      <c r="D6" s="41"/>
      <c r="E6" s="42"/>
      <c r="F6" s="43"/>
      <c r="G6" s="44"/>
      <c r="H6" s="45"/>
      <c r="I6" s="44"/>
      <c r="J6" s="46" t="s">
        <v>154</v>
      </c>
      <c r="K6" s="30"/>
    </row>
    <row r="7" spans="1:69" s="1" customFormat="1" ht="15" customHeight="1">
      <c r="A7" s="25"/>
      <c r="B7" s="47">
        <v>1</v>
      </c>
      <c r="C7" s="48" t="s">
        <v>211</v>
      </c>
      <c r="D7" s="49"/>
      <c r="E7" s="50" t="s">
        <v>178</v>
      </c>
      <c r="F7" s="51"/>
      <c r="G7" s="52" t="s">
        <v>138</v>
      </c>
      <c r="H7" s="57">
        <v>0.114</v>
      </c>
      <c r="I7" s="37" t="s">
        <v>142</v>
      </c>
      <c r="J7" s="58">
        <f aca="true" t="shared" si="0" ref="J7:J25">ROUND(F7*H7,0)</f>
        <v>0</v>
      </c>
      <c r="K7" s="30" t="s">
        <v>271</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70">
        <v>2</v>
      </c>
      <c r="C8" s="50" t="s">
        <v>202</v>
      </c>
      <c r="D8" s="49"/>
      <c r="E8" s="50" t="s">
        <v>178</v>
      </c>
      <c r="F8" s="51"/>
      <c r="G8" s="52" t="s">
        <v>733</v>
      </c>
      <c r="H8" s="53">
        <v>0.16</v>
      </c>
      <c r="I8" s="52" t="s">
        <v>734</v>
      </c>
      <c r="J8" s="54">
        <f t="shared" si="0"/>
        <v>0</v>
      </c>
      <c r="K8" s="30" t="s">
        <v>270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3</v>
      </c>
      <c r="C9" s="48" t="s">
        <v>201</v>
      </c>
      <c r="D9" s="49"/>
      <c r="E9" s="50" t="s">
        <v>178</v>
      </c>
      <c r="F9" s="51"/>
      <c r="G9" s="52" t="s">
        <v>733</v>
      </c>
      <c r="H9" s="57">
        <v>0.207</v>
      </c>
      <c r="I9" s="37" t="s">
        <v>734</v>
      </c>
      <c r="J9" s="58">
        <f t="shared" si="0"/>
        <v>0</v>
      </c>
      <c r="K9" s="30" t="s">
        <v>269</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70">
        <v>4</v>
      </c>
      <c r="C10" s="50" t="s">
        <v>200</v>
      </c>
      <c r="D10" s="49"/>
      <c r="E10" s="50" t="s">
        <v>178</v>
      </c>
      <c r="F10" s="51"/>
      <c r="G10" s="52" t="s">
        <v>733</v>
      </c>
      <c r="H10" s="53">
        <v>0.254</v>
      </c>
      <c r="I10" s="52" t="s">
        <v>734</v>
      </c>
      <c r="J10" s="54">
        <f t="shared" si="0"/>
        <v>0</v>
      </c>
      <c r="K10" s="30" t="s">
        <v>268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5</v>
      </c>
      <c r="C11" s="48" t="s">
        <v>199</v>
      </c>
      <c r="D11" s="49"/>
      <c r="E11" s="50" t="s">
        <v>178</v>
      </c>
      <c r="F11" s="51"/>
      <c r="G11" s="52" t="s">
        <v>733</v>
      </c>
      <c r="H11" s="57">
        <v>0.301</v>
      </c>
      <c r="I11" s="37" t="s">
        <v>734</v>
      </c>
      <c r="J11" s="58">
        <f t="shared" si="0"/>
        <v>0</v>
      </c>
      <c r="K11" s="30" t="s">
        <v>267</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47">
        <v>6</v>
      </c>
      <c r="C12" s="48" t="s">
        <v>183</v>
      </c>
      <c r="D12" s="49"/>
      <c r="E12" s="50" t="s">
        <v>178</v>
      </c>
      <c r="F12" s="51"/>
      <c r="G12" s="52" t="s">
        <v>733</v>
      </c>
      <c r="H12" s="53">
        <v>0.348</v>
      </c>
      <c r="I12" s="52" t="s">
        <v>734</v>
      </c>
      <c r="J12" s="54">
        <f t="shared" si="0"/>
        <v>0</v>
      </c>
      <c r="K12" s="30" t="s">
        <v>240</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47">
        <v>7</v>
      </c>
      <c r="C13" s="48" t="s">
        <v>182</v>
      </c>
      <c r="D13" s="49"/>
      <c r="E13" s="50" t="s">
        <v>178</v>
      </c>
      <c r="F13" s="51"/>
      <c r="G13" s="52" t="s">
        <v>733</v>
      </c>
      <c r="H13" s="57">
        <v>0.395</v>
      </c>
      <c r="I13" s="37" t="s">
        <v>734</v>
      </c>
      <c r="J13" s="58">
        <f t="shared" si="0"/>
        <v>0</v>
      </c>
      <c r="K13" s="30" t="s">
        <v>736</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47">
        <v>8</v>
      </c>
      <c r="C14" s="48" t="s">
        <v>181</v>
      </c>
      <c r="D14" s="49"/>
      <c r="E14" s="50" t="s">
        <v>178</v>
      </c>
      <c r="F14" s="51"/>
      <c r="G14" s="52" t="s">
        <v>733</v>
      </c>
      <c r="H14" s="57">
        <v>0.442</v>
      </c>
      <c r="I14" s="37" t="s">
        <v>734</v>
      </c>
      <c r="J14" s="58">
        <f t="shared" si="0"/>
        <v>0</v>
      </c>
      <c r="K14" s="30" t="s">
        <v>750</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47">
        <v>9</v>
      </c>
      <c r="C15" s="48" t="s">
        <v>180</v>
      </c>
      <c r="D15" s="49" t="s">
        <v>751</v>
      </c>
      <c r="E15" s="50" t="s">
        <v>178</v>
      </c>
      <c r="F15" s="51"/>
      <c r="G15" s="52" t="s">
        <v>733</v>
      </c>
      <c r="H15" s="57">
        <v>0.49</v>
      </c>
      <c r="I15" s="37" t="s">
        <v>734</v>
      </c>
      <c r="J15" s="58">
        <f t="shared" si="0"/>
        <v>0</v>
      </c>
      <c r="K15" s="30" t="s">
        <v>237</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80"/>
      <c r="C16" s="56"/>
      <c r="D16" s="49" t="s">
        <v>752</v>
      </c>
      <c r="E16" s="50" t="s">
        <v>176</v>
      </c>
      <c r="F16" s="51"/>
      <c r="G16" s="52" t="s">
        <v>733</v>
      </c>
      <c r="H16" s="53">
        <v>0.49</v>
      </c>
      <c r="I16" s="52" t="s">
        <v>734</v>
      </c>
      <c r="J16" s="54">
        <f t="shared" si="0"/>
        <v>0</v>
      </c>
      <c r="K16" s="30" t="s">
        <v>265</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10</v>
      </c>
      <c r="C17" s="48" t="s">
        <v>166</v>
      </c>
      <c r="D17" s="631"/>
      <c r="E17" s="632"/>
      <c r="F17" s="51"/>
      <c r="G17" s="52" t="s">
        <v>733</v>
      </c>
      <c r="H17" s="57">
        <v>0.518</v>
      </c>
      <c r="I17" s="37" t="s">
        <v>734</v>
      </c>
      <c r="J17" s="58">
        <f t="shared" si="0"/>
        <v>0</v>
      </c>
      <c r="K17" s="30" t="s">
        <v>244</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11</v>
      </c>
      <c r="C18" s="48" t="s">
        <v>165</v>
      </c>
      <c r="D18" s="631"/>
      <c r="E18" s="632"/>
      <c r="F18" s="51"/>
      <c r="G18" s="52" t="s">
        <v>733</v>
      </c>
      <c r="H18" s="53">
        <v>0.565</v>
      </c>
      <c r="I18" s="52" t="s">
        <v>734</v>
      </c>
      <c r="J18" s="54">
        <f t="shared" si="0"/>
        <v>0</v>
      </c>
      <c r="K18" s="30" t="s">
        <v>264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12</v>
      </c>
      <c r="C19" s="48" t="s">
        <v>164</v>
      </c>
      <c r="D19" s="631"/>
      <c r="E19" s="632"/>
      <c r="F19" s="51"/>
      <c r="G19" s="52" t="s">
        <v>733</v>
      </c>
      <c r="H19" s="57">
        <v>0.612</v>
      </c>
      <c r="I19" s="37" t="s">
        <v>734</v>
      </c>
      <c r="J19" s="58">
        <f t="shared" si="0"/>
        <v>0</v>
      </c>
      <c r="K19" s="30" t="s">
        <v>263</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13</v>
      </c>
      <c r="C20" s="48" t="s">
        <v>153</v>
      </c>
      <c r="D20" s="631"/>
      <c r="E20" s="632"/>
      <c r="F20" s="51"/>
      <c r="G20" s="52" t="s">
        <v>733</v>
      </c>
      <c r="H20" s="53">
        <v>0.618</v>
      </c>
      <c r="I20" s="52" t="s">
        <v>734</v>
      </c>
      <c r="J20" s="54">
        <f t="shared" si="0"/>
        <v>0</v>
      </c>
      <c r="K20" s="30" t="s">
        <v>262</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14</v>
      </c>
      <c r="C21" s="48" t="s">
        <v>151</v>
      </c>
      <c r="D21" s="631"/>
      <c r="E21" s="632"/>
      <c r="F21" s="51"/>
      <c r="G21" s="52" t="s">
        <v>733</v>
      </c>
      <c r="H21" s="53">
        <v>0.662</v>
      </c>
      <c r="I21" s="52" t="s">
        <v>734</v>
      </c>
      <c r="J21" s="54">
        <f t="shared" si="0"/>
        <v>0</v>
      </c>
      <c r="K21" s="30" t="s">
        <v>261</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15</v>
      </c>
      <c r="C22" s="48" t="s">
        <v>149</v>
      </c>
      <c r="D22" s="631"/>
      <c r="E22" s="632"/>
      <c r="F22" s="51"/>
      <c r="G22" s="52" t="s">
        <v>733</v>
      </c>
      <c r="H22" s="57">
        <v>0.706</v>
      </c>
      <c r="I22" s="37" t="s">
        <v>734</v>
      </c>
      <c r="J22" s="58">
        <f t="shared" si="0"/>
        <v>0</v>
      </c>
      <c r="K22" s="30" t="s">
        <v>260</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16</v>
      </c>
      <c r="C23" s="50" t="s">
        <v>147</v>
      </c>
      <c r="D23" s="631"/>
      <c r="E23" s="632"/>
      <c r="F23" s="51"/>
      <c r="G23" s="52" t="s">
        <v>733</v>
      </c>
      <c r="H23" s="53">
        <v>0.75</v>
      </c>
      <c r="I23" s="52" t="s">
        <v>734</v>
      </c>
      <c r="J23" s="54">
        <f t="shared" si="0"/>
        <v>0</v>
      </c>
      <c r="K23" s="30" t="s">
        <v>259</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17</v>
      </c>
      <c r="C24" s="50" t="s">
        <v>145</v>
      </c>
      <c r="D24" s="631"/>
      <c r="E24" s="632"/>
      <c r="F24" s="51"/>
      <c r="G24" s="52" t="s">
        <v>733</v>
      </c>
      <c r="H24" s="53">
        <v>0.75</v>
      </c>
      <c r="I24" s="52" t="s">
        <v>734</v>
      </c>
      <c r="J24" s="54">
        <f t="shared" si="0"/>
        <v>0</v>
      </c>
      <c r="K24" s="30" t="s">
        <v>258</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70">
        <v>18</v>
      </c>
      <c r="C25" s="50" t="s">
        <v>143</v>
      </c>
      <c r="D25" s="631"/>
      <c r="E25" s="632"/>
      <c r="F25" s="51"/>
      <c r="G25" s="52" t="s">
        <v>733</v>
      </c>
      <c r="H25" s="53">
        <v>0.75</v>
      </c>
      <c r="I25" s="52" t="s">
        <v>734</v>
      </c>
      <c r="J25" s="54">
        <f t="shared" si="0"/>
        <v>0</v>
      </c>
      <c r="K25" s="30" t="s">
        <v>257</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8" customFormat="1" ht="15" customHeight="1" thickBot="1">
      <c r="A26" s="25"/>
      <c r="B26" s="70">
        <v>19</v>
      </c>
      <c r="C26" s="50" t="s">
        <v>649</v>
      </c>
      <c r="D26" s="631"/>
      <c r="E26" s="632"/>
      <c r="F26" s="51"/>
      <c r="G26" s="52" t="s">
        <v>733</v>
      </c>
      <c r="H26" s="53">
        <v>0.75</v>
      </c>
      <c r="I26" s="52" t="s">
        <v>734</v>
      </c>
      <c r="J26" s="54">
        <f>ROUND(F26*H26,0)</f>
        <v>0</v>
      </c>
      <c r="K26" s="30" t="s">
        <v>256</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59"/>
      <c r="C27" s="60"/>
      <c r="D27" s="61"/>
      <c r="E27" s="61"/>
      <c r="F27" s="62"/>
      <c r="G27" s="63"/>
      <c r="H27" s="635" t="s">
        <v>753</v>
      </c>
      <c r="I27" s="636"/>
      <c r="J27" s="64"/>
      <c r="K27" s="30"/>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thickBot="1">
      <c r="A28" s="25"/>
      <c r="B28" s="65"/>
      <c r="C28" s="30"/>
      <c r="D28" s="30"/>
      <c r="E28" s="30"/>
      <c r="F28" s="66"/>
      <c r="G28" s="30"/>
      <c r="H28" s="633" t="s">
        <v>139</v>
      </c>
      <c r="I28" s="634"/>
      <c r="J28" s="67">
        <f>SUM(J7:J26)</f>
        <v>0</v>
      </c>
      <c r="K28" s="30" t="s">
        <v>754</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c r="A29" s="25"/>
      <c r="B29" s="35"/>
      <c r="C29" s="25"/>
      <c r="D29" s="25"/>
      <c r="E29" s="25"/>
      <c r="F29" s="68"/>
      <c r="G29" s="25"/>
      <c r="H29" s="69"/>
      <c r="I29" s="25"/>
      <c r="J29" s="68"/>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35"/>
      <c r="C30" s="25"/>
      <c r="D30" s="25"/>
      <c r="E30" s="25"/>
      <c r="F30" s="68"/>
      <c r="G30" s="25"/>
      <c r="H30" s="69"/>
      <c r="I30" s="25"/>
      <c r="J30" s="68"/>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8.75" customHeight="1">
      <c r="A31" s="25"/>
      <c r="B31" s="65"/>
      <c r="C31" s="30"/>
      <c r="D31" s="30"/>
      <c r="E31" s="30"/>
      <c r="F31" s="66"/>
      <c r="G31" s="72"/>
      <c r="H31" s="73"/>
      <c r="I31" s="63"/>
      <c r="J31" s="62"/>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8.75" customHeight="1">
      <c r="A32" s="25"/>
      <c r="B32" s="65"/>
      <c r="C32" s="30"/>
      <c r="D32" s="30"/>
      <c r="E32" s="30"/>
      <c r="F32" s="66"/>
      <c r="G32" s="72"/>
      <c r="H32" s="73"/>
      <c r="I32" s="63"/>
      <c r="J32" s="62"/>
      <c r="K32" s="30"/>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8.75" customHeight="1">
      <c r="A33" s="25"/>
      <c r="B33" s="65"/>
      <c r="C33" s="30"/>
      <c r="D33" s="30"/>
      <c r="E33" s="30"/>
      <c r="F33" s="66"/>
      <c r="G33" s="72"/>
      <c r="H33" s="73"/>
      <c r="I33" s="63"/>
      <c r="J33" s="62"/>
      <c r="K33" s="30"/>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8.75" customHeight="1">
      <c r="A34" s="25"/>
      <c r="B34" s="65"/>
      <c r="C34" s="30"/>
      <c r="D34" s="30"/>
      <c r="E34" s="30"/>
      <c r="F34" s="66"/>
      <c r="G34" s="72"/>
      <c r="H34" s="73"/>
      <c r="I34" s="63"/>
      <c r="J34" s="62"/>
      <c r="K34" s="30"/>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c r="A35" s="25"/>
      <c r="B35" s="65"/>
      <c r="C35" s="30"/>
      <c r="D35" s="30"/>
      <c r="E35" s="30"/>
      <c r="F35" s="66"/>
      <c r="G35" s="72"/>
      <c r="H35" s="73"/>
      <c r="I35" s="63"/>
      <c r="J35" s="62"/>
      <c r="K35" s="30"/>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8.75" customHeight="1">
      <c r="A36" s="25"/>
      <c r="B36" s="65"/>
      <c r="C36" s="30"/>
      <c r="D36" s="30"/>
      <c r="E36" s="30"/>
      <c r="F36" s="66"/>
      <c r="G36" s="72"/>
      <c r="H36" s="73"/>
      <c r="I36" s="63"/>
      <c r="J36" s="62"/>
      <c r="K36" s="30"/>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8.75" customHeight="1">
      <c r="A37" s="25"/>
      <c r="B37" s="65"/>
      <c r="C37" s="30"/>
      <c r="D37" s="30"/>
      <c r="E37" s="30"/>
      <c r="F37" s="66"/>
      <c r="G37" s="72"/>
      <c r="H37" s="73"/>
      <c r="I37" s="63"/>
      <c r="J37" s="62"/>
      <c r="K37" s="30"/>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s="1" customFormat="1" ht="18.75" customHeight="1">
      <c r="A38" s="25"/>
      <c r="B38" s="65"/>
      <c r="C38" s="30"/>
      <c r="D38" s="30"/>
      <c r="E38" s="30"/>
      <c r="F38" s="66"/>
      <c r="G38" s="72"/>
      <c r="H38" s="73"/>
      <c r="I38" s="63"/>
      <c r="J38" s="62"/>
      <c r="K38" s="30"/>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sheetData>
  <sheetProtection/>
  <mergeCells count="17">
    <mergeCell ref="H27:I27"/>
    <mergeCell ref="H28:I28"/>
    <mergeCell ref="D18:E18"/>
    <mergeCell ref="D19:E19"/>
    <mergeCell ref="D20:E20"/>
    <mergeCell ref="D21:E21"/>
    <mergeCell ref="D22:E22"/>
    <mergeCell ref="D23:E23"/>
    <mergeCell ref="D25:E25"/>
    <mergeCell ref="D26:E26"/>
    <mergeCell ref="D24:E24"/>
    <mergeCell ref="A1:B1"/>
    <mergeCell ref="C1:E1"/>
    <mergeCell ref="I1:K1"/>
    <mergeCell ref="B5:C5"/>
    <mergeCell ref="D5:E5"/>
    <mergeCell ref="D17:E17"/>
  </mergeCells>
  <printOptions/>
  <pageMargins left="0.787" right="0.787" top="0.984" bottom="0.984"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BQ29"/>
  <sheetViews>
    <sheetView showGridLines="0" zoomScalePageLayoutView="0" workbookViewId="0" topLeftCell="A1">
      <selection activeCell="H28" sqref="H28:I28"/>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19" customWidth="1"/>
    <col min="9" max="9" width="2.25390625" style="19" bestFit="1" customWidth="1"/>
    <col min="10" max="10" width="11.87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626</v>
      </c>
      <c r="D1" s="721"/>
      <c r="E1" s="722"/>
      <c r="H1" s="79" t="s">
        <v>0</v>
      </c>
      <c r="I1" s="655">
        <f>'総括表'!H4</f>
        <v>0</v>
      </c>
      <c r="J1" s="891"/>
      <c r="K1" s="655"/>
    </row>
    <row r="2" ht="18.75" customHeight="1">
      <c r="J2" s="34"/>
    </row>
    <row r="3" spans="1:2" ht="18.75" customHeight="1">
      <c r="A3" s="23" t="s">
        <v>1</v>
      </c>
      <c r="B3" s="35" t="s">
        <v>8</v>
      </c>
    </row>
    <row r="4" ht="11.25" customHeight="1">
      <c r="A4" s="31"/>
    </row>
    <row r="5" spans="1:11" ht="18.75" customHeight="1">
      <c r="A5" s="31"/>
      <c r="B5" s="638" t="s">
        <v>387</v>
      </c>
      <c r="C5" s="639"/>
      <c r="D5" s="638" t="s">
        <v>157</v>
      </c>
      <c r="E5" s="639"/>
      <c r="F5" s="36" t="s">
        <v>219</v>
      </c>
      <c r="G5" s="37"/>
      <c r="H5" s="37" t="s">
        <v>155</v>
      </c>
      <c r="I5" s="37"/>
      <c r="J5" s="36" t="s">
        <v>3</v>
      </c>
      <c r="K5" s="30"/>
    </row>
    <row r="6" spans="1:11" ht="15" customHeight="1">
      <c r="A6" s="31"/>
      <c r="B6" s="39"/>
      <c r="C6" s="40"/>
      <c r="D6" s="41"/>
      <c r="E6" s="42"/>
      <c r="F6" s="43"/>
      <c r="G6" s="44"/>
      <c r="H6" s="44"/>
      <c r="I6" s="44"/>
      <c r="J6" s="46" t="s">
        <v>154</v>
      </c>
      <c r="K6" s="30"/>
    </row>
    <row r="7" spans="1:69" s="1" customFormat="1" ht="15" customHeight="1">
      <c r="A7" s="25"/>
      <c r="B7" s="70">
        <v>1</v>
      </c>
      <c r="C7" s="50" t="s">
        <v>213</v>
      </c>
      <c r="D7" s="631"/>
      <c r="E7" s="632"/>
      <c r="F7" s="51"/>
      <c r="G7" s="52" t="s">
        <v>138</v>
      </c>
      <c r="H7" s="57">
        <v>0.035</v>
      </c>
      <c r="I7" s="37" t="s">
        <v>142</v>
      </c>
      <c r="J7" s="58">
        <f>ROUND(F7*H7,0)</f>
        <v>0</v>
      </c>
      <c r="K7" s="30" t="s">
        <v>152</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70">
        <v>2</v>
      </c>
      <c r="C8" s="50" t="s">
        <v>212</v>
      </c>
      <c r="D8" s="631"/>
      <c r="E8" s="632"/>
      <c r="F8" s="51"/>
      <c r="G8" s="52" t="s">
        <v>138</v>
      </c>
      <c r="H8" s="57">
        <v>0.132</v>
      </c>
      <c r="I8" s="37" t="s">
        <v>142</v>
      </c>
      <c r="J8" s="58">
        <f>ROUND(F8*H8,0)</f>
        <v>0</v>
      </c>
      <c r="K8" s="30" t="s">
        <v>150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thickBot="1">
      <c r="A9" s="25"/>
      <c r="B9" s="70">
        <v>3</v>
      </c>
      <c r="C9" s="50" t="s">
        <v>211</v>
      </c>
      <c r="D9" s="631"/>
      <c r="E9" s="632"/>
      <c r="F9" s="51"/>
      <c r="G9" s="52" t="s">
        <v>138</v>
      </c>
      <c r="H9" s="57">
        <v>0.203</v>
      </c>
      <c r="I9" s="37" t="s">
        <v>142</v>
      </c>
      <c r="J9" s="58">
        <f>ROUND(F9*H9,0)</f>
        <v>0</v>
      </c>
      <c r="K9" s="30" t="s">
        <v>148</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59"/>
      <c r="C10" s="60"/>
      <c r="D10" s="61"/>
      <c r="E10" s="61"/>
      <c r="F10" s="62"/>
      <c r="G10" s="63"/>
      <c r="H10" s="635" t="s">
        <v>996</v>
      </c>
      <c r="I10" s="636"/>
      <c r="J10" s="64"/>
      <c r="K10" s="30"/>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thickBot="1">
      <c r="A11" s="25"/>
      <c r="B11" s="65"/>
      <c r="C11" s="30"/>
      <c r="D11" s="30"/>
      <c r="E11" s="30"/>
      <c r="F11" s="66"/>
      <c r="G11" s="30"/>
      <c r="H11" s="633" t="s">
        <v>139</v>
      </c>
      <c r="I11" s="634"/>
      <c r="J11" s="67">
        <f>SUM(J7:J9)</f>
        <v>0</v>
      </c>
      <c r="K11" s="30" t="s">
        <v>9</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8.75" customHeight="1">
      <c r="A12" s="25"/>
      <c r="B12" s="35"/>
      <c r="C12" s="25"/>
      <c r="D12" s="25"/>
      <c r="E12" s="25"/>
      <c r="F12" s="68"/>
      <c r="G12" s="25"/>
      <c r="H12" s="25"/>
      <c r="I12" s="25"/>
      <c r="J12" s="68"/>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8.75" customHeight="1">
      <c r="A13" s="640" t="s">
        <v>215</v>
      </c>
      <c r="B13" s="641"/>
      <c r="C13" s="720" t="s">
        <v>625</v>
      </c>
      <c r="D13" s="721"/>
      <c r="E13" s="722"/>
      <c r="F13" s="68"/>
      <c r="G13" s="25"/>
      <c r="H13" s="25"/>
      <c r="I13" s="25"/>
      <c r="J13" s="6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8.75" customHeight="1">
      <c r="A14" s="25"/>
      <c r="B14" s="35"/>
      <c r="C14" s="25"/>
      <c r="D14" s="25"/>
      <c r="E14" s="25"/>
      <c r="F14" s="68"/>
      <c r="G14" s="25"/>
      <c r="H14" s="25"/>
      <c r="I14" s="25"/>
      <c r="J14" s="68"/>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2" ht="18.75" customHeight="1">
      <c r="A15" s="23" t="s">
        <v>1</v>
      </c>
      <c r="B15" s="35" t="s">
        <v>624</v>
      </c>
    </row>
    <row r="16" ht="11.25" customHeight="1">
      <c r="A16" s="31"/>
    </row>
    <row r="17" spans="1:11" ht="18.75" customHeight="1">
      <c r="A17" s="31"/>
      <c r="B17" s="638" t="s">
        <v>220</v>
      </c>
      <c r="C17" s="639"/>
      <c r="D17" s="638" t="s">
        <v>157</v>
      </c>
      <c r="E17" s="639"/>
      <c r="F17" s="36" t="s">
        <v>219</v>
      </c>
      <c r="G17" s="37"/>
      <c r="H17" s="37" t="s">
        <v>155</v>
      </c>
      <c r="I17" s="36"/>
      <c r="J17" s="36" t="s">
        <v>3</v>
      </c>
      <c r="K17" s="30"/>
    </row>
    <row r="18" spans="1:11" ht="15" customHeight="1">
      <c r="A18" s="31"/>
      <c r="B18" s="39"/>
      <c r="C18" s="40"/>
      <c r="D18" s="41"/>
      <c r="E18" s="42"/>
      <c r="F18" s="43"/>
      <c r="G18" s="44"/>
      <c r="H18" s="44"/>
      <c r="I18" s="44"/>
      <c r="J18" s="46" t="s">
        <v>154</v>
      </c>
      <c r="K18" s="30"/>
    </row>
    <row r="19" spans="1:69" s="1" customFormat="1" ht="15" customHeight="1">
      <c r="A19" s="25"/>
      <c r="B19" s="70">
        <v>1</v>
      </c>
      <c r="C19" s="50" t="s">
        <v>213</v>
      </c>
      <c r="D19" s="631"/>
      <c r="E19" s="632"/>
      <c r="F19" s="51"/>
      <c r="G19" s="52" t="s">
        <v>138</v>
      </c>
      <c r="H19" s="57">
        <v>0.035</v>
      </c>
      <c r="I19" s="37" t="s">
        <v>142</v>
      </c>
      <c r="J19" s="58">
        <f aca="true" t="shared" si="0" ref="J19:J26">ROUND(F19*H19,0)</f>
        <v>0</v>
      </c>
      <c r="K19" s="30" t="s">
        <v>152</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70">
        <v>2</v>
      </c>
      <c r="C20" s="50" t="s">
        <v>212</v>
      </c>
      <c r="D20" s="631"/>
      <c r="E20" s="632"/>
      <c r="F20" s="51"/>
      <c r="G20" s="52" t="s">
        <v>138</v>
      </c>
      <c r="H20" s="57">
        <v>0.132</v>
      </c>
      <c r="I20" s="37" t="s">
        <v>142</v>
      </c>
      <c r="J20" s="58">
        <f t="shared" si="0"/>
        <v>0</v>
      </c>
      <c r="K20" s="30" t="s">
        <v>150</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70">
        <v>3</v>
      </c>
      <c r="C21" s="50" t="s">
        <v>211</v>
      </c>
      <c r="D21" s="631"/>
      <c r="E21" s="632"/>
      <c r="F21" s="51"/>
      <c r="G21" s="52" t="s">
        <v>138</v>
      </c>
      <c r="H21" s="57">
        <v>0.203</v>
      </c>
      <c r="I21" s="37" t="s">
        <v>142</v>
      </c>
      <c r="J21" s="58">
        <f t="shared" si="0"/>
        <v>0</v>
      </c>
      <c r="K21" s="30" t="s">
        <v>148</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70">
        <v>4</v>
      </c>
      <c r="C22" s="50" t="s">
        <v>202</v>
      </c>
      <c r="D22" s="631"/>
      <c r="E22" s="632"/>
      <c r="F22" s="51"/>
      <c r="G22" s="52" t="s">
        <v>138</v>
      </c>
      <c r="H22" s="57">
        <v>0.263</v>
      </c>
      <c r="I22" s="37" t="s">
        <v>142</v>
      </c>
      <c r="J22" s="58">
        <f t="shared" si="0"/>
        <v>0</v>
      </c>
      <c r="K22" s="30" t="s">
        <v>146</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5</v>
      </c>
      <c r="C23" s="50" t="s">
        <v>201</v>
      </c>
      <c r="D23" s="631"/>
      <c r="E23" s="632"/>
      <c r="F23" s="51"/>
      <c r="G23" s="52" t="s">
        <v>138</v>
      </c>
      <c r="H23" s="57">
        <v>0.332</v>
      </c>
      <c r="I23" s="37" t="s">
        <v>142</v>
      </c>
      <c r="J23" s="58">
        <f t="shared" si="0"/>
        <v>0</v>
      </c>
      <c r="K23" s="30" t="s">
        <v>144</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6</v>
      </c>
      <c r="C24" s="50" t="s">
        <v>200</v>
      </c>
      <c r="D24" s="631"/>
      <c r="E24" s="632"/>
      <c r="F24" s="51"/>
      <c r="G24" s="52" t="s">
        <v>138</v>
      </c>
      <c r="H24" s="57">
        <v>0.393</v>
      </c>
      <c r="I24" s="37" t="s">
        <v>142</v>
      </c>
      <c r="J24" s="58">
        <f t="shared" si="0"/>
        <v>0</v>
      </c>
      <c r="K24" s="30" t="s">
        <v>141</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70">
        <v>7</v>
      </c>
      <c r="C25" s="50" t="s">
        <v>199</v>
      </c>
      <c r="D25" s="631"/>
      <c r="E25" s="632"/>
      <c r="F25" s="51"/>
      <c r="G25" s="52" t="s">
        <v>138</v>
      </c>
      <c r="H25" s="57">
        <v>0.445</v>
      </c>
      <c r="I25" s="37" t="s">
        <v>142</v>
      </c>
      <c r="J25" s="58">
        <f t="shared" si="0"/>
        <v>0</v>
      </c>
      <c r="K25" s="30" t="s">
        <v>163</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thickBot="1">
      <c r="A26" s="25"/>
      <c r="B26" s="70">
        <v>8</v>
      </c>
      <c r="C26" s="50" t="s">
        <v>183</v>
      </c>
      <c r="D26" s="631"/>
      <c r="E26" s="632"/>
      <c r="F26" s="51"/>
      <c r="G26" s="52" t="s">
        <v>138</v>
      </c>
      <c r="H26" s="57">
        <v>0.489</v>
      </c>
      <c r="I26" s="37" t="s">
        <v>142</v>
      </c>
      <c r="J26" s="58">
        <f t="shared" si="0"/>
        <v>0</v>
      </c>
      <c r="K26" s="30" t="s">
        <v>162</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59"/>
      <c r="C27" s="60"/>
      <c r="D27" s="61"/>
      <c r="E27" s="61"/>
      <c r="F27" s="62"/>
      <c r="G27" s="63"/>
      <c r="H27" s="635" t="s">
        <v>632</v>
      </c>
      <c r="I27" s="636"/>
      <c r="J27" s="64"/>
      <c r="K27" s="30"/>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thickBot="1">
      <c r="A28" s="25"/>
      <c r="B28" s="65"/>
      <c r="C28" s="30"/>
      <c r="D28" s="30"/>
      <c r="E28" s="30"/>
      <c r="F28" s="66"/>
      <c r="G28" s="30"/>
      <c r="H28" s="633" t="s">
        <v>139</v>
      </c>
      <c r="I28" s="634"/>
      <c r="J28" s="67">
        <f>SUM(J19:J26)</f>
        <v>0</v>
      </c>
      <c r="K28" s="30" t="s">
        <v>10</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c r="A29" s="25"/>
      <c r="B29" s="35"/>
      <c r="C29" s="25"/>
      <c r="D29" s="25"/>
      <c r="E29" s="25"/>
      <c r="F29" s="68"/>
      <c r="G29" s="25"/>
      <c r="H29" s="25"/>
      <c r="I29" s="25"/>
      <c r="J29" s="68"/>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sheetData>
  <sheetProtection/>
  <mergeCells count="24">
    <mergeCell ref="D22:E22"/>
    <mergeCell ref="D25:E25"/>
    <mergeCell ref="D26:E26"/>
    <mergeCell ref="H27:I27"/>
    <mergeCell ref="H28:I28"/>
    <mergeCell ref="B17:C17"/>
    <mergeCell ref="D17:E17"/>
    <mergeCell ref="D23:E23"/>
    <mergeCell ref="D24:E24"/>
    <mergeCell ref="D19:E19"/>
    <mergeCell ref="D20:E20"/>
    <mergeCell ref="D21:E21"/>
    <mergeCell ref="H10:I10"/>
    <mergeCell ref="H11:I11"/>
    <mergeCell ref="A13:B13"/>
    <mergeCell ref="C13:E13"/>
    <mergeCell ref="D9:E9"/>
    <mergeCell ref="D7:E7"/>
    <mergeCell ref="D8:E8"/>
    <mergeCell ref="A1:B1"/>
    <mergeCell ref="C1:E1"/>
    <mergeCell ref="I1:K1"/>
    <mergeCell ref="B5:C5"/>
    <mergeCell ref="D5:E5"/>
  </mergeCells>
  <printOptions/>
  <pageMargins left="0.787" right="0.787" top="0.984" bottom="0.984"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BQ40"/>
  <sheetViews>
    <sheetView showGridLines="0" zoomScalePageLayoutView="0" workbookViewId="0" topLeftCell="A1">
      <selection activeCell="H19" sqref="H19"/>
    </sheetView>
  </sheetViews>
  <sheetFormatPr defaultColWidth="9.00390625" defaultRowHeight="18.75" customHeight="1"/>
  <cols>
    <col min="1" max="1" width="3.75390625" style="19" customWidth="1"/>
    <col min="2" max="2" width="5.75390625" style="21" customWidth="1"/>
    <col min="3" max="3" width="10.00390625" style="19" customWidth="1"/>
    <col min="4" max="4" width="7.50390625" style="19" customWidth="1"/>
    <col min="5" max="5" width="12.00390625" style="19" customWidth="1"/>
    <col min="6" max="6" width="12.50390625" style="32" customWidth="1"/>
    <col min="7" max="7" width="2.25390625" style="19" bestFit="1" customWidth="1"/>
    <col min="8" max="8" width="12.50390625" style="33" customWidth="1"/>
    <col min="9" max="9" width="2.25390625" style="19" bestFit="1" customWidth="1"/>
    <col min="10" max="10" width="12.5039062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627</v>
      </c>
      <c r="D1" s="721"/>
      <c r="E1" s="722"/>
      <c r="H1" s="20" t="s">
        <v>0</v>
      </c>
      <c r="I1" s="655">
        <f>'総括表'!H4</f>
        <v>0</v>
      </c>
      <c r="J1" s="655"/>
      <c r="K1" s="655"/>
    </row>
    <row r="2" ht="18.75" customHeight="1">
      <c r="J2" s="34"/>
    </row>
    <row r="3" spans="1:2" ht="18.75" customHeight="1">
      <c r="A3" s="23" t="s">
        <v>1</v>
      </c>
      <c r="B3" s="35" t="s">
        <v>11</v>
      </c>
    </row>
    <row r="4" ht="11.25" customHeight="1">
      <c r="A4" s="31"/>
    </row>
    <row r="5" spans="1:11" ht="18.75" customHeight="1">
      <c r="A5" s="31"/>
      <c r="B5" s="638" t="s">
        <v>158</v>
      </c>
      <c r="C5" s="639"/>
      <c r="D5" s="638" t="s">
        <v>157</v>
      </c>
      <c r="E5" s="639"/>
      <c r="F5" s="36" t="s">
        <v>156</v>
      </c>
      <c r="G5" s="37"/>
      <c r="H5" s="38" t="s">
        <v>155</v>
      </c>
      <c r="I5" s="37"/>
      <c r="J5" s="36" t="s">
        <v>3</v>
      </c>
      <c r="K5" s="30"/>
    </row>
    <row r="6" spans="1:11" ht="15" customHeight="1">
      <c r="A6" s="31"/>
      <c r="B6" s="39"/>
      <c r="C6" s="40"/>
      <c r="D6" s="41"/>
      <c r="E6" s="42"/>
      <c r="F6" s="43"/>
      <c r="G6" s="44"/>
      <c r="H6" s="45"/>
      <c r="I6" s="44"/>
      <c r="J6" s="46" t="s">
        <v>154</v>
      </c>
      <c r="K6" s="30"/>
    </row>
    <row r="7" spans="1:69" s="1" customFormat="1" ht="15" customHeight="1">
      <c r="A7" s="25"/>
      <c r="B7" s="47">
        <v>1</v>
      </c>
      <c r="C7" s="48" t="s">
        <v>200</v>
      </c>
      <c r="D7" s="892" t="s">
        <v>178</v>
      </c>
      <c r="E7" s="893"/>
      <c r="F7" s="51"/>
      <c r="G7" s="52" t="s">
        <v>138</v>
      </c>
      <c r="H7" s="53">
        <v>0.272</v>
      </c>
      <c r="I7" s="52" t="s">
        <v>142</v>
      </c>
      <c r="J7" s="54">
        <f aca="true" t="shared" si="0" ref="J7:J27">ROUND(F7*H7,0)</f>
        <v>0</v>
      </c>
      <c r="K7" s="30" t="s">
        <v>271</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55"/>
      <c r="C8" s="74"/>
      <c r="D8" s="892" t="s">
        <v>176</v>
      </c>
      <c r="E8" s="893"/>
      <c r="F8" s="51"/>
      <c r="G8" s="52" t="s">
        <v>733</v>
      </c>
      <c r="H8" s="57">
        <v>0.089</v>
      </c>
      <c r="I8" s="37" t="s">
        <v>734</v>
      </c>
      <c r="J8" s="58">
        <f t="shared" si="0"/>
        <v>0</v>
      </c>
      <c r="K8" s="30" t="s">
        <v>270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2</v>
      </c>
      <c r="C9" s="48" t="s">
        <v>199</v>
      </c>
      <c r="D9" s="892" t="s">
        <v>178</v>
      </c>
      <c r="E9" s="893"/>
      <c r="F9" s="51"/>
      <c r="G9" s="52" t="s">
        <v>733</v>
      </c>
      <c r="H9" s="53">
        <v>0.331</v>
      </c>
      <c r="I9" s="52" t="s">
        <v>734</v>
      </c>
      <c r="J9" s="54">
        <f t="shared" si="0"/>
        <v>0</v>
      </c>
      <c r="K9" s="30" t="s">
        <v>269</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75"/>
      <c r="C10" s="76"/>
      <c r="D10" s="892" t="s">
        <v>176</v>
      </c>
      <c r="E10" s="893"/>
      <c r="F10" s="51"/>
      <c r="G10" s="52" t="s">
        <v>733</v>
      </c>
      <c r="H10" s="57">
        <v>0.196</v>
      </c>
      <c r="I10" s="37" t="s">
        <v>734</v>
      </c>
      <c r="J10" s="58">
        <f t="shared" si="0"/>
        <v>0</v>
      </c>
      <c r="K10" s="30" t="s">
        <v>268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3</v>
      </c>
      <c r="C11" s="48" t="s">
        <v>183</v>
      </c>
      <c r="D11" s="892" t="s">
        <v>178</v>
      </c>
      <c r="E11" s="893"/>
      <c r="F11" s="51"/>
      <c r="G11" s="52" t="s">
        <v>733</v>
      </c>
      <c r="H11" s="57">
        <v>0.383</v>
      </c>
      <c r="I11" s="37" t="s">
        <v>734</v>
      </c>
      <c r="J11" s="58">
        <f t="shared" si="0"/>
        <v>0</v>
      </c>
      <c r="K11" s="30" t="s">
        <v>267</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77"/>
      <c r="C12" s="78"/>
      <c r="D12" s="892" t="s">
        <v>176</v>
      </c>
      <c r="E12" s="893"/>
      <c r="F12" s="51"/>
      <c r="G12" s="52" t="s">
        <v>733</v>
      </c>
      <c r="H12" s="53">
        <v>0.394</v>
      </c>
      <c r="I12" s="52" t="s">
        <v>734</v>
      </c>
      <c r="J12" s="54">
        <f t="shared" si="0"/>
        <v>0</v>
      </c>
      <c r="K12" s="30" t="s">
        <v>240</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47">
        <v>4</v>
      </c>
      <c r="C13" s="48" t="s">
        <v>182</v>
      </c>
      <c r="D13" s="892" t="s">
        <v>178</v>
      </c>
      <c r="E13" s="893"/>
      <c r="F13" s="51"/>
      <c r="G13" s="52" t="s">
        <v>733</v>
      </c>
      <c r="H13" s="57">
        <v>0.42</v>
      </c>
      <c r="I13" s="37" t="s">
        <v>734</v>
      </c>
      <c r="J13" s="58">
        <f t="shared" si="0"/>
        <v>0</v>
      </c>
      <c r="K13" s="30" t="s">
        <v>239</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75"/>
      <c r="C14" s="76"/>
      <c r="D14" s="892" t="s">
        <v>176</v>
      </c>
      <c r="E14" s="893"/>
      <c r="F14" s="51"/>
      <c r="G14" s="52" t="s">
        <v>733</v>
      </c>
      <c r="H14" s="53">
        <v>0.376</v>
      </c>
      <c r="I14" s="52" t="s">
        <v>734</v>
      </c>
      <c r="J14" s="54">
        <f t="shared" si="0"/>
        <v>0</v>
      </c>
      <c r="K14" s="30" t="s">
        <v>238</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47">
        <v>5</v>
      </c>
      <c r="C15" s="48" t="s">
        <v>181</v>
      </c>
      <c r="D15" s="892" t="s">
        <v>178</v>
      </c>
      <c r="E15" s="893"/>
      <c r="F15" s="51"/>
      <c r="G15" s="52" t="s">
        <v>733</v>
      </c>
      <c r="H15" s="53">
        <v>0.463</v>
      </c>
      <c r="I15" s="52" t="s">
        <v>734</v>
      </c>
      <c r="J15" s="54">
        <f t="shared" si="0"/>
        <v>0</v>
      </c>
      <c r="K15" s="30" t="s">
        <v>237</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75"/>
      <c r="C16" s="76"/>
      <c r="D16" s="892" t="s">
        <v>176</v>
      </c>
      <c r="E16" s="893"/>
      <c r="F16" s="51"/>
      <c r="G16" s="52" t="s">
        <v>733</v>
      </c>
      <c r="H16" s="57">
        <v>0.37</v>
      </c>
      <c r="I16" s="37" t="s">
        <v>734</v>
      </c>
      <c r="J16" s="58">
        <f t="shared" si="0"/>
        <v>0</v>
      </c>
      <c r="K16" s="30" t="s">
        <v>265</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6</v>
      </c>
      <c r="C17" s="48" t="s">
        <v>180</v>
      </c>
      <c r="D17" s="892" t="s">
        <v>178</v>
      </c>
      <c r="E17" s="893"/>
      <c r="F17" s="51"/>
      <c r="G17" s="52" t="s">
        <v>733</v>
      </c>
      <c r="H17" s="53">
        <v>0.515</v>
      </c>
      <c r="I17" s="52" t="s">
        <v>734</v>
      </c>
      <c r="J17" s="54">
        <f t="shared" si="0"/>
        <v>0</v>
      </c>
      <c r="K17" s="30" t="s">
        <v>244</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75"/>
      <c r="C18" s="76"/>
      <c r="D18" s="892" t="s">
        <v>176</v>
      </c>
      <c r="E18" s="893"/>
      <c r="F18" s="51"/>
      <c r="G18" s="52" t="s">
        <v>733</v>
      </c>
      <c r="H18" s="57">
        <v>0.52</v>
      </c>
      <c r="I18" s="37" t="s">
        <v>734</v>
      </c>
      <c r="J18" s="58">
        <f t="shared" si="0"/>
        <v>0</v>
      </c>
      <c r="K18" s="30" t="s">
        <v>264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7</v>
      </c>
      <c r="C19" s="48" t="s">
        <v>166</v>
      </c>
      <c r="D19" s="631"/>
      <c r="E19" s="632"/>
      <c r="F19" s="51"/>
      <c r="G19" s="52" t="s">
        <v>733</v>
      </c>
      <c r="H19" s="57">
        <v>0.539</v>
      </c>
      <c r="I19" s="37" t="s">
        <v>734</v>
      </c>
      <c r="J19" s="58">
        <f t="shared" si="0"/>
        <v>0</v>
      </c>
      <c r="K19" s="30" t="s">
        <v>263</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8</v>
      </c>
      <c r="C20" s="48" t="s">
        <v>165</v>
      </c>
      <c r="D20" s="631"/>
      <c r="E20" s="632"/>
      <c r="F20" s="51"/>
      <c r="G20" s="52" t="s">
        <v>733</v>
      </c>
      <c r="H20" s="57">
        <v>0.585</v>
      </c>
      <c r="I20" s="37" t="s">
        <v>734</v>
      </c>
      <c r="J20" s="58">
        <f t="shared" si="0"/>
        <v>0</v>
      </c>
      <c r="K20" s="30" t="s">
        <v>262</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9</v>
      </c>
      <c r="C21" s="48" t="s">
        <v>164</v>
      </c>
      <c r="D21" s="631"/>
      <c r="E21" s="632"/>
      <c r="F21" s="51"/>
      <c r="G21" s="52" t="s">
        <v>733</v>
      </c>
      <c r="H21" s="53">
        <v>0.387</v>
      </c>
      <c r="I21" s="52" t="s">
        <v>734</v>
      </c>
      <c r="J21" s="54">
        <f t="shared" si="0"/>
        <v>0</v>
      </c>
      <c r="K21" s="30" t="s">
        <v>261</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10</v>
      </c>
      <c r="C22" s="48" t="s">
        <v>153</v>
      </c>
      <c r="D22" s="631"/>
      <c r="E22" s="632"/>
      <c r="F22" s="51"/>
      <c r="G22" s="52" t="s">
        <v>733</v>
      </c>
      <c r="H22" s="57">
        <v>0.42</v>
      </c>
      <c r="I22" s="37" t="s">
        <v>734</v>
      </c>
      <c r="J22" s="58">
        <f t="shared" si="0"/>
        <v>0</v>
      </c>
      <c r="K22" s="30" t="s">
        <v>260</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47">
        <v>11</v>
      </c>
      <c r="C23" s="48" t="s">
        <v>151</v>
      </c>
      <c r="D23" s="631"/>
      <c r="E23" s="632"/>
      <c r="F23" s="51"/>
      <c r="G23" s="52" t="s">
        <v>733</v>
      </c>
      <c r="H23" s="53">
        <v>0.446</v>
      </c>
      <c r="I23" s="52" t="s">
        <v>734</v>
      </c>
      <c r="J23" s="54">
        <f t="shared" si="0"/>
        <v>0</v>
      </c>
      <c r="K23" s="30" t="s">
        <v>259</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47">
        <v>12</v>
      </c>
      <c r="C24" s="48" t="s">
        <v>149</v>
      </c>
      <c r="D24" s="631"/>
      <c r="E24" s="632"/>
      <c r="F24" s="51"/>
      <c r="G24" s="52" t="s">
        <v>733</v>
      </c>
      <c r="H24" s="57">
        <v>0.476</v>
      </c>
      <c r="I24" s="37" t="s">
        <v>734</v>
      </c>
      <c r="J24" s="58">
        <f t="shared" si="0"/>
        <v>0</v>
      </c>
      <c r="K24" s="30" t="s">
        <v>258</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70">
        <v>12</v>
      </c>
      <c r="C25" s="50" t="s">
        <v>147</v>
      </c>
      <c r="D25" s="631"/>
      <c r="E25" s="632"/>
      <c r="F25" s="51"/>
      <c r="G25" s="52" t="s">
        <v>733</v>
      </c>
      <c r="H25" s="53">
        <v>0.5</v>
      </c>
      <c r="I25" s="52" t="s">
        <v>734</v>
      </c>
      <c r="J25" s="54">
        <f t="shared" si="0"/>
        <v>0</v>
      </c>
      <c r="K25" s="30" t="s">
        <v>745</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70">
        <v>13</v>
      </c>
      <c r="C26" s="50" t="s">
        <v>145</v>
      </c>
      <c r="D26" s="631"/>
      <c r="E26" s="632"/>
      <c r="F26" s="51"/>
      <c r="G26" s="52" t="s">
        <v>733</v>
      </c>
      <c r="H26" s="53">
        <v>0.5</v>
      </c>
      <c r="I26" s="52" t="s">
        <v>734</v>
      </c>
      <c r="J26" s="54">
        <f t="shared" si="0"/>
        <v>0</v>
      </c>
      <c r="K26" s="30" t="s">
        <v>746</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70">
        <v>14</v>
      </c>
      <c r="C27" s="50" t="s">
        <v>143</v>
      </c>
      <c r="D27" s="631"/>
      <c r="E27" s="632"/>
      <c r="F27" s="51"/>
      <c r="G27" s="52" t="s">
        <v>733</v>
      </c>
      <c r="H27" s="53">
        <v>0.5</v>
      </c>
      <c r="I27" s="52" t="s">
        <v>734</v>
      </c>
      <c r="J27" s="54">
        <f t="shared" si="0"/>
        <v>0</v>
      </c>
      <c r="K27" s="30" t="s">
        <v>747</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8" customFormat="1" ht="15" customHeight="1" thickBot="1">
      <c r="A28" s="25"/>
      <c r="B28" s="70">
        <v>15</v>
      </c>
      <c r="C28" s="50" t="s">
        <v>649</v>
      </c>
      <c r="D28" s="631"/>
      <c r="E28" s="632"/>
      <c r="F28" s="51"/>
      <c r="G28" s="52" t="s">
        <v>733</v>
      </c>
      <c r="H28" s="53">
        <v>0.5</v>
      </c>
      <c r="I28" s="52" t="s">
        <v>734</v>
      </c>
      <c r="J28" s="54">
        <f>ROUND(F28*H28,0)</f>
        <v>0</v>
      </c>
      <c r="K28" s="30" t="s">
        <v>748</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5"/>
      <c r="B29" s="59"/>
      <c r="C29" s="60"/>
      <c r="D29" s="61"/>
      <c r="E29" s="61"/>
      <c r="F29" s="62"/>
      <c r="G29" s="63"/>
      <c r="H29" s="635" t="s">
        <v>997</v>
      </c>
      <c r="I29" s="636"/>
      <c r="J29" s="64"/>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5" customHeight="1" thickBot="1">
      <c r="A30" s="25"/>
      <c r="B30" s="65"/>
      <c r="C30" s="30"/>
      <c r="D30" s="30"/>
      <c r="E30" s="30"/>
      <c r="F30" s="66"/>
      <c r="G30" s="30"/>
      <c r="H30" s="633" t="s">
        <v>139</v>
      </c>
      <c r="I30" s="634"/>
      <c r="J30" s="67">
        <f>SUM(J7:J28)</f>
        <v>0</v>
      </c>
      <c r="K30" s="30" t="s">
        <v>749</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8.75" customHeight="1">
      <c r="A31" s="25"/>
      <c r="B31" s="35"/>
      <c r="C31" s="25"/>
      <c r="D31" s="25"/>
      <c r="E31" s="25"/>
      <c r="F31" s="68"/>
      <c r="G31" s="25"/>
      <c r="H31" s="69"/>
      <c r="I31" s="25"/>
      <c r="J31" s="68"/>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8.75" customHeight="1">
      <c r="A32" s="25"/>
      <c r="B32" s="35"/>
      <c r="C32" s="25"/>
      <c r="D32" s="25"/>
      <c r="E32" s="25"/>
      <c r="F32" s="68"/>
      <c r="G32" s="25"/>
      <c r="H32" s="69"/>
      <c r="I32" s="25"/>
      <c r="J32" s="68"/>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8.75" customHeight="1">
      <c r="A33" s="25"/>
      <c r="B33" s="65"/>
      <c r="C33" s="30"/>
      <c r="D33" s="30"/>
      <c r="E33" s="30"/>
      <c r="F33" s="66"/>
      <c r="G33" s="72"/>
      <c r="H33" s="73"/>
      <c r="I33" s="63"/>
      <c r="J33" s="62"/>
      <c r="K33" s="30"/>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8.75" customHeight="1">
      <c r="A34" s="25"/>
      <c r="B34" s="65"/>
      <c r="C34" s="30"/>
      <c r="D34" s="30"/>
      <c r="E34" s="30"/>
      <c r="F34" s="66"/>
      <c r="G34" s="72"/>
      <c r="H34" s="73"/>
      <c r="I34" s="63"/>
      <c r="J34" s="62"/>
      <c r="K34" s="30"/>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c r="A35" s="25"/>
      <c r="B35" s="65"/>
      <c r="C35" s="30"/>
      <c r="D35" s="30"/>
      <c r="E35" s="30"/>
      <c r="F35" s="66"/>
      <c r="G35" s="72"/>
      <c r="H35" s="73"/>
      <c r="I35" s="63"/>
      <c r="J35" s="62"/>
      <c r="K35" s="30"/>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8.75" customHeight="1">
      <c r="A36" s="25"/>
      <c r="B36" s="65"/>
      <c r="C36" s="30"/>
      <c r="D36" s="30"/>
      <c r="E36" s="30"/>
      <c r="F36" s="66"/>
      <c r="G36" s="72"/>
      <c r="H36" s="73"/>
      <c r="I36" s="63"/>
      <c r="J36" s="62"/>
      <c r="K36" s="30"/>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8.75" customHeight="1">
      <c r="A37" s="25"/>
      <c r="B37" s="65"/>
      <c r="C37" s="30"/>
      <c r="D37" s="30"/>
      <c r="E37" s="30"/>
      <c r="F37" s="66"/>
      <c r="G37" s="72"/>
      <c r="H37" s="73"/>
      <c r="I37" s="63"/>
      <c r="J37" s="62"/>
      <c r="K37" s="30"/>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s="1" customFormat="1" ht="18.75" customHeight="1">
      <c r="A38" s="25"/>
      <c r="B38" s="65"/>
      <c r="C38" s="30"/>
      <c r="D38" s="30"/>
      <c r="E38" s="30"/>
      <c r="F38" s="66"/>
      <c r="G38" s="72"/>
      <c r="H38" s="73"/>
      <c r="I38" s="63"/>
      <c r="J38" s="62"/>
      <c r="K38" s="30"/>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row r="39" spans="1:69" s="1" customFormat="1" ht="18.75" customHeight="1">
      <c r="A39" s="25"/>
      <c r="B39" s="65"/>
      <c r="C39" s="30"/>
      <c r="D39" s="30"/>
      <c r="E39" s="30"/>
      <c r="F39" s="66"/>
      <c r="G39" s="72"/>
      <c r="H39" s="73"/>
      <c r="I39" s="63"/>
      <c r="J39" s="62"/>
      <c r="K39" s="30"/>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row r="40" spans="1:69" s="1" customFormat="1" ht="18.75" customHeight="1">
      <c r="A40" s="25"/>
      <c r="B40" s="65"/>
      <c r="C40" s="30"/>
      <c r="D40" s="30"/>
      <c r="E40" s="30"/>
      <c r="F40" s="66"/>
      <c r="G40" s="72"/>
      <c r="H40" s="73"/>
      <c r="I40" s="63"/>
      <c r="J40" s="62"/>
      <c r="K40" s="30"/>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row>
  </sheetData>
  <sheetProtection/>
  <mergeCells count="29">
    <mergeCell ref="D27:E27"/>
    <mergeCell ref="D19:E19"/>
    <mergeCell ref="D26:E26"/>
    <mergeCell ref="H29:I29"/>
    <mergeCell ref="H30:I30"/>
    <mergeCell ref="D20:E20"/>
    <mergeCell ref="D21:E21"/>
    <mergeCell ref="D22:E22"/>
    <mergeCell ref="D23:E23"/>
    <mergeCell ref="D24:E24"/>
    <mergeCell ref="D25:E25"/>
    <mergeCell ref="D15:E15"/>
    <mergeCell ref="D16:E16"/>
    <mergeCell ref="D17:E17"/>
    <mergeCell ref="D18:E18"/>
    <mergeCell ref="D11:E11"/>
    <mergeCell ref="D12:E12"/>
    <mergeCell ref="D13:E13"/>
    <mergeCell ref="D14:E14"/>
    <mergeCell ref="D28:E28"/>
    <mergeCell ref="I1:K1"/>
    <mergeCell ref="B5:C5"/>
    <mergeCell ref="D5:E5"/>
    <mergeCell ref="D7:E7"/>
    <mergeCell ref="D8:E8"/>
    <mergeCell ref="D9:E9"/>
    <mergeCell ref="D10:E10"/>
    <mergeCell ref="A1:B1"/>
    <mergeCell ref="C1:E1"/>
  </mergeCells>
  <printOptions/>
  <pageMargins left="0.787" right="0.787" top="0.984" bottom="0.984"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BQ33"/>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33" customWidth="1"/>
    <col min="9" max="9" width="2.25390625" style="19" bestFit="1" customWidth="1"/>
    <col min="10" max="10" width="11.87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631</v>
      </c>
      <c r="D1" s="721"/>
      <c r="E1" s="722"/>
      <c r="H1" s="20" t="s">
        <v>0</v>
      </c>
      <c r="I1" s="655">
        <f>'総括表'!H4</f>
        <v>0</v>
      </c>
      <c r="J1" s="655"/>
      <c r="K1" s="655"/>
    </row>
    <row r="2" ht="18.75" customHeight="1">
      <c r="J2" s="34"/>
    </row>
    <row r="3" spans="1:2" ht="18.75" customHeight="1">
      <c r="A3" s="23" t="s">
        <v>1</v>
      </c>
      <c r="B3" s="35" t="s">
        <v>13</v>
      </c>
    </row>
    <row r="4" ht="11.25" customHeight="1">
      <c r="A4" s="31"/>
    </row>
    <row r="5" spans="1:11" ht="18.75" customHeight="1">
      <c r="A5" s="31"/>
      <c r="B5" s="638" t="s">
        <v>158</v>
      </c>
      <c r="C5" s="639"/>
      <c r="D5" s="638" t="s">
        <v>157</v>
      </c>
      <c r="E5" s="639"/>
      <c r="F5" s="71" t="s">
        <v>630</v>
      </c>
      <c r="G5" s="37"/>
      <c r="H5" s="38" t="s">
        <v>155</v>
      </c>
      <c r="I5" s="37"/>
      <c r="J5" s="36" t="s">
        <v>3</v>
      </c>
      <c r="K5" s="30"/>
    </row>
    <row r="6" spans="1:11" ht="15" customHeight="1">
      <c r="A6" s="31"/>
      <c r="B6" s="39"/>
      <c r="C6" s="40"/>
      <c r="D6" s="41"/>
      <c r="E6" s="42"/>
      <c r="F6" s="43"/>
      <c r="G6" s="44"/>
      <c r="H6" s="45"/>
      <c r="I6" s="44"/>
      <c r="J6" s="46" t="s">
        <v>154</v>
      </c>
      <c r="K6" s="30"/>
    </row>
    <row r="7" spans="1:69" s="1" customFormat="1" ht="15" customHeight="1">
      <c r="A7" s="25"/>
      <c r="B7" s="47">
        <v>1</v>
      </c>
      <c r="C7" s="48" t="s">
        <v>200</v>
      </c>
      <c r="D7" s="631"/>
      <c r="E7" s="632"/>
      <c r="F7" s="51"/>
      <c r="G7" s="52" t="s">
        <v>138</v>
      </c>
      <c r="H7" s="53">
        <v>0.75</v>
      </c>
      <c r="I7" s="52" t="s">
        <v>142</v>
      </c>
      <c r="J7" s="54">
        <f aca="true" t="shared" si="0" ref="J7:J21">ROUND(F7*H7,0)</f>
        <v>0</v>
      </c>
      <c r="K7" s="30" t="s">
        <v>271</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47">
        <v>2</v>
      </c>
      <c r="C8" s="48" t="s">
        <v>199</v>
      </c>
      <c r="D8" s="631"/>
      <c r="E8" s="632"/>
      <c r="F8" s="51"/>
      <c r="G8" s="52" t="s">
        <v>733</v>
      </c>
      <c r="H8" s="57">
        <v>0.75</v>
      </c>
      <c r="I8" s="37" t="s">
        <v>734</v>
      </c>
      <c r="J8" s="58">
        <f t="shared" si="0"/>
        <v>0</v>
      </c>
      <c r="K8" s="30" t="s">
        <v>270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3</v>
      </c>
      <c r="C9" s="48" t="s">
        <v>183</v>
      </c>
      <c r="D9" s="631"/>
      <c r="E9" s="632"/>
      <c r="F9" s="51"/>
      <c r="G9" s="52" t="s">
        <v>733</v>
      </c>
      <c r="H9" s="57">
        <v>1</v>
      </c>
      <c r="I9" s="37" t="s">
        <v>734</v>
      </c>
      <c r="J9" s="58">
        <f t="shared" si="0"/>
        <v>0</v>
      </c>
      <c r="K9" s="30" t="s">
        <v>269</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47">
        <v>4</v>
      </c>
      <c r="C10" s="48" t="s">
        <v>181</v>
      </c>
      <c r="D10" s="631"/>
      <c r="E10" s="632"/>
      <c r="F10" s="51"/>
      <c r="G10" s="52" t="s">
        <v>733</v>
      </c>
      <c r="H10" s="57">
        <v>0.553</v>
      </c>
      <c r="I10" s="37" t="s">
        <v>734</v>
      </c>
      <c r="J10" s="58">
        <f t="shared" si="0"/>
        <v>0</v>
      </c>
      <c r="K10" s="30" t="s">
        <v>268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5</v>
      </c>
      <c r="C11" s="48" t="s">
        <v>180</v>
      </c>
      <c r="D11" s="631"/>
      <c r="E11" s="632"/>
      <c r="F11" s="51"/>
      <c r="G11" s="52" t="s">
        <v>733</v>
      </c>
      <c r="H11" s="57">
        <v>0.612</v>
      </c>
      <c r="I11" s="37" t="s">
        <v>734</v>
      </c>
      <c r="J11" s="58">
        <f t="shared" si="0"/>
        <v>0</v>
      </c>
      <c r="K11" s="30" t="s">
        <v>267</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47">
        <v>6</v>
      </c>
      <c r="C12" s="48" t="s">
        <v>166</v>
      </c>
      <c r="D12" s="631"/>
      <c r="E12" s="632"/>
      <c r="F12" s="51"/>
      <c r="G12" s="52" t="s">
        <v>733</v>
      </c>
      <c r="H12" s="57">
        <v>0.647</v>
      </c>
      <c r="I12" s="37" t="s">
        <v>734</v>
      </c>
      <c r="J12" s="58">
        <f t="shared" si="0"/>
        <v>0</v>
      </c>
      <c r="K12" s="30" t="s">
        <v>240</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47">
        <v>7</v>
      </c>
      <c r="C13" s="48" t="s">
        <v>165</v>
      </c>
      <c r="D13" s="631"/>
      <c r="E13" s="632"/>
      <c r="F13" s="51"/>
      <c r="G13" s="52" t="s">
        <v>733</v>
      </c>
      <c r="H13" s="57">
        <v>0.706</v>
      </c>
      <c r="I13" s="37" t="s">
        <v>734</v>
      </c>
      <c r="J13" s="58">
        <f t="shared" si="0"/>
        <v>0</v>
      </c>
      <c r="K13" s="30" t="s">
        <v>239</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47">
        <v>8</v>
      </c>
      <c r="C14" s="48" t="s">
        <v>164</v>
      </c>
      <c r="D14" s="631"/>
      <c r="E14" s="632"/>
      <c r="F14" s="51"/>
      <c r="G14" s="52" t="s">
        <v>733</v>
      </c>
      <c r="H14" s="57">
        <v>0.765</v>
      </c>
      <c r="I14" s="37" t="s">
        <v>734</v>
      </c>
      <c r="J14" s="58">
        <f t="shared" si="0"/>
        <v>0</v>
      </c>
      <c r="K14" s="30" t="s">
        <v>238</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47">
        <v>9</v>
      </c>
      <c r="C15" s="48" t="s">
        <v>153</v>
      </c>
      <c r="D15" s="49" t="s">
        <v>740</v>
      </c>
      <c r="E15" s="50"/>
      <c r="F15" s="51"/>
      <c r="G15" s="52" t="s">
        <v>733</v>
      </c>
      <c r="H15" s="57">
        <v>0.824</v>
      </c>
      <c r="I15" s="37" t="s">
        <v>734</v>
      </c>
      <c r="J15" s="58">
        <f t="shared" si="0"/>
        <v>0</v>
      </c>
      <c r="K15" s="30" t="s">
        <v>237</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10</v>
      </c>
      <c r="C16" s="48" t="s">
        <v>153</v>
      </c>
      <c r="D16" s="49" t="s">
        <v>629</v>
      </c>
      <c r="E16" s="50"/>
      <c r="F16" s="51"/>
      <c r="G16" s="52" t="s">
        <v>733</v>
      </c>
      <c r="H16" s="57">
        <v>0.5</v>
      </c>
      <c r="I16" s="37" t="s">
        <v>734</v>
      </c>
      <c r="J16" s="58">
        <f t="shared" si="0"/>
        <v>0</v>
      </c>
      <c r="K16" s="30" t="s">
        <v>265</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11</v>
      </c>
      <c r="C17" s="48" t="s">
        <v>151</v>
      </c>
      <c r="D17" s="49" t="s">
        <v>628</v>
      </c>
      <c r="E17" s="50"/>
      <c r="F17" s="51"/>
      <c r="G17" s="52" t="s">
        <v>733</v>
      </c>
      <c r="H17" s="57">
        <v>0.882</v>
      </c>
      <c r="I17" s="37" t="s">
        <v>734</v>
      </c>
      <c r="J17" s="58">
        <f t="shared" si="0"/>
        <v>0</v>
      </c>
      <c r="K17" s="30" t="s">
        <v>244</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12</v>
      </c>
      <c r="C18" s="48" t="s">
        <v>151</v>
      </c>
      <c r="D18" s="49" t="s">
        <v>741</v>
      </c>
      <c r="E18" s="50"/>
      <c r="F18" s="51"/>
      <c r="G18" s="52" t="s">
        <v>733</v>
      </c>
      <c r="H18" s="53">
        <v>0.625</v>
      </c>
      <c r="I18" s="52" t="s">
        <v>734</v>
      </c>
      <c r="J18" s="54">
        <f t="shared" si="0"/>
        <v>0</v>
      </c>
      <c r="K18" s="30" t="s">
        <v>264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10</v>
      </c>
      <c r="C19" s="48" t="s">
        <v>149</v>
      </c>
      <c r="D19" s="49" t="s">
        <v>628</v>
      </c>
      <c r="E19" s="50"/>
      <c r="F19" s="51"/>
      <c r="G19" s="52" t="s">
        <v>733</v>
      </c>
      <c r="H19" s="57">
        <v>0.959</v>
      </c>
      <c r="I19" s="37" t="s">
        <v>734</v>
      </c>
      <c r="J19" s="58">
        <f t="shared" si="0"/>
        <v>0</v>
      </c>
      <c r="K19" s="30" t="s">
        <v>263</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11</v>
      </c>
      <c r="C20" s="48" t="s">
        <v>149</v>
      </c>
      <c r="D20" s="49" t="s">
        <v>741</v>
      </c>
      <c r="E20" s="50"/>
      <c r="F20" s="51"/>
      <c r="G20" s="52" t="s">
        <v>733</v>
      </c>
      <c r="H20" s="57">
        <v>0.75</v>
      </c>
      <c r="I20" s="37" t="s">
        <v>734</v>
      </c>
      <c r="J20" s="58">
        <f t="shared" si="0"/>
        <v>0</v>
      </c>
      <c r="K20" s="30" t="s">
        <v>262</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thickBot="1">
      <c r="A21" s="25"/>
      <c r="B21" s="70">
        <v>12</v>
      </c>
      <c r="C21" s="50" t="s">
        <v>147</v>
      </c>
      <c r="D21" s="631"/>
      <c r="E21" s="632"/>
      <c r="F21" s="51"/>
      <c r="G21" s="52" t="s">
        <v>733</v>
      </c>
      <c r="H21" s="53">
        <v>1</v>
      </c>
      <c r="I21" s="52" t="s">
        <v>734</v>
      </c>
      <c r="J21" s="54">
        <f t="shared" si="0"/>
        <v>0</v>
      </c>
      <c r="K21" s="30" t="s">
        <v>742</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59"/>
      <c r="C22" s="60"/>
      <c r="D22" s="61"/>
      <c r="E22" s="61"/>
      <c r="F22" s="62"/>
      <c r="G22" s="63"/>
      <c r="H22" s="635" t="s">
        <v>743</v>
      </c>
      <c r="I22" s="636"/>
      <c r="J22" s="64"/>
      <c r="K22" s="30"/>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thickBot="1">
      <c r="A23" s="25"/>
      <c r="B23" s="65"/>
      <c r="C23" s="30"/>
      <c r="D23" s="30"/>
      <c r="E23" s="30"/>
      <c r="F23" s="66"/>
      <c r="G23" s="30"/>
      <c r="H23" s="633" t="s">
        <v>139</v>
      </c>
      <c r="I23" s="634"/>
      <c r="J23" s="67">
        <f>SUM(J7:J21)</f>
        <v>0</v>
      </c>
      <c r="K23" s="30" t="s">
        <v>744</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8.75" customHeight="1">
      <c r="A24" s="25"/>
      <c r="B24" s="35"/>
      <c r="C24" s="25"/>
      <c r="D24" s="25"/>
      <c r="E24" s="25"/>
      <c r="F24" s="68"/>
      <c r="G24" s="25"/>
      <c r="H24" s="69"/>
      <c r="I24" s="25"/>
      <c r="J24" s="68"/>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8.75" customHeight="1">
      <c r="A25" s="25"/>
      <c r="B25" s="35"/>
      <c r="C25" s="25"/>
      <c r="D25" s="25"/>
      <c r="E25" s="25"/>
      <c r="F25" s="68"/>
      <c r="G25" s="25"/>
      <c r="H25" s="69"/>
      <c r="I25" s="25"/>
      <c r="J25" s="68"/>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8.75" customHeight="1">
      <c r="A26" s="25"/>
      <c r="B26" s="65"/>
      <c r="C26" s="30"/>
      <c r="D26" s="30"/>
      <c r="E26" s="30"/>
      <c r="F26" s="66"/>
      <c r="G26" s="72"/>
      <c r="H26" s="73"/>
      <c r="I26" s="63"/>
      <c r="J26" s="62"/>
      <c r="K26" s="30"/>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8.75" customHeight="1">
      <c r="A27" s="25"/>
      <c r="B27" s="65"/>
      <c r="C27" s="30"/>
      <c r="D27" s="30"/>
      <c r="E27" s="30"/>
      <c r="F27" s="66"/>
      <c r="G27" s="72"/>
      <c r="H27" s="73"/>
      <c r="I27" s="63"/>
      <c r="J27" s="62"/>
      <c r="K27" s="30"/>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8.75" customHeight="1">
      <c r="A28" s="25"/>
      <c r="B28" s="65"/>
      <c r="C28" s="30"/>
      <c r="D28" s="30"/>
      <c r="E28" s="30"/>
      <c r="F28" s="66"/>
      <c r="G28" s="72"/>
      <c r="H28" s="73"/>
      <c r="I28" s="63"/>
      <c r="J28" s="62"/>
      <c r="K28" s="30"/>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c r="A29" s="25"/>
      <c r="B29" s="65"/>
      <c r="C29" s="30"/>
      <c r="D29" s="30"/>
      <c r="E29" s="30"/>
      <c r="F29" s="66"/>
      <c r="G29" s="72"/>
      <c r="H29" s="73"/>
      <c r="I29" s="63"/>
      <c r="J29" s="62"/>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65"/>
      <c r="C30" s="30"/>
      <c r="D30" s="30"/>
      <c r="E30" s="30"/>
      <c r="F30" s="66"/>
      <c r="G30" s="72"/>
      <c r="H30" s="73"/>
      <c r="I30" s="63"/>
      <c r="J30" s="62"/>
      <c r="K30" s="3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8.75" customHeight="1">
      <c r="A31" s="25"/>
      <c r="B31" s="65"/>
      <c r="C31" s="30"/>
      <c r="D31" s="30"/>
      <c r="E31" s="30"/>
      <c r="F31" s="66"/>
      <c r="G31" s="72"/>
      <c r="H31" s="73"/>
      <c r="I31" s="63"/>
      <c r="J31" s="62"/>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8.75" customHeight="1">
      <c r="A32" s="25"/>
      <c r="B32" s="65"/>
      <c r="C32" s="30"/>
      <c r="D32" s="30"/>
      <c r="E32" s="30"/>
      <c r="F32" s="66"/>
      <c r="G32" s="72"/>
      <c r="H32" s="73"/>
      <c r="I32" s="63"/>
      <c r="J32" s="62"/>
      <c r="K32" s="30"/>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8.75" customHeight="1">
      <c r="A33" s="25"/>
      <c r="B33" s="65"/>
      <c r="C33" s="30"/>
      <c r="D33" s="30"/>
      <c r="E33" s="30"/>
      <c r="F33" s="66"/>
      <c r="G33" s="72"/>
      <c r="H33" s="73"/>
      <c r="I33" s="63"/>
      <c r="J33" s="62"/>
      <c r="K33" s="30"/>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sheetData>
  <sheetProtection/>
  <mergeCells count="16">
    <mergeCell ref="H23:I23"/>
    <mergeCell ref="D8:E8"/>
    <mergeCell ref="D9:E9"/>
    <mergeCell ref="D10:E10"/>
    <mergeCell ref="D11:E11"/>
    <mergeCell ref="D12:E12"/>
    <mergeCell ref="D13:E13"/>
    <mergeCell ref="D7:E7"/>
    <mergeCell ref="D14:E14"/>
    <mergeCell ref="D21:E21"/>
    <mergeCell ref="H22:I22"/>
    <mergeCell ref="A1:B1"/>
    <mergeCell ref="C1:E1"/>
    <mergeCell ref="I1:K1"/>
    <mergeCell ref="B5:C5"/>
    <mergeCell ref="D5:E5"/>
  </mergeCells>
  <printOptions/>
  <pageMargins left="0.787" right="0.787" top="0.984" bottom="0.984"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BQ30"/>
  <sheetViews>
    <sheetView showGridLines="0" zoomScalePageLayoutView="0" workbookViewId="0" topLeftCell="A1">
      <selection activeCell="H28" sqref="H28:I28"/>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32" customWidth="1"/>
    <col min="7" max="7" width="2.25390625" style="19" bestFit="1" customWidth="1"/>
    <col min="8" max="8" width="11.875" style="33" customWidth="1"/>
    <col min="9" max="9" width="2.25390625" style="19" bestFit="1" customWidth="1"/>
    <col min="10" max="10" width="11.875" style="32" customWidth="1"/>
    <col min="11" max="11" width="4.50390625" style="19" bestFit="1" customWidth="1"/>
    <col min="12" max="69" width="9.00390625" style="19" customWidth="1"/>
    <col min="70" max="16384" width="9.00390625" style="6" customWidth="1"/>
  </cols>
  <sheetData>
    <row r="1" spans="1:11" ht="18.75" customHeight="1">
      <c r="A1" s="640" t="s">
        <v>215</v>
      </c>
      <c r="B1" s="641"/>
      <c r="C1" s="720" t="s">
        <v>638</v>
      </c>
      <c r="D1" s="721"/>
      <c r="E1" s="722"/>
      <c r="H1" s="20" t="s">
        <v>0</v>
      </c>
      <c r="I1" s="655">
        <f>'総括表'!H4</f>
        <v>0</v>
      </c>
      <c r="J1" s="655"/>
      <c r="K1" s="655"/>
    </row>
    <row r="2" ht="18.75" customHeight="1">
      <c r="J2" s="34"/>
    </row>
    <row r="3" spans="1:2" ht="18.75" customHeight="1">
      <c r="A3" s="23" t="s">
        <v>1</v>
      </c>
      <c r="B3" s="35" t="s">
        <v>15</v>
      </c>
    </row>
    <row r="4" ht="11.25" customHeight="1">
      <c r="A4" s="31"/>
    </row>
    <row r="5" spans="1:11" ht="18.75" customHeight="1">
      <c r="A5" s="31"/>
      <c r="B5" s="638" t="s">
        <v>634</v>
      </c>
      <c r="C5" s="639"/>
      <c r="D5" s="638" t="s">
        <v>157</v>
      </c>
      <c r="E5" s="639"/>
      <c r="F5" s="36" t="s">
        <v>637</v>
      </c>
      <c r="G5" s="37"/>
      <c r="H5" s="38" t="s">
        <v>155</v>
      </c>
      <c r="I5" s="37"/>
      <c r="J5" s="36" t="s">
        <v>3</v>
      </c>
      <c r="K5" s="30"/>
    </row>
    <row r="6" spans="1:11" ht="15" customHeight="1">
      <c r="A6" s="31"/>
      <c r="B6" s="39"/>
      <c r="C6" s="40"/>
      <c r="D6" s="41"/>
      <c r="E6" s="42"/>
      <c r="F6" s="43"/>
      <c r="G6" s="44"/>
      <c r="H6" s="45"/>
      <c r="I6" s="44"/>
      <c r="J6" s="46" t="s">
        <v>154</v>
      </c>
      <c r="K6" s="30"/>
    </row>
    <row r="7" spans="1:69" s="1" customFormat="1" ht="15" customHeight="1">
      <c r="A7" s="25"/>
      <c r="B7" s="47">
        <v>1</v>
      </c>
      <c r="C7" s="48" t="s">
        <v>182</v>
      </c>
      <c r="D7" s="49" t="s">
        <v>179</v>
      </c>
      <c r="E7" s="50" t="s">
        <v>178</v>
      </c>
      <c r="F7" s="51"/>
      <c r="G7" s="52" t="s">
        <v>138</v>
      </c>
      <c r="H7" s="53">
        <v>0.146</v>
      </c>
      <c r="I7" s="52" t="s">
        <v>142</v>
      </c>
      <c r="J7" s="54">
        <f>ROUND(F7*H7,0)</f>
        <v>0</v>
      </c>
      <c r="K7" s="30" t="s">
        <v>152</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thickBot="1">
      <c r="A8" s="25"/>
      <c r="B8" s="55"/>
      <c r="C8" s="56"/>
      <c r="D8" s="49" t="s">
        <v>177</v>
      </c>
      <c r="E8" s="50" t="s">
        <v>176</v>
      </c>
      <c r="F8" s="51"/>
      <c r="G8" s="52" t="s">
        <v>138</v>
      </c>
      <c r="H8" s="57">
        <v>0.423</v>
      </c>
      <c r="I8" s="37" t="s">
        <v>142</v>
      </c>
      <c r="J8" s="58">
        <f>ROUND(F8*H8,0)</f>
        <v>0</v>
      </c>
      <c r="K8" s="30" t="s">
        <v>150</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59"/>
      <c r="C9" s="60"/>
      <c r="D9" s="61"/>
      <c r="E9" s="61"/>
      <c r="F9" s="62"/>
      <c r="G9" s="63"/>
      <c r="H9" s="635" t="s">
        <v>636</v>
      </c>
      <c r="I9" s="636"/>
      <c r="J9" s="64"/>
      <c r="K9" s="30"/>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thickBot="1">
      <c r="A10" s="25"/>
      <c r="B10" s="65"/>
      <c r="C10" s="30"/>
      <c r="D10" s="30"/>
      <c r="E10" s="30"/>
      <c r="F10" s="66"/>
      <c r="G10" s="30"/>
      <c r="H10" s="633" t="s">
        <v>139</v>
      </c>
      <c r="I10" s="634"/>
      <c r="J10" s="67">
        <f>SUM(J7:J8)</f>
        <v>0</v>
      </c>
      <c r="K10" s="30" t="s">
        <v>16</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8.75" customHeight="1">
      <c r="A11" s="25"/>
      <c r="B11" s="35"/>
      <c r="C11" s="25"/>
      <c r="D11" s="25"/>
      <c r="E11" s="25"/>
      <c r="F11" s="68"/>
      <c r="G11" s="25"/>
      <c r="H11" s="69"/>
      <c r="I11" s="25"/>
      <c r="J11" s="68"/>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8.75" customHeight="1">
      <c r="A12" s="640" t="s">
        <v>215</v>
      </c>
      <c r="B12" s="641"/>
      <c r="C12" s="720" t="s">
        <v>635</v>
      </c>
      <c r="D12" s="721"/>
      <c r="E12" s="722"/>
      <c r="F12" s="68"/>
      <c r="G12" s="25"/>
      <c r="H12" s="69"/>
      <c r="I12" s="25"/>
      <c r="J12" s="68"/>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8.75" customHeight="1">
      <c r="A13" s="25"/>
      <c r="B13" s="35"/>
      <c r="C13" s="25"/>
      <c r="D13" s="25"/>
      <c r="E13" s="25"/>
      <c r="F13" s="68"/>
      <c r="G13" s="25"/>
      <c r="H13" s="69"/>
      <c r="I13" s="25"/>
      <c r="J13" s="6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2" ht="18.75" customHeight="1">
      <c r="A14" s="23" t="s">
        <v>1</v>
      </c>
      <c r="B14" s="35" t="s">
        <v>17</v>
      </c>
    </row>
    <row r="15" ht="11.25" customHeight="1">
      <c r="A15" s="31"/>
    </row>
    <row r="16" spans="1:11" ht="18.75" customHeight="1">
      <c r="A16" s="31"/>
      <c r="B16" s="638" t="s">
        <v>634</v>
      </c>
      <c r="C16" s="639"/>
      <c r="D16" s="638" t="s">
        <v>157</v>
      </c>
      <c r="E16" s="639"/>
      <c r="F16" s="36" t="s">
        <v>633</v>
      </c>
      <c r="G16" s="37"/>
      <c r="H16" s="38" t="s">
        <v>155</v>
      </c>
      <c r="I16" s="37"/>
      <c r="J16" s="36" t="s">
        <v>3</v>
      </c>
      <c r="K16" s="30"/>
    </row>
    <row r="17" spans="1:11" ht="15" customHeight="1">
      <c r="A17" s="31"/>
      <c r="B17" s="39"/>
      <c r="C17" s="40"/>
      <c r="D17" s="41"/>
      <c r="E17" s="42"/>
      <c r="F17" s="43"/>
      <c r="G17" s="44"/>
      <c r="H17" s="45"/>
      <c r="I17" s="44"/>
      <c r="J17" s="46" t="s">
        <v>154</v>
      </c>
      <c r="K17" s="30"/>
    </row>
    <row r="18" spans="1:69" s="1" customFormat="1" ht="15" customHeight="1">
      <c r="A18" s="25"/>
      <c r="B18" s="47">
        <v>1</v>
      </c>
      <c r="C18" s="48" t="s">
        <v>165</v>
      </c>
      <c r="D18" s="631"/>
      <c r="E18" s="632"/>
      <c r="F18" s="51"/>
      <c r="G18" s="52" t="s">
        <v>138</v>
      </c>
      <c r="H18" s="53">
        <v>0.71</v>
      </c>
      <c r="I18" s="52" t="s">
        <v>142</v>
      </c>
      <c r="J18" s="54">
        <f aca="true" t="shared" si="0" ref="J18:J25">ROUND(F18*H18,0)</f>
        <v>0</v>
      </c>
      <c r="K18" s="30" t="s">
        <v>271</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2</v>
      </c>
      <c r="C19" s="48" t="s">
        <v>164</v>
      </c>
      <c r="D19" s="631"/>
      <c r="E19" s="632"/>
      <c r="F19" s="51"/>
      <c r="G19" s="52" t="s">
        <v>733</v>
      </c>
      <c r="H19" s="57">
        <v>0.767</v>
      </c>
      <c r="I19" s="37" t="s">
        <v>734</v>
      </c>
      <c r="J19" s="58">
        <f t="shared" si="0"/>
        <v>0</v>
      </c>
      <c r="K19" s="30" t="s">
        <v>270</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3</v>
      </c>
      <c r="C20" s="48" t="s">
        <v>153</v>
      </c>
      <c r="D20" s="631"/>
      <c r="E20" s="632"/>
      <c r="F20" s="51"/>
      <c r="G20" s="52" t="s">
        <v>733</v>
      </c>
      <c r="H20" s="57">
        <v>0.828</v>
      </c>
      <c r="I20" s="37" t="s">
        <v>734</v>
      </c>
      <c r="J20" s="58">
        <f t="shared" si="0"/>
        <v>0</v>
      </c>
      <c r="K20" s="30" t="s">
        <v>269</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4</v>
      </c>
      <c r="C21" s="48" t="s">
        <v>151</v>
      </c>
      <c r="D21" s="631"/>
      <c r="E21" s="632"/>
      <c r="F21" s="51"/>
      <c r="G21" s="52" t="s">
        <v>733</v>
      </c>
      <c r="H21" s="57">
        <v>0.882</v>
      </c>
      <c r="I21" s="37" t="s">
        <v>734</v>
      </c>
      <c r="J21" s="58">
        <f t="shared" si="0"/>
        <v>0</v>
      </c>
      <c r="K21" s="30" t="s">
        <v>268</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5</v>
      </c>
      <c r="C22" s="48" t="s">
        <v>149</v>
      </c>
      <c r="D22" s="631"/>
      <c r="E22" s="632"/>
      <c r="F22" s="51"/>
      <c r="G22" s="52" t="s">
        <v>733</v>
      </c>
      <c r="H22" s="57">
        <v>0.954</v>
      </c>
      <c r="I22" s="37" t="s">
        <v>734</v>
      </c>
      <c r="J22" s="58">
        <f t="shared" si="0"/>
        <v>0</v>
      </c>
      <c r="K22" s="30" t="s">
        <v>267</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6</v>
      </c>
      <c r="C23" s="50" t="s">
        <v>147</v>
      </c>
      <c r="D23" s="631"/>
      <c r="E23" s="632"/>
      <c r="F23" s="51"/>
      <c r="G23" s="52" t="s">
        <v>733</v>
      </c>
      <c r="H23" s="57">
        <v>1</v>
      </c>
      <c r="I23" s="37" t="s">
        <v>734</v>
      </c>
      <c r="J23" s="58">
        <f t="shared" si="0"/>
        <v>0</v>
      </c>
      <c r="K23" s="30" t="s">
        <v>735</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7</v>
      </c>
      <c r="C24" s="50" t="s">
        <v>145</v>
      </c>
      <c r="D24" s="631"/>
      <c r="E24" s="632"/>
      <c r="F24" s="51"/>
      <c r="G24" s="52" t="s">
        <v>733</v>
      </c>
      <c r="H24" s="57">
        <v>1</v>
      </c>
      <c r="I24" s="37" t="s">
        <v>734</v>
      </c>
      <c r="J24" s="58">
        <f t="shared" si="0"/>
        <v>0</v>
      </c>
      <c r="K24" s="30" t="s">
        <v>736</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70">
        <v>8</v>
      </c>
      <c r="C25" s="50" t="s">
        <v>143</v>
      </c>
      <c r="D25" s="631"/>
      <c r="E25" s="632"/>
      <c r="F25" s="51"/>
      <c r="G25" s="52" t="s">
        <v>733</v>
      </c>
      <c r="H25" s="57">
        <v>1</v>
      </c>
      <c r="I25" s="37" t="s">
        <v>734</v>
      </c>
      <c r="J25" s="58">
        <f t="shared" si="0"/>
        <v>0</v>
      </c>
      <c r="K25" s="30" t="s">
        <v>737</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8" customFormat="1" ht="15" customHeight="1" thickBot="1">
      <c r="A26" s="25"/>
      <c r="B26" s="70">
        <v>9</v>
      </c>
      <c r="C26" s="50" t="s">
        <v>649</v>
      </c>
      <c r="D26" s="631"/>
      <c r="E26" s="632"/>
      <c r="F26" s="51"/>
      <c r="G26" s="52" t="s">
        <v>733</v>
      </c>
      <c r="H26" s="57">
        <v>1</v>
      </c>
      <c r="I26" s="37" t="s">
        <v>734</v>
      </c>
      <c r="J26" s="58">
        <f>ROUND(F26*H26,0)</f>
        <v>0</v>
      </c>
      <c r="K26" s="30" t="s">
        <v>738</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59"/>
      <c r="C27" s="60"/>
      <c r="D27" s="61"/>
      <c r="E27" s="61"/>
      <c r="F27" s="62"/>
      <c r="G27" s="63"/>
      <c r="H27" s="635" t="s">
        <v>998</v>
      </c>
      <c r="I27" s="636"/>
      <c r="J27" s="64"/>
      <c r="K27" s="30"/>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thickBot="1">
      <c r="A28" s="25"/>
      <c r="B28" s="65"/>
      <c r="C28" s="30"/>
      <c r="D28" s="30"/>
      <c r="E28" s="30"/>
      <c r="F28" s="66"/>
      <c r="G28" s="30"/>
      <c r="H28" s="633" t="s">
        <v>139</v>
      </c>
      <c r="I28" s="634"/>
      <c r="J28" s="67">
        <f>SUM(J18:J26)</f>
        <v>0</v>
      </c>
      <c r="K28" s="30" t="s">
        <v>739</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5"/>
      <c r="B29" s="65"/>
      <c r="C29" s="30"/>
      <c r="D29" s="30"/>
      <c r="E29" s="30"/>
      <c r="F29" s="66"/>
      <c r="G29" s="30"/>
      <c r="H29" s="63"/>
      <c r="I29" s="63"/>
      <c r="J29" s="62"/>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35"/>
      <c r="C30" s="25"/>
      <c r="D30" s="25"/>
      <c r="E30" s="25"/>
      <c r="F30" s="68"/>
      <c r="G30" s="25"/>
      <c r="H30" s="69"/>
      <c r="I30" s="25"/>
      <c r="J30" s="68"/>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sheetData>
  <sheetProtection/>
  <mergeCells count="22">
    <mergeCell ref="H28:I28"/>
    <mergeCell ref="D19:E19"/>
    <mergeCell ref="D20:E20"/>
    <mergeCell ref="D21:E21"/>
    <mergeCell ref="D22:E22"/>
    <mergeCell ref="D23:E23"/>
    <mergeCell ref="D24:E24"/>
    <mergeCell ref="D18:E18"/>
    <mergeCell ref="H27:I27"/>
    <mergeCell ref="H9:I9"/>
    <mergeCell ref="H10:I10"/>
    <mergeCell ref="A12:B12"/>
    <mergeCell ref="C12:E12"/>
    <mergeCell ref="D25:E25"/>
    <mergeCell ref="D26:E26"/>
    <mergeCell ref="A1:B1"/>
    <mergeCell ref="C1:E1"/>
    <mergeCell ref="I1:K1"/>
    <mergeCell ref="B5:C5"/>
    <mergeCell ref="D5:E5"/>
    <mergeCell ref="B16:C16"/>
    <mergeCell ref="D16:E16"/>
  </mergeCells>
  <printOptions/>
  <pageMargins left="0.787" right="0.787" top="0.984" bottom="0.984"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BQ36"/>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22" customWidth="1"/>
    <col min="7" max="7" width="2.25390625" style="19" bestFit="1" customWidth="1"/>
    <col min="8" max="8" width="11.875" style="19" customWidth="1"/>
    <col min="9" max="9" width="2.25390625" style="19" bestFit="1" customWidth="1"/>
    <col min="10" max="10" width="11.875" style="22" customWidth="1"/>
    <col min="11" max="11" width="5.00390625" style="19" customWidth="1"/>
    <col min="12" max="69" width="9.00390625" style="19" customWidth="1"/>
    <col min="70" max="16384" width="9.00390625" style="6" customWidth="1"/>
  </cols>
  <sheetData>
    <row r="1" spans="1:11" ht="18.75" customHeight="1">
      <c r="A1" s="640" t="s">
        <v>215</v>
      </c>
      <c r="B1" s="641"/>
      <c r="C1" s="720" t="s">
        <v>644</v>
      </c>
      <c r="D1" s="721"/>
      <c r="E1" s="721"/>
      <c r="F1" s="894"/>
      <c r="H1" s="20" t="s">
        <v>0</v>
      </c>
      <c r="I1" s="655">
        <f>'総括表'!H4</f>
        <v>0</v>
      </c>
      <c r="J1" s="655"/>
      <c r="K1" s="655"/>
    </row>
    <row r="2" ht="11.25" customHeight="1"/>
    <row r="3" ht="11.25" customHeight="1"/>
    <row r="4" spans="1:69" s="1" customFormat="1" ht="15" customHeight="1" thickBot="1">
      <c r="A4" s="23"/>
      <c r="B4" s="658" t="s">
        <v>654</v>
      </c>
      <c r="C4" s="658"/>
      <c r="D4" s="658"/>
      <c r="E4" s="658"/>
      <c r="F4" s="24"/>
      <c r="G4" s="25"/>
      <c r="H4" s="25" t="s">
        <v>232</v>
      </c>
      <c r="I4" s="25"/>
      <c r="J4" s="24"/>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spans="1:69" s="1" customFormat="1" ht="18.75" customHeight="1" thickBot="1">
      <c r="A5" s="23"/>
      <c r="B5" s="658"/>
      <c r="C5" s="658"/>
      <c r="D5" s="658"/>
      <c r="E5" s="658"/>
      <c r="F5" s="26"/>
      <c r="G5" s="27" t="s">
        <v>138</v>
      </c>
      <c r="H5" s="28">
        <v>0.8</v>
      </c>
      <c r="I5" s="27" t="s">
        <v>142</v>
      </c>
      <c r="J5" s="29">
        <f>ROUND(F5*H5,0)</f>
        <v>0</v>
      </c>
      <c r="K5" s="30" t="s">
        <v>19</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7" spans="1:6" ht="18.75" customHeight="1">
      <c r="A7" s="640" t="s">
        <v>215</v>
      </c>
      <c r="B7" s="641"/>
      <c r="C7" s="720" t="s">
        <v>643</v>
      </c>
      <c r="D7" s="721"/>
      <c r="E7" s="721"/>
      <c r="F7" s="894"/>
    </row>
    <row r="8" ht="11.25" customHeight="1"/>
    <row r="9" ht="11.25" customHeight="1"/>
    <row r="10" spans="1:69" s="1" customFormat="1" ht="15" customHeight="1" thickBot="1">
      <c r="A10" s="23"/>
      <c r="B10" s="658" t="s">
        <v>728</v>
      </c>
      <c r="C10" s="658"/>
      <c r="D10" s="658"/>
      <c r="E10" s="658"/>
      <c r="F10" s="24"/>
      <c r="G10" s="25"/>
      <c r="H10" s="25" t="s">
        <v>232</v>
      </c>
      <c r="I10" s="25"/>
      <c r="J10" s="24"/>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8.75" customHeight="1" thickBot="1">
      <c r="A11" s="23"/>
      <c r="B11" s="658"/>
      <c r="C11" s="658"/>
      <c r="D11" s="658"/>
      <c r="E11" s="658"/>
      <c r="F11" s="26"/>
      <c r="G11" s="27" t="s">
        <v>138</v>
      </c>
      <c r="H11" s="28">
        <v>0.5</v>
      </c>
      <c r="I11" s="27" t="s">
        <v>142</v>
      </c>
      <c r="J11" s="29">
        <f>ROUND(F11*H11,0)</f>
        <v>0</v>
      </c>
      <c r="K11" s="30" t="s">
        <v>20</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ht="18.75" customHeight="1">
      <c r="A12" s="31"/>
    </row>
    <row r="13" spans="1:6" ht="18.75" customHeight="1">
      <c r="A13" s="640" t="s">
        <v>215</v>
      </c>
      <c r="B13" s="641"/>
      <c r="C13" s="720" t="s">
        <v>642</v>
      </c>
      <c r="D13" s="721"/>
      <c r="E13" s="721"/>
      <c r="F13" s="894"/>
    </row>
    <row r="14" ht="11.25" customHeight="1"/>
    <row r="15" ht="11.25" customHeight="1">
      <c r="K15" s="22"/>
    </row>
    <row r="16" spans="1:69" s="1" customFormat="1" ht="15" customHeight="1" thickBot="1">
      <c r="A16" s="23"/>
      <c r="B16" s="658" t="s">
        <v>729</v>
      </c>
      <c r="C16" s="658"/>
      <c r="D16" s="658"/>
      <c r="E16" s="658"/>
      <c r="F16" s="24"/>
      <c r="G16" s="25"/>
      <c r="H16" s="25" t="s">
        <v>232</v>
      </c>
      <c r="I16" s="25"/>
      <c r="J16" s="24"/>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8.75" customHeight="1" thickBot="1">
      <c r="A17" s="23"/>
      <c r="B17" s="658"/>
      <c r="C17" s="658"/>
      <c r="D17" s="658"/>
      <c r="E17" s="658"/>
      <c r="F17" s="26"/>
      <c r="G17" s="27" t="s">
        <v>138</v>
      </c>
      <c r="H17" s="28">
        <v>0.5</v>
      </c>
      <c r="I17" s="27" t="s">
        <v>142</v>
      </c>
      <c r="J17" s="29">
        <f>ROUND(F17*H17,0)</f>
        <v>0</v>
      </c>
      <c r="K17" s="30" t="s">
        <v>21</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ht="18.75" customHeight="1">
      <c r="A18" s="31"/>
    </row>
    <row r="19" spans="1:6" ht="18.75" customHeight="1">
      <c r="A19" s="640" t="s">
        <v>215</v>
      </c>
      <c r="B19" s="641"/>
      <c r="C19" s="720" t="s">
        <v>641</v>
      </c>
      <c r="D19" s="721"/>
      <c r="E19" s="721"/>
      <c r="F19" s="894"/>
    </row>
    <row r="20" ht="11.25" customHeight="1"/>
    <row r="21" ht="11.25" customHeight="1"/>
    <row r="22" spans="1:69" s="1" customFormat="1" ht="15" customHeight="1" thickBot="1">
      <c r="A22" s="23"/>
      <c r="B22" s="658" t="s">
        <v>730</v>
      </c>
      <c r="C22" s="658"/>
      <c r="D22" s="658"/>
      <c r="E22" s="658"/>
      <c r="F22" s="24"/>
      <c r="G22" s="25"/>
      <c r="H22" s="25" t="s">
        <v>232</v>
      </c>
      <c r="I22" s="25"/>
      <c r="J22" s="24"/>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8.75" customHeight="1" thickBot="1">
      <c r="A23" s="23"/>
      <c r="B23" s="658"/>
      <c r="C23" s="658"/>
      <c r="D23" s="658"/>
      <c r="E23" s="658"/>
      <c r="F23" s="26"/>
      <c r="G23" s="27" t="s">
        <v>138</v>
      </c>
      <c r="H23" s="28">
        <v>0.5</v>
      </c>
      <c r="I23" s="27" t="s">
        <v>142</v>
      </c>
      <c r="J23" s="29">
        <f>ROUND(F23*H23,0)</f>
        <v>0</v>
      </c>
      <c r="K23" s="30" t="s">
        <v>22</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ht="18.75" customHeight="1">
      <c r="A24" s="31"/>
    </row>
    <row r="25" spans="1:6" ht="18.75" customHeight="1">
      <c r="A25" s="640" t="s">
        <v>215</v>
      </c>
      <c r="B25" s="641"/>
      <c r="C25" s="720" t="s">
        <v>640</v>
      </c>
      <c r="D25" s="721"/>
      <c r="E25" s="721"/>
      <c r="F25" s="894"/>
    </row>
    <row r="26" ht="11.25" customHeight="1"/>
    <row r="27" ht="11.25" customHeight="1"/>
    <row r="28" spans="1:69" s="1" customFormat="1" ht="15" customHeight="1" thickBot="1">
      <c r="A28" s="23"/>
      <c r="B28" s="658" t="s">
        <v>731</v>
      </c>
      <c r="C28" s="658"/>
      <c r="D28" s="658"/>
      <c r="E28" s="658"/>
      <c r="F28" s="24"/>
      <c r="G28" s="25"/>
      <c r="H28" s="25" t="s">
        <v>232</v>
      </c>
      <c r="I28" s="25"/>
      <c r="J28" s="24"/>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thickBot="1">
      <c r="A29" s="23"/>
      <c r="B29" s="658"/>
      <c r="C29" s="658"/>
      <c r="D29" s="658"/>
      <c r="E29" s="658"/>
      <c r="F29" s="26"/>
      <c r="G29" s="27" t="s">
        <v>138</v>
      </c>
      <c r="H29" s="28">
        <v>0.8</v>
      </c>
      <c r="I29" s="27" t="s">
        <v>142</v>
      </c>
      <c r="J29" s="29">
        <f>ROUND(F29*H29,0)</f>
        <v>0</v>
      </c>
      <c r="K29" s="30" t="s">
        <v>23</v>
      </c>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ht="18.75" customHeight="1">
      <c r="A30" s="31"/>
    </row>
    <row r="31" spans="1:6" ht="18.75" customHeight="1">
      <c r="A31" s="640" t="s">
        <v>215</v>
      </c>
      <c r="B31" s="641"/>
      <c r="C31" s="720" t="s">
        <v>639</v>
      </c>
      <c r="D31" s="721"/>
      <c r="E31" s="721"/>
      <c r="F31" s="894"/>
    </row>
    <row r="32" ht="11.25" customHeight="1"/>
    <row r="33" ht="11.25" customHeight="1"/>
    <row r="34" spans="1:69" s="1" customFormat="1" ht="15" customHeight="1" thickBot="1">
      <c r="A34" s="23"/>
      <c r="B34" s="656" t="s">
        <v>732</v>
      </c>
      <c r="C34" s="656"/>
      <c r="D34" s="656"/>
      <c r="E34" s="656"/>
      <c r="F34" s="24"/>
      <c r="G34" s="25"/>
      <c r="H34" s="25" t="s">
        <v>232</v>
      </c>
      <c r="I34" s="25"/>
      <c r="J34" s="24"/>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thickBot="1">
      <c r="A35" s="23"/>
      <c r="B35" s="656"/>
      <c r="C35" s="656"/>
      <c r="D35" s="656"/>
      <c r="E35" s="656"/>
      <c r="F35" s="26"/>
      <c r="G35" s="27" t="s">
        <v>138</v>
      </c>
      <c r="H35" s="28">
        <v>0.7</v>
      </c>
      <c r="I35" s="27" t="s">
        <v>142</v>
      </c>
      <c r="J35" s="29">
        <f>ROUND(F35*H35,0)</f>
        <v>0</v>
      </c>
      <c r="K35" s="30" t="s">
        <v>24</v>
      </c>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ht="18.75" customHeight="1">
      <c r="A36" s="31"/>
    </row>
  </sheetData>
  <sheetProtection/>
  <mergeCells count="19">
    <mergeCell ref="B16:E17"/>
    <mergeCell ref="A19:B19"/>
    <mergeCell ref="C19:F19"/>
    <mergeCell ref="B34:E35"/>
    <mergeCell ref="B22:E23"/>
    <mergeCell ref="A25:B25"/>
    <mergeCell ref="C25:F25"/>
    <mergeCell ref="B28:E29"/>
    <mergeCell ref="A31:B31"/>
    <mergeCell ref="C31:F31"/>
    <mergeCell ref="I1:K1"/>
    <mergeCell ref="B4:E5"/>
    <mergeCell ref="A7:B7"/>
    <mergeCell ref="C7:F7"/>
    <mergeCell ref="B10:E11"/>
    <mergeCell ref="A13:B13"/>
    <mergeCell ref="C13:F13"/>
    <mergeCell ref="A1:B1"/>
    <mergeCell ref="C1:F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181"/>
  <sheetViews>
    <sheetView showGridLines="0" view="pageBreakPreview" zoomScaleSheetLayoutView="10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489"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640" t="s">
        <v>45</v>
      </c>
      <c r="D1" s="642"/>
      <c r="E1" s="641"/>
      <c r="H1" s="488" t="s">
        <v>0</v>
      </c>
      <c r="I1" s="637">
        <f>'総括表'!H4</f>
        <v>0</v>
      </c>
      <c r="J1" s="637"/>
      <c r="K1" s="637"/>
    </row>
    <row r="2" ht="18.75" customHeight="1">
      <c r="J2" s="369"/>
    </row>
    <row r="3" spans="1:2" ht="18.75" customHeight="1">
      <c r="A3" s="23" t="s">
        <v>1</v>
      </c>
      <c r="B3" s="35" t="s">
        <v>214</v>
      </c>
    </row>
    <row r="4" ht="11.25" customHeight="1">
      <c r="A4" s="31"/>
    </row>
    <row r="5" spans="1:11" ht="18.75" customHeight="1">
      <c r="A5" s="31"/>
      <c r="B5" s="638" t="s">
        <v>158</v>
      </c>
      <c r="C5" s="639"/>
      <c r="D5" s="638" t="s">
        <v>157</v>
      </c>
      <c r="E5" s="639"/>
      <c r="F5" s="37" t="s">
        <v>156</v>
      </c>
      <c r="G5" s="37"/>
      <c r="H5" s="490" t="s">
        <v>155</v>
      </c>
      <c r="I5" s="37"/>
      <c r="J5" s="37" t="s">
        <v>3</v>
      </c>
      <c r="K5" s="30"/>
    </row>
    <row r="6" spans="1:11" ht="15" customHeight="1">
      <c r="A6" s="31"/>
      <c r="B6" s="39"/>
      <c r="C6" s="40"/>
      <c r="D6" s="41"/>
      <c r="E6" s="42"/>
      <c r="F6" s="44"/>
      <c r="G6" s="44"/>
      <c r="H6" s="491"/>
      <c r="I6" s="44"/>
      <c r="J6" s="370" t="s">
        <v>154</v>
      </c>
      <c r="K6" s="30"/>
    </row>
    <row r="7" spans="1:69" s="1" customFormat="1" ht="15" customHeight="1">
      <c r="A7" s="25"/>
      <c r="B7" s="47">
        <v>1</v>
      </c>
      <c r="C7" s="48" t="s">
        <v>212</v>
      </c>
      <c r="D7" s="49" t="s">
        <v>179</v>
      </c>
      <c r="E7" s="50" t="s">
        <v>178</v>
      </c>
      <c r="F7" s="51"/>
      <c r="G7" s="52" t="s">
        <v>138</v>
      </c>
      <c r="H7" s="492">
        <v>0.017</v>
      </c>
      <c r="I7" s="52" t="s">
        <v>142</v>
      </c>
      <c r="J7" s="54">
        <f aca="true" t="shared" si="0" ref="J7:J35">ROUND(F7*H7,0)</f>
        <v>0</v>
      </c>
      <c r="K7" s="30" t="s">
        <v>152</v>
      </c>
      <c r="L7" s="30"/>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80"/>
      <c r="C8" s="42"/>
      <c r="D8" s="49" t="s">
        <v>177</v>
      </c>
      <c r="E8" s="50" t="s">
        <v>176</v>
      </c>
      <c r="F8" s="51"/>
      <c r="G8" s="52" t="s">
        <v>138</v>
      </c>
      <c r="H8" s="493">
        <v>0.01</v>
      </c>
      <c r="I8" s="37" t="s">
        <v>142</v>
      </c>
      <c r="J8" s="58">
        <f t="shared" si="0"/>
        <v>0</v>
      </c>
      <c r="K8" s="30" t="s">
        <v>150</v>
      </c>
      <c r="L8" s="30"/>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2</v>
      </c>
      <c r="C9" s="48" t="s">
        <v>211</v>
      </c>
      <c r="D9" s="49" t="s">
        <v>179</v>
      </c>
      <c r="E9" s="50" t="s">
        <v>178</v>
      </c>
      <c r="F9" s="51"/>
      <c r="G9" s="52" t="s">
        <v>138</v>
      </c>
      <c r="H9" s="492">
        <v>0.033</v>
      </c>
      <c r="I9" s="52" t="s">
        <v>142</v>
      </c>
      <c r="J9" s="54">
        <f t="shared" si="0"/>
        <v>0</v>
      </c>
      <c r="K9" s="30" t="s">
        <v>148</v>
      </c>
      <c r="L9" s="30"/>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80"/>
      <c r="C10" s="42"/>
      <c r="D10" s="49" t="s">
        <v>177</v>
      </c>
      <c r="E10" s="50" t="s">
        <v>176</v>
      </c>
      <c r="F10" s="51"/>
      <c r="G10" s="52" t="s">
        <v>138</v>
      </c>
      <c r="H10" s="493">
        <v>0.015</v>
      </c>
      <c r="I10" s="37" t="s">
        <v>142</v>
      </c>
      <c r="J10" s="58">
        <f t="shared" si="0"/>
        <v>0</v>
      </c>
      <c r="K10" s="30" t="s">
        <v>146</v>
      </c>
      <c r="L10" s="30"/>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3</v>
      </c>
      <c r="C11" s="48" t="s">
        <v>202</v>
      </c>
      <c r="D11" s="49" t="s">
        <v>179</v>
      </c>
      <c r="E11" s="50" t="s">
        <v>178</v>
      </c>
      <c r="F11" s="51"/>
      <c r="G11" s="52" t="s">
        <v>138</v>
      </c>
      <c r="H11" s="492">
        <v>0.049</v>
      </c>
      <c r="I11" s="52" t="s">
        <v>142</v>
      </c>
      <c r="J11" s="54">
        <f t="shared" si="0"/>
        <v>0</v>
      </c>
      <c r="K11" s="30" t="s">
        <v>144</v>
      </c>
      <c r="L11" s="30"/>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c r="A12" s="25"/>
      <c r="B12" s="80"/>
      <c r="C12" s="42"/>
      <c r="D12" s="49" t="s">
        <v>177</v>
      </c>
      <c r="E12" s="50" t="s">
        <v>176</v>
      </c>
      <c r="F12" s="51"/>
      <c r="G12" s="52" t="s">
        <v>138</v>
      </c>
      <c r="H12" s="493">
        <v>0.023</v>
      </c>
      <c r="I12" s="37" t="s">
        <v>142</v>
      </c>
      <c r="J12" s="58">
        <f t="shared" si="0"/>
        <v>0</v>
      </c>
      <c r="K12" s="30" t="s">
        <v>141</v>
      </c>
      <c r="L12" s="30"/>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47">
        <v>4</v>
      </c>
      <c r="C13" s="48" t="s">
        <v>201</v>
      </c>
      <c r="D13" s="49" t="s">
        <v>179</v>
      </c>
      <c r="E13" s="50" t="s">
        <v>178</v>
      </c>
      <c r="F13" s="51"/>
      <c r="G13" s="52" t="s">
        <v>138</v>
      </c>
      <c r="H13" s="492">
        <v>0.063</v>
      </c>
      <c r="I13" s="52" t="s">
        <v>142</v>
      </c>
      <c r="J13" s="54">
        <f t="shared" si="0"/>
        <v>0</v>
      </c>
      <c r="K13" s="30" t="s">
        <v>163</v>
      </c>
      <c r="L13" s="30"/>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c r="A14" s="25"/>
      <c r="B14" s="80"/>
      <c r="C14" s="42"/>
      <c r="D14" s="49" t="s">
        <v>177</v>
      </c>
      <c r="E14" s="50" t="s">
        <v>176</v>
      </c>
      <c r="F14" s="51"/>
      <c r="G14" s="52" t="s">
        <v>138</v>
      </c>
      <c r="H14" s="493">
        <v>0.031</v>
      </c>
      <c r="I14" s="37" t="s">
        <v>142</v>
      </c>
      <c r="J14" s="58">
        <f t="shared" si="0"/>
        <v>0</v>
      </c>
      <c r="K14" s="30" t="s">
        <v>162</v>
      </c>
      <c r="L14" s="30"/>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47">
        <v>5</v>
      </c>
      <c r="C15" s="48" t="s">
        <v>200</v>
      </c>
      <c r="D15" s="49" t="s">
        <v>179</v>
      </c>
      <c r="E15" s="50" t="s">
        <v>178</v>
      </c>
      <c r="F15" s="51"/>
      <c r="G15" s="52" t="s">
        <v>138</v>
      </c>
      <c r="H15" s="492">
        <v>0.089</v>
      </c>
      <c r="I15" s="52" t="s">
        <v>142</v>
      </c>
      <c r="J15" s="54">
        <f t="shared" si="0"/>
        <v>0</v>
      </c>
      <c r="K15" s="30" t="s">
        <v>161</v>
      </c>
      <c r="L15" s="30"/>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80"/>
      <c r="C16" s="42"/>
      <c r="D16" s="49" t="s">
        <v>177</v>
      </c>
      <c r="E16" s="50" t="s">
        <v>176</v>
      </c>
      <c r="F16" s="51"/>
      <c r="G16" s="52" t="s">
        <v>138</v>
      </c>
      <c r="H16" s="493">
        <v>0.009</v>
      </c>
      <c r="I16" s="37" t="s">
        <v>142</v>
      </c>
      <c r="J16" s="58">
        <f t="shared" si="0"/>
        <v>0</v>
      </c>
      <c r="K16" s="30" t="s">
        <v>175</v>
      </c>
      <c r="L16" s="30"/>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6</v>
      </c>
      <c r="C17" s="48" t="s">
        <v>199</v>
      </c>
      <c r="D17" s="49" t="s">
        <v>179</v>
      </c>
      <c r="E17" s="50" t="s">
        <v>178</v>
      </c>
      <c r="F17" s="51"/>
      <c r="G17" s="52" t="s">
        <v>138</v>
      </c>
      <c r="H17" s="492">
        <v>0.109</v>
      </c>
      <c r="I17" s="52" t="s">
        <v>142</v>
      </c>
      <c r="J17" s="54">
        <f t="shared" si="0"/>
        <v>0</v>
      </c>
      <c r="K17" s="30" t="s">
        <v>174</v>
      </c>
      <c r="L17" s="30"/>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80"/>
      <c r="C18" s="42"/>
      <c r="D18" s="49" t="s">
        <v>177</v>
      </c>
      <c r="E18" s="50" t="s">
        <v>176</v>
      </c>
      <c r="F18" s="51"/>
      <c r="G18" s="52" t="s">
        <v>138</v>
      </c>
      <c r="H18" s="493">
        <v>0.033</v>
      </c>
      <c r="I18" s="37" t="s">
        <v>142</v>
      </c>
      <c r="J18" s="58">
        <f t="shared" si="0"/>
        <v>0</v>
      </c>
      <c r="K18" s="30" t="s">
        <v>173</v>
      </c>
      <c r="L18" s="30"/>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7</v>
      </c>
      <c r="C19" s="48" t="s">
        <v>183</v>
      </c>
      <c r="D19" s="49" t="s">
        <v>179</v>
      </c>
      <c r="E19" s="50" t="s">
        <v>178</v>
      </c>
      <c r="F19" s="51"/>
      <c r="G19" s="52" t="s">
        <v>138</v>
      </c>
      <c r="H19" s="492">
        <v>0.125</v>
      </c>
      <c r="I19" s="52" t="s">
        <v>142</v>
      </c>
      <c r="J19" s="54">
        <f t="shared" si="0"/>
        <v>0</v>
      </c>
      <c r="K19" s="30" t="s">
        <v>172</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80"/>
      <c r="C20" s="42"/>
      <c r="D20" s="49" t="s">
        <v>177</v>
      </c>
      <c r="E20" s="50" t="s">
        <v>176</v>
      </c>
      <c r="F20" s="51"/>
      <c r="G20" s="52" t="s">
        <v>138</v>
      </c>
      <c r="H20" s="493">
        <v>0.028</v>
      </c>
      <c r="I20" s="37" t="s">
        <v>142</v>
      </c>
      <c r="J20" s="58">
        <f t="shared" si="0"/>
        <v>0</v>
      </c>
      <c r="K20" s="30" t="s">
        <v>171</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8</v>
      </c>
      <c r="C21" s="48" t="s">
        <v>182</v>
      </c>
      <c r="D21" s="49" t="s">
        <v>179</v>
      </c>
      <c r="E21" s="50" t="s">
        <v>178</v>
      </c>
      <c r="F21" s="51"/>
      <c r="G21" s="52" t="s">
        <v>138</v>
      </c>
      <c r="H21" s="492">
        <v>0.11</v>
      </c>
      <c r="I21" s="52" t="s">
        <v>142</v>
      </c>
      <c r="J21" s="54">
        <f t="shared" si="0"/>
        <v>0</v>
      </c>
      <c r="K21" s="30" t="s">
        <v>170</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80"/>
      <c r="C22" s="42"/>
      <c r="D22" s="49" t="s">
        <v>177</v>
      </c>
      <c r="E22" s="50" t="s">
        <v>176</v>
      </c>
      <c r="F22" s="51"/>
      <c r="G22" s="52" t="s">
        <v>138</v>
      </c>
      <c r="H22" s="493">
        <v>0.025</v>
      </c>
      <c r="I22" s="37" t="s">
        <v>142</v>
      </c>
      <c r="J22" s="58">
        <f t="shared" si="0"/>
        <v>0</v>
      </c>
      <c r="K22" s="30" t="s">
        <v>169</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47">
        <v>9</v>
      </c>
      <c r="C23" s="48" t="s">
        <v>181</v>
      </c>
      <c r="D23" s="49" t="s">
        <v>179</v>
      </c>
      <c r="E23" s="50" t="s">
        <v>178</v>
      </c>
      <c r="F23" s="51"/>
      <c r="G23" s="52" t="s">
        <v>138</v>
      </c>
      <c r="H23" s="492">
        <v>0.118</v>
      </c>
      <c r="I23" s="52" t="s">
        <v>142</v>
      </c>
      <c r="J23" s="54">
        <f t="shared" si="0"/>
        <v>0</v>
      </c>
      <c r="K23" s="30" t="s">
        <v>168</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80"/>
      <c r="C24" s="42"/>
      <c r="D24" s="49" t="s">
        <v>177</v>
      </c>
      <c r="E24" s="50" t="s">
        <v>176</v>
      </c>
      <c r="F24" s="51"/>
      <c r="G24" s="52" t="s">
        <v>138</v>
      </c>
      <c r="H24" s="493">
        <v>0.01</v>
      </c>
      <c r="I24" s="37" t="s">
        <v>142</v>
      </c>
      <c r="J24" s="58">
        <f t="shared" si="0"/>
        <v>0</v>
      </c>
      <c r="K24" s="30" t="s">
        <v>198</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47">
        <v>10</v>
      </c>
      <c r="C25" s="48" t="s">
        <v>180</v>
      </c>
      <c r="D25" s="49" t="s">
        <v>179</v>
      </c>
      <c r="E25" s="50" t="s">
        <v>178</v>
      </c>
      <c r="F25" s="51"/>
      <c r="G25" s="52" t="s">
        <v>138</v>
      </c>
      <c r="H25" s="492">
        <v>0.173</v>
      </c>
      <c r="I25" s="52" t="s">
        <v>142</v>
      </c>
      <c r="J25" s="54">
        <f t="shared" si="0"/>
        <v>0</v>
      </c>
      <c r="K25" s="30" t="s">
        <v>193</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80"/>
      <c r="C26" s="42"/>
      <c r="D26" s="49" t="s">
        <v>177</v>
      </c>
      <c r="E26" s="50" t="s">
        <v>176</v>
      </c>
      <c r="F26" s="51"/>
      <c r="G26" s="52" t="s">
        <v>138</v>
      </c>
      <c r="H26" s="493">
        <v>0.162</v>
      </c>
      <c r="I26" s="37" t="s">
        <v>142</v>
      </c>
      <c r="J26" s="58">
        <f t="shared" si="0"/>
        <v>0</v>
      </c>
      <c r="K26" s="30" t="s">
        <v>192</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47">
        <v>11</v>
      </c>
      <c r="C27" s="48" t="s">
        <v>166</v>
      </c>
      <c r="D27" s="631"/>
      <c r="E27" s="632"/>
      <c r="F27" s="51"/>
      <c r="G27" s="52" t="s">
        <v>138</v>
      </c>
      <c r="H27" s="493">
        <v>0.187</v>
      </c>
      <c r="I27" s="37" t="s">
        <v>142</v>
      </c>
      <c r="J27" s="58">
        <f t="shared" si="0"/>
        <v>0</v>
      </c>
      <c r="K27" s="30" t="s">
        <v>191</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c r="A28" s="25"/>
      <c r="B28" s="47">
        <v>12</v>
      </c>
      <c r="C28" s="48" t="s">
        <v>165</v>
      </c>
      <c r="D28" s="631"/>
      <c r="E28" s="632"/>
      <c r="F28" s="51"/>
      <c r="G28" s="52" t="s">
        <v>138</v>
      </c>
      <c r="H28" s="492">
        <v>0.208</v>
      </c>
      <c r="I28" s="52" t="s">
        <v>142</v>
      </c>
      <c r="J28" s="54">
        <f t="shared" si="0"/>
        <v>0</v>
      </c>
      <c r="K28" s="30" t="s">
        <v>190</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5"/>
      <c r="B29" s="47">
        <v>13</v>
      </c>
      <c r="C29" s="48" t="s">
        <v>164</v>
      </c>
      <c r="D29" s="631"/>
      <c r="E29" s="632"/>
      <c r="F29" s="51"/>
      <c r="G29" s="52" t="s">
        <v>138</v>
      </c>
      <c r="H29" s="492">
        <v>0.225</v>
      </c>
      <c r="I29" s="52" t="s">
        <v>142</v>
      </c>
      <c r="J29" s="54">
        <f t="shared" si="0"/>
        <v>0</v>
      </c>
      <c r="K29" s="30" t="s">
        <v>189</v>
      </c>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5" customHeight="1">
      <c r="A30" s="25"/>
      <c r="B30" s="47">
        <v>14</v>
      </c>
      <c r="C30" s="48" t="s">
        <v>153</v>
      </c>
      <c r="D30" s="631"/>
      <c r="E30" s="632"/>
      <c r="F30" s="51"/>
      <c r="G30" s="52" t="s">
        <v>138</v>
      </c>
      <c r="H30" s="492">
        <v>0.248</v>
      </c>
      <c r="I30" s="52" t="s">
        <v>142</v>
      </c>
      <c r="J30" s="54">
        <f t="shared" si="0"/>
        <v>0</v>
      </c>
      <c r="K30" s="30" t="s">
        <v>188</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5" customHeight="1">
      <c r="A31" s="25"/>
      <c r="B31" s="47">
        <v>15</v>
      </c>
      <c r="C31" s="48" t="s">
        <v>151</v>
      </c>
      <c r="D31" s="631"/>
      <c r="E31" s="632"/>
      <c r="F31" s="51"/>
      <c r="G31" s="52" t="s">
        <v>138</v>
      </c>
      <c r="H31" s="492">
        <v>0.265</v>
      </c>
      <c r="I31" s="52" t="s">
        <v>142</v>
      </c>
      <c r="J31" s="54">
        <f t="shared" si="0"/>
        <v>0</v>
      </c>
      <c r="K31" s="30" t="s">
        <v>187</v>
      </c>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5" customHeight="1">
      <c r="A32" s="25"/>
      <c r="B32" s="47">
        <v>16</v>
      </c>
      <c r="C32" s="48" t="s">
        <v>149</v>
      </c>
      <c r="D32" s="631"/>
      <c r="E32" s="632"/>
      <c r="F32" s="51"/>
      <c r="G32" s="52" t="s">
        <v>138</v>
      </c>
      <c r="H32" s="492">
        <v>0.284</v>
      </c>
      <c r="I32" s="52" t="s">
        <v>142</v>
      </c>
      <c r="J32" s="54">
        <f t="shared" si="0"/>
        <v>0</v>
      </c>
      <c r="K32" s="30" t="s">
        <v>210</v>
      </c>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5" customHeight="1">
      <c r="A33" s="25"/>
      <c r="B33" s="47">
        <v>17</v>
      </c>
      <c r="C33" s="48" t="s">
        <v>147</v>
      </c>
      <c r="D33" s="631"/>
      <c r="E33" s="632"/>
      <c r="F33" s="51"/>
      <c r="G33" s="52" t="s">
        <v>733</v>
      </c>
      <c r="H33" s="492">
        <v>0.3</v>
      </c>
      <c r="I33" s="52" t="s">
        <v>734</v>
      </c>
      <c r="J33" s="54">
        <f t="shared" si="0"/>
        <v>0</v>
      </c>
      <c r="K33" s="30" t="s">
        <v>209</v>
      </c>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5" customHeight="1">
      <c r="A34" s="25"/>
      <c r="B34" s="47">
        <v>18</v>
      </c>
      <c r="C34" s="50" t="s">
        <v>145</v>
      </c>
      <c r="D34" s="631"/>
      <c r="E34" s="632"/>
      <c r="F34" s="51"/>
      <c r="G34" s="52" t="s">
        <v>733</v>
      </c>
      <c r="H34" s="492">
        <v>0.3</v>
      </c>
      <c r="I34" s="52" t="s">
        <v>734</v>
      </c>
      <c r="J34" s="54">
        <f t="shared" si="0"/>
        <v>0</v>
      </c>
      <c r="K34" s="30" t="s">
        <v>208</v>
      </c>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5" customHeight="1" thickBot="1">
      <c r="A35" s="25"/>
      <c r="B35" s="70">
        <v>19</v>
      </c>
      <c r="C35" s="50" t="s">
        <v>143</v>
      </c>
      <c r="D35" s="631"/>
      <c r="E35" s="632"/>
      <c r="F35" s="51"/>
      <c r="G35" s="52" t="s">
        <v>733</v>
      </c>
      <c r="H35" s="492">
        <v>0.3</v>
      </c>
      <c r="I35" s="52" t="s">
        <v>734</v>
      </c>
      <c r="J35" s="54">
        <f t="shared" si="0"/>
        <v>0</v>
      </c>
      <c r="K35" s="30" t="s">
        <v>207</v>
      </c>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5" customHeight="1">
      <c r="A36" s="25"/>
      <c r="B36" s="59"/>
      <c r="C36" s="60"/>
      <c r="D36" s="61"/>
      <c r="E36" s="61"/>
      <c r="F36" s="72"/>
      <c r="G36" s="63"/>
      <c r="H36" s="635" t="s">
        <v>977</v>
      </c>
      <c r="I36" s="636"/>
      <c r="J36" s="64"/>
      <c r="K36" s="30"/>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5" customHeight="1" thickBot="1">
      <c r="A37" s="25"/>
      <c r="B37" s="65"/>
      <c r="C37" s="30"/>
      <c r="D37" s="30"/>
      <c r="E37" s="30"/>
      <c r="F37" s="30"/>
      <c r="G37" s="30"/>
      <c r="H37" s="633" t="s">
        <v>139</v>
      </c>
      <c r="I37" s="634"/>
      <c r="J37" s="67">
        <f>SUM(J7:J35)</f>
        <v>0</v>
      </c>
      <c r="K37" s="30" t="s">
        <v>978</v>
      </c>
      <c r="L37" s="25" t="s">
        <v>733</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s="1" customFormat="1" ht="18.75" customHeight="1">
      <c r="A38" s="25"/>
      <c r="B38" s="35"/>
      <c r="C38" s="25"/>
      <c r="D38" s="25"/>
      <c r="E38" s="25"/>
      <c r="F38" s="25"/>
      <c r="G38" s="25"/>
      <c r="H38" s="494"/>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row r="39" spans="1:69" s="1" customFormat="1" ht="18.75" customHeight="1">
      <c r="A39" s="25"/>
      <c r="B39" s="35"/>
      <c r="C39" s="25"/>
      <c r="D39" s="25"/>
      <c r="E39" s="25"/>
      <c r="F39" s="25"/>
      <c r="G39" s="25"/>
      <c r="H39" s="494"/>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row r="40" spans="1:2" ht="18.75" customHeight="1">
      <c r="A40" s="23" t="s">
        <v>944</v>
      </c>
      <c r="B40" s="35" t="s">
        <v>203</v>
      </c>
    </row>
    <row r="41" ht="11.25" customHeight="1">
      <c r="A41" s="31"/>
    </row>
    <row r="42" spans="1:11" ht="18.75" customHeight="1">
      <c r="A42" s="31"/>
      <c r="B42" s="638" t="s">
        <v>158</v>
      </c>
      <c r="C42" s="639"/>
      <c r="D42" s="638" t="s">
        <v>157</v>
      </c>
      <c r="E42" s="639"/>
      <c r="F42" s="37" t="s">
        <v>156</v>
      </c>
      <c r="G42" s="37"/>
      <c r="H42" s="490" t="s">
        <v>155</v>
      </c>
      <c r="I42" s="37"/>
      <c r="J42" s="37" t="s">
        <v>3</v>
      </c>
      <c r="K42" s="30"/>
    </row>
    <row r="43" spans="1:11" ht="15" customHeight="1">
      <c r="A43" s="31"/>
      <c r="B43" s="39"/>
      <c r="C43" s="40"/>
      <c r="D43" s="41"/>
      <c r="E43" s="42"/>
      <c r="F43" s="44"/>
      <c r="G43" s="44"/>
      <c r="H43" s="491"/>
      <c r="I43" s="44"/>
      <c r="J43" s="370" t="s">
        <v>803</v>
      </c>
      <c r="K43" s="30"/>
    </row>
    <row r="44" spans="1:69" s="1" customFormat="1" ht="15" customHeight="1">
      <c r="A44" s="25"/>
      <c r="B44" s="47">
        <v>1</v>
      </c>
      <c r="C44" s="48" t="s">
        <v>202</v>
      </c>
      <c r="D44" s="49" t="s">
        <v>751</v>
      </c>
      <c r="E44" s="50" t="s">
        <v>178</v>
      </c>
      <c r="F44" s="51"/>
      <c r="G44" s="52" t="s">
        <v>733</v>
      </c>
      <c r="H44" s="492">
        <v>0.032</v>
      </c>
      <c r="I44" s="52" t="s">
        <v>734</v>
      </c>
      <c r="J44" s="54">
        <f aca="true" t="shared" si="1" ref="J44:J61">ROUND(F44*H44,0)</f>
        <v>0</v>
      </c>
      <c r="K44" s="30" t="s">
        <v>804</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row>
    <row r="45" spans="1:69" s="1" customFormat="1" ht="15" customHeight="1">
      <c r="A45" s="25"/>
      <c r="B45" s="80"/>
      <c r="C45" s="42"/>
      <c r="D45" s="49" t="s">
        <v>752</v>
      </c>
      <c r="E45" s="50" t="s">
        <v>176</v>
      </c>
      <c r="F45" s="51"/>
      <c r="G45" s="52" t="s">
        <v>733</v>
      </c>
      <c r="H45" s="493">
        <v>0.017</v>
      </c>
      <c r="I45" s="37" t="s">
        <v>734</v>
      </c>
      <c r="J45" s="58">
        <f t="shared" si="1"/>
        <v>0</v>
      </c>
      <c r="K45" s="30" t="s">
        <v>805</v>
      </c>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row>
    <row r="46" spans="1:69" s="1" customFormat="1" ht="15" customHeight="1">
      <c r="A46" s="25"/>
      <c r="B46" s="47">
        <v>2</v>
      </c>
      <c r="C46" s="48" t="s">
        <v>201</v>
      </c>
      <c r="D46" s="49" t="s">
        <v>751</v>
      </c>
      <c r="E46" s="50" t="s">
        <v>178</v>
      </c>
      <c r="F46" s="51"/>
      <c r="G46" s="52" t="s">
        <v>733</v>
      </c>
      <c r="H46" s="492">
        <v>0.058</v>
      </c>
      <c r="I46" s="52" t="s">
        <v>734</v>
      </c>
      <c r="J46" s="54">
        <f t="shared" si="1"/>
        <v>0</v>
      </c>
      <c r="K46" s="30" t="s">
        <v>806</v>
      </c>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row>
    <row r="47" spans="1:69" s="1" customFormat="1" ht="15" customHeight="1">
      <c r="A47" s="25"/>
      <c r="B47" s="80"/>
      <c r="C47" s="42"/>
      <c r="D47" s="49" t="s">
        <v>752</v>
      </c>
      <c r="E47" s="50" t="s">
        <v>176</v>
      </c>
      <c r="F47" s="51"/>
      <c r="G47" s="52" t="s">
        <v>733</v>
      </c>
      <c r="H47" s="493">
        <v>0.031</v>
      </c>
      <c r="I47" s="37" t="s">
        <v>734</v>
      </c>
      <c r="J47" s="58">
        <f t="shared" si="1"/>
        <v>0</v>
      </c>
      <c r="K47" s="30" t="s">
        <v>807</v>
      </c>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row>
    <row r="48" spans="1:69" s="1" customFormat="1" ht="15" customHeight="1">
      <c r="A48" s="25"/>
      <c r="B48" s="47">
        <v>3</v>
      </c>
      <c r="C48" s="48" t="s">
        <v>200</v>
      </c>
      <c r="D48" s="49" t="s">
        <v>751</v>
      </c>
      <c r="E48" s="50" t="s">
        <v>178</v>
      </c>
      <c r="F48" s="51"/>
      <c r="G48" s="52" t="s">
        <v>733</v>
      </c>
      <c r="H48" s="492">
        <v>0.087</v>
      </c>
      <c r="I48" s="52" t="s">
        <v>734</v>
      </c>
      <c r="J48" s="54">
        <f t="shared" si="1"/>
        <v>0</v>
      </c>
      <c r="K48" s="30" t="s">
        <v>808</v>
      </c>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row>
    <row r="49" spans="1:69" s="1" customFormat="1" ht="15" customHeight="1">
      <c r="A49" s="25"/>
      <c r="B49" s="80"/>
      <c r="C49" s="42"/>
      <c r="D49" s="49" t="s">
        <v>752</v>
      </c>
      <c r="E49" s="50" t="s">
        <v>176</v>
      </c>
      <c r="F49" s="51"/>
      <c r="G49" s="52" t="s">
        <v>733</v>
      </c>
      <c r="H49" s="493">
        <v>0.012</v>
      </c>
      <c r="I49" s="37" t="s">
        <v>734</v>
      </c>
      <c r="J49" s="58">
        <f t="shared" si="1"/>
        <v>0</v>
      </c>
      <c r="K49" s="30" t="s">
        <v>735</v>
      </c>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1:69" s="1" customFormat="1" ht="15" customHeight="1">
      <c r="A50" s="25"/>
      <c r="B50" s="47">
        <v>4</v>
      </c>
      <c r="C50" s="48" t="s">
        <v>199</v>
      </c>
      <c r="D50" s="49" t="s">
        <v>751</v>
      </c>
      <c r="E50" s="50" t="s">
        <v>178</v>
      </c>
      <c r="F50" s="51"/>
      <c r="G50" s="52" t="s">
        <v>733</v>
      </c>
      <c r="H50" s="492">
        <v>0.107</v>
      </c>
      <c r="I50" s="52" t="s">
        <v>734</v>
      </c>
      <c r="J50" s="54">
        <f t="shared" si="1"/>
        <v>0</v>
      </c>
      <c r="K50" s="30" t="s">
        <v>736</v>
      </c>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row>
    <row r="51" spans="1:69" s="1" customFormat="1" ht="15" customHeight="1">
      <c r="A51" s="25"/>
      <c r="B51" s="80"/>
      <c r="C51" s="42"/>
      <c r="D51" s="49" t="s">
        <v>752</v>
      </c>
      <c r="E51" s="50" t="s">
        <v>176</v>
      </c>
      <c r="F51" s="51"/>
      <c r="G51" s="52" t="s">
        <v>733</v>
      </c>
      <c r="H51" s="493">
        <v>0.021</v>
      </c>
      <c r="I51" s="37" t="s">
        <v>734</v>
      </c>
      <c r="J51" s="58">
        <f t="shared" si="1"/>
        <v>0</v>
      </c>
      <c r="K51" s="30" t="s">
        <v>737</v>
      </c>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row>
    <row r="52" spans="1:69" s="1" customFormat="1" ht="15" customHeight="1">
      <c r="A52" s="25"/>
      <c r="B52" s="47">
        <v>5</v>
      </c>
      <c r="C52" s="48" t="s">
        <v>183</v>
      </c>
      <c r="D52" s="49" t="s">
        <v>751</v>
      </c>
      <c r="E52" s="50" t="s">
        <v>178</v>
      </c>
      <c r="F52" s="51"/>
      <c r="G52" s="52" t="s">
        <v>733</v>
      </c>
      <c r="H52" s="492">
        <v>0.129</v>
      </c>
      <c r="I52" s="52" t="s">
        <v>734</v>
      </c>
      <c r="J52" s="54">
        <f t="shared" si="1"/>
        <v>0</v>
      </c>
      <c r="K52" s="30" t="s">
        <v>738</v>
      </c>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row>
    <row r="53" spans="1:69" s="1" customFormat="1" ht="15" customHeight="1">
      <c r="A53" s="25"/>
      <c r="B53" s="80"/>
      <c r="C53" s="42"/>
      <c r="D53" s="49" t="s">
        <v>752</v>
      </c>
      <c r="E53" s="50" t="s">
        <v>176</v>
      </c>
      <c r="F53" s="51"/>
      <c r="G53" s="52" t="s">
        <v>733</v>
      </c>
      <c r="H53" s="493">
        <v>0.026</v>
      </c>
      <c r="I53" s="37" t="s">
        <v>734</v>
      </c>
      <c r="J53" s="58">
        <f t="shared" si="1"/>
        <v>0</v>
      </c>
      <c r="K53" s="30" t="s">
        <v>809</v>
      </c>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1" customFormat="1" ht="15" customHeight="1">
      <c r="A54" s="25"/>
      <c r="B54" s="47">
        <v>6</v>
      </c>
      <c r="C54" s="48" t="s">
        <v>182</v>
      </c>
      <c r="D54" s="49" t="s">
        <v>751</v>
      </c>
      <c r="E54" s="50" t="s">
        <v>178</v>
      </c>
      <c r="F54" s="51"/>
      <c r="G54" s="52" t="s">
        <v>733</v>
      </c>
      <c r="H54" s="492">
        <v>0.044</v>
      </c>
      <c r="I54" s="52" t="s">
        <v>734</v>
      </c>
      <c r="J54" s="54">
        <f t="shared" si="1"/>
        <v>0</v>
      </c>
      <c r="K54" s="30" t="s">
        <v>859</v>
      </c>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69" s="1" customFormat="1" ht="15" customHeight="1">
      <c r="A55" s="25"/>
      <c r="B55" s="80"/>
      <c r="C55" s="42"/>
      <c r="D55" s="49" t="s">
        <v>752</v>
      </c>
      <c r="E55" s="50" t="s">
        <v>176</v>
      </c>
      <c r="F55" s="51"/>
      <c r="G55" s="52" t="s">
        <v>733</v>
      </c>
      <c r="H55" s="493">
        <v>0.025</v>
      </c>
      <c r="I55" s="37" t="s">
        <v>734</v>
      </c>
      <c r="J55" s="58">
        <f t="shared" si="1"/>
        <v>0</v>
      </c>
      <c r="K55" s="30" t="s">
        <v>862</v>
      </c>
      <c r="L55" s="25"/>
      <c r="M55" s="30"/>
      <c r="N55" s="30"/>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row>
    <row r="56" spans="1:69" s="1" customFormat="1" ht="15" customHeight="1">
      <c r="A56" s="25"/>
      <c r="B56" s="47">
        <v>7</v>
      </c>
      <c r="C56" s="48" t="s">
        <v>181</v>
      </c>
      <c r="D56" s="49" t="s">
        <v>751</v>
      </c>
      <c r="E56" s="50" t="s">
        <v>178</v>
      </c>
      <c r="F56" s="51"/>
      <c r="G56" s="52" t="s">
        <v>733</v>
      </c>
      <c r="H56" s="492">
        <v>0.03</v>
      </c>
      <c r="I56" s="52" t="s">
        <v>734</v>
      </c>
      <c r="J56" s="54">
        <f t="shared" si="1"/>
        <v>0</v>
      </c>
      <c r="K56" s="30" t="s">
        <v>761</v>
      </c>
      <c r="L56" s="25"/>
      <c r="M56" s="30"/>
      <c r="N56" s="30"/>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row>
    <row r="57" spans="1:69" s="1" customFormat="1" ht="15" customHeight="1">
      <c r="A57" s="25"/>
      <c r="B57" s="80"/>
      <c r="C57" s="42"/>
      <c r="D57" s="49" t="s">
        <v>752</v>
      </c>
      <c r="E57" s="50" t="s">
        <v>176</v>
      </c>
      <c r="F57" s="51"/>
      <c r="G57" s="52" t="s">
        <v>733</v>
      </c>
      <c r="H57" s="493">
        <v>0.02</v>
      </c>
      <c r="I57" s="37" t="s">
        <v>734</v>
      </c>
      <c r="J57" s="58">
        <f t="shared" si="1"/>
        <v>0</v>
      </c>
      <c r="K57" s="30" t="s">
        <v>762</v>
      </c>
      <c r="L57" s="25"/>
      <c r="M57" s="30"/>
      <c r="N57" s="30"/>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row>
    <row r="58" spans="1:69" s="1" customFormat="1" ht="15" customHeight="1">
      <c r="A58" s="25"/>
      <c r="B58" s="47">
        <v>8</v>
      </c>
      <c r="C58" s="48" t="s">
        <v>180</v>
      </c>
      <c r="D58" s="49" t="s">
        <v>751</v>
      </c>
      <c r="E58" s="50" t="s">
        <v>178</v>
      </c>
      <c r="F58" s="51"/>
      <c r="G58" s="52" t="s">
        <v>733</v>
      </c>
      <c r="H58" s="492">
        <v>0.174</v>
      </c>
      <c r="I58" s="52" t="s">
        <v>734</v>
      </c>
      <c r="J58" s="54">
        <f t="shared" si="1"/>
        <v>0</v>
      </c>
      <c r="K58" s="30" t="s">
        <v>742</v>
      </c>
      <c r="L58" s="25"/>
      <c r="M58" s="30"/>
      <c r="N58" s="30"/>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1" customFormat="1" ht="15" customHeight="1">
      <c r="A59" s="25"/>
      <c r="B59" s="80"/>
      <c r="C59" s="42"/>
      <c r="D59" s="49" t="s">
        <v>752</v>
      </c>
      <c r="E59" s="50" t="s">
        <v>176</v>
      </c>
      <c r="F59" s="51"/>
      <c r="G59" s="52" t="s">
        <v>733</v>
      </c>
      <c r="H59" s="493">
        <v>0.162</v>
      </c>
      <c r="I59" s="37" t="s">
        <v>734</v>
      </c>
      <c r="J59" s="58">
        <f t="shared" si="1"/>
        <v>0</v>
      </c>
      <c r="K59" s="30" t="s">
        <v>763</v>
      </c>
      <c r="L59" s="25"/>
      <c r="M59" s="25"/>
      <c r="N59" s="30"/>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69" s="1" customFormat="1" ht="15" customHeight="1">
      <c r="A60" s="25"/>
      <c r="B60" s="47">
        <v>9</v>
      </c>
      <c r="C60" s="48" t="s">
        <v>166</v>
      </c>
      <c r="D60" s="631"/>
      <c r="E60" s="632"/>
      <c r="F60" s="51"/>
      <c r="G60" s="52" t="s">
        <v>733</v>
      </c>
      <c r="H60" s="492">
        <v>0.174</v>
      </c>
      <c r="I60" s="52" t="s">
        <v>734</v>
      </c>
      <c r="J60" s="54">
        <f t="shared" si="1"/>
        <v>0</v>
      </c>
      <c r="K60" s="30" t="s">
        <v>764</v>
      </c>
      <c r="L60" s="25"/>
      <c r="M60" s="25"/>
      <c r="N60" s="30"/>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1:69" s="1" customFormat="1" ht="15" customHeight="1">
      <c r="A61" s="25"/>
      <c r="B61" s="47">
        <v>10</v>
      </c>
      <c r="C61" s="48" t="s">
        <v>165</v>
      </c>
      <c r="D61" s="631"/>
      <c r="E61" s="632"/>
      <c r="F61" s="51"/>
      <c r="G61" s="52" t="s">
        <v>733</v>
      </c>
      <c r="H61" s="492">
        <v>0.204</v>
      </c>
      <c r="I61" s="52" t="s">
        <v>734</v>
      </c>
      <c r="J61" s="54">
        <f t="shared" si="1"/>
        <v>0</v>
      </c>
      <c r="K61" s="30" t="s">
        <v>765</v>
      </c>
      <c r="L61" s="25"/>
      <c r="M61" s="25"/>
      <c r="N61" s="30"/>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row>
    <row r="62" spans="1:69" s="1" customFormat="1" ht="15" customHeight="1">
      <c r="A62" s="25"/>
      <c r="B62" s="643" t="s">
        <v>186</v>
      </c>
      <c r="C62" s="644"/>
      <c r="D62" s="631"/>
      <c r="E62" s="632"/>
      <c r="F62" s="487"/>
      <c r="G62" s="301"/>
      <c r="H62" s="302"/>
      <c r="I62" s="301"/>
      <c r="J62" s="58">
        <f>SUM(J44:J61)</f>
        <v>0</v>
      </c>
      <c r="K62" s="30" t="s">
        <v>969</v>
      </c>
      <c r="L62" s="25"/>
      <c r="M62" s="25"/>
      <c r="N62" s="30"/>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row>
    <row r="63" spans="1:69" s="1" customFormat="1" ht="13.5">
      <c r="A63" s="25"/>
      <c r="B63" s="645"/>
      <c r="C63" s="646"/>
      <c r="D63" s="645"/>
      <c r="E63" s="646"/>
      <c r="F63" s="495" t="s">
        <v>196</v>
      </c>
      <c r="G63" s="37"/>
      <c r="H63" s="304" t="s">
        <v>660</v>
      </c>
      <c r="I63" s="37"/>
      <c r="J63" s="303"/>
      <c r="K63" s="30"/>
      <c r="L63" s="25"/>
      <c r="M63" s="25"/>
      <c r="N63" s="30"/>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row>
    <row r="64" spans="1:69" s="1" customFormat="1" ht="15" customHeight="1">
      <c r="A64" s="25"/>
      <c r="B64" s="647"/>
      <c r="C64" s="648"/>
      <c r="D64" s="647"/>
      <c r="E64" s="648"/>
      <c r="F64" s="306">
        <f>J62</f>
        <v>0</v>
      </c>
      <c r="G64" s="307" t="s">
        <v>733</v>
      </c>
      <c r="H64" s="308" t="e">
        <f>+'財政力附表'!S28</f>
        <v>#DIV/0!</v>
      </c>
      <c r="I64" s="307" t="s">
        <v>734</v>
      </c>
      <c r="J64" s="306" t="e">
        <f>ROUND(F64*H64,0)</f>
        <v>#DIV/0!</v>
      </c>
      <c r="K64" s="30" t="s">
        <v>960</v>
      </c>
      <c r="L64" s="25"/>
      <c r="M64" s="25"/>
      <c r="N64" s="30"/>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row>
    <row r="65" spans="1:69" s="1" customFormat="1" ht="13.5">
      <c r="A65" s="25"/>
      <c r="B65" s="649"/>
      <c r="C65" s="650"/>
      <c r="D65" s="649"/>
      <c r="E65" s="650"/>
      <c r="F65" s="496"/>
      <c r="G65" s="311"/>
      <c r="H65" s="343" t="s">
        <v>194</v>
      </c>
      <c r="I65" s="327"/>
      <c r="J65" s="328"/>
      <c r="K65" s="30"/>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row>
    <row r="66" spans="1:69" s="1" customFormat="1" ht="15" customHeight="1">
      <c r="A66" s="25"/>
      <c r="B66" s="47">
        <v>11</v>
      </c>
      <c r="C66" s="48" t="s">
        <v>164</v>
      </c>
      <c r="D66" s="631"/>
      <c r="E66" s="632"/>
      <c r="F66" s="51"/>
      <c r="G66" s="52" t="s">
        <v>733</v>
      </c>
      <c r="H66" s="492">
        <v>0.224</v>
      </c>
      <c r="I66" s="52" t="s">
        <v>734</v>
      </c>
      <c r="J66" s="54">
        <f aca="true" t="shared" si="2" ref="J66:J72">ROUND(F66*H66,0)</f>
        <v>0</v>
      </c>
      <c r="K66" s="30" t="s">
        <v>745</v>
      </c>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row>
    <row r="67" spans="1:69" s="1" customFormat="1" ht="15" customHeight="1">
      <c r="A67" s="25"/>
      <c r="B67" s="47">
        <v>12</v>
      </c>
      <c r="C67" s="48" t="s">
        <v>153</v>
      </c>
      <c r="D67" s="631"/>
      <c r="E67" s="632"/>
      <c r="F67" s="51"/>
      <c r="G67" s="52" t="s">
        <v>733</v>
      </c>
      <c r="H67" s="492">
        <v>0.248</v>
      </c>
      <c r="I67" s="52" t="s">
        <v>734</v>
      </c>
      <c r="J67" s="54">
        <f t="shared" si="2"/>
        <v>0</v>
      </c>
      <c r="K67" s="30" t="s">
        <v>746</v>
      </c>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row>
    <row r="68" spans="1:69" s="1" customFormat="1" ht="15" customHeight="1">
      <c r="A68" s="25"/>
      <c r="B68" s="47">
        <v>13</v>
      </c>
      <c r="C68" s="48" t="s">
        <v>151</v>
      </c>
      <c r="D68" s="631"/>
      <c r="E68" s="632"/>
      <c r="F68" s="51"/>
      <c r="G68" s="52" t="s">
        <v>733</v>
      </c>
      <c r="H68" s="492">
        <v>0.265</v>
      </c>
      <c r="I68" s="52" t="s">
        <v>734</v>
      </c>
      <c r="J68" s="54">
        <f t="shared" si="2"/>
        <v>0</v>
      </c>
      <c r="K68" s="30" t="s">
        <v>747</v>
      </c>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row>
    <row r="69" spans="1:69" s="1" customFormat="1" ht="15" customHeight="1">
      <c r="A69" s="25"/>
      <c r="B69" s="47">
        <v>14</v>
      </c>
      <c r="C69" s="48" t="s">
        <v>149</v>
      </c>
      <c r="D69" s="631"/>
      <c r="E69" s="632"/>
      <c r="F69" s="51"/>
      <c r="G69" s="52" t="s">
        <v>733</v>
      </c>
      <c r="H69" s="492">
        <v>0.284</v>
      </c>
      <c r="I69" s="52" t="s">
        <v>734</v>
      </c>
      <c r="J69" s="54">
        <f t="shared" si="2"/>
        <v>0</v>
      </c>
      <c r="K69" s="30" t="s">
        <v>748</v>
      </c>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row>
    <row r="70" spans="1:69" s="1" customFormat="1" ht="15" customHeight="1">
      <c r="A70" s="25"/>
      <c r="B70" s="47">
        <v>15</v>
      </c>
      <c r="C70" s="48" t="s">
        <v>147</v>
      </c>
      <c r="D70" s="631"/>
      <c r="E70" s="632"/>
      <c r="F70" s="51"/>
      <c r="G70" s="52" t="s">
        <v>733</v>
      </c>
      <c r="H70" s="492">
        <v>0.3</v>
      </c>
      <c r="I70" s="52" t="s">
        <v>734</v>
      </c>
      <c r="J70" s="54">
        <f t="shared" si="2"/>
        <v>0</v>
      </c>
      <c r="K70" s="30" t="s">
        <v>870</v>
      </c>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row>
    <row r="71" spans="1:69" s="1" customFormat="1" ht="15" customHeight="1">
      <c r="A71" s="25"/>
      <c r="B71" s="47">
        <v>16</v>
      </c>
      <c r="C71" s="48" t="s">
        <v>145</v>
      </c>
      <c r="D71" s="631"/>
      <c r="E71" s="632"/>
      <c r="F71" s="51"/>
      <c r="G71" s="52" t="s">
        <v>733</v>
      </c>
      <c r="H71" s="492">
        <v>0.3</v>
      </c>
      <c r="I71" s="52" t="s">
        <v>734</v>
      </c>
      <c r="J71" s="54">
        <f t="shared" si="2"/>
        <v>0</v>
      </c>
      <c r="K71" s="30" t="s">
        <v>871</v>
      </c>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row>
    <row r="72" spans="1:69" s="1" customFormat="1" ht="15" customHeight="1">
      <c r="A72" s="25"/>
      <c r="B72" s="47">
        <v>17</v>
      </c>
      <c r="C72" s="48" t="s">
        <v>143</v>
      </c>
      <c r="D72" s="631"/>
      <c r="E72" s="632"/>
      <c r="F72" s="51"/>
      <c r="G72" s="52" t="s">
        <v>733</v>
      </c>
      <c r="H72" s="492">
        <v>0.3</v>
      </c>
      <c r="I72" s="52" t="s">
        <v>734</v>
      </c>
      <c r="J72" s="54">
        <f t="shared" si="2"/>
        <v>0</v>
      </c>
      <c r="K72" s="30" t="s">
        <v>872</v>
      </c>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row>
    <row r="73" spans="1:69" s="1" customFormat="1" ht="15" customHeight="1" thickBot="1">
      <c r="A73" s="25"/>
      <c r="B73" s="643" t="s">
        <v>186</v>
      </c>
      <c r="C73" s="644"/>
      <c r="D73" s="631"/>
      <c r="E73" s="632"/>
      <c r="F73" s="487"/>
      <c r="G73" s="301"/>
      <c r="H73" s="302"/>
      <c r="I73" s="301"/>
      <c r="J73" s="58">
        <f>SUM(J66:J72)</f>
        <v>0</v>
      </c>
      <c r="K73" s="30" t="s">
        <v>811</v>
      </c>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row>
    <row r="74" spans="1:69" s="1" customFormat="1" ht="15" customHeight="1">
      <c r="A74" s="25"/>
      <c r="B74" s="59"/>
      <c r="C74" s="60"/>
      <c r="D74" s="61"/>
      <c r="E74" s="61"/>
      <c r="F74" s="72"/>
      <c r="G74" s="63"/>
      <c r="H74" s="635" t="s">
        <v>979</v>
      </c>
      <c r="I74" s="636"/>
      <c r="J74" s="64"/>
      <c r="K74" s="30"/>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row>
    <row r="75" spans="1:69" s="1" customFormat="1" ht="15" customHeight="1" thickBot="1">
      <c r="A75" s="25"/>
      <c r="B75" s="65"/>
      <c r="C75" s="30"/>
      <c r="D75" s="30"/>
      <c r="E75" s="30"/>
      <c r="F75" s="30"/>
      <c r="G75" s="30"/>
      <c r="H75" s="633" t="s">
        <v>139</v>
      </c>
      <c r="I75" s="634"/>
      <c r="J75" s="67" t="e">
        <f>J64+J73</f>
        <v>#DIV/0!</v>
      </c>
      <c r="K75" s="30" t="s">
        <v>814</v>
      </c>
      <c r="L75" s="25" t="s">
        <v>733</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row>
    <row r="76" spans="1:69" s="1" customFormat="1" ht="18.75" customHeight="1">
      <c r="A76" s="25"/>
      <c r="B76" s="65"/>
      <c r="C76" s="30"/>
      <c r="D76" s="30"/>
      <c r="E76" s="30"/>
      <c r="F76" s="30"/>
      <c r="G76" s="72"/>
      <c r="H76" s="497"/>
      <c r="I76" s="63"/>
      <c r="J76" s="72"/>
      <c r="K76" s="30"/>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row>
    <row r="77" spans="1:69" s="1" customFormat="1" ht="18.75" customHeight="1">
      <c r="A77" s="25"/>
      <c r="B77" s="65"/>
      <c r="C77" s="30"/>
      <c r="D77" s="30"/>
      <c r="E77" s="30"/>
      <c r="F77" s="30"/>
      <c r="G77" s="72"/>
      <c r="H77" s="497"/>
      <c r="I77" s="63"/>
      <c r="J77" s="72"/>
      <c r="K77" s="30"/>
      <c r="L77" s="25"/>
      <c r="M77" s="30"/>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row>
    <row r="78" spans="1:13" ht="18.75" customHeight="1">
      <c r="A78" s="23" t="s">
        <v>961</v>
      </c>
      <c r="B78" s="35" t="s">
        <v>184</v>
      </c>
      <c r="M78" s="30"/>
    </row>
    <row r="79" spans="1:13" ht="11.25" customHeight="1">
      <c r="A79" s="31"/>
      <c r="M79" s="30"/>
    </row>
    <row r="80" spans="1:13" ht="18.75" customHeight="1">
      <c r="A80" s="31"/>
      <c r="B80" s="638" t="s">
        <v>158</v>
      </c>
      <c r="C80" s="639"/>
      <c r="D80" s="638" t="s">
        <v>157</v>
      </c>
      <c r="E80" s="639"/>
      <c r="F80" s="37" t="s">
        <v>156</v>
      </c>
      <c r="G80" s="37"/>
      <c r="H80" s="490" t="s">
        <v>155</v>
      </c>
      <c r="I80" s="37"/>
      <c r="J80" s="37" t="s">
        <v>3</v>
      </c>
      <c r="K80" s="30"/>
      <c r="M80" s="30"/>
    </row>
    <row r="81" spans="1:13" ht="15" customHeight="1">
      <c r="A81" s="31"/>
      <c r="B81" s="39"/>
      <c r="C81" s="40"/>
      <c r="D81" s="41"/>
      <c r="E81" s="42"/>
      <c r="F81" s="44"/>
      <c r="G81" s="44"/>
      <c r="H81" s="491"/>
      <c r="I81" s="44"/>
      <c r="J81" s="370" t="s">
        <v>803</v>
      </c>
      <c r="K81" s="30"/>
      <c r="M81" s="30"/>
    </row>
    <row r="82" spans="1:69" s="1" customFormat="1" ht="15" customHeight="1">
      <c r="A82" s="25"/>
      <c r="B82" s="47">
        <v>1</v>
      </c>
      <c r="C82" s="48" t="s">
        <v>183</v>
      </c>
      <c r="D82" s="49" t="s">
        <v>751</v>
      </c>
      <c r="E82" s="50" t="s">
        <v>178</v>
      </c>
      <c r="F82" s="51"/>
      <c r="G82" s="52" t="s">
        <v>733</v>
      </c>
      <c r="H82" s="492">
        <v>0.429</v>
      </c>
      <c r="I82" s="52" t="s">
        <v>734</v>
      </c>
      <c r="J82" s="54">
        <f aca="true" t="shared" si="3" ref="J82:J98">ROUND(F82*H82,0)</f>
        <v>0</v>
      </c>
      <c r="K82" s="30" t="s">
        <v>804</v>
      </c>
      <c r="L82" s="25"/>
      <c r="M82" s="30"/>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row>
    <row r="83" spans="1:69" s="1" customFormat="1" ht="15" customHeight="1">
      <c r="A83" s="25"/>
      <c r="B83" s="80"/>
      <c r="C83" s="42"/>
      <c r="D83" s="49" t="s">
        <v>752</v>
      </c>
      <c r="E83" s="50" t="s">
        <v>176</v>
      </c>
      <c r="F83" s="51"/>
      <c r="G83" s="52" t="s">
        <v>733</v>
      </c>
      <c r="H83" s="493">
        <v>0.086</v>
      </c>
      <c r="I83" s="37" t="s">
        <v>734</v>
      </c>
      <c r="J83" s="58">
        <f t="shared" si="3"/>
        <v>0</v>
      </c>
      <c r="K83" s="30" t="s">
        <v>805</v>
      </c>
      <c r="L83" s="25"/>
      <c r="M83" s="30"/>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row>
    <row r="84" spans="1:69" s="1" customFormat="1" ht="15" customHeight="1">
      <c r="A84" s="25"/>
      <c r="B84" s="47">
        <v>2</v>
      </c>
      <c r="C84" s="48" t="s">
        <v>182</v>
      </c>
      <c r="D84" s="49" t="s">
        <v>751</v>
      </c>
      <c r="E84" s="50" t="s">
        <v>178</v>
      </c>
      <c r="F84" s="51"/>
      <c r="G84" s="52" t="s">
        <v>733</v>
      </c>
      <c r="H84" s="492">
        <v>0.147</v>
      </c>
      <c r="I84" s="52" t="s">
        <v>734</v>
      </c>
      <c r="J84" s="54">
        <f t="shared" si="3"/>
        <v>0</v>
      </c>
      <c r="K84" s="30" t="s">
        <v>806</v>
      </c>
      <c r="L84" s="25"/>
      <c r="M84" s="30"/>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row>
    <row r="85" spans="1:69" s="1" customFormat="1" ht="15" customHeight="1">
      <c r="A85" s="25"/>
      <c r="B85" s="80"/>
      <c r="C85" s="42"/>
      <c r="D85" s="49" t="s">
        <v>752</v>
      </c>
      <c r="E85" s="50" t="s">
        <v>176</v>
      </c>
      <c r="F85" s="51"/>
      <c r="G85" s="52" t="s">
        <v>733</v>
      </c>
      <c r="H85" s="493">
        <v>0.084</v>
      </c>
      <c r="I85" s="37" t="s">
        <v>734</v>
      </c>
      <c r="J85" s="58">
        <f t="shared" si="3"/>
        <v>0</v>
      </c>
      <c r="K85" s="30" t="s">
        <v>807</v>
      </c>
      <c r="L85" s="25"/>
      <c r="M85" s="30"/>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row>
    <row r="86" spans="1:69" s="1" customFormat="1" ht="15" customHeight="1">
      <c r="A86" s="25"/>
      <c r="B86" s="47">
        <v>3</v>
      </c>
      <c r="C86" s="48" t="s">
        <v>181</v>
      </c>
      <c r="D86" s="49" t="s">
        <v>751</v>
      </c>
      <c r="E86" s="50" t="s">
        <v>178</v>
      </c>
      <c r="F86" s="51"/>
      <c r="G86" s="52" t="s">
        <v>733</v>
      </c>
      <c r="H86" s="492">
        <v>0.1</v>
      </c>
      <c r="I86" s="52" t="s">
        <v>734</v>
      </c>
      <c r="J86" s="54">
        <f t="shared" si="3"/>
        <v>0</v>
      </c>
      <c r="K86" s="30" t="s">
        <v>808</v>
      </c>
      <c r="L86" s="25"/>
      <c r="M86" s="30"/>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row>
    <row r="87" spans="1:69" s="1" customFormat="1" ht="15" customHeight="1">
      <c r="A87" s="25"/>
      <c r="B87" s="80"/>
      <c r="C87" s="42"/>
      <c r="D87" s="49" t="s">
        <v>752</v>
      </c>
      <c r="E87" s="50" t="s">
        <v>176</v>
      </c>
      <c r="F87" s="51"/>
      <c r="G87" s="52" t="s">
        <v>733</v>
      </c>
      <c r="H87" s="493">
        <v>0.068</v>
      </c>
      <c r="I87" s="37" t="s">
        <v>734</v>
      </c>
      <c r="J87" s="58">
        <f t="shared" si="3"/>
        <v>0</v>
      </c>
      <c r="K87" s="30" t="s">
        <v>735</v>
      </c>
      <c r="L87" s="25"/>
      <c r="M87" s="30"/>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s="1" customFormat="1" ht="15" customHeight="1">
      <c r="A88" s="25"/>
      <c r="B88" s="47">
        <v>4</v>
      </c>
      <c r="C88" s="48" t="s">
        <v>180</v>
      </c>
      <c r="D88" s="49" t="s">
        <v>751</v>
      </c>
      <c r="E88" s="50" t="s">
        <v>178</v>
      </c>
      <c r="F88" s="51"/>
      <c r="G88" s="52" t="s">
        <v>733</v>
      </c>
      <c r="H88" s="492">
        <v>0.58</v>
      </c>
      <c r="I88" s="52" t="s">
        <v>734</v>
      </c>
      <c r="J88" s="54">
        <f t="shared" si="3"/>
        <v>0</v>
      </c>
      <c r="K88" s="30" t="s">
        <v>736</v>
      </c>
      <c r="L88" s="25"/>
      <c r="M88" s="30"/>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row>
    <row r="89" spans="1:69" s="1" customFormat="1" ht="15" customHeight="1">
      <c r="A89" s="25"/>
      <c r="B89" s="80"/>
      <c r="C89" s="42"/>
      <c r="D89" s="49" t="s">
        <v>752</v>
      </c>
      <c r="E89" s="50" t="s">
        <v>176</v>
      </c>
      <c r="F89" s="51"/>
      <c r="G89" s="52" t="s">
        <v>733</v>
      </c>
      <c r="H89" s="493">
        <v>0.54</v>
      </c>
      <c r="I89" s="37" t="s">
        <v>734</v>
      </c>
      <c r="J89" s="58">
        <f t="shared" si="3"/>
        <v>0</v>
      </c>
      <c r="K89" s="30" t="s">
        <v>737</v>
      </c>
      <c r="L89" s="25"/>
      <c r="M89" s="30"/>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row>
    <row r="90" spans="1:69" s="1" customFormat="1" ht="15" customHeight="1">
      <c r="A90" s="25"/>
      <c r="B90" s="47">
        <v>5</v>
      </c>
      <c r="C90" s="48" t="s">
        <v>166</v>
      </c>
      <c r="D90" s="631"/>
      <c r="E90" s="632"/>
      <c r="F90" s="51"/>
      <c r="G90" s="52" t="s">
        <v>733</v>
      </c>
      <c r="H90" s="492">
        <v>0.58</v>
      </c>
      <c r="I90" s="52" t="s">
        <v>734</v>
      </c>
      <c r="J90" s="54">
        <f t="shared" si="3"/>
        <v>0</v>
      </c>
      <c r="K90" s="30" t="s">
        <v>738</v>
      </c>
      <c r="L90" s="25"/>
      <c r="M90" s="30"/>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row>
    <row r="91" spans="1:69" s="1" customFormat="1" ht="15" customHeight="1">
      <c r="A91" s="25"/>
      <c r="B91" s="47">
        <v>6</v>
      </c>
      <c r="C91" s="48" t="s">
        <v>165</v>
      </c>
      <c r="D91" s="631"/>
      <c r="E91" s="632"/>
      <c r="F91" s="51"/>
      <c r="G91" s="52" t="s">
        <v>733</v>
      </c>
      <c r="H91" s="492">
        <v>0.679</v>
      </c>
      <c r="I91" s="52" t="s">
        <v>734</v>
      </c>
      <c r="J91" s="54">
        <f t="shared" si="3"/>
        <v>0</v>
      </c>
      <c r="K91" s="30" t="s">
        <v>809</v>
      </c>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row>
    <row r="92" spans="1:69" s="1" customFormat="1" ht="15" customHeight="1">
      <c r="A92" s="25"/>
      <c r="B92" s="47">
        <v>7</v>
      </c>
      <c r="C92" s="48" t="s">
        <v>164</v>
      </c>
      <c r="D92" s="631"/>
      <c r="E92" s="632"/>
      <c r="F92" s="51"/>
      <c r="G92" s="52" t="s">
        <v>733</v>
      </c>
      <c r="H92" s="492">
        <v>0.373</v>
      </c>
      <c r="I92" s="52" t="s">
        <v>734</v>
      </c>
      <c r="J92" s="54">
        <f t="shared" si="3"/>
        <v>0</v>
      </c>
      <c r="K92" s="30" t="s">
        <v>859</v>
      </c>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row>
    <row r="93" spans="1:69" s="1" customFormat="1" ht="15" customHeight="1">
      <c r="A93" s="25"/>
      <c r="B93" s="47">
        <v>8</v>
      </c>
      <c r="C93" s="48" t="s">
        <v>153</v>
      </c>
      <c r="D93" s="631"/>
      <c r="E93" s="632"/>
      <c r="F93" s="51"/>
      <c r="G93" s="52" t="s">
        <v>733</v>
      </c>
      <c r="H93" s="492">
        <v>0.413</v>
      </c>
      <c r="I93" s="52" t="s">
        <v>734</v>
      </c>
      <c r="J93" s="54">
        <f t="shared" si="3"/>
        <v>0</v>
      </c>
      <c r="K93" s="30" t="s">
        <v>862</v>
      </c>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row>
    <row r="94" spans="1:69" s="1" customFormat="1" ht="15" customHeight="1">
      <c r="A94" s="25"/>
      <c r="B94" s="47">
        <v>9</v>
      </c>
      <c r="C94" s="48" t="s">
        <v>151</v>
      </c>
      <c r="D94" s="631"/>
      <c r="E94" s="632"/>
      <c r="F94" s="51"/>
      <c r="G94" s="52" t="s">
        <v>733</v>
      </c>
      <c r="H94" s="492">
        <v>0.441</v>
      </c>
      <c r="I94" s="52" t="s">
        <v>734</v>
      </c>
      <c r="J94" s="54">
        <f t="shared" si="3"/>
        <v>0</v>
      </c>
      <c r="K94" s="30" t="s">
        <v>761</v>
      </c>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row>
    <row r="95" spans="1:69" s="1" customFormat="1" ht="15" customHeight="1">
      <c r="A95" s="25"/>
      <c r="B95" s="47">
        <v>10</v>
      </c>
      <c r="C95" s="48" t="s">
        <v>149</v>
      </c>
      <c r="D95" s="631"/>
      <c r="E95" s="632"/>
      <c r="F95" s="51"/>
      <c r="G95" s="52" t="s">
        <v>733</v>
      </c>
      <c r="H95" s="492">
        <v>0.473</v>
      </c>
      <c r="I95" s="52" t="s">
        <v>734</v>
      </c>
      <c r="J95" s="54">
        <f t="shared" si="3"/>
        <v>0</v>
      </c>
      <c r="K95" s="30" t="s">
        <v>762</v>
      </c>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row>
    <row r="96" spans="1:69" s="1" customFormat="1" ht="15" customHeight="1">
      <c r="A96" s="25"/>
      <c r="B96" s="70">
        <v>11</v>
      </c>
      <c r="C96" s="50" t="s">
        <v>147</v>
      </c>
      <c r="D96" s="631"/>
      <c r="E96" s="632"/>
      <c r="F96" s="51"/>
      <c r="G96" s="52" t="s">
        <v>733</v>
      </c>
      <c r="H96" s="492">
        <v>0.5</v>
      </c>
      <c r="I96" s="52" t="s">
        <v>734</v>
      </c>
      <c r="J96" s="54">
        <f t="shared" si="3"/>
        <v>0</v>
      </c>
      <c r="K96" s="30" t="s">
        <v>742</v>
      </c>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row>
    <row r="97" spans="1:69" s="1" customFormat="1" ht="15" customHeight="1">
      <c r="A97" s="25"/>
      <c r="B97" s="70">
        <v>12</v>
      </c>
      <c r="C97" s="50" t="s">
        <v>145</v>
      </c>
      <c r="D97" s="631"/>
      <c r="E97" s="632"/>
      <c r="F97" s="51"/>
      <c r="G97" s="52" t="s">
        <v>733</v>
      </c>
      <c r="H97" s="492">
        <v>0.5</v>
      </c>
      <c r="I97" s="52" t="s">
        <v>734</v>
      </c>
      <c r="J97" s="54">
        <f t="shared" si="3"/>
        <v>0</v>
      </c>
      <c r="K97" s="30" t="s">
        <v>763</v>
      </c>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row>
    <row r="98" spans="1:69" s="1" customFormat="1" ht="15" customHeight="1" thickBot="1">
      <c r="A98" s="25"/>
      <c r="B98" s="70">
        <v>13</v>
      </c>
      <c r="C98" s="50" t="s">
        <v>143</v>
      </c>
      <c r="D98" s="631"/>
      <c r="E98" s="632"/>
      <c r="F98" s="51"/>
      <c r="G98" s="52" t="s">
        <v>733</v>
      </c>
      <c r="H98" s="492">
        <v>0.5</v>
      </c>
      <c r="I98" s="52" t="s">
        <v>734</v>
      </c>
      <c r="J98" s="54">
        <f t="shared" si="3"/>
        <v>0</v>
      </c>
      <c r="K98" s="30" t="s">
        <v>764</v>
      </c>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row>
    <row r="99" spans="1:69" s="1" customFormat="1" ht="15" customHeight="1">
      <c r="A99" s="25"/>
      <c r="B99" s="59"/>
      <c r="C99" s="60"/>
      <c r="D99" s="61"/>
      <c r="E99" s="61"/>
      <c r="F99" s="72"/>
      <c r="G99" s="63"/>
      <c r="H99" s="635" t="s">
        <v>980</v>
      </c>
      <c r="I99" s="636"/>
      <c r="J99" s="64"/>
      <c r="K99" s="30"/>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s="1" customFormat="1" ht="15" customHeight="1" thickBot="1">
      <c r="A100" s="25"/>
      <c r="B100" s="65"/>
      <c r="C100" s="30"/>
      <c r="D100" s="30"/>
      <c r="E100" s="30"/>
      <c r="F100" s="30"/>
      <c r="G100" s="30"/>
      <c r="H100" s="633" t="s">
        <v>139</v>
      </c>
      <c r="I100" s="634"/>
      <c r="J100" s="67">
        <f>SUM(J82:J98)</f>
        <v>0</v>
      </c>
      <c r="K100" s="30" t="s">
        <v>818</v>
      </c>
      <c r="L100" s="25" t="s">
        <v>733</v>
      </c>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row>
    <row r="101" spans="1:69" s="1" customFormat="1" ht="18.75" customHeight="1">
      <c r="A101" s="25"/>
      <c r="B101" s="65"/>
      <c r="C101" s="30"/>
      <c r="D101" s="30"/>
      <c r="E101" s="30"/>
      <c r="F101" s="30"/>
      <c r="G101" s="72"/>
      <c r="H101" s="497"/>
      <c r="I101" s="63"/>
      <c r="J101" s="72"/>
      <c r="K101" s="30"/>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row>
    <row r="102" spans="1:13" ht="18.75" customHeight="1">
      <c r="A102" s="23" t="s">
        <v>801</v>
      </c>
      <c r="B102" s="35" t="s">
        <v>167</v>
      </c>
      <c r="M102" s="30"/>
    </row>
    <row r="103" spans="1:13" ht="11.25" customHeight="1">
      <c r="A103" s="31"/>
      <c r="M103" s="30"/>
    </row>
    <row r="104" spans="1:13" ht="18.75" customHeight="1">
      <c r="A104" s="31"/>
      <c r="B104" s="638" t="s">
        <v>158</v>
      </c>
      <c r="C104" s="639"/>
      <c r="D104" s="638" t="s">
        <v>157</v>
      </c>
      <c r="E104" s="639"/>
      <c r="F104" s="37" t="s">
        <v>156</v>
      </c>
      <c r="G104" s="37"/>
      <c r="H104" s="490" t="s">
        <v>155</v>
      </c>
      <c r="I104" s="37"/>
      <c r="J104" s="37" t="s">
        <v>3</v>
      </c>
      <c r="K104" s="30"/>
      <c r="M104" s="30"/>
    </row>
    <row r="105" spans="1:11" ht="15" customHeight="1">
      <c r="A105" s="31"/>
      <c r="B105" s="39"/>
      <c r="C105" s="40"/>
      <c r="D105" s="41"/>
      <c r="E105" s="42"/>
      <c r="F105" s="44"/>
      <c r="G105" s="44"/>
      <c r="H105" s="491"/>
      <c r="I105" s="44"/>
      <c r="J105" s="370" t="s">
        <v>803</v>
      </c>
      <c r="K105" s="30"/>
    </row>
    <row r="106" spans="1:69" s="1" customFormat="1" ht="15" customHeight="1">
      <c r="A106" s="25"/>
      <c r="B106" s="47">
        <v>1</v>
      </c>
      <c r="C106" s="48" t="s">
        <v>166</v>
      </c>
      <c r="D106" s="631"/>
      <c r="E106" s="632"/>
      <c r="F106" s="51"/>
      <c r="G106" s="52" t="s">
        <v>733</v>
      </c>
      <c r="H106" s="492">
        <v>0.606</v>
      </c>
      <c r="I106" s="52" t="s">
        <v>734</v>
      </c>
      <c r="J106" s="54">
        <f aca="true" t="shared" si="4" ref="J106:J114">ROUND(F106*H106,0)</f>
        <v>0</v>
      </c>
      <c r="K106" s="30" t="s">
        <v>804</v>
      </c>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s="1" customFormat="1" ht="15" customHeight="1">
      <c r="A107" s="25"/>
      <c r="B107" s="47">
        <v>2</v>
      </c>
      <c r="C107" s="48" t="s">
        <v>165</v>
      </c>
      <c r="D107" s="631"/>
      <c r="E107" s="632"/>
      <c r="F107" s="51"/>
      <c r="G107" s="52" t="s">
        <v>733</v>
      </c>
      <c r="H107" s="492">
        <v>0.565</v>
      </c>
      <c r="I107" s="52" t="s">
        <v>734</v>
      </c>
      <c r="J107" s="54">
        <f t="shared" si="4"/>
        <v>0</v>
      </c>
      <c r="K107" s="30" t="s">
        <v>805</v>
      </c>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row>
    <row r="108" spans="1:69" s="1" customFormat="1" ht="15" customHeight="1">
      <c r="A108" s="25"/>
      <c r="B108" s="47">
        <v>3</v>
      </c>
      <c r="C108" s="48" t="s">
        <v>164</v>
      </c>
      <c r="D108" s="631"/>
      <c r="E108" s="632"/>
      <c r="F108" s="51"/>
      <c r="G108" s="52" t="s">
        <v>733</v>
      </c>
      <c r="H108" s="492">
        <v>0.612</v>
      </c>
      <c r="I108" s="52" t="s">
        <v>734</v>
      </c>
      <c r="J108" s="54">
        <f t="shared" si="4"/>
        <v>0</v>
      </c>
      <c r="K108" s="30" t="s">
        <v>806</v>
      </c>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row>
    <row r="109" spans="1:69" s="1" customFormat="1" ht="15" customHeight="1">
      <c r="A109" s="25"/>
      <c r="B109" s="47">
        <v>4</v>
      </c>
      <c r="C109" s="48" t="s">
        <v>153</v>
      </c>
      <c r="D109" s="631"/>
      <c r="E109" s="632"/>
      <c r="F109" s="51"/>
      <c r="G109" s="52" t="s">
        <v>733</v>
      </c>
      <c r="H109" s="492">
        <v>0.661</v>
      </c>
      <c r="I109" s="52" t="s">
        <v>734</v>
      </c>
      <c r="J109" s="54">
        <f t="shared" si="4"/>
        <v>0</v>
      </c>
      <c r="K109" s="30" t="s">
        <v>807</v>
      </c>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row>
    <row r="110" spans="1:69" s="1" customFormat="1" ht="15" customHeight="1">
      <c r="A110" s="25"/>
      <c r="B110" s="47">
        <v>5</v>
      </c>
      <c r="C110" s="48" t="s">
        <v>151</v>
      </c>
      <c r="D110" s="631"/>
      <c r="E110" s="632"/>
      <c r="F110" s="51"/>
      <c r="G110" s="52" t="s">
        <v>733</v>
      </c>
      <c r="H110" s="492">
        <v>0.706</v>
      </c>
      <c r="I110" s="52" t="s">
        <v>734</v>
      </c>
      <c r="J110" s="54">
        <f t="shared" si="4"/>
        <v>0</v>
      </c>
      <c r="K110" s="30" t="s">
        <v>808</v>
      </c>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row>
    <row r="111" spans="1:69" s="1" customFormat="1" ht="15" customHeight="1">
      <c r="A111" s="25"/>
      <c r="B111" s="47">
        <v>6</v>
      </c>
      <c r="C111" s="48" t="s">
        <v>149</v>
      </c>
      <c r="D111" s="631"/>
      <c r="E111" s="632"/>
      <c r="F111" s="51"/>
      <c r="G111" s="52" t="s">
        <v>733</v>
      </c>
      <c r="H111" s="492">
        <v>0.757</v>
      </c>
      <c r="I111" s="52" t="s">
        <v>734</v>
      </c>
      <c r="J111" s="54">
        <f t="shared" si="4"/>
        <v>0</v>
      </c>
      <c r="K111" s="30" t="s">
        <v>735</v>
      </c>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row>
    <row r="112" spans="1:69" s="1" customFormat="1" ht="15" customHeight="1">
      <c r="A112" s="25"/>
      <c r="B112" s="70">
        <v>7</v>
      </c>
      <c r="C112" s="50" t="s">
        <v>147</v>
      </c>
      <c r="D112" s="631"/>
      <c r="E112" s="632"/>
      <c r="F112" s="51"/>
      <c r="G112" s="52" t="s">
        <v>733</v>
      </c>
      <c r="H112" s="492">
        <v>0.8</v>
      </c>
      <c r="I112" s="52" t="s">
        <v>734</v>
      </c>
      <c r="J112" s="54">
        <f t="shared" si="4"/>
        <v>0</v>
      </c>
      <c r="K112" s="30" t="s">
        <v>736</v>
      </c>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row>
    <row r="113" spans="1:69" s="1" customFormat="1" ht="15" customHeight="1">
      <c r="A113" s="25"/>
      <c r="B113" s="70">
        <v>8</v>
      </c>
      <c r="C113" s="50" t="s">
        <v>145</v>
      </c>
      <c r="D113" s="631"/>
      <c r="E113" s="632"/>
      <c r="F113" s="51"/>
      <c r="G113" s="52" t="s">
        <v>733</v>
      </c>
      <c r="H113" s="492">
        <v>0.8</v>
      </c>
      <c r="I113" s="52" t="s">
        <v>734</v>
      </c>
      <c r="J113" s="54">
        <f t="shared" si="4"/>
        <v>0</v>
      </c>
      <c r="K113" s="30" t="s">
        <v>737</v>
      </c>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row>
    <row r="114" spans="1:69" s="1" customFormat="1" ht="15" customHeight="1" thickBot="1">
      <c r="A114" s="25"/>
      <c r="B114" s="70">
        <v>9</v>
      </c>
      <c r="C114" s="50" t="s">
        <v>143</v>
      </c>
      <c r="D114" s="631"/>
      <c r="E114" s="632"/>
      <c r="F114" s="51"/>
      <c r="G114" s="52" t="s">
        <v>733</v>
      </c>
      <c r="H114" s="492">
        <v>0.8</v>
      </c>
      <c r="I114" s="52" t="s">
        <v>734</v>
      </c>
      <c r="J114" s="54">
        <f t="shared" si="4"/>
        <v>0</v>
      </c>
      <c r="K114" s="30" t="s">
        <v>738</v>
      </c>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row>
    <row r="115" spans="1:69" s="1" customFormat="1" ht="15" customHeight="1">
      <c r="A115" s="25"/>
      <c r="B115" s="59"/>
      <c r="C115" s="60"/>
      <c r="D115" s="61"/>
      <c r="E115" s="61"/>
      <c r="F115" s="62"/>
      <c r="G115" s="63"/>
      <c r="H115" s="635" t="s">
        <v>821</v>
      </c>
      <c r="I115" s="636"/>
      <c r="J115" s="64"/>
      <c r="K115" s="30"/>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row>
    <row r="116" spans="1:69" s="1" customFormat="1" ht="15" customHeight="1" thickBot="1">
      <c r="A116" s="25"/>
      <c r="B116" s="65"/>
      <c r="C116" s="30"/>
      <c r="D116" s="30"/>
      <c r="E116" s="30"/>
      <c r="F116" s="66"/>
      <c r="G116" s="30"/>
      <c r="H116" s="633" t="s">
        <v>139</v>
      </c>
      <c r="I116" s="634"/>
      <c r="J116" s="67">
        <f>SUM(J106:J114)</f>
        <v>0</v>
      </c>
      <c r="K116" s="30" t="s">
        <v>822</v>
      </c>
      <c r="L116" s="25" t="s">
        <v>733</v>
      </c>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row>
    <row r="117" spans="1:69" s="1" customFormat="1" ht="18.75" customHeight="1">
      <c r="A117" s="25"/>
      <c r="B117" s="65"/>
      <c r="C117" s="30"/>
      <c r="D117" s="30"/>
      <c r="E117" s="30"/>
      <c r="F117" s="66"/>
      <c r="G117" s="72"/>
      <c r="H117" s="497"/>
      <c r="I117" s="63"/>
      <c r="J117" s="62"/>
      <c r="K117" s="30"/>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row>
    <row r="118" spans="1:13" ht="18.75" customHeight="1">
      <c r="A118" s="23" t="s">
        <v>812</v>
      </c>
      <c r="B118" s="35" t="s">
        <v>159</v>
      </c>
      <c r="F118" s="32"/>
      <c r="J118" s="32"/>
      <c r="M118" s="30"/>
    </row>
    <row r="119" spans="1:13" ht="11.25" customHeight="1">
      <c r="A119" s="31"/>
      <c r="F119" s="32"/>
      <c r="J119" s="32"/>
      <c r="M119" s="30"/>
    </row>
    <row r="120" spans="1:13" ht="18.75" customHeight="1">
      <c r="A120" s="31"/>
      <c r="B120" s="638" t="s">
        <v>158</v>
      </c>
      <c r="C120" s="639"/>
      <c r="D120" s="638" t="s">
        <v>157</v>
      </c>
      <c r="E120" s="639"/>
      <c r="F120" s="36" t="s">
        <v>156</v>
      </c>
      <c r="G120" s="37"/>
      <c r="H120" s="490" t="s">
        <v>155</v>
      </c>
      <c r="I120" s="37"/>
      <c r="J120" s="36" t="s">
        <v>3</v>
      </c>
      <c r="K120" s="30"/>
      <c r="M120" s="30"/>
    </row>
    <row r="121" spans="1:11" ht="15" customHeight="1">
      <c r="A121" s="31"/>
      <c r="B121" s="39"/>
      <c r="C121" s="40"/>
      <c r="D121" s="41"/>
      <c r="E121" s="42"/>
      <c r="F121" s="43"/>
      <c r="G121" s="44"/>
      <c r="H121" s="491"/>
      <c r="I121" s="44"/>
      <c r="J121" s="46" t="s">
        <v>803</v>
      </c>
      <c r="K121" s="30"/>
    </row>
    <row r="122" spans="1:69" s="1" customFormat="1" ht="15" customHeight="1">
      <c r="A122" s="25"/>
      <c r="B122" s="47">
        <v>1</v>
      </c>
      <c r="C122" s="48" t="s">
        <v>153</v>
      </c>
      <c r="D122" s="631"/>
      <c r="E122" s="632"/>
      <c r="F122" s="51"/>
      <c r="G122" s="52" t="s">
        <v>733</v>
      </c>
      <c r="H122" s="492">
        <v>0.42</v>
      </c>
      <c r="I122" s="52" t="s">
        <v>734</v>
      </c>
      <c r="J122" s="54">
        <f aca="true" t="shared" si="5" ref="J122:J128">ROUND(F122*H122,0)</f>
        <v>0</v>
      </c>
      <c r="K122" s="30" t="s">
        <v>804</v>
      </c>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row>
    <row r="123" spans="1:69" s="1" customFormat="1" ht="15" customHeight="1">
      <c r="A123" s="25"/>
      <c r="B123" s="47">
        <v>2</v>
      </c>
      <c r="C123" s="48" t="s">
        <v>151</v>
      </c>
      <c r="D123" s="631"/>
      <c r="E123" s="632"/>
      <c r="F123" s="51"/>
      <c r="G123" s="52" t="s">
        <v>733</v>
      </c>
      <c r="H123" s="492">
        <v>0.446</v>
      </c>
      <c r="I123" s="52" t="s">
        <v>734</v>
      </c>
      <c r="J123" s="54">
        <f t="shared" si="5"/>
        <v>0</v>
      </c>
      <c r="K123" s="30" t="s">
        <v>805</v>
      </c>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row>
    <row r="124" spans="1:69" s="1" customFormat="1" ht="15" customHeight="1">
      <c r="A124" s="25"/>
      <c r="B124" s="47">
        <v>3</v>
      </c>
      <c r="C124" s="48" t="s">
        <v>149</v>
      </c>
      <c r="D124" s="631"/>
      <c r="E124" s="632"/>
      <c r="F124" s="51"/>
      <c r="G124" s="52" t="s">
        <v>733</v>
      </c>
      <c r="H124" s="492">
        <v>0.476</v>
      </c>
      <c r="I124" s="52" t="s">
        <v>734</v>
      </c>
      <c r="J124" s="54">
        <f t="shared" si="5"/>
        <v>0</v>
      </c>
      <c r="K124" s="30" t="s">
        <v>806</v>
      </c>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row>
    <row r="125" spans="1:69" s="1" customFormat="1" ht="15" customHeight="1">
      <c r="A125" s="25"/>
      <c r="B125" s="70">
        <v>4</v>
      </c>
      <c r="C125" s="50" t="s">
        <v>147</v>
      </c>
      <c r="D125" s="631"/>
      <c r="E125" s="632"/>
      <c r="F125" s="51"/>
      <c r="G125" s="52" t="s">
        <v>733</v>
      </c>
      <c r="H125" s="492">
        <v>0.5</v>
      </c>
      <c r="I125" s="52" t="s">
        <v>734</v>
      </c>
      <c r="J125" s="54">
        <f t="shared" si="5"/>
        <v>0</v>
      </c>
      <c r="K125" s="30" t="s">
        <v>807</v>
      </c>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row>
    <row r="126" spans="1:69" s="1" customFormat="1" ht="15" customHeight="1">
      <c r="A126" s="25"/>
      <c r="B126" s="70">
        <v>5</v>
      </c>
      <c r="C126" s="50" t="s">
        <v>145</v>
      </c>
      <c r="D126" s="631"/>
      <c r="E126" s="632"/>
      <c r="F126" s="51"/>
      <c r="G126" s="52" t="s">
        <v>733</v>
      </c>
      <c r="H126" s="492">
        <v>0.5</v>
      </c>
      <c r="I126" s="52" t="s">
        <v>734</v>
      </c>
      <c r="J126" s="54">
        <f>ROUND(F126*H126,0)</f>
        <v>0</v>
      </c>
      <c r="K126" s="30" t="s">
        <v>808</v>
      </c>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row>
    <row r="127" spans="1:69" s="1" customFormat="1" ht="15" customHeight="1">
      <c r="A127" s="25"/>
      <c r="B127" s="70">
        <v>6</v>
      </c>
      <c r="C127" s="50" t="s">
        <v>143</v>
      </c>
      <c r="D127" s="631"/>
      <c r="E127" s="632"/>
      <c r="F127" s="51"/>
      <c r="G127" s="52" t="s">
        <v>733</v>
      </c>
      <c r="H127" s="492">
        <v>0.5</v>
      </c>
      <c r="I127" s="52" t="s">
        <v>734</v>
      </c>
      <c r="J127" s="54">
        <f t="shared" si="5"/>
        <v>0</v>
      </c>
      <c r="K127" s="30" t="s">
        <v>735</v>
      </c>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row>
    <row r="128" spans="1:69" s="1" customFormat="1" ht="15" customHeight="1" thickBot="1">
      <c r="A128" s="25"/>
      <c r="B128" s="70">
        <v>7</v>
      </c>
      <c r="C128" s="50" t="s">
        <v>649</v>
      </c>
      <c r="D128" s="631"/>
      <c r="E128" s="632"/>
      <c r="F128" s="51"/>
      <c r="G128" s="52" t="s">
        <v>733</v>
      </c>
      <c r="H128" s="492">
        <v>0.5</v>
      </c>
      <c r="I128" s="52" t="s">
        <v>734</v>
      </c>
      <c r="J128" s="54">
        <f t="shared" si="5"/>
        <v>0</v>
      </c>
      <c r="K128" s="30" t="s">
        <v>736</v>
      </c>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1:69" s="1" customFormat="1" ht="15" customHeight="1">
      <c r="A129" s="25"/>
      <c r="B129" s="59"/>
      <c r="C129" s="60"/>
      <c r="D129" s="61"/>
      <c r="E129" s="61"/>
      <c r="F129" s="72"/>
      <c r="G129" s="63"/>
      <c r="H129" s="635" t="s">
        <v>856</v>
      </c>
      <c r="I129" s="636"/>
      <c r="J129" s="64"/>
      <c r="K129" s="30"/>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row>
    <row r="130" spans="1:69" s="1" customFormat="1" ht="15" customHeight="1" thickBot="1">
      <c r="A130" s="25"/>
      <c r="B130" s="65"/>
      <c r="C130" s="30"/>
      <c r="D130" s="30"/>
      <c r="E130" s="30"/>
      <c r="F130" s="30"/>
      <c r="G130" s="30"/>
      <c r="H130" s="633" t="s">
        <v>139</v>
      </c>
      <c r="I130" s="634"/>
      <c r="J130" s="67">
        <f>SUM(J122:J128)</f>
        <v>0</v>
      </c>
      <c r="K130" s="30" t="s">
        <v>825</v>
      </c>
      <c r="L130" s="25" t="s">
        <v>733</v>
      </c>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row>
    <row r="131" spans="1:69" s="1" customFormat="1" ht="18.75" customHeight="1">
      <c r="A131" s="25"/>
      <c r="B131" s="65"/>
      <c r="C131" s="30"/>
      <c r="D131" s="30"/>
      <c r="E131" s="30"/>
      <c r="F131" s="30"/>
      <c r="G131" s="72"/>
      <c r="H131" s="497"/>
      <c r="I131" s="63"/>
      <c r="J131" s="62"/>
      <c r="K131" s="30"/>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row>
    <row r="132" spans="1:13" ht="18.75" customHeight="1">
      <c r="A132" s="23" t="s">
        <v>815</v>
      </c>
      <c r="B132" s="35" t="s">
        <v>662</v>
      </c>
      <c r="F132" s="32"/>
      <c r="J132" s="32"/>
      <c r="M132" s="30"/>
    </row>
    <row r="133" spans="1:13" ht="11.25" customHeight="1">
      <c r="A133" s="31"/>
      <c r="C133" s="498"/>
      <c r="F133" s="32"/>
      <c r="J133" s="32"/>
      <c r="M133" s="30"/>
    </row>
    <row r="134" spans="1:13" ht="18.75" customHeight="1">
      <c r="A134" s="31"/>
      <c r="B134" s="499" t="s">
        <v>663</v>
      </c>
      <c r="C134" s="30"/>
      <c r="D134" s="305"/>
      <c r="E134" s="500" t="s">
        <v>661</v>
      </c>
      <c r="F134" s="36" t="s">
        <v>156</v>
      </c>
      <c r="G134" s="37"/>
      <c r="H134" s="490" t="s">
        <v>155</v>
      </c>
      <c r="I134" s="37"/>
      <c r="J134" s="36" t="s">
        <v>3</v>
      </c>
      <c r="K134" s="30"/>
      <c r="M134" s="30"/>
    </row>
    <row r="135" spans="1:11" ht="15" customHeight="1">
      <c r="A135" s="31"/>
      <c r="B135" s="39"/>
      <c r="C135" s="40"/>
      <c r="D135" s="41"/>
      <c r="E135" s="42"/>
      <c r="F135" s="43"/>
      <c r="G135" s="44"/>
      <c r="H135" s="491"/>
      <c r="I135" s="44"/>
      <c r="J135" s="46" t="s">
        <v>803</v>
      </c>
      <c r="K135" s="30"/>
    </row>
    <row r="136" spans="1:69" s="1" customFormat="1" ht="15" customHeight="1" thickBot="1">
      <c r="A136" s="25"/>
      <c r="B136" s="70">
        <v>1</v>
      </c>
      <c r="C136" s="50" t="s">
        <v>649</v>
      </c>
      <c r="D136" s="631"/>
      <c r="E136" s="632"/>
      <c r="F136" s="51"/>
      <c r="G136" s="52" t="s">
        <v>733</v>
      </c>
      <c r="H136" s="492">
        <v>0.5</v>
      </c>
      <c r="I136" s="37" t="s">
        <v>734</v>
      </c>
      <c r="J136" s="54">
        <f>ROUND(F136*H136,0)</f>
        <v>0</v>
      </c>
      <c r="K136" s="30" t="s">
        <v>804</v>
      </c>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row>
    <row r="137" spans="1:69" s="1" customFormat="1" ht="15" customHeight="1">
      <c r="A137" s="25"/>
      <c r="B137" s="59"/>
      <c r="C137" s="60"/>
      <c r="D137" s="61"/>
      <c r="E137" s="61"/>
      <c r="F137" s="72"/>
      <c r="G137" s="63"/>
      <c r="H137" s="501" t="s">
        <v>804</v>
      </c>
      <c r="I137" s="502"/>
      <c r="J137" s="334"/>
      <c r="K137" s="30"/>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row>
    <row r="138" spans="1:69" s="1" customFormat="1" ht="15" customHeight="1" thickBot="1">
      <c r="A138" s="25"/>
      <c r="B138" s="65"/>
      <c r="C138" s="30"/>
      <c r="D138" s="30"/>
      <c r="E138" s="30"/>
      <c r="F138" s="30"/>
      <c r="G138" s="30"/>
      <c r="H138" s="503" t="s">
        <v>139</v>
      </c>
      <c r="I138" s="504"/>
      <c r="J138" s="67">
        <f>SUM(J136:J136)</f>
        <v>0</v>
      </c>
      <c r="K138" s="30" t="s">
        <v>828</v>
      </c>
      <c r="L138" s="25" t="s">
        <v>733</v>
      </c>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row>
    <row r="139" spans="1:69" s="1" customFormat="1" ht="18.75" customHeight="1">
      <c r="A139" s="25"/>
      <c r="B139" s="65"/>
      <c r="C139" s="30"/>
      <c r="D139" s="30"/>
      <c r="E139" s="30"/>
      <c r="F139" s="30"/>
      <c r="G139" s="72"/>
      <c r="H139" s="497"/>
      <c r="I139" s="63"/>
      <c r="J139" s="62"/>
      <c r="K139" s="30"/>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row>
    <row r="140" spans="1:13" ht="18.75" customHeight="1">
      <c r="A140" s="23" t="s">
        <v>819</v>
      </c>
      <c r="B140" s="35" t="s">
        <v>664</v>
      </c>
      <c r="F140" s="32"/>
      <c r="J140" s="32"/>
      <c r="M140" s="30"/>
    </row>
    <row r="141" spans="1:13" ht="11.25" customHeight="1">
      <c r="A141" s="31"/>
      <c r="C141" s="498"/>
      <c r="F141" s="32"/>
      <c r="J141" s="32"/>
      <c r="M141" s="30"/>
    </row>
    <row r="142" spans="1:13" ht="18.75" customHeight="1">
      <c r="A142" s="31"/>
      <c r="B142" s="499" t="s">
        <v>663</v>
      </c>
      <c r="C142" s="30"/>
      <c r="D142" s="305"/>
      <c r="E142" s="500" t="s">
        <v>661</v>
      </c>
      <c r="F142" s="36" t="s">
        <v>156</v>
      </c>
      <c r="G142" s="37"/>
      <c r="H142" s="490" t="s">
        <v>155</v>
      </c>
      <c r="I142" s="37"/>
      <c r="J142" s="36" t="s">
        <v>3</v>
      </c>
      <c r="K142" s="30"/>
      <c r="M142" s="30"/>
    </row>
    <row r="143" spans="1:11" ht="15" customHeight="1">
      <c r="A143" s="31"/>
      <c r="B143" s="39"/>
      <c r="C143" s="40"/>
      <c r="D143" s="41"/>
      <c r="E143" s="42"/>
      <c r="F143" s="43"/>
      <c r="G143" s="44"/>
      <c r="H143" s="491"/>
      <c r="I143" s="44"/>
      <c r="J143" s="46" t="s">
        <v>803</v>
      </c>
      <c r="K143" s="30"/>
    </row>
    <row r="144" spans="1:69" s="1" customFormat="1" ht="15" customHeight="1" thickBot="1">
      <c r="A144" s="25"/>
      <c r="B144" s="70">
        <v>1</v>
      </c>
      <c r="C144" s="50" t="s">
        <v>649</v>
      </c>
      <c r="D144" s="631"/>
      <c r="E144" s="632"/>
      <c r="F144" s="51"/>
      <c r="G144" s="52" t="s">
        <v>733</v>
      </c>
      <c r="H144" s="492">
        <v>0.3</v>
      </c>
      <c r="I144" s="37" t="s">
        <v>734</v>
      </c>
      <c r="J144" s="54">
        <f>ROUND(F144*H144,0)</f>
        <v>0</v>
      </c>
      <c r="K144" s="30" t="s">
        <v>804</v>
      </c>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row>
    <row r="145" spans="1:69" s="1" customFormat="1" ht="15" customHeight="1">
      <c r="A145" s="25"/>
      <c r="B145" s="59"/>
      <c r="C145" s="60"/>
      <c r="D145" s="61"/>
      <c r="E145" s="61"/>
      <c r="F145" s="72"/>
      <c r="G145" s="63"/>
      <c r="H145" s="501" t="s">
        <v>804</v>
      </c>
      <c r="I145" s="502"/>
      <c r="J145" s="334"/>
      <c r="K145" s="30"/>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row>
    <row r="146" spans="1:69" s="1" customFormat="1" ht="15" customHeight="1" thickBot="1">
      <c r="A146" s="25"/>
      <c r="B146" s="65"/>
      <c r="C146" s="30"/>
      <c r="D146" s="30"/>
      <c r="E146" s="30"/>
      <c r="F146" s="30"/>
      <c r="G146" s="30"/>
      <c r="H146" s="503" t="s">
        <v>139</v>
      </c>
      <c r="I146" s="504"/>
      <c r="J146" s="67">
        <f>SUM(J144:J144)</f>
        <v>0</v>
      </c>
      <c r="K146" s="30" t="s">
        <v>830</v>
      </c>
      <c r="L146" s="25" t="s">
        <v>733</v>
      </c>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row>
    <row r="147" spans="1:69" s="1" customFormat="1" ht="18.75" customHeight="1">
      <c r="A147" s="25"/>
      <c r="B147" s="65"/>
      <c r="C147" s="30"/>
      <c r="D147" s="30"/>
      <c r="E147" s="30"/>
      <c r="F147" s="30"/>
      <c r="G147" s="72"/>
      <c r="H147" s="497"/>
      <c r="I147" s="63"/>
      <c r="J147" s="62"/>
      <c r="K147" s="30"/>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row>
    <row r="148" spans="1:13" ht="18.75" customHeight="1">
      <c r="A148" s="23" t="s">
        <v>823</v>
      </c>
      <c r="B148" s="35" t="s">
        <v>665</v>
      </c>
      <c r="F148" s="32"/>
      <c r="J148" s="32"/>
      <c r="M148" s="30"/>
    </row>
    <row r="149" spans="1:13" ht="11.25" customHeight="1">
      <c r="A149" s="31"/>
      <c r="C149" s="498"/>
      <c r="F149" s="32"/>
      <c r="J149" s="32"/>
      <c r="M149" s="30"/>
    </row>
    <row r="150" spans="1:13" ht="18.75" customHeight="1">
      <c r="A150" s="31"/>
      <c r="B150" s="499" t="s">
        <v>663</v>
      </c>
      <c r="C150" s="30"/>
      <c r="D150" s="305"/>
      <c r="E150" s="500" t="s">
        <v>661</v>
      </c>
      <c r="F150" s="36" t="s">
        <v>156</v>
      </c>
      <c r="G150" s="37"/>
      <c r="H150" s="490" t="s">
        <v>155</v>
      </c>
      <c r="I150" s="37"/>
      <c r="J150" s="36" t="s">
        <v>3</v>
      </c>
      <c r="K150" s="30"/>
      <c r="M150" s="30"/>
    </row>
    <row r="151" spans="1:11" ht="15" customHeight="1">
      <c r="A151" s="31"/>
      <c r="B151" s="39"/>
      <c r="C151" s="40"/>
      <c r="D151" s="41"/>
      <c r="E151" s="42"/>
      <c r="F151" s="43"/>
      <c r="G151" s="44"/>
      <c r="H151" s="491"/>
      <c r="I151" s="44"/>
      <c r="J151" s="46" t="s">
        <v>803</v>
      </c>
      <c r="K151" s="30"/>
    </row>
    <row r="152" spans="1:69" s="1" customFormat="1" ht="15" customHeight="1" thickBot="1">
      <c r="A152" s="25"/>
      <c r="B152" s="70">
        <v>1</v>
      </c>
      <c r="C152" s="50" t="s">
        <v>649</v>
      </c>
      <c r="D152" s="631"/>
      <c r="E152" s="632"/>
      <c r="F152" s="51"/>
      <c r="G152" s="52" t="s">
        <v>733</v>
      </c>
      <c r="H152" s="492">
        <v>0.3</v>
      </c>
      <c r="I152" s="37" t="s">
        <v>734</v>
      </c>
      <c r="J152" s="54">
        <f>ROUND(F152*H152,0)</f>
        <v>0</v>
      </c>
      <c r="K152" s="30" t="s">
        <v>804</v>
      </c>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1:69" s="1" customFormat="1" ht="15" customHeight="1">
      <c r="A153" s="25"/>
      <c r="B153" s="59"/>
      <c r="C153" s="60"/>
      <c r="D153" s="61"/>
      <c r="E153" s="61"/>
      <c r="F153" s="72"/>
      <c r="G153" s="63"/>
      <c r="H153" s="501" t="s">
        <v>804</v>
      </c>
      <c r="I153" s="502"/>
      <c r="J153" s="334"/>
      <c r="K153" s="30"/>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row>
    <row r="154" spans="1:69" s="1" customFormat="1" ht="15" customHeight="1" thickBot="1">
      <c r="A154" s="25"/>
      <c r="B154" s="65"/>
      <c r="C154" s="30"/>
      <c r="D154" s="30"/>
      <c r="E154" s="30"/>
      <c r="F154" s="30"/>
      <c r="G154" s="30"/>
      <c r="H154" s="503" t="s">
        <v>139</v>
      </c>
      <c r="I154" s="504"/>
      <c r="J154" s="67">
        <f>SUM(J152:J152)</f>
        <v>0</v>
      </c>
      <c r="K154" s="30" t="s">
        <v>831</v>
      </c>
      <c r="L154" s="25" t="s">
        <v>733</v>
      </c>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row>
    <row r="155" spans="1:69" s="1" customFormat="1" ht="18.75" customHeight="1">
      <c r="A155" s="25"/>
      <c r="B155" s="65"/>
      <c r="C155" s="30"/>
      <c r="D155" s="30"/>
      <c r="E155" s="30"/>
      <c r="F155" s="30"/>
      <c r="G155" s="72"/>
      <c r="H155" s="497"/>
      <c r="I155" s="63"/>
      <c r="J155" s="62"/>
      <c r="K155" s="30"/>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row>
    <row r="156" spans="1:13" ht="18.75" customHeight="1">
      <c r="A156" s="23" t="s">
        <v>826</v>
      </c>
      <c r="B156" s="35" t="s">
        <v>666</v>
      </c>
      <c r="F156" s="32"/>
      <c r="J156" s="32"/>
      <c r="M156" s="30"/>
    </row>
    <row r="157" spans="1:13" ht="11.25" customHeight="1">
      <c r="A157" s="31"/>
      <c r="C157" s="498"/>
      <c r="F157" s="32"/>
      <c r="J157" s="32"/>
      <c r="M157" s="30"/>
    </row>
    <row r="158" spans="1:13" ht="18.75" customHeight="1">
      <c r="A158" s="31"/>
      <c r="B158" s="499" t="s">
        <v>663</v>
      </c>
      <c r="C158" s="30"/>
      <c r="D158" s="305"/>
      <c r="E158" s="500" t="s">
        <v>661</v>
      </c>
      <c r="F158" s="36" t="s">
        <v>156</v>
      </c>
      <c r="G158" s="37"/>
      <c r="H158" s="490" t="s">
        <v>155</v>
      </c>
      <c r="I158" s="37"/>
      <c r="J158" s="36" t="s">
        <v>3</v>
      </c>
      <c r="K158" s="30"/>
      <c r="M158" s="30"/>
    </row>
    <row r="159" spans="1:11" ht="15" customHeight="1">
      <c r="A159" s="31"/>
      <c r="B159" s="39"/>
      <c r="C159" s="40"/>
      <c r="D159" s="41"/>
      <c r="E159" s="42"/>
      <c r="F159" s="43"/>
      <c r="G159" s="44"/>
      <c r="H159" s="491"/>
      <c r="I159" s="44"/>
      <c r="J159" s="46" t="s">
        <v>803</v>
      </c>
      <c r="K159" s="30"/>
    </row>
    <row r="160" spans="1:69" s="1" customFormat="1" ht="15" customHeight="1" thickBot="1">
      <c r="A160" s="25"/>
      <c r="B160" s="70">
        <v>1</v>
      </c>
      <c r="C160" s="50" t="s">
        <v>649</v>
      </c>
      <c r="D160" s="631"/>
      <c r="E160" s="632"/>
      <c r="F160" s="51"/>
      <c r="G160" s="52" t="s">
        <v>733</v>
      </c>
      <c r="H160" s="492">
        <v>0.3</v>
      </c>
      <c r="I160" s="37" t="s">
        <v>734</v>
      </c>
      <c r="J160" s="54">
        <f>ROUND(F160*H160,0)</f>
        <v>0</v>
      </c>
      <c r="K160" s="30" t="s">
        <v>804</v>
      </c>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row>
    <row r="161" spans="1:69" s="1" customFormat="1" ht="15" customHeight="1">
      <c r="A161" s="25"/>
      <c r="B161" s="59"/>
      <c r="C161" s="60"/>
      <c r="D161" s="61"/>
      <c r="E161" s="61"/>
      <c r="F161" s="72"/>
      <c r="G161" s="63"/>
      <c r="H161" s="501" t="s">
        <v>804</v>
      </c>
      <c r="I161" s="502"/>
      <c r="J161" s="334"/>
      <c r="K161" s="30"/>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row>
    <row r="162" spans="1:69" s="1" customFormat="1" ht="15" customHeight="1" thickBot="1">
      <c r="A162" s="25"/>
      <c r="B162" s="65"/>
      <c r="C162" s="30"/>
      <c r="D162" s="30"/>
      <c r="E162" s="30"/>
      <c r="F162" s="30"/>
      <c r="G162" s="30"/>
      <c r="H162" s="503" t="s">
        <v>139</v>
      </c>
      <c r="I162" s="504"/>
      <c r="J162" s="67">
        <f>SUM(J160:J160)</f>
        <v>0</v>
      </c>
      <c r="K162" s="30" t="s">
        <v>833</v>
      </c>
      <c r="L162" s="25" t="s">
        <v>733</v>
      </c>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row>
    <row r="163" spans="1:69" s="1" customFormat="1" ht="18.75" customHeight="1">
      <c r="A163" s="25"/>
      <c r="B163" s="65"/>
      <c r="C163" s="30"/>
      <c r="D163" s="30"/>
      <c r="E163" s="30"/>
      <c r="F163" s="30"/>
      <c r="G163" s="72"/>
      <c r="H163" s="497"/>
      <c r="I163" s="63"/>
      <c r="J163" s="62"/>
      <c r="K163" s="30"/>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row>
    <row r="164" spans="1:13" ht="18.75" customHeight="1">
      <c r="A164" s="23" t="s">
        <v>981</v>
      </c>
      <c r="B164" s="35" t="s">
        <v>667</v>
      </c>
      <c r="F164" s="32"/>
      <c r="J164" s="32"/>
      <c r="M164" s="30"/>
    </row>
    <row r="165" spans="1:13" ht="11.25" customHeight="1">
      <c r="A165" s="31"/>
      <c r="C165" s="498"/>
      <c r="F165" s="32"/>
      <c r="J165" s="32"/>
      <c r="M165" s="30"/>
    </row>
    <row r="166" spans="1:13" ht="18.75" customHeight="1">
      <c r="A166" s="31"/>
      <c r="B166" s="499" t="s">
        <v>663</v>
      </c>
      <c r="C166" s="30"/>
      <c r="D166" s="305"/>
      <c r="E166" s="500" t="s">
        <v>661</v>
      </c>
      <c r="F166" s="36" t="s">
        <v>156</v>
      </c>
      <c r="G166" s="37"/>
      <c r="H166" s="490" t="s">
        <v>155</v>
      </c>
      <c r="I166" s="37"/>
      <c r="J166" s="36" t="s">
        <v>3</v>
      </c>
      <c r="K166" s="30"/>
      <c r="M166" s="30"/>
    </row>
    <row r="167" spans="1:11" ht="15" customHeight="1">
      <c r="A167" s="31"/>
      <c r="B167" s="39"/>
      <c r="C167" s="40"/>
      <c r="D167" s="41"/>
      <c r="E167" s="42"/>
      <c r="F167" s="43"/>
      <c r="G167" s="44"/>
      <c r="H167" s="491"/>
      <c r="I167" s="44"/>
      <c r="J167" s="46" t="s">
        <v>803</v>
      </c>
      <c r="K167" s="30"/>
    </row>
    <row r="168" spans="1:69" s="1" customFormat="1" ht="15" customHeight="1" thickBot="1">
      <c r="A168" s="25"/>
      <c r="B168" s="70">
        <v>1</v>
      </c>
      <c r="C168" s="50" t="s">
        <v>649</v>
      </c>
      <c r="D168" s="631"/>
      <c r="E168" s="632"/>
      <c r="F168" s="51"/>
      <c r="G168" s="52" t="s">
        <v>733</v>
      </c>
      <c r="H168" s="492">
        <v>0.5</v>
      </c>
      <c r="I168" s="37" t="s">
        <v>734</v>
      </c>
      <c r="J168" s="54">
        <f>ROUND(F168*H168,0)</f>
        <v>0</v>
      </c>
      <c r="K168" s="30" t="s">
        <v>804</v>
      </c>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row>
    <row r="169" spans="1:69" s="1" customFormat="1" ht="15" customHeight="1">
      <c r="A169" s="25"/>
      <c r="B169" s="59"/>
      <c r="C169" s="60"/>
      <c r="D169" s="61"/>
      <c r="E169" s="61"/>
      <c r="F169" s="72"/>
      <c r="G169" s="63"/>
      <c r="H169" s="501" t="s">
        <v>804</v>
      </c>
      <c r="I169" s="502"/>
      <c r="J169" s="334"/>
      <c r="K169" s="30"/>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row>
    <row r="170" spans="1:69" s="1" customFormat="1" ht="15" customHeight="1" thickBot="1">
      <c r="A170" s="25"/>
      <c r="B170" s="65"/>
      <c r="C170" s="30"/>
      <c r="D170" s="30"/>
      <c r="E170" s="30"/>
      <c r="F170" s="30"/>
      <c r="G170" s="30"/>
      <c r="H170" s="503" t="s">
        <v>139</v>
      </c>
      <c r="I170" s="504"/>
      <c r="J170" s="67">
        <f>SUM(J168:J168)</f>
        <v>0</v>
      </c>
      <c r="K170" s="30" t="s">
        <v>837</v>
      </c>
      <c r="L170" s="25" t="s">
        <v>733</v>
      </c>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row>
    <row r="171" spans="1:69" s="1" customFormat="1" ht="18.75" customHeight="1">
      <c r="A171" s="25"/>
      <c r="B171" s="65"/>
      <c r="C171" s="30"/>
      <c r="D171" s="30"/>
      <c r="E171" s="30"/>
      <c r="F171" s="30"/>
      <c r="G171" s="72"/>
      <c r="H171" s="497"/>
      <c r="I171" s="63"/>
      <c r="J171" s="62"/>
      <c r="K171" s="30"/>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row>
    <row r="172" spans="1:13" ht="18.75" customHeight="1">
      <c r="A172" s="23" t="s">
        <v>982</v>
      </c>
      <c r="B172" s="35" t="s">
        <v>668</v>
      </c>
      <c r="F172" s="32"/>
      <c r="J172" s="32"/>
      <c r="M172" s="30"/>
    </row>
    <row r="173" spans="1:13" ht="11.25" customHeight="1">
      <c r="A173" s="31"/>
      <c r="C173" s="498"/>
      <c r="F173" s="32"/>
      <c r="J173" s="32"/>
      <c r="M173" s="30"/>
    </row>
    <row r="174" spans="1:13" ht="18.75" customHeight="1">
      <c r="A174" s="31"/>
      <c r="B174" s="499" t="s">
        <v>663</v>
      </c>
      <c r="C174" s="30"/>
      <c r="D174" s="305"/>
      <c r="E174" s="500" t="s">
        <v>661</v>
      </c>
      <c r="F174" s="36" t="s">
        <v>156</v>
      </c>
      <c r="G174" s="37"/>
      <c r="H174" s="490" t="s">
        <v>155</v>
      </c>
      <c r="I174" s="37"/>
      <c r="J174" s="36" t="s">
        <v>3</v>
      </c>
      <c r="K174" s="30"/>
      <c r="M174" s="30"/>
    </row>
    <row r="175" spans="1:11" ht="15" customHeight="1">
      <c r="A175" s="31"/>
      <c r="B175" s="39"/>
      <c r="C175" s="40"/>
      <c r="D175" s="41"/>
      <c r="E175" s="42"/>
      <c r="F175" s="43"/>
      <c r="G175" s="44"/>
      <c r="H175" s="491"/>
      <c r="I175" s="44"/>
      <c r="J175" s="46" t="s">
        <v>803</v>
      </c>
      <c r="K175" s="30"/>
    </row>
    <row r="176" spans="1:69" s="1" customFormat="1" ht="15" customHeight="1" thickBot="1">
      <c r="A176" s="25"/>
      <c r="B176" s="70">
        <v>1</v>
      </c>
      <c r="C176" s="50" t="s">
        <v>649</v>
      </c>
      <c r="D176" s="631"/>
      <c r="E176" s="632"/>
      <c r="F176" s="51"/>
      <c r="G176" s="52" t="s">
        <v>733</v>
      </c>
      <c r="H176" s="492">
        <v>0.8</v>
      </c>
      <c r="I176" s="37" t="s">
        <v>734</v>
      </c>
      <c r="J176" s="54">
        <f>ROUND(F176*H176,0)</f>
        <v>0</v>
      </c>
      <c r="K176" s="30" t="s">
        <v>804</v>
      </c>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row>
    <row r="177" spans="1:69" s="1" customFormat="1" ht="15" customHeight="1">
      <c r="A177" s="25"/>
      <c r="B177" s="59"/>
      <c r="C177" s="60"/>
      <c r="D177" s="61"/>
      <c r="E177" s="61"/>
      <c r="F177" s="72"/>
      <c r="G177" s="63"/>
      <c r="H177" s="501" t="s">
        <v>804</v>
      </c>
      <c r="I177" s="502"/>
      <c r="J177" s="334"/>
      <c r="K177" s="30"/>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row>
    <row r="178" spans="1:69" s="1" customFormat="1" ht="15" customHeight="1" thickBot="1">
      <c r="A178" s="25"/>
      <c r="B178" s="65"/>
      <c r="C178" s="30"/>
      <c r="D178" s="30"/>
      <c r="E178" s="30"/>
      <c r="F178" s="30"/>
      <c r="G178" s="30"/>
      <c r="H178" s="503" t="s">
        <v>139</v>
      </c>
      <c r="I178" s="504"/>
      <c r="J178" s="67">
        <f>SUM(J176:J176)</f>
        <v>0</v>
      </c>
      <c r="K178" s="30" t="s">
        <v>839</v>
      </c>
      <c r="L178" s="25" t="s">
        <v>733</v>
      </c>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row>
    <row r="179" spans="1:69" s="1" customFormat="1" ht="18.75" customHeight="1" thickBot="1">
      <c r="A179" s="25"/>
      <c r="B179" s="65"/>
      <c r="C179" s="30"/>
      <c r="D179" s="30"/>
      <c r="E179" s="30"/>
      <c r="F179" s="30"/>
      <c r="G179" s="72"/>
      <c r="H179" s="497"/>
      <c r="I179" s="63"/>
      <c r="J179" s="62"/>
      <c r="K179" s="30"/>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row>
    <row r="180" spans="1:69" s="1" customFormat="1" ht="18.75" customHeight="1">
      <c r="A180" s="25"/>
      <c r="B180" s="65"/>
      <c r="C180" s="30"/>
      <c r="D180" s="30"/>
      <c r="E180" s="30"/>
      <c r="F180" s="30"/>
      <c r="G180" s="72"/>
      <c r="H180" s="653" t="s">
        <v>983</v>
      </c>
      <c r="I180" s="654"/>
      <c r="J180" s="64"/>
      <c r="K180" s="30"/>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row>
    <row r="181" spans="8:11" ht="18.75" customHeight="1" thickBot="1">
      <c r="H181" s="651" t="s">
        <v>137</v>
      </c>
      <c r="I181" s="652"/>
      <c r="J181" s="67" t="e">
        <f>SUMIF(L36:L178,"*",J36:J178)</f>
        <v>#DIV/0!</v>
      </c>
      <c r="K181" s="30" t="s">
        <v>984</v>
      </c>
    </row>
  </sheetData>
  <sheetProtection/>
  <mergeCells count="80">
    <mergeCell ref="D176:E176"/>
    <mergeCell ref="D126:E126"/>
    <mergeCell ref="D136:E136"/>
    <mergeCell ref="D144:E144"/>
    <mergeCell ref="D152:E152"/>
    <mergeCell ref="D160:E160"/>
    <mergeCell ref="D168:E168"/>
    <mergeCell ref="D122:E122"/>
    <mergeCell ref="D123:E123"/>
    <mergeCell ref="H181:I181"/>
    <mergeCell ref="D124:E124"/>
    <mergeCell ref="D125:E125"/>
    <mergeCell ref="D128:E128"/>
    <mergeCell ref="H129:I129"/>
    <mergeCell ref="H130:I130"/>
    <mergeCell ref="H180:I180"/>
    <mergeCell ref="D127:E127"/>
    <mergeCell ref="H115:I115"/>
    <mergeCell ref="H116:I116"/>
    <mergeCell ref="B120:C120"/>
    <mergeCell ref="D120:E120"/>
    <mergeCell ref="D110:E110"/>
    <mergeCell ref="D111:E111"/>
    <mergeCell ref="D112:E112"/>
    <mergeCell ref="D114:E114"/>
    <mergeCell ref="D113:E113"/>
    <mergeCell ref="D106:E106"/>
    <mergeCell ref="D107:E107"/>
    <mergeCell ref="D108:E108"/>
    <mergeCell ref="D109:E109"/>
    <mergeCell ref="H99:I99"/>
    <mergeCell ref="H100:I100"/>
    <mergeCell ref="B104:C104"/>
    <mergeCell ref="D104:E104"/>
    <mergeCell ref="D94:E94"/>
    <mergeCell ref="D95:E95"/>
    <mergeCell ref="D96:E96"/>
    <mergeCell ref="D98:E98"/>
    <mergeCell ref="D97:E97"/>
    <mergeCell ref="D90:E90"/>
    <mergeCell ref="D91:E91"/>
    <mergeCell ref="D92:E92"/>
    <mergeCell ref="D93:E93"/>
    <mergeCell ref="H74:I74"/>
    <mergeCell ref="H75:I75"/>
    <mergeCell ref="B80:C80"/>
    <mergeCell ref="D80:E80"/>
    <mergeCell ref="D69:E69"/>
    <mergeCell ref="D70:E70"/>
    <mergeCell ref="D72:E72"/>
    <mergeCell ref="B73:C73"/>
    <mergeCell ref="D73:E73"/>
    <mergeCell ref="D71:E71"/>
    <mergeCell ref="D31:E31"/>
    <mergeCell ref="B62:C62"/>
    <mergeCell ref="D62:E62"/>
    <mergeCell ref="D35:E35"/>
    <mergeCell ref="B63:C65"/>
    <mergeCell ref="D63:E65"/>
    <mergeCell ref="B42:C42"/>
    <mergeCell ref="D42:E42"/>
    <mergeCell ref="D32:E32"/>
    <mergeCell ref="D33:E33"/>
    <mergeCell ref="I1:K1"/>
    <mergeCell ref="B5:C5"/>
    <mergeCell ref="D5:E5"/>
    <mergeCell ref="D28:E28"/>
    <mergeCell ref="D29:E29"/>
    <mergeCell ref="D30:E30"/>
    <mergeCell ref="D27:E27"/>
    <mergeCell ref="A1:B1"/>
    <mergeCell ref="C1:E1"/>
    <mergeCell ref="D68:E68"/>
    <mergeCell ref="H37:I37"/>
    <mergeCell ref="D34:E34"/>
    <mergeCell ref="H36:I36"/>
    <mergeCell ref="D67:E67"/>
    <mergeCell ref="D60:E60"/>
    <mergeCell ref="D61:E61"/>
    <mergeCell ref="D66:E66"/>
  </mergeCells>
  <printOptions/>
  <pageMargins left="0.787" right="0.787" top="0.984" bottom="0.984" header="0.512" footer="0.512"/>
  <pageSetup horizontalDpi="600" verticalDpi="600" orientation="portrait" paperSize="9" scale="90" r:id="rId1"/>
  <rowBreaks count="3" manualBreakCount="3">
    <brk id="39" max="255" man="1"/>
    <brk id="77" max="255" man="1"/>
    <brk id="131" max="10" man="1"/>
  </rowBreaks>
</worksheet>
</file>

<file path=xl/worksheets/sheet4.xml><?xml version="1.0" encoding="utf-8"?>
<worksheet xmlns="http://schemas.openxmlformats.org/spreadsheetml/2006/main" xmlns:r="http://schemas.openxmlformats.org/officeDocument/2006/relationships">
  <dimension ref="A1:BQ137"/>
  <sheetViews>
    <sheetView showGridLines="0" tabSelected="1" view="pageBreakPreview" zoomScaleSheetLayoutView="100" zoomScalePageLayoutView="0" workbookViewId="0" topLeftCell="A1">
      <selection activeCell="B5" sqref="B5:E7"/>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19"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640" t="s">
        <v>30</v>
      </c>
      <c r="D1" s="642"/>
      <c r="E1" s="641"/>
      <c r="H1" s="284" t="s">
        <v>0</v>
      </c>
      <c r="I1" s="655">
        <f>'総括表'!H4</f>
        <v>0</v>
      </c>
      <c r="J1" s="655"/>
      <c r="K1" s="655"/>
    </row>
    <row r="2" ht="14.25" customHeight="1">
      <c r="J2" s="369"/>
    </row>
    <row r="3" spans="1:2" ht="14.25">
      <c r="A3" s="23" t="s">
        <v>1</v>
      </c>
      <c r="B3" s="35" t="s">
        <v>233</v>
      </c>
    </row>
    <row r="4" ht="7.5" customHeight="1">
      <c r="A4" s="31"/>
    </row>
    <row r="5" spans="1:5" ht="15" customHeight="1">
      <c r="A5" s="31"/>
      <c r="B5" s="656" t="s">
        <v>994</v>
      </c>
      <c r="C5" s="656"/>
      <c r="D5" s="656"/>
      <c r="E5" s="656"/>
    </row>
    <row r="6" spans="1:69" s="1" customFormat="1" ht="15" customHeight="1">
      <c r="A6" s="23"/>
      <c r="B6" s="656"/>
      <c r="C6" s="656"/>
      <c r="D6" s="656"/>
      <c r="E6" s="656"/>
      <c r="F6" s="25"/>
      <c r="G6" s="25"/>
      <c r="H6" s="25" t="s">
        <v>232</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s="1" customFormat="1" ht="18.75" customHeight="1">
      <c r="A7" s="23"/>
      <c r="B7" s="656"/>
      <c r="C7" s="656"/>
      <c r="D7" s="656"/>
      <c r="E7" s="656"/>
      <c r="F7" s="478"/>
      <c r="G7" s="27" t="s">
        <v>138</v>
      </c>
      <c r="H7" s="28">
        <v>0.3</v>
      </c>
      <c r="I7" s="27" t="s">
        <v>142</v>
      </c>
      <c r="J7" s="361">
        <f>ROUND(F7*H7,0)</f>
        <v>0</v>
      </c>
      <c r="K7" s="30" t="s">
        <v>204</v>
      </c>
      <c r="L7" s="25" t="s">
        <v>138</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ht="11.25" customHeight="1">
      <c r="J8" s="479" t="s">
        <v>231</v>
      </c>
    </row>
    <row r="9" ht="9" customHeight="1">
      <c r="J9" s="479"/>
    </row>
    <row r="10" spans="1:2" ht="17.25" customHeight="1">
      <c r="A10" s="23" t="s">
        <v>26</v>
      </c>
      <c r="B10" s="35" t="s">
        <v>230</v>
      </c>
    </row>
    <row r="11" ht="7.5" customHeight="1">
      <c r="A11" s="31"/>
    </row>
    <row r="12" spans="1:11" ht="14.25">
      <c r="A12" s="31"/>
      <c r="B12" s="638" t="s">
        <v>158</v>
      </c>
      <c r="C12" s="639"/>
      <c r="D12" s="638" t="s">
        <v>157</v>
      </c>
      <c r="E12" s="639"/>
      <c r="F12" s="37" t="s">
        <v>156</v>
      </c>
      <c r="G12" s="37"/>
      <c r="H12" s="37" t="s">
        <v>155</v>
      </c>
      <c r="I12" s="37"/>
      <c r="J12" s="37" t="s">
        <v>3</v>
      </c>
      <c r="K12" s="30"/>
    </row>
    <row r="13" spans="1:11" ht="14.25">
      <c r="A13" s="31"/>
      <c r="B13" s="39"/>
      <c r="C13" s="40"/>
      <c r="D13" s="41"/>
      <c r="E13" s="42"/>
      <c r="F13" s="44"/>
      <c r="G13" s="44"/>
      <c r="H13" s="44"/>
      <c r="I13" s="44"/>
      <c r="J13" s="370" t="s">
        <v>154</v>
      </c>
      <c r="K13" s="30"/>
    </row>
    <row r="14" spans="1:69" s="1" customFormat="1" ht="15" customHeight="1">
      <c r="A14" s="25"/>
      <c r="B14" s="47">
        <v>1</v>
      </c>
      <c r="C14" s="48" t="s">
        <v>180</v>
      </c>
      <c r="D14" s="49" t="s">
        <v>179</v>
      </c>
      <c r="E14" s="50" t="s">
        <v>178</v>
      </c>
      <c r="F14" s="480"/>
      <c r="G14" s="52" t="s">
        <v>138</v>
      </c>
      <c r="H14" s="53">
        <v>0.188</v>
      </c>
      <c r="I14" s="52" t="s">
        <v>142</v>
      </c>
      <c r="J14" s="361">
        <f aca="true" t="shared" si="0" ref="J14:J24">ROUND(F14*H14,0)</f>
        <v>0</v>
      </c>
      <c r="K14" s="30" t="s">
        <v>152</v>
      </c>
      <c r="L14" s="30"/>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80"/>
      <c r="C15" s="42"/>
      <c r="D15" s="49" t="s">
        <v>177</v>
      </c>
      <c r="E15" s="50" t="s">
        <v>176</v>
      </c>
      <c r="F15" s="480"/>
      <c r="G15" s="52" t="s">
        <v>138</v>
      </c>
      <c r="H15" s="53">
        <v>0.188</v>
      </c>
      <c r="I15" s="37" t="s">
        <v>142</v>
      </c>
      <c r="J15" s="481">
        <f t="shared" si="0"/>
        <v>0</v>
      </c>
      <c r="K15" s="30" t="s">
        <v>150</v>
      </c>
      <c r="L15" s="30"/>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2</v>
      </c>
      <c r="C16" s="48" t="s">
        <v>166</v>
      </c>
      <c r="D16" s="631"/>
      <c r="E16" s="632"/>
      <c r="F16" s="480"/>
      <c r="G16" s="52" t="s">
        <v>138</v>
      </c>
      <c r="H16" s="53">
        <v>0.202</v>
      </c>
      <c r="I16" s="52" t="s">
        <v>142</v>
      </c>
      <c r="J16" s="361">
        <f t="shared" si="0"/>
        <v>0</v>
      </c>
      <c r="K16" s="30" t="s">
        <v>148</v>
      </c>
      <c r="L16" s="30"/>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3</v>
      </c>
      <c r="C17" s="48" t="s">
        <v>165</v>
      </c>
      <c r="D17" s="631"/>
      <c r="E17" s="632"/>
      <c r="F17" s="480"/>
      <c r="G17" s="52" t="s">
        <v>138</v>
      </c>
      <c r="H17" s="53">
        <v>0.22</v>
      </c>
      <c r="I17" s="52" t="s">
        <v>142</v>
      </c>
      <c r="J17" s="361">
        <f t="shared" si="0"/>
        <v>0</v>
      </c>
      <c r="K17" s="30" t="s">
        <v>146</v>
      </c>
      <c r="L17" s="30"/>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4</v>
      </c>
      <c r="C18" s="48" t="s">
        <v>164</v>
      </c>
      <c r="D18" s="631"/>
      <c r="E18" s="632"/>
      <c r="F18" s="480"/>
      <c r="G18" s="52" t="s">
        <v>138</v>
      </c>
      <c r="H18" s="53">
        <v>0.388</v>
      </c>
      <c r="I18" s="52" t="s">
        <v>142</v>
      </c>
      <c r="J18" s="361">
        <f t="shared" si="0"/>
        <v>0</v>
      </c>
      <c r="K18" s="30" t="s">
        <v>144</v>
      </c>
      <c r="L18" s="30"/>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5</v>
      </c>
      <c r="C19" s="48" t="s">
        <v>153</v>
      </c>
      <c r="D19" s="631"/>
      <c r="E19" s="632"/>
      <c r="F19" s="480"/>
      <c r="G19" s="52" t="s">
        <v>138</v>
      </c>
      <c r="H19" s="53">
        <v>0.42</v>
      </c>
      <c r="I19" s="52" t="s">
        <v>142</v>
      </c>
      <c r="J19" s="361">
        <f t="shared" si="0"/>
        <v>0</v>
      </c>
      <c r="K19" s="30" t="s">
        <v>141</v>
      </c>
      <c r="L19" s="30"/>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6</v>
      </c>
      <c r="C20" s="48" t="s">
        <v>151</v>
      </c>
      <c r="D20" s="631"/>
      <c r="E20" s="632"/>
      <c r="F20" s="480"/>
      <c r="G20" s="52" t="s">
        <v>138</v>
      </c>
      <c r="H20" s="53">
        <v>0.446</v>
      </c>
      <c r="I20" s="52" t="s">
        <v>142</v>
      </c>
      <c r="J20" s="361">
        <f t="shared" si="0"/>
        <v>0</v>
      </c>
      <c r="K20" s="30" t="s">
        <v>163</v>
      </c>
      <c r="L20" s="30"/>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7</v>
      </c>
      <c r="C21" s="48" t="s">
        <v>149</v>
      </c>
      <c r="D21" s="631"/>
      <c r="E21" s="632"/>
      <c r="F21" s="480"/>
      <c r="G21" s="52" t="s">
        <v>138</v>
      </c>
      <c r="H21" s="53">
        <v>0.476</v>
      </c>
      <c r="I21" s="52" t="s">
        <v>142</v>
      </c>
      <c r="J21" s="361">
        <f t="shared" si="0"/>
        <v>0</v>
      </c>
      <c r="K21" s="30" t="s">
        <v>162</v>
      </c>
      <c r="L21" s="30"/>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8</v>
      </c>
      <c r="C22" s="48" t="s">
        <v>147</v>
      </c>
      <c r="D22" s="631"/>
      <c r="E22" s="632"/>
      <c r="F22" s="482"/>
      <c r="G22" s="37" t="s">
        <v>138</v>
      </c>
      <c r="H22" s="53">
        <v>0.5</v>
      </c>
      <c r="I22" s="52" t="s">
        <v>142</v>
      </c>
      <c r="J22" s="361">
        <f t="shared" si="0"/>
        <v>0</v>
      </c>
      <c r="K22" s="30" t="s">
        <v>161</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9</v>
      </c>
      <c r="C23" s="50" t="s">
        <v>145</v>
      </c>
      <c r="D23" s="631"/>
      <c r="E23" s="657"/>
      <c r="F23" s="480"/>
      <c r="G23" s="52" t="s">
        <v>138</v>
      </c>
      <c r="H23" s="57">
        <v>0.5</v>
      </c>
      <c r="I23" s="37" t="s">
        <v>142</v>
      </c>
      <c r="J23" s="481">
        <f t="shared" si="0"/>
        <v>0</v>
      </c>
      <c r="K23" s="30" t="s">
        <v>175</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10</v>
      </c>
      <c r="C24" s="50" t="s">
        <v>143</v>
      </c>
      <c r="D24" s="631"/>
      <c r="E24" s="657"/>
      <c r="F24" s="480"/>
      <c r="G24" s="52" t="s">
        <v>138</v>
      </c>
      <c r="H24" s="57">
        <v>0.5</v>
      </c>
      <c r="I24" s="37" t="s">
        <v>142</v>
      </c>
      <c r="J24" s="481">
        <f t="shared" si="0"/>
        <v>0</v>
      </c>
      <c r="K24" s="30" t="s">
        <v>174</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thickBot="1">
      <c r="A25" s="25"/>
      <c r="B25" s="70">
        <v>11</v>
      </c>
      <c r="C25" s="50" t="s">
        <v>649</v>
      </c>
      <c r="D25" s="631"/>
      <c r="E25" s="657"/>
      <c r="F25" s="480"/>
      <c r="G25" s="52" t="s">
        <v>138</v>
      </c>
      <c r="H25" s="57">
        <v>0.5</v>
      </c>
      <c r="I25" s="37" t="s">
        <v>142</v>
      </c>
      <c r="J25" s="481">
        <f>ROUND(F25*H25,0)</f>
        <v>0</v>
      </c>
      <c r="K25" s="30" t="s">
        <v>173</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443"/>
      <c r="C26" s="72"/>
      <c r="D26" s="72"/>
      <c r="E26" s="72"/>
      <c r="F26" s="72"/>
      <c r="G26" s="483"/>
      <c r="H26" s="635" t="s">
        <v>650</v>
      </c>
      <c r="I26" s="636"/>
      <c r="J26" s="484"/>
      <c r="K26" s="30"/>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thickBot="1">
      <c r="A27" s="25"/>
      <c r="B27" s="443"/>
      <c r="C27" s="72"/>
      <c r="D27" s="72"/>
      <c r="E27" s="72"/>
      <c r="F27" s="72"/>
      <c r="G27" s="483"/>
      <c r="H27" s="633" t="s">
        <v>139</v>
      </c>
      <c r="I27" s="634"/>
      <c r="J27" s="485">
        <f>SUM(J14:J25)</f>
        <v>0</v>
      </c>
      <c r="K27" s="30" t="s">
        <v>197</v>
      </c>
      <c r="L27" s="25" t="s">
        <v>138</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6" customHeight="1">
      <c r="A28" s="25"/>
      <c r="B28" s="443"/>
      <c r="C28" s="72"/>
      <c r="D28" s="72"/>
      <c r="E28" s="72"/>
      <c r="F28" s="72"/>
      <c r="G28" s="63"/>
      <c r="H28" s="63"/>
      <c r="I28" s="63"/>
      <c r="J28" s="72"/>
      <c r="K28" s="30"/>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3" t="s">
        <v>31</v>
      </c>
      <c r="B29" s="35" t="s">
        <v>229</v>
      </c>
      <c r="C29" s="19"/>
      <c r="D29" s="19"/>
      <c r="E29" s="19"/>
      <c r="F29" s="19"/>
      <c r="G29" s="63"/>
      <c r="H29" s="63"/>
      <c r="I29" s="63"/>
      <c r="J29" s="72"/>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ht="7.5" customHeight="1">
      <c r="A30" s="31"/>
    </row>
    <row r="31" spans="1:69" s="1" customFormat="1" ht="13.5">
      <c r="A31" s="25"/>
      <c r="B31" s="638" t="s">
        <v>220</v>
      </c>
      <c r="C31" s="639"/>
      <c r="D31" s="638" t="s">
        <v>157</v>
      </c>
      <c r="E31" s="639"/>
      <c r="F31" s="37" t="s">
        <v>219</v>
      </c>
      <c r="G31" s="37"/>
      <c r="H31" s="37" t="s">
        <v>155</v>
      </c>
      <c r="I31" s="37"/>
      <c r="J31" s="37" t="s">
        <v>3</v>
      </c>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3.5">
      <c r="A32" s="25"/>
      <c r="B32" s="39"/>
      <c r="C32" s="40"/>
      <c r="D32" s="41"/>
      <c r="E32" s="42"/>
      <c r="F32" s="44"/>
      <c r="G32" s="44"/>
      <c r="H32" s="44"/>
      <c r="I32" s="44"/>
      <c r="J32" s="370" t="s">
        <v>154</v>
      </c>
      <c r="K32" s="30"/>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5" customHeight="1">
      <c r="A33" s="25"/>
      <c r="B33" s="47">
        <v>1</v>
      </c>
      <c r="C33" s="48" t="s">
        <v>202</v>
      </c>
      <c r="D33" s="49" t="s">
        <v>179</v>
      </c>
      <c r="E33" s="50" t="s">
        <v>178</v>
      </c>
      <c r="F33" s="480"/>
      <c r="G33" s="52" t="s">
        <v>138</v>
      </c>
      <c r="H33" s="298">
        <v>0.062</v>
      </c>
      <c r="I33" s="52" t="s">
        <v>142</v>
      </c>
      <c r="J33" s="361">
        <f aca="true" t="shared" si="1" ref="J33:J52">ROUND(F33*H33,0)</f>
        <v>0</v>
      </c>
      <c r="K33" s="30" t="s">
        <v>152</v>
      </c>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5" customHeight="1">
      <c r="A34" s="25"/>
      <c r="B34" s="80"/>
      <c r="C34" s="42"/>
      <c r="D34" s="49" t="s">
        <v>177</v>
      </c>
      <c r="E34" s="50" t="s">
        <v>176</v>
      </c>
      <c r="F34" s="480"/>
      <c r="G34" s="52" t="s">
        <v>138</v>
      </c>
      <c r="H34" s="299">
        <v>0.05</v>
      </c>
      <c r="I34" s="37" t="s">
        <v>142</v>
      </c>
      <c r="J34" s="481">
        <f t="shared" si="1"/>
        <v>0</v>
      </c>
      <c r="K34" s="30" t="s">
        <v>150</v>
      </c>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5" customHeight="1">
      <c r="A35" s="25"/>
      <c r="B35" s="47">
        <v>2</v>
      </c>
      <c r="C35" s="48" t="s">
        <v>201</v>
      </c>
      <c r="D35" s="49" t="s">
        <v>179</v>
      </c>
      <c r="E35" s="50" t="s">
        <v>178</v>
      </c>
      <c r="F35" s="480"/>
      <c r="G35" s="52" t="s">
        <v>138</v>
      </c>
      <c r="H35" s="298">
        <v>0.05</v>
      </c>
      <c r="I35" s="52" t="s">
        <v>142</v>
      </c>
      <c r="J35" s="361">
        <f t="shared" si="1"/>
        <v>0</v>
      </c>
      <c r="K35" s="30" t="s">
        <v>148</v>
      </c>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s="1" customFormat="1" ht="15" customHeight="1">
      <c r="A36" s="25"/>
      <c r="B36" s="80"/>
      <c r="C36" s="42"/>
      <c r="D36" s="49" t="s">
        <v>177</v>
      </c>
      <c r="E36" s="50" t="s">
        <v>176</v>
      </c>
      <c r="F36" s="480"/>
      <c r="G36" s="52" t="s">
        <v>138</v>
      </c>
      <c r="H36" s="299">
        <v>0.041</v>
      </c>
      <c r="I36" s="37" t="s">
        <v>142</v>
      </c>
      <c r="J36" s="481">
        <f t="shared" si="1"/>
        <v>0</v>
      </c>
      <c r="K36" s="30" t="s">
        <v>146</v>
      </c>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s="1" customFormat="1" ht="15" customHeight="1">
      <c r="A37" s="25"/>
      <c r="B37" s="47">
        <v>3</v>
      </c>
      <c r="C37" s="48" t="s">
        <v>200</v>
      </c>
      <c r="D37" s="49" t="s">
        <v>179</v>
      </c>
      <c r="E37" s="50" t="s">
        <v>178</v>
      </c>
      <c r="F37" s="480"/>
      <c r="G37" s="52" t="s">
        <v>138</v>
      </c>
      <c r="H37" s="298">
        <v>0.071</v>
      </c>
      <c r="I37" s="52" t="s">
        <v>142</v>
      </c>
      <c r="J37" s="361">
        <f t="shared" si="1"/>
        <v>0</v>
      </c>
      <c r="K37" s="30" t="s">
        <v>144</v>
      </c>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s="1" customFormat="1" ht="15" customHeight="1">
      <c r="A38" s="25"/>
      <c r="B38" s="80"/>
      <c r="C38" s="42"/>
      <c r="D38" s="49" t="s">
        <v>177</v>
      </c>
      <c r="E38" s="50" t="s">
        <v>176</v>
      </c>
      <c r="F38" s="480"/>
      <c r="G38" s="52" t="s">
        <v>138</v>
      </c>
      <c r="H38" s="299">
        <v>0.057</v>
      </c>
      <c r="I38" s="37" t="s">
        <v>142</v>
      </c>
      <c r="J38" s="481">
        <f t="shared" si="1"/>
        <v>0</v>
      </c>
      <c r="K38" s="30" t="s">
        <v>141</v>
      </c>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row r="39" spans="1:69" s="1" customFormat="1" ht="15" customHeight="1">
      <c r="A39" s="25"/>
      <c r="B39" s="47">
        <v>4</v>
      </c>
      <c r="C39" s="48" t="s">
        <v>199</v>
      </c>
      <c r="D39" s="49" t="s">
        <v>179</v>
      </c>
      <c r="E39" s="50" t="s">
        <v>178</v>
      </c>
      <c r="F39" s="480"/>
      <c r="G39" s="52" t="s">
        <v>138</v>
      </c>
      <c r="H39" s="298">
        <v>0.086</v>
      </c>
      <c r="I39" s="52" t="s">
        <v>142</v>
      </c>
      <c r="J39" s="361">
        <f t="shared" si="1"/>
        <v>0</v>
      </c>
      <c r="K39" s="30" t="s">
        <v>163</v>
      </c>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row r="40" spans="1:69" s="1" customFormat="1" ht="15" customHeight="1">
      <c r="A40" s="25"/>
      <c r="B40" s="80"/>
      <c r="C40" s="42"/>
      <c r="D40" s="49" t="s">
        <v>177</v>
      </c>
      <c r="E40" s="50" t="s">
        <v>176</v>
      </c>
      <c r="F40" s="480"/>
      <c r="G40" s="52" t="s">
        <v>138</v>
      </c>
      <c r="H40" s="299">
        <v>0.075</v>
      </c>
      <c r="I40" s="37" t="s">
        <v>142</v>
      </c>
      <c r="J40" s="481">
        <f t="shared" si="1"/>
        <v>0</v>
      </c>
      <c r="K40" s="30" t="s">
        <v>162</v>
      </c>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row>
    <row r="41" spans="1:69" s="1" customFormat="1" ht="15" customHeight="1">
      <c r="A41" s="25"/>
      <c r="B41" s="47">
        <v>5</v>
      </c>
      <c r="C41" s="48" t="s">
        <v>183</v>
      </c>
      <c r="D41" s="49" t="s">
        <v>179</v>
      </c>
      <c r="E41" s="50" t="s">
        <v>178</v>
      </c>
      <c r="F41" s="480"/>
      <c r="G41" s="52" t="s">
        <v>138</v>
      </c>
      <c r="H41" s="298">
        <v>0.072</v>
      </c>
      <c r="I41" s="52" t="s">
        <v>142</v>
      </c>
      <c r="J41" s="361">
        <f t="shared" si="1"/>
        <v>0</v>
      </c>
      <c r="K41" s="30" t="s">
        <v>161</v>
      </c>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row>
    <row r="42" spans="1:69" s="1" customFormat="1" ht="15" customHeight="1">
      <c r="A42" s="25"/>
      <c r="B42" s="80"/>
      <c r="C42" s="42"/>
      <c r="D42" s="49" t="s">
        <v>177</v>
      </c>
      <c r="E42" s="50" t="s">
        <v>176</v>
      </c>
      <c r="F42" s="480"/>
      <c r="G42" s="52" t="s">
        <v>138</v>
      </c>
      <c r="H42" s="299">
        <v>0.032</v>
      </c>
      <c r="I42" s="37" t="s">
        <v>142</v>
      </c>
      <c r="J42" s="481">
        <f t="shared" si="1"/>
        <v>0</v>
      </c>
      <c r="K42" s="30" t="s">
        <v>175</v>
      </c>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row>
    <row r="43" spans="1:69" s="1" customFormat="1" ht="15" customHeight="1">
      <c r="A43" s="25"/>
      <c r="B43" s="47">
        <v>6</v>
      </c>
      <c r="C43" s="48" t="s">
        <v>182</v>
      </c>
      <c r="D43" s="49" t="s">
        <v>179</v>
      </c>
      <c r="E43" s="50" t="s">
        <v>178</v>
      </c>
      <c r="F43" s="480"/>
      <c r="G43" s="52" t="s">
        <v>138</v>
      </c>
      <c r="H43" s="298">
        <v>0.085</v>
      </c>
      <c r="I43" s="52" t="s">
        <v>142</v>
      </c>
      <c r="J43" s="361">
        <f t="shared" si="1"/>
        <v>0</v>
      </c>
      <c r="K43" s="30" t="s">
        <v>174</v>
      </c>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row>
    <row r="44" spans="1:69" s="1" customFormat="1" ht="15" customHeight="1">
      <c r="A44" s="25"/>
      <c r="B44" s="80"/>
      <c r="C44" s="42"/>
      <c r="D44" s="49" t="s">
        <v>177</v>
      </c>
      <c r="E44" s="50" t="s">
        <v>176</v>
      </c>
      <c r="F44" s="480"/>
      <c r="G44" s="52" t="s">
        <v>138</v>
      </c>
      <c r="H44" s="299">
        <v>0.034</v>
      </c>
      <c r="I44" s="37" t="s">
        <v>142</v>
      </c>
      <c r="J44" s="481">
        <f t="shared" si="1"/>
        <v>0</v>
      </c>
      <c r="K44" s="30" t="s">
        <v>173</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row>
    <row r="45" spans="1:69" s="1" customFormat="1" ht="15" customHeight="1">
      <c r="A45" s="25"/>
      <c r="B45" s="47">
        <v>7</v>
      </c>
      <c r="C45" s="48" t="s">
        <v>181</v>
      </c>
      <c r="D45" s="49" t="s">
        <v>179</v>
      </c>
      <c r="E45" s="50" t="s">
        <v>178</v>
      </c>
      <c r="F45" s="480"/>
      <c r="G45" s="52" t="s">
        <v>138</v>
      </c>
      <c r="H45" s="298">
        <v>0.099</v>
      </c>
      <c r="I45" s="52" t="s">
        <v>142</v>
      </c>
      <c r="J45" s="361">
        <f t="shared" si="1"/>
        <v>0</v>
      </c>
      <c r="K45" s="30" t="s">
        <v>172</v>
      </c>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row>
    <row r="46" spans="1:69" s="1" customFormat="1" ht="15" customHeight="1">
      <c r="A46" s="25"/>
      <c r="B46" s="80"/>
      <c r="C46" s="42"/>
      <c r="D46" s="49" t="s">
        <v>177</v>
      </c>
      <c r="E46" s="50" t="s">
        <v>176</v>
      </c>
      <c r="F46" s="480"/>
      <c r="G46" s="52" t="s">
        <v>138</v>
      </c>
      <c r="H46" s="299">
        <v>0.035</v>
      </c>
      <c r="I46" s="37" t="s">
        <v>142</v>
      </c>
      <c r="J46" s="481">
        <f t="shared" si="1"/>
        <v>0</v>
      </c>
      <c r="K46" s="30" t="s">
        <v>171</v>
      </c>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row>
    <row r="47" spans="1:69" s="1" customFormat="1" ht="15" customHeight="1">
      <c r="A47" s="25"/>
      <c r="B47" s="47">
        <v>8</v>
      </c>
      <c r="C47" s="48" t="s">
        <v>180</v>
      </c>
      <c r="D47" s="49" t="s">
        <v>179</v>
      </c>
      <c r="E47" s="50" t="s">
        <v>178</v>
      </c>
      <c r="F47" s="480"/>
      <c r="G47" s="52" t="s">
        <v>138</v>
      </c>
      <c r="H47" s="298">
        <v>0.178</v>
      </c>
      <c r="I47" s="52" t="s">
        <v>142</v>
      </c>
      <c r="J47" s="361">
        <f t="shared" si="1"/>
        <v>0</v>
      </c>
      <c r="K47" s="30" t="s">
        <v>170</v>
      </c>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row>
    <row r="48" spans="1:69" s="1" customFormat="1" ht="15" customHeight="1">
      <c r="A48" s="25"/>
      <c r="B48" s="80"/>
      <c r="C48" s="42"/>
      <c r="D48" s="49" t="s">
        <v>177</v>
      </c>
      <c r="E48" s="50" t="s">
        <v>176</v>
      </c>
      <c r="F48" s="480"/>
      <c r="G48" s="52" t="s">
        <v>138</v>
      </c>
      <c r="H48" s="299">
        <v>0.185</v>
      </c>
      <c r="I48" s="37" t="s">
        <v>142</v>
      </c>
      <c r="J48" s="481">
        <f t="shared" si="1"/>
        <v>0</v>
      </c>
      <c r="K48" s="30" t="s">
        <v>169</v>
      </c>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row>
    <row r="49" spans="1:69" s="1" customFormat="1" ht="15" customHeight="1">
      <c r="A49" s="25"/>
      <c r="B49" s="47">
        <v>9</v>
      </c>
      <c r="C49" s="48" t="s">
        <v>166</v>
      </c>
      <c r="D49" s="631"/>
      <c r="E49" s="632"/>
      <c r="F49" s="480"/>
      <c r="G49" s="52" t="s">
        <v>138</v>
      </c>
      <c r="H49" s="298">
        <v>0.204</v>
      </c>
      <c r="I49" s="52" t="s">
        <v>142</v>
      </c>
      <c r="J49" s="361">
        <f t="shared" si="1"/>
        <v>0</v>
      </c>
      <c r="K49" s="30" t="s">
        <v>168</v>
      </c>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1:69" s="1" customFormat="1" ht="15" customHeight="1">
      <c r="A50" s="25"/>
      <c r="B50" s="47">
        <v>10</v>
      </c>
      <c r="C50" s="48" t="s">
        <v>165</v>
      </c>
      <c r="D50" s="631"/>
      <c r="E50" s="632"/>
      <c r="F50" s="480"/>
      <c r="G50" s="52" t="s">
        <v>138</v>
      </c>
      <c r="H50" s="298">
        <v>0.221</v>
      </c>
      <c r="I50" s="52" t="s">
        <v>142</v>
      </c>
      <c r="J50" s="361">
        <f t="shared" si="1"/>
        <v>0</v>
      </c>
      <c r="K50" s="30" t="s">
        <v>198</v>
      </c>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row>
    <row r="51" spans="1:69" s="1" customFormat="1" ht="15" customHeight="1">
      <c r="A51" s="25"/>
      <c r="B51" s="47">
        <v>11</v>
      </c>
      <c r="C51" s="48" t="s">
        <v>164</v>
      </c>
      <c r="D51" s="631"/>
      <c r="E51" s="632"/>
      <c r="F51" s="480"/>
      <c r="G51" s="52" t="s">
        <v>138</v>
      </c>
      <c r="H51" s="298">
        <v>0.239</v>
      </c>
      <c r="I51" s="52" t="s">
        <v>142</v>
      </c>
      <c r="J51" s="361">
        <f t="shared" si="1"/>
        <v>0</v>
      </c>
      <c r="K51" s="30" t="s">
        <v>193</v>
      </c>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row>
    <row r="52" spans="1:69" s="1" customFormat="1" ht="15" customHeight="1" thickBot="1">
      <c r="A52" s="25"/>
      <c r="B52" s="70">
        <v>12</v>
      </c>
      <c r="C52" s="50" t="s">
        <v>153</v>
      </c>
      <c r="D52" s="631"/>
      <c r="E52" s="632"/>
      <c r="F52" s="480"/>
      <c r="G52" s="52" t="s">
        <v>138</v>
      </c>
      <c r="H52" s="298">
        <v>0.248</v>
      </c>
      <c r="I52" s="52" t="s">
        <v>142</v>
      </c>
      <c r="J52" s="361">
        <f t="shared" si="1"/>
        <v>0</v>
      </c>
      <c r="K52" s="30" t="s">
        <v>192</v>
      </c>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row>
    <row r="53" spans="1:69" s="1" customFormat="1" ht="15" customHeight="1">
      <c r="A53" s="25"/>
      <c r="B53" s="332"/>
      <c r="C53" s="61"/>
      <c r="D53" s="60"/>
      <c r="E53" s="60"/>
      <c r="F53" s="72"/>
      <c r="G53" s="60"/>
      <c r="H53" s="635" t="s">
        <v>228</v>
      </c>
      <c r="I53" s="636"/>
      <c r="J53" s="484"/>
      <c r="K53" s="30"/>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1" customFormat="1" ht="15" customHeight="1" thickBot="1">
      <c r="A54" s="25"/>
      <c r="B54" s="332"/>
      <c r="C54" s="61"/>
      <c r="D54" s="60"/>
      <c r="E54" s="60"/>
      <c r="F54" s="72"/>
      <c r="G54" s="60"/>
      <c r="H54" s="633" t="s">
        <v>139</v>
      </c>
      <c r="I54" s="634"/>
      <c r="J54" s="485">
        <f>SUM(J33:J52)</f>
        <v>0</v>
      </c>
      <c r="K54" s="30" t="s">
        <v>227</v>
      </c>
      <c r="L54" s="25" t="s">
        <v>733</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2" ht="18.75" customHeight="1">
      <c r="A55" s="23" t="s">
        <v>801</v>
      </c>
      <c r="B55" s="35" t="s">
        <v>226</v>
      </c>
    </row>
    <row r="56" ht="8.25" customHeight="1">
      <c r="A56" s="31"/>
    </row>
    <row r="57" spans="1:11" ht="18.75" customHeight="1">
      <c r="A57" s="31"/>
      <c r="B57" s="638" t="s">
        <v>220</v>
      </c>
      <c r="C57" s="639"/>
      <c r="D57" s="638" t="s">
        <v>157</v>
      </c>
      <c r="E57" s="639"/>
      <c r="F57" s="37" t="s">
        <v>219</v>
      </c>
      <c r="G57" s="37"/>
      <c r="H57" s="37" t="s">
        <v>155</v>
      </c>
      <c r="I57" s="37"/>
      <c r="J57" s="37" t="s">
        <v>3</v>
      </c>
      <c r="K57" s="30"/>
    </row>
    <row r="58" spans="1:11" ht="15" customHeight="1">
      <c r="A58" s="31"/>
      <c r="B58" s="39"/>
      <c r="C58" s="40"/>
      <c r="D58" s="41"/>
      <c r="E58" s="42"/>
      <c r="F58" s="44"/>
      <c r="G58" s="44"/>
      <c r="H58" s="44"/>
      <c r="I58" s="44"/>
      <c r="J58" s="370" t="s">
        <v>803</v>
      </c>
      <c r="K58" s="30"/>
    </row>
    <row r="59" spans="1:69" s="1" customFormat="1" ht="15" customHeight="1">
      <c r="A59" s="25"/>
      <c r="B59" s="47">
        <v>1</v>
      </c>
      <c r="C59" s="48" t="s">
        <v>202</v>
      </c>
      <c r="D59" s="49" t="s">
        <v>751</v>
      </c>
      <c r="E59" s="50" t="s">
        <v>178</v>
      </c>
      <c r="F59" s="51"/>
      <c r="G59" s="52" t="s">
        <v>733</v>
      </c>
      <c r="H59" s="298">
        <v>0.067</v>
      </c>
      <c r="I59" s="52" t="s">
        <v>734</v>
      </c>
      <c r="J59" s="54">
        <f aca="true" t="shared" si="2" ref="J59:J76">ROUND(F59*H59,0)</f>
        <v>0</v>
      </c>
      <c r="K59" s="30" t="s">
        <v>804</v>
      </c>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69" s="1" customFormat="1" ht="15" customHeight="1">
      <c r="A60" s="25"/>
      <c r="B60" s="80"/>
      <c r="C60" s="42"/>
      <c r="D60" s="49" t="s">
        <v>752</v>
      </c>
      <c r="E60" s="50" t="s">
        <v>176</v>
      </c>
      <c r="F60" s="51"/>
      <c r="G60" s="52" t="s">
        <v>733</v>
      </c>
      <c r="H60" s="299">
        <v>0.042</v>
      </c>
      <c r="I60" s="37" t="s">
        <v>734</v>
      </c>
      <c r="J60" s="58">
        <f t="shared" si="2"/>
        <v>0</v>
      </c>
      <c r="K60" s="30" t="s">
        <v>805</v>
      </c>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1:69" s="1" customFormat="1" ht="15" customHeight="1">
      <c r="A61" s="25"/>
      <c r="B61" s="47">
        <v>2</v>
      </c>
      <c r="C61" s="48" t="s">
        <v>201</v>
      </c>
      <c r="D61" s="49" t="s">
        <v>751</v>
      </c>
      <c r="E61" s="50" t="s">
        <v>178</v>
      </c>
      <c r="F61" s="51"/>
      <c r="G61" s="52" t="s">
        <v>733</v>
      </c>
      <c r="H61" s="298">
        <v>0.044</v>
      </c>
      <c r="I61" s="52" t="s">
        <v>734</v>
      </c>
      <c r="J61" s="54">
        <f t="shared" si="2"/>
        <v>0</v>
      </c>
      <c r="K61" s="30" t="s">
        <v>806</v>
      </c>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row>
    <row r="62" spans="1:69" s="1" customFormat="1" ht="15" customHeight="1">
      <c r="A62" s="25"/>
      <c r="B62" s="80"/>
      <c r="C62" s="42"/>
      <c r="D62" s="49" t="s">
        <v>752</v>
      </c>
      <c r="E62" s="50" t="s">
        <v>176</v>
      </c>
      <c r="F62" s="51"/>
      <c r="G62" s="52" t="s">
        <v>733</v>
      </c>
      <c r="H62" s="299">
        <v>0.043</v>
      </c>
      <c r="I62" s="37" t="s">
        <v>734</v>
      </c>
      <c r="J62" s="58">
        <f t="shared" si="2"/>
        <v>0</v>
      </c>
      <c r="K62" s="30" t="s">
        <v>807</v>
      </c>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row>
    <row r="63" spans="1:69" s="1" customFormat="1" ht="15" customHeight="1">
      <c r="A63" s="25"/>
      <c r="B63" s="47">
        <v>3</v>
      </c>
      <c r="C63" s="48" t="s">
        <v>200</v>
      </c>
      <c r="D63" s="49" t="s">
        <v>751</v>
      </c>
      <c r="E63" s="50" t="s">
        <v>178</v>
      </c>
      <c r="F63" s="51"/>
      <c r="G63" s="52" t="s">
        <v>733</v>
      </c>
      <c r="H63" s="298">
        <v>0.072</v>
      </c>
      <c r="I63" s="52" t="s">
        <v>734</v>
      </c>
      <c r="J63" s="54">
        <f t="shared" si="2"/>
        <v>0</v>
      </c>
      <c r="K63" s="30" t="s">
        <v>808</v>
      </c>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row>
    <row r="64" spans="1:69" s="1" customFormat="1" ht="15" customHeight="1">
      <c r="A64" s="25"/>
      <c r="B64" s="80"/>
      <c r="C64" s="42"/>
      <c r="D64" s="49" t="s">
        <v>752</v>
      </c>
      <c r="E64" s="50" t="s">
        <v>176</v>
      </c>
      <c r="F64" s="51"/>
      <c r="G64" s="52" t="s">
        <v>733</v>
      </c>
      <c r="H64" s="299">
        <v>0.07</v>
      </c>
      <c r="I64" s="37" t="s">
        <v>734</v>
      </c>
      <c r="J64" s="58">
        <f t="shared" si="2"/>
        <v>0</v>
      </c>
      <c r="K64" s="30" t="s">
        <v>735</v>
      </c>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row>
    <row r="65" spans="1:69" s="1" customFormat="1" ht="15" customHeight="1">
      <c r="A65" s="25"/>
      <c r="B65" s="47">
        <v>4</v>
      </c>
      <c r="C65" s="48" t="s">
        <v>199</v>
      </c>
      <c r="D65" s="49" t="s">
        <v>751</v>
      </c>
      <c r="E65" s="50" t="s">
        <v>178</v>
      </c>
      <c r="F65" s="51"/>
      <c r="G65" s="52" t="s">
        <v>733</v>
      </c>
      <c r="H65" s="298">
        <v>0.073</v>
      </c>
      <c r="I65" s="52" t="s">
        <v>734</v>
      </c>
      <c r="J65" s="54">
        <f t="shared" si="2"/>
        <v>0</v>
      </c>
      <c r="K65" s="30" t="s">
        <v>736</v>
      </c>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row>
    <row r="66" spans="1:69" s="1" customFormat="1" ht="15" customHeight="1">
      <c r="A66" s="25"/>
      <c r="B66" s="80"/>
      <c r="C66" s="42"/>
      <c r="D66" s="49" t="s">
        <v>752</v>
      </c>
      <c r="E66" s="50" t="s">
        <v>176</v>
      </c>
      <c r="F66" s="51"/>
      <c r="G66" s="52" t="s">
        <v>733</v>
      </c>
      <c r="H66" s="299">
        <v>0.072</v>
      </c>
      <c r="I66" s="37" t="s">
        <v>734</v>
      </c>
      <c r="J66" s="58">
        <f t="shared" si="2"/>
        <v>0</v>
      </c>
      <c r="K66" s="30" t="s">
        <v>737</v>
      </c>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row>
    <row r="67" spans="1:69" s="1" customFormat="1" ht="15" customHeight="1">
      <c r="A67" s="25"/>
      <c r="B67" s="47">
        <v>5</v>
      </c>
      <c r="C67" s="48" t="s">
        <v>183</v>
      </c>
      <c r="D67" s="49" t="s">
        <v>751</v>
      </c>
      <c r="E67" s="50" t="s">
        <v>178</v>
      </c>
      <c r="F67" s="51"/>
      <c r="G67" s="52" t="s">
        <v>733</v>
      </c>
      <c r="H67" s="298">
        <v>0.09</v>
      </c>
      <c r="I67" s="52" t="s">
        <v>734</v>
      </c>
      <c r="J67" s="54">
        <f t="shared" si="2"/>
        <v>0</v>
      </c>
      <c r="K67" s="30" t="s">
        <v>738</v>
      </c>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row>
    <row r="68" spans="1:69" s="1" customFormat="1" ht="15" customHeight="1">
      <c r="A68" s="25"/>
      <c r="B68" s="80"/>
      <c r="C68" s="42"/>
      <c r="D68" s="49" t="s">
        <v>752</v>
      </c>
      <c r="E68" s="50" t="s">
        <v>176</v>
      </c>
      <c r="F68" s="51"/>
      <c r="G68" s="52" t="s">
        <v>733</v>
      </c>
      <c r="H68" s="299">
        <v>0.085</v>
      </c>
      <c r="I68" s="37" t="s">
        <v>734</v>
      </c>
      <c r="J68" s="58">
        <f t="shared" si="2"/>
        <v>0</v>
      </c>
      <c r="K68" s="30" t="s">
        <v>809</v>
      </c>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row>
    <row r="69" spans="1:69" s="1" customFormat="1" ht="15" customHeight="1">
      <c r="A69" s="25"/>
      <c r="B69" s="47">
        <v>6</v>
      </c>
      <c r="C69" s="48" t="s">
        <v>182</v>
      </c>
      <c r="D69" s="49" t="s">
        <v>751</v>
      </c>
      <c r="E69" s="50" t="s">
        <v>178</v>
      </c>
      <c r="F69" s="51"/>
      <c r="G69" s="52" t="s">
        <v>733</v>
      </c>
      <c r="H69" s="298">
        <v>0.092</v>
      </c>
      <c r="I69" s="52" t="s">
        <v>734</v>
      </c>
      <c r="J69" s="54">
        <f t="shared" si="2"/>
        <v>0</v>
      </c>
      <c r="K69" s="30" t="s">
        <v>859</v>
      </c>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row>
    <row r="70" spans="1:69" s="1" customFormat="1" ht="15" customHeight="1">
      <c r="A70" s="25"/>
      <c r="B70" s="80"/>
      <c r="C70" s="42"/>
      <c r="D70" s="49" t="s">
        <v>752</v>
      </c>
      <c r="E70" s="50" t="s">
        <v>176</v>
      </c>
      <c r="F70" s="51"/>
      <c r="G70" s="52" t="s">
        <v>733</v>
      </c>
      <c r="H70" s="299">
        <v>0.092</v>
      </c>
      <c r="I70" s="37" t="s">
        <v>734</v>
      </c>
      <c r="J70" s="58">
        <f t="shared" si="2"/>
        <v>0</v>
      </c>
      <c r="K70" s="30" t="s">
        <v>862</v>
      </c>
      <c r="L70" s="25"/>
      <c r="M70" s="30"/>
      <c r="N70" s="30"/>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row>
    <row r="71" spans="1:69" s="1" customFormat="1" ht="15" customHeight="1">
      <c r="A71" s="25"/>
      <c r="B71" s="47">
        <v>7</v>
      </c>
      <c r="C71" s="48" t="s">
        <v>181</v>
      </c>
      <c r="D71" s="49" t="s">
        <v>751</v>
      </c>
      <c r="E71" s="50" t="s">
        <v>178</v>
      </c>
      <c r="F71" s="51"/>
      <c r="G71" s="52" t="s">
        <v>733</v>
      </c>
      <c r="H71" s="298">
        <v>0.107</v>
      </c>
      <c r="I71" s="52" t="s">
        <v>734</v>
      </c>
      <c r="J71" s="54">
        <f t="shared" si="2"/>
        <v>0</v>
      </c>
      <c r="K71" s="30" t="s">
        <v>761</v>
      </c>
      <c r="L71" s="25"/>
      <c r="M71" s="30"/>
      <c r="N71" s="30"/>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row>
    <row r="72" spans="1:69" s="1" customFormat="1" ht="15" customHeight="1">
      <c r="A72" s="25"/>
      <c r="B72" s="80"/>
      <c r="C72" s="42"/>
      <c r="D72" s="49" t="s">
        <v>752</v>
      </c>
      <c r="E72" s="50" t="s">
        <v>176</v>
      </c>
      <c r="F72" s="51"/>
      <c r="G72" s="52" t="s">
        <v>733</v>
      </c>
      <c r="H72" s="299">
        <v>0.105</v>
      </c>
      <c r="I72" s="37" t="s">
        <v>734</v>
      </c>
      <c r="J72" s="58">
        <f t="shared" si="2"/>
        <v>0</v>
      </c>
      <c r="K72" s="30" t="s">
        <v>762</v>
      </c>
      <c r="L72" s="25"/>
      <c r="M72" s="30"/>
      <c r="N72" s="30"/>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row>
    <row r="73" spans="1:69" s="1" customFormat="1" ht="15" customHeight="1">
      <c r="A73" s="25"/>
      <c r="B73" s="47">
        <v>8</v>
      </c>
      <c r="C73" s="48" t="s">
        <v>180</v>
      </c>
      <c r="D73" s="49" t="s">
        <v>751</v>
      </c>
      <c r="E73" s="50" t="s">
        <v>178</v>
      </c>
      <c r="F73" s="51"/>
      <c r="G73" s="52" t="s">
        <v>733</v>
      </c>
      <c r="H73" s="298">
        <v>0.192</v>
      </c>
      <c r="I73" s="52" t="s">
        <v>734</v>
      </c>
      <c r="J73" s="54">
        <f t="shared" si="2"/>
        <v>0</v>
      </c>
      <c r="K73" s="30" t="s">
        <v>742</v>
      </c>
      <c r="L73" s="25"/>
      <c r="M73" s="30"/>
      <c r="N73" s="30"/>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row>
    <row r="74" spans="1:69" s="1" customFormat="1" ht="15" customHeight="1">
      <c r="A74" s="25"/>
      <c r="B74" s="80"/>
      <c r="C74" s="42"/>
      <c r="D74" s="49" t="s">
        <v>752</v>
      </c>
      <c r="E74" s="50" t="s">
        <v>176</v>
      </c>
      <c r="F74" s="51"/>
      <c r="G74" s="52" t="s">
        <v>733</v>
      </c>
      <c r="H74" s="299">
        <v>0.191</v>
      </c>
      <c r="I74" s="37" t="s">
        <v>734</v>
      </c>
      <c r="J74" s="58">
        <f t="shared" si="2"/>
        <v>0</v>
      </c>
      <c r="K74" s="30" t="s">
        <v>763</v>
      </c>
      <c r="L74" s="25"/>
      <c r="M74" s="25"/>
      <c r="N74" s="30"/>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row>
    <row r="75" spans="1:69" s="1" customFormat="1" ht="15" customHeight="1">
      <c r="A75" s="25"/>
      <c r="B75" s="47">
        <v>9</v>
      </c>
      <c r="C75" s="48" t="s">
        <v>166</v>
      </c>
      <c r="D75" s="631"/>
      <c r="E75" s="632"/>
      <c r="F75" s="51"/>
      <c r="G75" s="52" t="s">
        <v>733</v>
      </c>
      <c r="H75" s="298">
        <v>0.209</v>
      </c>
      <c r="I75" s="52" t="s">
        <v>734</v>
      </c>
      <c r="J75" s="54">
        <f t="shared" si="2"/>
        <v>0</v>
      </c>
      <c r="K75" s="30" t="s">
        <v>764</v>
      </c>
      <c r="L75" s="25"/>
      <c r="M75" s="25"/>
      <c r="N75" s="30"/>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row>
    <row r="76" spans="1:69" s="1" customFormat="1" ht="15" customHeight="1">
      <c r="A76" s="25"/>
      <c r="B76" s="47">
        <v>10</v>
      </c>
      <c r="C76" s="48" t="s">
        <v>165</v>
      </c>
      <c r="D76" s="631"/>
      <c r="E76" s="632"/>
      <c r="F76" s="51"/>
      <c r="G76" s="52" t="s">
        <v>733</v>
      </c>
      <c r="H76" s="298">
        <v>0.226</v>
      </c>
      <c r="I76" s="52" t="s">
        <v>734</v>
      </c>
      <c r="J76" s="54">
        <f t="shared" si="2"/>
        <v>0</v>
      </c>
      <c r="K76" s="30" t="s">
        <v>765</v>
      </c>
      <c r="L76" s="25"/>
      <c r="M76" s="25"/>
      <c r="N76" s="30"/>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row>
    <row r="77" spans="1:69" s="1" customFormat="1" ht="15" customHeight="1">
      <c r="A77" s="25"/>
      <c r="B77" s="643" t="s">
        <v>186</v>
      </c>
      <c r="C77" s="644"/>
      <c r="D77" s="631"/>
      <c r="E77" s="632"/>
      <c r="F77" s="300"/>
      <c r="G77" s="301"/>
      <c r="H77" s="486"/>
      <c r="I77" s="301"/>
      <c r="J77" s="58">
        <f>SUM(J59:J76)</f>
        <v>0</v>
      </c>
      <c r="K77" s="30" t="s">
        <v>811</v>
      </c>
      <c r="L77" s="25"/>
      <c r="M77" s="25"/>
      <c r="N77" s="30"/>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row>
    <row r="78" spans="1:69" s="1" customFormat="1" ht="13.5">
      <c r="A78" s="25"/>
      <c r="B78" s="645"/>
      <c r="C78" s="646"/>
      <c r="D78" s="645"/>
      <c r="E78" s="646"/>
      <c r="F78" s="303" t="s">
        <v>225</v>
      </c>
      <c r="G78" s="37"/>
      <c r="H78" s="304" t="s">
        <v>660</v>
      </c>
      <c r="I78" s="37"/>
      <c r="J78" s="303"/>
      <c r="K78" s="30"/>
      <c r="L78" s="25"/>
      <c r="M78" s="25"/>
      <c r="N78" s="30"/>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row>
    <row r="79" spans="1:69" s="1" customFormat="1" ht="15" customHeight="1">
      <c r="A79" s="25"/>
      <c r="B79" s="647"/>
      <c r="C79" s="648"/>
      <c r="D79" s="647"/>
      <c r="E79" s="648"/>
      <c r="F79" s="306">
        <f>J77</f>
        <v>0</v>
      </c>
      <c r="G79" s="307" t="s">
        <v>733</v>
      </c>
      <c r="H79" s="308" t="e">
        <f>'財政力附表'!S28</f>
        <v>#DIV/0!</v>
      </c>
      <c r="I79" s="307" t="s">
        <v>734</v>
      </c>
      <c r="J79" s="306" t="e">
        <f>ROUND(F79*H79,0)</f>
        <v>#DIV/0!</v>
      </c>
      <c r="K79" s="30" t="s">
        <v>814</v>
      </c>
      <c r="L79" s="25"/>
      <c r="M79" s="25"/>
      <c r="N79" s="30"/>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row>
    <row r="80" spans="1:69" s="1" customFormat="1" ht="13.5">
      <c r="A80" s="25"/>
      <c r="B80" s="649"/>
      <c r="C80" s="650"/>
      <c r="D80" s="649"/>
      <c r="E80" s="650"/>
      <c r="F80" s="310"/>
      <c r="G80" s="311"/>
      <c r="H80" s="343" t="s">
        <v>194</v>
      </c>
      <c r="I80" s="327"/>
      <c r="J80" s="328"/>
      <c r="K80" s="30"/>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row>
    <row r="81" spans="1:69" s="1" customFormat="1" ht="15" customHeight="1">
      <c r="A81" s="25"/>
      <c r="B81" s="47">
        <v>11</v>
      </c>
      <c r="C81" s="48" t="s">
        <v>164</v>
      </c>
      <c r="D81" s="631"/>
      <c r="E81" s="632"/>
      <c r="F81" s="51"/>
      <c r="G81" s="52" t="s">
        <v>733</v>
      </c>
      <c r="H81" s="298">
        <v>0.236</v>
      </c>
      <c r="I81" s="52" t="s">
        <v>734</v>
      </c>
      <c r="J81" s="54">
        <f>ROUND(F81*H81,0)</f>
        <v>0</v>
      </c>
      <c r="K81" s="30" t="s">
        <v>745</v>
      </c>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row>
    <row r="82" spans="1:69" s="1" customFormat="1" ht="15" customHeight="1">
      <c r="A82" s="25"/>
      <c r="B82" s="47">
        <v>12</v>
      </c>
      <c r="C82" s="48" t="s">
        <v>153</v>
      </c>
      <c r="D82" s="631"/>
      <c r="E82" s="632"/>
      <c r="F82" s="51"/>
      <c r="G82" s="52" t="s">
        <v>733</v>
      </c>
      <c r="H82" s="298">
        <v>0.248</v>
      </c>
      <c r="I82" s="52" t="s">
        <v>734</v>
      </c>
      <c r="J82" s="54">
        <f>ROUND(F82*H82,0)</f>
        <v>0</v>
      </c>
      <c r="K82" s="30" t="s">
        <v>746</v>
      </c>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row>
    <row r="83" spans="1:69" s="1" customFormat="1" ht="15" customHeight="1">
      <c r="A83" s="25"/>
      <c r="B83" s="47">
        <v>13</v>
      </c>
      <c r="C83" s="48" t="s">
        <v>151</v>
      </c>
      <c r="D83" s="631"/>
      <c r="E83" s="632"/>
      <c r="F83" s="51"/>
      <c r="G83" s="52" t="s">
        <v>733</v>
      </c>
      <c r="H83" s="298">
        <v>0.265</v>
      </c>
      <c r="I83" s="52" t="s">
        <v>734</v>
      </c>
      <c r="J83" s="54">
        <f>ROUND(F83*H83,0)</f>
        <v>0</v>
      </c>
      <c r="K83" s="30" t="s">
        <v>747</v>
      </c>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row>
    <row r="84" spans="1:69" s="1" customFormat="1" ht="15" customHeight="1">
      <c r="A84" s="25"/>
      <c r="B84" s="47">
        <v>14</v>
      </c>
      <c r="C84" s="48" t="s">
        <v>149</v>
      </c>
      <c r="D84" s="631"/>
      <c r="E84" s="632"/>
      <c r="F84" s="51"/>
      <c r="G84" s="52" t="s">
        <v>733</v>
      </c>
      <c r="H84" s="298">
        <v>0.284</v>
      </c>
      <c r="I84" s="52" t="s">
        <v>734</v>
      </c>
      <c r="J84" s="54">
        <f>ROUND(F84*H84,0)</f>
        <v>0</v>
      </c>
      <c r="K84" s="30" t="s">
        <v>748</v>
      </c>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row>
    <row r="85" spans="1:69" s="1" customFormat="1" ht="15" customHeight="1" thickBot="1">
      <c r="A85" s="25"/>
      <c r="B85" s="643" t="s">
        <v>186</v>
      </c>
      <c r="C85" s="644"/>
      <c r="D85" s="631"/>
      <c r="E85" s="632"/>
      <c r="F85" s="487"/>
      <c r="G85" s="301"/>
      <c r="H85" s="486"/>
      <c r="I85" s="301"/>
      <c r="J85" s="58">
        <f>SUM(J81:J84)</f>
        <v>0</v>
      </c>
      <c r="K85" s="30" t="s">
        <v>818</v>
      </c>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row>
    <row r="86" spans="1:69" s="1" customFormat="1" ht="15" customHeight="1">
      <c r="A86" s="25"/>
      <c r="B86" s="59"/>
      <c r="C86" s="60"/>
      <c r="D86" s="61"/>
      <c r="E86" s="61"/>
      <c r="F86" s="72"/>
      <c r="G86" s="63"/>
      <c r="H86" s="635" t="s">
        <v>973</v>
      </c>
      <c r="I86" s="636"/>
      <c r="J86" s="64"/>
      <c r="K86" s="30"/>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row>
    <row r="87" spans="1:69" s="1" customFormat="1" ht="15" customHeight="1" thickBot="1">
      <c r="A87" s="25"/>
      <c r="B87" s="65"/>
      <c r="C87" s="30"/>
      <c r="D87" s="30"/>
      <c r="E87" s="30"/>
      <c r="F87" s="30"/>
      <c r="G87" s="30"/>
      <c r="H87" s="633" t="s">
        <v>139</v>
      </c>
      <c r="I87" s="634"/>
      <c r="J87" s="67" t="e">
        <f>J79+J85</f>
        <v>#DIV/0!</v>
      </c>
      <c r="K87" s="30" t="s">
        <v>822</v>
      </c>
      <c r="L87" s="25" t="s">
        <v>733</v>
      </c>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s="1" customFormat="1" ht="18.75" customHeight="1">
      <c r="A88" s="25"/>
      <c r="B88" s="65"/>
      <c r="C88" s="30"/>
      <c r="D88" s="30"/>
      <c r="E88" s="30"/>
      <c r="F88" s="30"/>
      <c r="G88" s="72"/>
      <c r="H88" s="63"/>
      <c r="I88" s="63"/>
      <c r="J88" s="72"/>
      <c r="K88" s="30"/>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row>
    <row r="89" spans="1:69" s="1" customFormat="1" ht="18.75" customHeight="1">
      <c r="A89" s="25"/>
      <c r="B89" s="65"/>
      <c r="C89" s="30"/>
      <c r="D89" s="30"/>
      <c r="E89" s="30"/>
      <c r="F89" s="30"/>
      <c r="G89" s="72"/>
      <c r="H89" s="63"/>
      <c r="I89" s="63"/>
      <c r="J89" s="72"/>
      <c r="K89" s="30"/>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row>
    <row r="90" spans="1:13" ht="18.75" customHeight="1">
      <c r="A90" s="23" t="s">
        <v>812</v>
      </c>
      <c r="B90" s="35" t="s">
        <v>224</v>
      </c>
      <c r="M90" s="30"/>
    </row>
    <row r="91" spans="1:13" ht="9" customHeight="1">
      <c r="A91" s="31"/>
      <c r="M91" s="30"/>
    </row>
    <row r="92" spans="1:13" ht="18.75" customHeight="1">
      <c r="A92" s="31"/>
      <c r="B92" s="638" t="s">
        <v>220</v>
      </c>
      <c r="C92" s="639"/>
      <c r="D92" s="638" t="s">
        <v>157</v>
      </c>
      <c r="E92" s="639"/>
      <c r="F92" s="37" t="s">
        <v>219</v>
      </c>
      <c r="G92" s="37"/>
      <c r="H92" s="37" t="s">
        <v>155</v>
      </c>
      <c r="I92" s="37"/>
      <c r="J92" s="37" t="s">
        <v>3</v>
      </c>
      <c r="K92" s="30"/>
      <c r="M92" s="30"/>
    </row>
    <row r="93" spans="1:13" ht="15" customHeight="1">
      <c r="A93" s="31"/>
      <c r="B93" s="39"/>
      <c r="C93" s="40"/>
      <c r="D93" s="41"/>
      <c r="E93" s="42"/>
      <c r="F93" s="44"/>
      <c r="G93" s="44"/>
      <c r="H93" s="44"/>
      <c r="I93" s="44"/>
      <c r="J93" s="370" t="s">
        <v>803</v>
      </c>
      <c r="K93" s="30"/>
      <c r="M93" s="30"/>
    </row>
    <row r="94" spans="1:69" s="1" customFormat="1" ht="15" customHeight="1">
      <c r="A94" s="25"/>
      <c r="B94" s="47">
        <v>1</v>
      </c>
      <c r="C94" s="48" t="s">
        <v>183</v>
      </c>
      <c r="D94" s="49" t="s">
        <v>751</v>
      </c>
      <c r="E94" s="50" t="s">
        <v>178</v>
      </c>
      <c r="F94" s="51"/>
      <c r="G94" s="52" t="s">
        <v>733</v>
      </c>
      <c r="H94" s="298">
        <v>0.146</v>
      </c>
      <c r="I94" s="52" t="s">
        <v>734</v>
      </c>
      <c r="J94" s="54">
        <f aca="true" t="shared" si="3" ref="J94:J107">ROUND(F94*H94,0)</f>
        <v>0</v>
      </c>
      <c r="K94" s="30" t="s">
        <v>804</v>
      </c>
      <c r="L94" s="25"/>
      <c r="M94" s="30"/>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row>
    <row r="95" spans="1:69" s="1" customFormat="1" ht="15" customHeight="1">
      <c r="A95" s="25"/>
      <c r="B95" s="80"/>
      <c r="C95" s="42"/>
      <c r="D95" s="49" t="s">
        <v>752</v>
      </c>
      <c r="E95" s="50" t="s">
        <v>176</v>
      </c>
      <c r="F95" s="51"/>
      <c r="G95" s="52" t="s">
        <v>733</v>
      </c>
      <c r="H95" s="299">
        <v>0.238</v>
      </c>
      <c r="I95" s="37" t="s">
        <v>734</v>
      </c>
      <c r="J95" s="58">
        <f t="shared" si="3"/>
        <v>0</v>
      </c>
      <c r="K95" s="30" t="s">
        <v>805</v>
      </c>
      <c r="L95" s="25"/>
      <c r="M95" s="30"/>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row>
    <row r="96" spans="1:69" s="1" customFormat="1" ht="15" customHeight="1">
      <c r="A96" s="25"/>
      <c r="B96" s="47">
        <v>2</v>
      </c>
      <c r="C96" s="48" t="s">
        <v>182</v>
      </c>
      <c r="D96" s="49" t="s">
        <v>751</v>
      </c>
      <c r="E96" s="50" t="s">
        <v>178</v>
      </c>
      <c r="F96" s="51"/>
      <c r="G96" s="52" t="s">
        <v>733</v>
      </c>
      <c r="H96" s="298">
        <v>0.306</v>
      </c>
      <c r="I96" s="52" t="s">
        <v>734</v>
      </c>
      <c r="J96" s="54">
        <f t="shared" si="3"/>
        <v>0</v>
      </c>
      <c r="K96" s="30" t="s">
        <v>806</v>
      </c>
      <c r="L96" s="25"/>
      <c r="M96" s="30"/>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row>
    <row r="97" spans="1:69" s="1" customFormat="1" ht="15" customHeight="1">
      <c r="A97" s="25"/>
      <c r="B97" s="80"/>
      <c r="C97" s="42"/>
      <c r="D97" s="49" t="s">
        <v>752</v>
      </c>
      <c r="E97" s="50" t="s">
        <v>176</v>
      </c>
      <c r="F97" s="51"/>
      <c r="G97" s="52" t="s">
        <v>733</v>
      </c>
      <c r="H97" s="299">
        <v>0.305</v>
      </c>
      <c r="I97" s="37" t="s">
        <v>734</v>
      </c>
      <c r="J97" s="58">
        <f t="shared" si="3"/>
        <v>0</v>
      </c>
      <c r="K97" s="30" t="s">
        <v>807</v>
      </c>
      <c r="L97" s="25"/>
      <c r="M97" s="30"/>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row>
    <row r="98" spans="1:69" s="1" customFormat="1" ht="15" customHeight="1">
      <c r="A98" s="25"/>
      <c r="B98" s="47">
        <v>3</v>
      </c>
      <c r="C98" s="48" t="s">
        <v>181</v>
      </c>
      <c r="D98" s="49" t="s">
        <v>751</v>
      </c>
      <c r="E98" s="50" t="s">
        <v>178</v>
      </c>
      <c r="F98" s="51"/>
      <c r="G98" s="52" t="s">
        <v>733</v>
      </c>
      <c r="H98" s="298">
        <v>0.356</v>
      </c>
      <c r="I98" s="52" t="s">
        <v>734</v>
      </c>
      <c r="J98" s="54">
        <f t="shared" si="3"/>
        <v>0</v>
      </c>
      <c r="K98" s="30" t="s">
        <v>808</v>
      </c>
      <c r="L98" s="25"/>
      <c r="M98" s="30"/>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row>
    <row r="99" spans="1:69" s="1" customFormat="1" ht="15" customHeight="1">
      <c r="A99" s="25"/>
      <c r="B99" s="80"/>
      <c r="C99" s="42"/>
      <c r="D99" s="49" t="s">
        <v>752</v>
      </c>
      <c r="E99" s="50" t="s">
        <v>176</v>
      </c>
      <c r="F99" s="51"/>
      <c r="G99" s="52" t="s">
        <v>733</v>
      </c>
      <c r="H99" s="299">
        <v>0.35</v>
      </c>
      <c r="I99" s="37" t="s">
        <v>734</v>
      </c>
      <c r="J99" s="58">
        <f t="shared" si="3"/>
        <v>0</v>
      </c>
      <c r="K99" s="30" t="s">
        <v>735</v>
      </c>
      <c r="L99" s="25"/>
      <c r="M99" s="30"/>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s="1" customFormat="1" ht="15" customHeight="1">
      <c r="A100" s="25"/>
      <c r="B100" s="47">
        <v>4</v>
      </c>
      <c r="C100" s="48" t="s">
        <v>180</v>
      </c>
      <c r="D100" s="49" t="s">
        <v>751</v>
      </c>
      <c r="E100" s="50" t="s">
        <v>178</v>
      </c>
      <c r="F100" s="51"/>
      <c r="G100" s="52" t="s">
        <v>733</v>
      </c>
      <c r="H100" s="298">
        <v>0.639</v>
      </c>
      <c r="I100" s="52" t="s">
        <v>734</v>
      </c>
      <c r="J100" s="54">
        <f t="shared" si="3"/>
        <v>0</v>
      </c>
      <c r="K100" s="30" t="s">
        <v>736</v>
      </c>
      <c r="L100" s="25"/>
      <c r="M100" s="30"/>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row>
    <row r="101" spans="1:69" s="1" customFormat="1" ht="15" customHeight="1">
      <c r="A101" s="25"/>
      <c r="B101" s="80"/>
      <c r="C101" s="42"/>
      <c r="D101" s="49" t="s">
        <v>752</v>
      </c>
      <c r="E101" s="50" t="s">
        <v>176</v>
      </c>
      <c r="F101" s="51"/>
      <c r="G101" s="52" t="s">
        <v>733</v>
      </c>
      <c r="H101" s="299">
        <v>0.637</v>
      </c>
      <c r="I101" s="37" t="s">
        <v>734</v>
      </c>
      <c r="J101" s="58">
        <f t="shared" si="3"/>
        <v>0</v>
      </c>
      <c r="K101" s="30" t="s">
        <v>737</v>
      </c>
      <c r="L101" s="25"/>
      <c r="M101" s="30"/>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row>
    <row r="102" spans="1:69" s="1" customFormat="1" ht="15" customHeight="1">
      <c r="A102" s="25"/>
      <c r="B102" s="47">
        <v>5</v>
      </c>
      <c r="C102" s="48" t="s">
        <v>166</v>
      </c>
      <c r="D102" s="631"/>
      <c r="E102" s="632"/>
      <c r="F102" s="51"/>
      <c r="G102" s="52" t="s">
        <v>733</v>
      </c>
      <c r="H102" s="298">
        <v>0.696</v>
      </c>
      <c r="I102" s="52" t="s">
        <v>734</v>
      </c>
      <c r="J102" s="54">
        <f t="shared" si="3"/>
        <v>0</v>
      </c>
      <c r="K102" s="30" t="s">
        <v>738</v>
      </c>
      <c r="L102" s="25"/>
      <c r="M102" s="30"/>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row>
    <row r="103" spans="1:69" s="1" customFormat="1" ht="15" customHeight="1">
      <c r="A103" s="25"/>
      <c r="B103" s="47">
        <v>6</v>
      </c>
      <c r="C103" s="48" t="s">
        <v>165</v>
      </c>
      <c r="D103" s="631"/>
      <c r="E103" s="632"/>
      <c r="F103" s="51"/>
      <c r="G103" s="52" t="s">
        <v>733</v>
      </c>
      <c r="H103" s="298">
        <v>0.752</v>
      </c>
      <c r="I103" s="52" t="s">
        <v>734</v>
      </c>
      <c r="J103" s="54">
        <f t="shared" si="3"/>
        <v>0</v>
      </c>
      <c r="K103" s="30" t="s">
        <v>809</v>
      </c>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row>
    <row r="104" spans="1:69" s="1" customFormat="1" ht="15" customHeight="1">
      <c r="A104" s="25"/>
      <c r="B104" s="47">
        <v>7</v>
      </c>
      <c r="C104" s="48" t="s">
        <v>164</v>
      </c>
      <c r="D104" s="631"/>
      <c r="E104" s="632"/>
      <c r="F104" s="51"/>
      <c r="G104" s="52" t="s">
        <v>733</v>
      </c>
      <c r="H104" s="298">
        <v>0.394</v>
      </c>
      <c r="I104" s="52" t="s">
        <v>734</v>
      </c>
      <c r="J104" s="54">
        <f t="shared" si="3"/>
        <v>0</v>
      </c>
      <c r="K104" s="30" t="s">
        <v>859</v>
      </c>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s="1" customFormat="1" ht="15" customHeight="1">
      <c r="A105" s="25"/>
      <c r="B105" s="47">
        <v>8</v>
      </c>
      <c r="C105" s="48" t="s">
        <v>153</v>
      </c>
      <c r="D105" s="631"/>
      <c r="E105" s="632"/>
      <c r="F105" s="51"/>
      <c r="G105" s="52" t="s">
        <v>733</v>
      </c>
      <c r="H105" s="298">
        <v>0.413</v>
      </c>
      <c r="I105" s="52" t="s">
        <v>734</v>
      </c>
      <c r="J105" s="54">
        <f t="shared" si="3"/>
        <v>0</v>
      </c>
      <c r="K105" s="30" t="s">
        <v>862</v>
      </c>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s="1" customFormat="1" ht="15" customHeight="1">
      <c r="A106" s="25"/>
      <c r="B106" s="47">
        <v>9</v>
      </c>
      <c r="C106" s="48" t="s">
        <v>151</v>
      </c>
      <c r="D106" s="631"/>
      <c r="E106" s="632"/>
      <c r="F106" s="51"/>
      <c r="G106" s="52" t="s">
        <v>733</v>
      </c>
      <c r="H106" s="298">
        <v>0.441</v>
      </c>
      <c r="I106" s="52" t="s">
        <v>734</v>
      </c>
      <c r="J106" s="54">
        <f t="shared" si="3"/>
        <v>0</v>
      </c>
      <c r="K106" s="30" t="s">
        <v>761</v>
      </c>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s="1" customFormat="1" ht="15" customHeight="1" thickBot="1">
      <c r="A107" s="25"/>
      <c r="B107" s="70">
        <v>10</v>
      </c>
      <c r="C107" s="50" t="s">
        <v>149</v>
      </c>
      <c r="D107" s="631"/>
      <c r="E107" s="632"/>
      <c r="F107" s="51"/>
      <c r="G107" s="52" t="s">
        <v>733</v>
      </c>
      <c r="H107" s="298">
        <v>0.473</v>
      </c>
      <c r="I107" s="52" t="s">
        <v>734</v>
      </c>
      <c r="J107" s="54">
        <f t="shared" si="3"/>
        <v>0</v>
      </c>
      <c r="K107" s="30" t="s">
        <v>762</v>
      </c>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row>
    <row r="108" spans="1:69" s="1" customFormat="1" ht="15" customHeight="1">
      <c r="A108" s="25"/>
      <c r="B108" s="59"/>
      <c r="C108" s="60"/>
      <c r="D108" s="61"/>
      <c r="E108" s="61"/>
      <c r="F108" s="62"/>
      <c r="G108" s="63"/>
      <c r="H108" s="635" t="s">
        <v>910</v>
      </c>
      <c r="I108" s="636"/>
      <c r="J108" s="64"/>
      <c r="K108" s="30"/>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row>
    <row r="109" spans="1:69" s="1" customFormat="1" ht="15" customHeight="1" thickBot="1">
      <c r="A109" s="25"/>
      <c r="B109" s="65"/>
      <c r="C109" s="30"/>
      <c r="D109" s="30"/>
      <c r="E109" s="30"/>
      <c r="F109" s="66"/>
      <c r="G109" s="30"/>
      <c r="H109" s="633" t="s">
        <v>139</v>
      </c>
      <c r="I109" s="634"/>
      <c r="J109" s="67">
        <f>SUM(J94:J107)</f>
        <v>0</v>
      </c>
      <c r="K109" s="30" t="s">
        <v>825</v>
      </c>
      <c r="L109" s="25" t="s">
        <v>733</v>
      </c>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row>
    <row r="110" spans="1:69" s="1" customFormat="1" ht="18.75" customHeight="1">
      <c r="A110" s="25"/>
      <c r="B110" s="65"/>
      <c r="C110" s="30"/>
      <c r="D110" s="30"/>
      <c r="E110" s="30"/>
      <c r="F110" s="66"/>
      <c r="G110" s="72"/>
      <c r="H110" s="63"/>
      <c r="I110" s="63"/>
      <c r="J110" s="62"/>
      <c r="K110" s="30"/>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row>
    <row r="111" spans="1:13" ht="18.75" customHeight="1">
      <c r="A111" s="23" t="s">
        <v>974</v>
      </c>
      <c r="B111" s="35" t="s">
        <v>223</v>
      </c>
      <c r="F111" s="32"/>
      <c r="J111" s="32"/>
      <c r="M111" s="30"/>
    </row>
    <row r="112" spans="1:13" ht="11.25" customHeight="1">
      <c r="A112" s="31"/>
      <c r="F112" s="32"/>
      <c r="J112" s="32"/>
      <c r="M112" s="30"/>
    </row>
    <row r="113" spans="1:13" ht="18.75" customHeight="1">
      <c r="A113" s="31"/>
      <c r="B113" s="638" t="s">
        <v>220</v>
      </c>
      <c r="C113" s="639"/>
      <c r="D113" s="638" t="s">
        <v>157</v>
      </c>
      <c r="E113" s="639"/>
      <c r="F113" s="36" t="s">
        <v>219</v>
      </c>
      <c r="G113" s="37"/>
      <c r="H113" s="37" t="s">
        <v>155</v>
      </c>
      <c r="I113" s="37"/>
      <c r="J113" s="36" t="s">
        <v>3</v>
      </c>
      <c r="K113" s="30"/>
      <c r="M113" s="30"/>
    </row>
    <row r="114" spans="1:11" ht="15" customHeight="1">
      <c r="A114" s="31"/>
      <c r="B114" s="39"/>
      <c r="C114" s="40"/>
      <c r="D114" s="41"/>
      <c r="E114" s="42"/>
      <c r="F114" s="43"/>
      <c r="G114" s="44"/>
      <c r="H114" s="44"/>
      <c r="I114" s="44"/>
      <c r="J114" s="46" t="s">
        <v>803</v>
      </c>
      <c r="K114" s="30"/>
    </row>
    <row r="115" spans="1:69" s="1" customFormat="1" ht="15" customHeight="1">
      <c r="A115" s="25"/>
      <c r="B115" s="47">
        <v>1</v>
      </c>
      <c r="C115" s="48" t="s">
        <v>181</v>
      </c>
      <c r="D115" s="49" t="s">
        <v>751</v>
      </c>
      <c r="E115" s="50" t="s">
        <v>178</v>
      </c>
      <c r="F115" s="51"/>
      <c r="G115" s="52" t="s">
        <v>733</v>
      </c>
      <c r="H115" s="298">
        <v>0.091</v>
      </c>
      <c r="I115" s="52" t="s">
        <v>734</v>
      </c>
      <c r="J115" s="54">
        <f aca="true" t="shared" si="4" ref="J115:J121">ROUND(F115*H115,0)</f>
        <v>0</v>
      </c>
      <c r="K115" s="30" t="s">
        <v>804</v>
      </c>
      <c r="L115" s="25"/>
      <c r="M115" s="30"/>
      <c r="N115" s="30"/>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row>
    <row r="116" spans="1:69" s="1" customFormat="1" ht="15" customHeight="1">
      <c r="A116" s="25"/>
      <c r="B116" s="80"/>
      <c r="C116" s="42"/>
      <c r="D116" s="49" t="s">
        <v>752</v>
      </c>
      <c r="E116" s="50" t="s">
        <v>176</v>
      </c>
      <c r="F116" s="51"/>
      <c r="G116" s="52" t="s">
        <v>733</v>
      </c>
      <c r="H116" s="299">
        <v>0.091</v>
      </c>
      <c r="I116" s="37" t="s">
        <v>734</v>
      </c>
      <c r="J116" s="58">
        <f t="shared" si="4"/>
        <v>0</v>
      </c>
      <c r="K116" s="30" t="s">
        <v>805</v>
      </c>
      <c r="L116" s="25"/>
      <c r="M116" s="30"/>
      <c r="N116" s="30"/>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row>
    <row r="117" spans="1:69" s="1" customFormat="1" ht="15" customHeight="1">
      <c r="A117" s="25"/>
      <c r="B117" s="47">
        <v>2</v>
      </c>
      <c r="C117" s="48" t="s">
        <v>180</v>
      </c>
      <c r="D117" s="49" t="s">
        <v>751</v>
      </c>
      <c r="E117" s="50" t="s">
        <v>178</v>
      </c>
      <c r="F117" s="51"/>
      <c r="G117" s="52" t="s">
        <v>733</v>
      </c>
      <c r="H117" s="298">
        <v>0.116</v>
      </c>
      <c r="I117" s="52" t="s">
        <v>734</v>
      </c>
      <c r="J117" s="54">
        <f t="shared" si="4"/>
        <v>0</v>
      </c>
      <c r="K117" s="30" t="s">
        <v>806</v>
      </c>
      <c r="L117" s="25"/>
      <c r="M117" s="30"/>
      <c r="N117" s="30"/>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row>
    <row r="118" spans="1:69" s="1" customFormat="1" ht="15" customHeight="1">
      <c r="A118" s="25"/>
      <c r="B118" s="80"/>
      <c r="C118" s="42"/>
      <c r="D118" s="49" t="s">
        <v>752</v>
      </c>
      <c r="E118" s="50" t="s">
        <v>176</v>
      </c>
      <c r="F118" s="51"/>
      <c r="G118" s="52" t="s">
        <v>733</v>
      </c>
      <c r="H118" s="299">
        <v>0.104</v>
      </c>
      <c r="I118" s="37" t="s">
        <v>734</v>
      </c>
      <c r="J118" s="58">
        <f t="shared" si="4"/>
        <v>0</v>
      </c>
      <c r="K118" s="30" t="s">
        <v>807</v>
      </c>
      <c r="L118" s="25"/>
      <c r="M118" s="25"/>
      <c r="N118" s="30"/>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row>
    <row r="119" spans="1:69" s="1" customFormat="1" ht="15" customHeight="1">
      <c r="A119" s="25"/>
      <c r="B119" s="47">
        <v>3</v>
      </c>
      <c r="C119" s="48" t="s">
        <v>166</v>
      </c>
      <c r="D119" s="631"/>
      <c r="E119" s="632"/>
      <c r="F119" s="51"/>
      <c r="G119" s="52" t="s">
        <v>733</v>
      </c>
      <c r="H119" s="298">
        <v>0.118</v>
      </c>
      <c r="I119" s="52" t="s">
        <v>734</v>
      </c>
      <c r="J119" s="54">
        <f t="shared" si="4"/>
        <v>0</v>
      </c>
      <c r="K119" s="30" t="s">
        <v>808</v>
      </c>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row>
    <row r="120" spans="1:69" s="1" customFormat="1" ht="15" customHeight="1">
      <c r="A120" s="25"/>
      <c r="B120" s="47">
        <v>4</v>
      </c>
      <c r="C120" s="48" t="s">
        <v>165</v>
      </c>
      <c r="D120" s="631"/>
      <c r="E120" s="632"/>
      <c r="F120" s="51"/>
      <c r="G120" s="52" t="s">
        <v>733</v>
      </c>
      <c r="H120" s="298">
        <v>0.137</v>
      </c>
      <c r="I120" s="52" t="s">
        <v>734</v>
      </c>
      <c r="J120" s="54">
        <f t="shared" si="4"/>
        <v>0</v>
      </c>
      <c r="K120" s="30" t="s">
        <v>735</v>
      </c>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row>
    <row r="121" spans="1:69" s="1" customFormat="1" ht="15" customHeight="1" thickBot="1">
      <c r="A121" s="25"/>
      <c r="B121" s="70">
        <v>5</v>
      </c>
      <c r="C121" s="50" t="s">
        <v>164</v>
      </c>
      <c r="D121" s="631"/>
      <c r="E121" s="632"/>
      <c r="F121" s="51"/>
      <c r="G121" s="52" t="s">
        <v>733</v>
      </c>
      <c r="H121" s="298">
        <v>0.075</v>
      </c>
      <c r="I121" s="52" t="s">
        <v>734</v>
      </c>
      <c r="J121" s="54">
        <f t="shared" si="4"/>
        <v>0</v>
      </c>
      <c r="K121" s="30" t="s">
        <v>736</v>
      </c>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row>
    <row r="122" spans="1:69" s="1" customFormat="1" ht="15" customHeight="1">
      <c r="A122" s="25"/>
      <c r="B122" s="59"/>
      <c r="C122" s="60"/>
      <c r="D122" s="61"/>
      <c r="E122" s="61"/>
      <c r="F122" s="62"/>
      <c r="G122" s="63"/>
      <c r="H122" s="635" t="s">
        <v>856</v>
      </c>
      <c r="I122" s="636"/>
      <c r="J122" s="64"/>
      <c r="K122" s="30"/>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row>
    <row r="123" spans="1:69" s="1" customFormat="1" ht="15" customHeight="1" thickBot="1">
      <c r="A123" s="25"/>
      <c r="B123" s="65"/>
      <c r="C123" s="30"/>
      <c r="D123" s="30"/>
      <c r="E123" s="30"/>
      <c r="F123" s="66"/>
      <c r="G123" s="30"/>
      <c r="H123" s="633" t="s">
        <v>139</v>
      </c>
      <c r="I123" s="634"/>
      <c r="J123" s="67">
        <f>SUM(J115:J121)</f>
        <v>0</v>
      </c>
      <c r="K123" s="30" t="s">
        <v>828</v>
      </c>
      <c r="L123" s="25" t="s">
        <v>733</v>
      </c>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row>
    <row r="124" spans="1:69" s="1" customFormat="1" ht="18.75" customHeight="1">
      <c r="A124" s="25"/>
      <c r="B124" s="65"/>
      <c r="C124" s="30"/>
      <c r="D124" s="30"/>
      <c r="E124" s="30"/>
      <c r="F124" s="66"/>
      <c r="G124" s="72"/>
      <c r="H124" s="63"/>
      <c r="I124" s="63"/>
      <c r="J124" s="62"/>
      <c r="K124" s="30"/>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row>
    <row r="125" spans="1:13" ht="18.75" customHeight="1">
      <c r="A125" s="23" t="s">
        <v>819</v>
      </c>
      <c r="B125" s="35" t="s">
        <v>221</v>
      </c>
      <c r="F125" s="32"/>
      <c r="J125" s="32"/>
      <c r="M125" s="30"/>
    </row>
    <row r="126" spans="1:13" ht="11.25" customHeight="1">
      <c r="A126" s="31"/>
      <c r="F126" s="32"/>
      <c r="J126" s="32"/>
      <c r="M126" s="30"/>
    </row>
    <row r="127" spans="1:13" ht="18.75" customHeight="1">
      <c r="A127" s="31"/>
      <c r="B127" s="638" t="s">
        <v>220</v>
      </c>
      <c r="C127" s="639"/>
      <c r="D127" s="638" t="s">
        <v>157</v>
      </c>
      <c r="E127" s="639"/>
      <c r="F127" s="36" t="s">
        <v>219</v>
      </c>
      <c r="G127" s="37"/>
      <c r="H127" s="37" t="s">
        <v>155</v>
      </c>
      <c r="I127" s="37"/>
      <c r="J127" s="36" t="s">
        <v>3</v>
      </c>
      <c r="K127" s="30"/>
      <c r="M127" s="30"/>
    </row>
    <row r="128" spans="1:11" ht="15" customHeight="1">
      <c r="A128" s="31"/>
      <c r="B128" s="39"/>
      <c r="C128" s="40"/>
      <c r="D128" s="41"/>
      <c r="E128" s="42"/>
      <c r="F128" s="43"/>
      <c r="G128" s="44"/>
      <c r="H128" s="44"/>
      <c r="I128" s="44"/>
      <c r="J128" s="46" t="s">
        <v>803</v>
      </c>
      <c r="K128" s="30"/>
    </row>
    <row r="129" spans="1:69" s="1" customFormat="1" ht="15" customHeight="1">
      <c r="A129" s="25"/>
      <c r="B129" s="47">
        <v>1</v>
      </c>
      <c r="C129" s="48" t="s">
        <v>180</v>
      </c>
      <c r="D129" s="49" t="s">
        <v>751</v>
      </c>
      <c r="E129" s="50" t="s">
        <v>178</v>
      </c>
      <c r="F129" s="51"/>
      <c r="G129" s="52" t="s">
        <v>733</v>
      </c>
      <c r="H129" s="298">
        <v>0.12</v>
      </c>
      <c r="I129" s="52" t="s">
        <v>734</v>
      </c>
      <c r="J129" s="54">
        <f>ROUND(F129*H129,0)</f>
        <v>0</v>
      </c>
      <c r="K129" s="30" t="s">
        <v>804</v>
      </c>
      <c r="L129" s="25"/>
      <c r="M129" s="30"/>
      <c r="N129" s="30"/>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row>
    <row r="130" spans="1:69" s="1" customFormat="1" ht="15" customHeight="1">
      <c r="A130" s="25"/>
      <c r="B130" s="80"/>
      <c r="C130" s="42"/>
      <c r="D130" s="49" t="s">
        <v>752</v>
      </c>
      <c r="E130" s="50" t="s">
        <v>176</v>
      </c>
      <c r="F130" s="51"/>
      <c r="G130" s="52" t="s">
        <v>733</v>
      </c>
      <c r="H130" s="299">
        <v>0.119</v>
      </c>
      <c r="I130" s="37" t="s">
        <v>734</v>
      </c>
      <c r="J130" s="58">
        <f>ROUND(F130*H130,0)</f>
        <v>0</v>
      </c>
      <c r="K130" s="30" t="s">
        <v>805</v>
      </c>
      <c r="L130" s="25"/>
      <c r="M130" s="25"/>
      <c r="N130" s="30"/>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row>
    <row r="131" spans="1:69" s="1" customFormat="1" ht="15" customHeight="1">
      <c r="A131" s="25"/>
      <c r="B131" s="47">
        <v>2</v>
      </c>
      <c r="C131" s="48" t="s">
        <v>166</v>
      </c>
      <c r="D131" s="631"/>
      <c r="E131" s="632"/>
      <c r="F131" s="51"/>
      <c r="G131" s="52" t="s">
        <v>733</v>
      </c>
      <c r="H131" s="298">
        <v>0.132</v>
      </c>
      <c r="I131" s="52" t="s">
        <v>734</v>
      </c>
      <c r="J131" s="54">
        <f>ROUND(F131*H131,0)</f>
        <v>0</v>
      </c>
      <c r="K131" s="30" t="s">
        <v>806</v>
      </c>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row>
    <row r="132" spans="1:69" s="1" customFormat="1" ht="15" customHeight="1" thickBot="1">
      <c r="A132" s="25"/>
      <c r="B132" s="70">
        <v>3</v>
      </c>
      <c r="C132" s="50" t="s">
        <v>165</v>
      </c>
      <c r="D132" s="631"/>
      <c r="E132" s="632"/>
      <c r="F132" s="51"/>
      <c r="G132" s="52" t="s">
        <v>733</v>
      </c>
      <c r="H132" s="298">
        <v>0.143</v>
      </c>
      <c r="I132" s="52" t="s">
        <v>734</v>
      </c>
      <c r="J132" s="54">
        <f>ROUND(F132*H132,0)</f>
        <v>0</v>
      </c>
      <c r="K132" s="30" t="s">
        <v>807</v>
      </c>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row>
    <row r="133" spans="1:69" s="1" customFormat="1" ht="15" customHeight="1">
      <c r="A133" s="25"/>
      <c r="B133" s="59"/>
      <c r="C133" s="60"/>
      <c r="D133" s="61"/>
      <c r="E133" s="61"/>
      <c r="F133" s="72"/>
      <c r="G133" s="63"/>
      <c r="H133" s="635" t="s">
        <v>866</v>
      </c>
      <c r="I133" s="636"/>
      <c r="J133" s="64"/>
      <c r="K133" s="30"/>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row>
    <row r="134" spans="1:69" s="1" customFormat="1" ht="15" customHeight="1" thickBot="1">
      <c r="A134" s="25"/>
      <c r="B134" s="65"/>
      <c r="C134" s="30"/>
      <c r="D134" s="30"/>
      <c r="E134" s="30"/>
      <c r="F134" s="30"/>
      <c r="G134" s="30"/>
      <c r="H134" s="633" t="s">
        <v>139</v>
      </c>
      <c r="I134" s="634"/>
      <c r="J134" s="67">
        <f>SUM(J129:J132)</f>
        <v>0</v>
      </c>
      <c r="K134" s="30" t="s">
        <v>830</v>
      </c>
      <c r="L134" s="25" t="s">
        <v>733</v>
      </c>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row>
    <row r="135" spans="1:69" s="1" customFormat="1" ht="18.75" customHeight="1" thickBot="1">
      <c r="A135" s="25"/>
      <c r="B135" s="65"/>
      <c r="C135" s="30"/>
      <c r="D135" s="30"/>
      <c r="E135" s="30"/>
      <c r="F135" s="30"/>
      <c r="G135" s="72"/>
      <c r="H135" s="63"/>
      <c r="I135" s="63"/>
      <c r="J135" s="62"/>
      <c r="K135" s="30"/>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row>
    <row r="136" spans="1:69" s="1" customFormat="1" ht="18.75" customHeight="1">
      <c r="A136" s="25"/>
      <c r="B136" s="65"/>
      <c r="C136" s="30"/>
      <c r="D136" s="30"/>
      <c r="E136" s="30"/>
      <c r="F136" s="30"/>
      <c r="G136" s="72"/>
      <c r="H136" s="653" t="s">
        <v>975</v>
      </c>
      <c r="I136" s="654"/>
      <c r="J136" s="64"/>
      <c r="K136" s="30"/>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row>
    <row r="137" spans="8:11" ht="18.75" customHeight="1" thickBot="1">
      <c r="H137" s="651" t="s">
        <v>216</v>
      </c>
      <c r="I137" s="652"/>
      <c r="J137" s="67" t="e">
        <f>SUMIF(L7:L134,"*",J7:J134)</f>
        <v>#DIV/0!</v>
      </c>
      <c r="K137" s="30" t="s">
        <v>976</v>
      </c>
    </row>
  </sheetData>
  <sheetProtection/>
  <mergeCells count="67">
    <mergeCell ref="D131:E131"/>
    <mergeCell ref="D132:E132"/>
    <mergeCell ref="H133:I133"/>
    <mergeCell ref="H134:I134"/>
    <mergeCell ref="H136:I136"/>
    <mergeCell ref="H137:I137"/>
    <mergeCell ref="D119:E119"/>
    <mergeCell ref="D120:E120"/>
    <mergeCell ref="D121:E121"/>
    <mergeCell ref="H122:I122"/>
    <mergeCell ref="H123:I123"/>
    <mergeCell ref="B127:C127"/>
    <mergeCell ref="D127:E127"/>
    <mergeCell ref="D106:E106"/>
    <mergeCell ref="D107:E107"/>
    <mergeCell ref="H108:I108"/>
    <mergeCell ref="H109:I109"/>
    <mergeCell ref="B113:C113"/>
    <mergeCell ref="D113:E113"/>
    <mergeCell ref="B92:C92"/>
    <mergeCell ref="D92:E92"/>
    <mergeCell ref="D102:E102"/>
    <mergeCell ref="D103:E103"/>
    <mergeCell ref="D104:E104"/>
    <mergeCell ref="D105:E105"/>
    <mergeCell ref="D83:E83"/>
    <mergeCell ref="D84:E84"/>
    <mergeCell ref="B85:C85"/>
    <mergeCell ref="D85:E85"/>
    <mergeCell ref="H86:I86"/>
    <mergeCell ref="H87:I87"/>
    <mergeCell ref="B77:C77"/>
    <mergeCell ref="D77:E77"/>
    <mergeCell ref="B78:C80"/>
    <mergeCell ref="D78:E80"/>
    <mergeCell ref="D81:E81"/>
    <mergeCell ref="D82:E82"/>
    <mergeCell ref="H53:I53"/>
    <mergeCell ref="H54:I54"/>
    <mergeCell ref="B57:C57"/>
    <mergeCell ref="D57:E57"/>
    <mergeCell ref="D75:E75"/>
    <mergeCell ref="D76:E76"/>
    <mergeCell ref="B31:C31"/>
    <mergeCell ref="D31:E31"/>
    <mergeCell ref="D49:E49"/>
    <mergeCell ref="D50:E50"/>
    <mergeCell ref="D51:E51"/>
    <mergeCell ref="D52:E52"/>
    <mergeCell ref="D22:E22"/>
    <mergeCell ref="D23:E23"/>
    <mergeCell ref="D24:E24"/>
    <mergeCell ref="D25:E25"/>
    <mergeCell ref="H26:I26"/>
    <mergeCell ref="H27:I27"/>
    <mergeCell ref="D16:E16"/>
    <mergeCell ref="D17:E17"/>
    <mergeCell ref="D18:E18"/>
    <mergeCell ref="D19:E19"/>
    <mergeCell ref="D20:E20"/>
    <mergeCell ref="D21:E21"/>
    <mergeCell ref="A1:B1"/>
    <mergeCell ref="C1:E1"/>
    <mergeCell ref="I1:K1"/>
    <mergeCell ref="B5:E7"/>
    <mergeCell ref="B12:C12"/>
    <mergeCell ref="D12:E12"/>
  </mergeCells>
  <printOptions/>
  <pageMargins left="0.787" right="0.787" top="0.984" bottom="0.984" header="0.512" footer="0.512"/>
  <pageSetup horizontalDpi="600" verticalDpi="600" orientation="portrait" paperSize="9" r:id="rId1"/>
  <rowBreaks count="2" manualBreakCount="2">
    <brk id="54" max="255" man="1"/>
    <brk id="89" max="255" man="1"/>
  </rowBreaks>
</worksheet>
</file>

<file path=xl/worksheets/sheet5.xml><?xml version="1.0" encoding="utf-8"?>
<worksheet xmlns="http://schemas.openxmlformats.org/spreadsheetml/2006/main" xmlns:r="http://schemas.openxmlformats.org/officeDocument/2006/relationships">
  <dimension ref="A1:BQ31"/>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33"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640" t="s">
        <v>25</v>
      </c>
      <c r="D1" s="642"/>
      <c r="E1" s="641"/>
      <c r="H1" s="477" t="s">
        <v>0</v>
      </c>
      <c r="I1" s="655">
        <f>'総括表'!H4</f>
        <v>0</v>
      </c>
      <c r="J1" s="655"/>
      <c r="K1" s="655"/>
    </row>
    <row r="2" ht="18.75" customHeight="1">
      <c r="J2" s="369"/>
    </row>
    <row r="3" spans="1:2" ht="18.75" customHeight="1">
      <c r="A3" s="23" t="s">
        <v>1</v>
      </c>
      <c r="B3" s="35" t="s">
        <v>242</v>
      </c>
    </row>
    <row r="4" ht="11.25" customHeight="1">
      <c r="A4" s="31"/>
    </row>
    <row r="5" spans="1:5" ht="15" customHeight="1">
      <c r="A5" s="31"/>
      <c r="B5" s="658" t="s">
        <v>659</v>
      </c>
      <c r="C5" s="658"/>
      <c r="D5" s="658"/>
      <c r="E5" s="658"/>
    </row>
    <row r="6" spans="1:69" s="1" customFormat="1" ht="15" customHeight="1">
      <c r="A6" s="23"/>
      <c r="B6" s="658"/>
      <c r="C6" s="658"/>
      <c r="D6" s="658"/>
      <c r="E6" s="658"/>
      <c r="F6" s="25"/>
      <c r="G6" s="25"/>
      <c r="H6" s="69" t="s">
        <v>232</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s="1" customFormat="1" ht="18.75" customHeight="1">
      <c r="A7" s="23"/>
      <c r="B7" s="658"/>
      <c r="C7" s="658"/>
      <c r="D7" s="658"/>
      <c r="E7" s="658"/>
      <c r="F7" s="441"/>
      <c r="G7" s="27" t="s">
        <v>138</v>
      </c>
      <c r="H7" s="28">
        <v>0.3</v>
      </c>
      <c r="I7" s="27" t="s">
        <v>142</v>
      </c>
      <c r="J7" s="54">
        <f>ROUND(F7*H7,0)</f>
        <v>0</v>
      </c>
      <c r="K7" s="30" t="s">
        <v>204</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10" ht="11.25" customHeight="1">
      <c r="A8" s="31"/>
      <c r="F8" s="32"/>
      <c r="J8" s="86" t="s">
        <v>231</v>
      </c>
    </row>
    <row r="9" spans="1:10" ht="15" customHeight="1">
      <c r="A9" s="31"/>
      <c r="F9" s="32"/>
      <c r="J9" s="32"/>
    </row>
    <row r="10" spans="1:12" ht="18.75" customHeight="1">
      <c r="A10" s="23" t="s">
        <v>26</v>
      </c>
      <c r="B10" s="35" t="s">
        <v>241</v>
      </c>
      <c r="F10" s="32"/>
      <c r="J10" s="32"/>
      <c r="L10" s="30"/>
    </row>
    <row r="11" spans="1:12" ht="11.25" customHeight="1">
      <c r="A11" s="31"/>
      <c r="F11" s="32"/>
      <c r="J11" s="32"/>
      <c r="L11" s="30"/>
    </row>
    <row r="12" spans="1:12" ht="18.75" customHeight="1">
      <c r="A12" s="31"/>
      <c r="B12" s="638" t="s">
        <v>158</v>
      </c>
      <c r="C12" s="639"/>
      <c r="D12" s="638" t="s">
        <v>157</v>
      </c>
      <c r="E12" s="639"/>
      <c r="F12" s="36" t="s">
        <v>156</v>
      </c>
      <c r="G12" s="37"/>
      <c r="H12" s="38" t="s">
        <v>155</v>
      </c>
      <c r="I12" s="37"/>
      <c r="J12" s="36" t="s">
        <v>3</v>
      </c>
      <c r="K12" s="30"/>
      <c r="L12" s="30"/>
    </row>
    <row r="13" spans="1:12" ht="15" customHeight="1">
      <c r="A13" s="31"/>
      <c r="B13" s="39"/>
      <c r="C13" s="40"/>
      <c r="D13" s="41"/>
      <c r="E13" s="42"/>
      <c r="F13" s="43"/>
      <c r="G13" s="44"/>
      <c r="H13" s="45"/>
      <c r="I13" s="44"/>
      <c r="J13" s="46" t="s">
        <v>154</v>
      </c>
      <c r="K13" s="30"/>
      <c r="L13" s="30"/>
    </row>
    <row r="14" spans="1:69" s="1" customFormat="1" ht="15" customHeight="1">
      <c r="A14" s="25"/>
      <c r="B14" s="47">
        <v>1</v>
      </c>
      <c r="C14" s="48" t="s">
        <v>180</v>
      </c>
      <c r="D14" s="49" t="s">
        <v>179</v>
      </c>
      <c r="E14" s="50" t="s">
        <v>178</v>
      </c>
      <c r="F14" s="51"/>
      <c r="G14" s="52" t="s">
        <v>138</v>
      </c>
      <c r="H14" s="53">
        <v>0.186</v>
      </c>
      <c r="I14" s="52" t="s">
        <v>142</v>
      </c>
      <c r="J14" s="54">
        <f aca="true" t="shared" si="0" ref="J14:J24">ROUND(F14*H14,0)</f>
        <v>0</v>
      </c>
      <c r="K14" s="30" t="s">
        <v>152</v>
      </c>
      <c r="L14" s="30"/>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80"/>
      <c r="C15" s="42"/>
      <c r="D15" s="49" t="s">
        <v>177</v>
      </c>
      <c r="E15" s="50" t="s">
        <v>176</v>
      </c>
      <c r="F15" s="51"/>
      <c r="G15" s="52" t="s">
        <v>138</v>
      </c>
      <c r="H15" s="57">
        <v>0.183</v>
      </c>
      <c r="I15" s="37" t="s">
        <v>142</v>
      </c>
      <c r="J15" s="58">
        <f t="shared" si="0"/>
        <v>0</v>
      </c>
      <c r="K15" s="30" t="s">
        <v>150</v>
      </c>
      <c r="L15" s="30"/>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2</v>
      </c>
      <c r="C16" s="48" t="s">
        <v>166</v>
      </c>
      <c r="D16" s="631"/>
      <c r="E16" s="632"/>
      <c r="F16" s="51"/>
      <c r="G16" s="52" t="s">
        <v>138</v>
      </c>
      <c r="H16" s="53">
        <v>0.202</v>
      </c>
      <c r="I16" s="52" t="s">
        <v>142</v>
      </c>
      <c r="J16" s="54">
        <f t="shared" si="0"/>
        <v>0</v>
      </c>
      <c r="K16" s="30" t="s">
        <v>148</v>
      </c>
      <c r="L16" s="30"/>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3</v>
      </c>
      <c r="C17" s="48" t="s">
        <v>165</v>
      </c>
      <c r="D17" s="631"/>
      <c r="E17" s="632"/>
      <c r="F17" s="51"/>
      <c r="G17" s="52" t="s">
        <v>138</v>
      </c>
      <c r="H17" s="53">
        <v>0.219</v>
      </c>
      <c r="I17" s="52" t="s">
        <v>142</v>
      </c>
      <c r="J17" s="54">
        <f t="shared" si="0"/>
        <v>0</v>
      </c>
      <c r="K17" s="30" t="s">
        <v>146</v>
      </c>
      <c r="L17" s="30"/>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4</v>
      </c>
      <c r="C18" s="48" t="s">
        <v>164</v>
      </c>
      <c r="D18" s="631"/>
      <c r="E18" s="632"/>
      <c r="F18" s="51"/>
      <c r="G18" s="52" t="s">
        <v>138</v>
      </c>
      <c r="H18" s="53">
        <v>0.387</v>
      </c>
      <c r="I18" s="52" t="s">
        <v>142</v>
      </c>
      <c r="J18" s="54">
        <f t="shared" si="0"/>
        <v>0</v>
      </c>
      <c r="K18" s="30" t="s">
        <v>144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5</v>
      </c>
      <c r="C19" s="48" t="s">
        <v>153</v>
      </c>
      <c r="D19" s="631"/>
      <c r="E19" s="632"/>
      <c r="F19" s="51"/>
      <c r="G19" s="52" t="s">
        <v>138</v>
      </c>
      <c r="H19" s="53">
        <v>0.42</v>
      </c>
      <c r="I19" s="52" t="s">
        <v>142</v>
      </c>
      <c r="J19" s="54">
        <f t="shared" si="0"/>
        <v>0</v>
      </c>
      <c r="K19" s="30" t="s">
        <v>240</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6</v>
      </c>
      <c r="C20" s="48" t="s">
        <v>151</v>
      </c>
      <c r="D20" s="631"/>
      <c r="E20" s="632"/>
      <c r="F20" s="51"/>
      <c r="G20" s="52" t="s">
        <v>733</v>
      </c>
      <c r="H20" s="53">
        <v>0.446</v>
      </c>
      <c r="I20" s="52" t="s">
        <v>734</v>
      </c>
      <c r="J20" s="54">
        <f t="shared" si="0"/>
        <v>0</v>
      </c>
      <c r="K20" s="30" t="s">
        <v>239</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7</v>
      </c>
      <c r="C21" s="48" t="s">
        <v>149</v>
      </c>
      <c r="D21" s="631"/>
      <c r="E21" s="632"/>
      <c r="F21" s="51"/>
      <c r="G21" s="52" t="s">
        <v>733</v>
      </c>
      <c r="H21" s="53">
        <v>0.476</v>
      </c>
      <c r="I21" s="52" t="s">
        <v>734</v>
      </c>
      <c r="J21" s="54">
        <f t="shared" si="0"/>
        <v>0</v>
      </c>
      <c r="K21" s="30" t="s">
        <v>238</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70">
        <v>8</v>
      </c>
      <c r="C22" s="50" t="s">
        <v>147</v>
      </c>
      <c r="D22" s="631"/>
      <c r="E22" s="632"/>
      <c r="F22" s="51"/>
      <c r="G22" s="52" t="s">
        <v>733</v>
      </c>
      <c r="H22" s="53">
        <v>0.5</v>
      </c>
      <c r="I22" s="52" t="s">
        <v>734</v>
      </c>
      <c r="J22" s="54">
        <f t="shared" si="0"/>
        <v>0</v>
      </c>
      <c r="K22" s="30" t="s">
        <v>237</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9</v>
      </c>
      <c r="C23" s="50" t="s">
        <v>145</v>
      </c>
      <c r="D23" s="631"/>
      <c r="E23" s="632"/>
      <c r="F23" s="51"/>
      <c r="G23" s="52" t="s">
        <v>733</v>
      </c>
      <c r="H23" s="53">
        <v>0.5</v>
      </c>
      <c r="I23" s="52" t="s">
        <v>734</v>
      </c>
      <c r="J23" s="54">
        <f t="shared" si="0"/>
        <v>0</v>
      </c>
      <c r="K23" s="30" t="s">
        <v>809</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10</v>
      </c>
      <c r="C24" s="50" t="s">
        <v>143</v>
      </c>
      <c r="D24" s="631"/>
      <c r="E24" s="632"/>
      <c r="F24" s="51"/>
      <c r="G24" s="52" t="s">
        <v>733</v>
      </c>
      <c r="H24" s="53">
        <v>0.5</v>
      </c>
      <c r="I24" s="52" t="s">
        <v>734</v>
      </c>
      <c r="J24" s="54">
        <f t="shared" si="0"/>
        <v>0</v>
      </c>
      <c r="K24" s="30" t="s">
        <v>972</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thickBot="1">
      <c r="A25" s="25"/>
      <c r="B25" s="70">
        <v>11</v>
      </c>
      <c r="C25" s="50" t="s">
        <v>649</v>
      </c>
      <c r="D25" s="371"/>
      <c r="E25" s="372"/>
      <c r="F25" s="51"/>
      <c r="G25" s="52" t="s">
        <v>733</v>
      </c>
      <c r="H25" s="53">
        <v>0.5</v>
      </c>
      <c r="I25" s="52" t="s">
        <v>734</v>
      </c>
      <c r="J25" s="54">
        <f>ROUND(F25*H25,0)</f>
        <v>0</v>
      </c>
      <c r="K25" s="30" t="s">
        <v>967</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59"/>
      <c r="C26" s="60"/>
      <c r="D26" s="61"/>
      <c r="E26" s="61"/>
      <c r="F26" s="72"/>
      <c r="G26" s="63"/>
      <c r="H26" s="635" t="s">
        <v>968</v>
      </c>
      <c r="I26" s="636"/>
      <c r="J26" s="64"/>
      <c r="K26" s="30"/>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thickBot="1">
      <c r="A27" s="25"/>
      <c r="B27" s="65"/>
      <c r="C27" s="30"/>
      <c r="D27" s="30"/>
      <c r="E27" s="30"/>
      <c r="F27" s="30"/>
      <c r="G27" s="30"/>
      <c r="H27" s="633" t="s">
        <v>139</v>
      </c>
      <c r="I27" s="634"/>
      <c r="J27" s="67">
        <f>SUM(J14:J25)</f>
        <v>0</v>
      </c>
      <c r="K27" s="30" t="s">
        <v>969</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8.75" customHeight="1">
      <c r="A28" s="25"/>
      <c r="B28" s="35"/>
      <c r="C28" s="25"/>
      <c r="D28" s="25"/>
      <c r="E28" s="25"/>
      <c r="F28" s="25"/>
      <c r="G28" s="25"/>
      <c r="H28" s="69"/>
      <c r="I28" s="25"/>
      <c r="J28" s="68"/>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thickBot="1">
      <c r="A29" s="25"/>
      <c r="B29" s="65"/>
      <c r="C29" s="30"/>
      <c r="D29" s="30"/>
      <c r="E29" s="30"/>
      <c r="F29" s="30"/>
      <c r="G29" s="72"/>
      <c r="H29" s="73"/>
      <c r="I29" s="63"/>
      <c r="J29" s="62"/>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65"/>
      <c r="C30" s="30"/>
      <c r="D30" s="30"/>
      <c r="E30" s="30"/>
      <c r="F30" s="30"/>
      <c r="G30" s="72"/>
      <c r="H30" s="635" t="s">
        <v>970</v>
      </c>
      <c r="I30" s="636"/>
      <c r="J30" s="64"/>
      <c r="K30" s="3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8:11" ht="18.75" customHeight="1" thickBot="1">
      <c r="H31" s="651" t="s">
        <v>234</v>
      </c>
      <c r="I31" s="652"/>
      <c r="J31" s="67">
        <f>SUM(J7,J27)</f>
        <v>0</v>
      </c>
      <c r="K31" s="30" t="s">
        <v>971</v>
      </c>
    </row>
  </sheetData>
  <sheetProtection/>
  <mergeCells count="19">
    <mergeCell ref="H30:I30"/>
    <mergeCell ref="H31:I31"/>
    <mergeCell ref="D22:E22"/>
    <mergeCell ref="D23:E23"/>
    <mergeCell ref="H26:I26"/>
    <mergeCell ref="H27:I27"/>
    <mergeCell ref="D24:E24"/>
    <mergeCell ref="D20:E20"/>
    <mergeCell ref="D21:E21"/>
    <mergeCell ref="B12:C12"/>
    <mergeCell ref="D12:E12"/>
    <mergeCell ref="D16:E16"/>
    <mergeCell ref="D17:E17"/>
    <mergeCell ref="A1:B1"/>
    <mergeCell ref="C1:E1"/>
    <mergeCell ref="I1:K1"/>
    <mergeCell ref="B5:E7"/>
    <mergeCell ref="D18:E18"/>
    <mergeCell ref="D19:E1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Q31"/>
  <sheetViews>
    <sheetView showGridLines="0"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33"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640" t="s">
        <v>28</v>
      </c>
      <c r="D1" s="642"/>
      <c r="E1" s="641"/>
      <c r="H1" s="477" t="s">
        <v>0</v>
      </c>
      <c r="I1" s="655">
        <f>'総括表'!H4</f>
        <v>0</v>
      </c>
      <c r="J1" s="655"/>
      <c r="K1" s="655"/>
    </row>
    <row r="2" ht="18.75" customHeight="1">
      <c r="J2" s="369"/>
    </row>
    <row r="3" spans="1:2" ht="18.75" customHeight="1">
      <c r="A3" s="23" t="s">
        <v>1</v>
      </c>
      <c r="B3" s="35" t="s">
        <v>242</v>
      </c>
    </row>
    <row r="4" ht="11.25" customHeight="1">
      <c r="A4" s="31"/>
    </row>
    <row r="5" spans="1:5" ht="15" customHeight="1">
      <c r="A5" s="31"/>
      <c r="B5" s="658" t="s">
        <v>659</v>
      </c>
      <c r="C5" s="658"/>
      <c r="D5" s="658"/>
      <c r="E5" s="658"/>
    </row>
    <row r="6" spans="1:69" s="1" customFormat="1" ht="15" customHeight="1">
      <c r="A6" s="23"/>
      <c r="B6" s="658"/>
      <c r="C6" s="658"/>
      <c r="D6" s="658"/>
      <c r="E6" s="658"/>
      <c r="F6" s="25"/>
      <c r="G6" s="25"/>
      <c r="H6" s="69" t="s">
        <v>232</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s="1" customFormat="1" ht="18.75" customHeight="1">
      <c r="A7" s="23"/>
      <c r="B7" s="658"/>
      <c r="C7" s="658"/>
      <c r="D7" s="658"/>
      <c r="E7" s="658"/>
      <c r="F7" s="441"/>
      <c r="G7" s="27" t="s">
        <v>138</v>
      </c>
      <c r="H7" s="28">
        <v>0.3</v>
      </c>
      <c r="I7" s="27" t="s">
        <v>142</v>
      </c>
      <c r="J7" s="54">
        <f>ROUND(F7*H7,0)</f>
        <v>0</v>
      </c>
      <c r="K7" s="30" t="s">
        <v>204</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10" ht="11.25" customHeight="1">
      <c r="A8" s="31"/>
      <c r="F8" s="32"/>
      <c r="J8" s="86" t="s">
        <v>231</v>
      </c>
    </row>
    <row r="9" spans="1:10" ht="15" customHeight="1">
      <c r="A9" s="31"/>
      <c r="F9" s="32"/>
      <c r="J9" s="32"/>
    </row>
    <row r="10" spans="1:12" ht="18.75" customHeight="1">
      <c r="A10" s="23" t="s">
        <v>26</v>
      </c>
      <c r="B10" s="35" t="s">
        <v>241</v>
      </c>
      <c r="F10" s="32"/>
      <c r="J10" s="32"/>
      <c r="L10" s="30"/>
    </row>
    <row r="11" spans="1:12" ht="11.25" customHeight="1">
      <c r="A11" s="31"/>
      <c r="F11" s="32"/>
      <c r="J11" s="32"/>
      <c r="L11" s="30"/>
    </row>
    <row r="12" spans="1:12" ht="18.75" customHeight="1">
      <c r="A12" s="31"/>
      <c r="B12" s="638" t="s">
        <v>158</v>
      </c>
      <c r="C12" s="639"/>
      <c r="D12" s="638" t="s">
        <v>157</v>
      </c>
      <c r="E12" s="639"/>
      <c r="F12" s="36" t="s">
        <v>156</v>
      </c>
      <c r="G12" s="37"/>
      <c r="H12" s="38" t="s">
        <v>155</v>
      </c>
      <c r="I12" s="37"/>
      <c r="J12" s="36" t="s">
        <v>3</v>
      </c>
      <c r="K12" s="30"/>
      <c r="L12" s="30"/>
    </row>
    <row r="13" spans="1:12" ht="15" customHeight="1">
      <c r="A13" s="31"/>
      <c r="B13" s="39"/>
      <c r="C13" s="40"/>
      <c r="D13" s="41"/>
      <c r="E13" s="42"/>
      <c r="F13" s="43"/>
      <c r="G13" s="44"/>
      <c r="H13" s="45"/>
      <c r="I13" s="44"/>
      <c r="J13" s="46" t="s">
        <v>154</v>
      </c>
      <c r="K13" s="30"/>
      <c r="L13" s="30"/>
    </row>
    <row r="14" spans="1:69" s="1" customFormat="1" ht="15" customHeight="1">
      <c r="A14" s="25"/>
      <c r="B14" s="47">
        <v>1</v>
      </c>
      <c r="C14" s="48" t="s">
        <v>180</v>
      </c>
      <c r="D14" s="49" t="s">
        <v>179</v>
      </c>
      <c r="E14" s="50" t="s">
        <v>178</v>
      </c>
      <c r="F14" s="51"/>
      <c r="G14" s="52" t="s">
        <v>138</v>
      </c>
      <c r="H14" s="53">
        <v>0.188</v>
      </c>
      <c r="I14" s="52" t="s">
        <v>142</v>
      </c>
      <c r="J14" s="54">
        <f aca="true" t="shared" si="0" ref="J14:J24">ROUND(F14*H14,0)</f>
        <v>0</v>
      </c>
      <c r="K14" s="30" t="s">
        <v>152</v>
      </c>
      <c r="L14" s="30"/>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5" customHeight="1">
      <c r="A15" s="25"/>
      <c r="B15" s="80"/>
      <c r="C15" s="42"/>
      <c r="D15" s="49" t="s">
        <v>177</v>
      </c>
      <c r="E15" s="50" t="s">
        <v>176</v>
      </c>
      <c r="F15" s="51"/>
      <c r="G15" s="52" t="s">
        <v>138</v>
      </c>
      <c r="H15" s="57">
        <v>0.186</v>
      </c>
      <c r="I15" s="37" t="s">
        <v>142</v>
      </c>
      <c r="J15" s="58">
        <f t="shared" si="0"/>
        <v>0</v>
      </c>
      <c r="K15" s="30" t="s">
        <v>150</v>
      </c>
      <c r="L15" s="30"/>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s="1" customFormat="1" ht="15" customHeight="1">
      <c r="A16" s="25"/>
      <c r="B16" s="47">
        <v>2</v>
      </c>
      <c r="C16" s="48" t="s">
        <v>166</v>
      </c>
      <c r="D16" s="631"/>
      <c r="E16" s="632"/>
      <c r="F16" s="51"/>
      <c r="G16" s="52" t="s">
        <v>138</v>
      </c>
      <c r="H16" s="53">
        <v>0.203</v>
      </c>
      <c r="I16" s="52" t="s">
        <v>142</v>
      </c>
      <c r="J16" s="54">
        <f t="shared" si="0"/>
        <v>0</v>
      </c>
      <c r="K16" s="30" t="s">
        <v>148</v>
      </c>
      <c r="L16" s="30"/>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s="1" customFormat="1" ht="15" customHeight="1">
      <c r="A17" s="25"/>
      <c r="B17" s="47">
        <v>3</v>
      </c>
      <c r="C17" s="48" t="s">
        <v>165</v>
      </c>
      <c r="D17" s="631"/>
      <c r="E17" s="632"/>
      <c r="F17" s="51"/>
      <c r="G17" s="52" t="s">
        <v>138</v>
      </c>
      <c r="H17" s="53">
        <v>0.221</v>
      </c>
      <c r="I17" s="52" t="s">
        <v>142</v>
      </c>
      <c r="J17" s="54">
        <f t="shared" si="0"/>
        <v>0</v>
      </c>
      <c r="K17" s="30" t="s">
        <v>146</v>
      </c>
      <c r="L17" s="30"/>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s="1" customFormat="1" ht="15" customHeight="1">
      <c r="A18" s="25"/>
      <c r="B18" s="47">
        <v>4</v>
      </c>
      <c r="C18" s="48" t="s">
        <v>164</v>
      </c>
      <c r="D18" s="631"/>
      <c r="E18" s="632"/>
      <c r="F18" s="51"/>
      <c r="G18" s="52" t="s">
        <v>138</v>
      </c>
      <c r="H18" s="53">
        <v>0.388</v>
      </c>
      <c r="I18" s="52" t="s">
        <v>142</v>
      </c>
      <c r="J18" s="54">
        <f t="shared" si="0"/>
        <v>0</v>
      </c>
      <c r="K18" s="30" t="s">
        <v>144</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s="1" customFormat="1" ht="15" customHeight="1">
      <c r="A19" s="25"/>
      <c r="B19" s="47">
        <v>5</v>
      </c>
      <c r="C19" s="48" t="s">
        <v>153</v>
      </c>
      <c r="D19" s="631"/>
      <c r="E19" s="632"/>
      <c r="F19" s="51"/>
      <c r="G19" s="52" t="s">
        <v>138</v>
      </c>
      <c r="H19" s="53">
        <v>0.42</v>
      </c>
      <c r="I19" s="52" t="s">
        <v>142</v>
      </c>
      <c r="J19" s="54">
        <f t="shared" si="0"/>
        <v>0</v>
      </c>
      <c r="K19" s="30" t="s">
        <v>240</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s="1" customFormat="1" ht="15" customHeight="1">
      <c r="A20" s="25"/>
      <c r="B20" s="47">
        <v>6</v>
      </c>
      <c r="C20" s="48" t="s">
        <v>151</v>
      </c>
      <c r="D20" s="631"/>
      <c r="E20" s="632"/>
      <c r="F20" s="51"/>
      <c r="G20" s="52" t="s">
        <v>733</v>
      </c>
      <c r="H20" s="53">
        <v>0.446</v>
      </c>
      <c r="I20" s="52" t="s">
        <v>734</v>
      </c>
      <c r="J20" s="54">
        <f t="shared" si="0"/>
        <v>0</v>
      </c>
      <c r="K20" s="30" t="s">
        <v>239</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7</v>
      </c>
      <c r="C21" s="48" t="s">
        <v>149</v>
      </c>
      <c r="D21" s="631"/>
      <c r="E21" s="632"/>
      <c r="F21" s="51"/>
      <c r="G21" s="52" t="s">
        <v>733</v>
      </c>
      <c r="H21" s="53">
        <v>0.476</v>
      </c>
      <c r="I21" s="52" t="s">
        <v>734</v>
      </c>
      <c r="J21" s="54">
        <f t="shared" si="0"/>
        <v>0</v>
      </c>
      <c r="K21" s="30" t="s">
        <v>238</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70">
        <v>8</v>
      </c>
      <c r="C22" s="50" t="s">
        <v>147</v>
      </c>
      <c r="D22" s="631"/>
      <c r="E22" s="632"/>
      <c r="F22" s="51"/>
      <c r="G22" s="52" t="s">
        <v>733</v>
      </c>
      <c r="H22" s="53">
        <v>0.5</v>
      </c>
      <c r="I22" s="52" t="s">
        <v>734</v>
      </c>
      <c r="J22" s="54">
        <f t="shared" si="0"/>
        <v>0</v>
      </c>
      <c r="K22" s="30" t="s">
        <v>237</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70">
        <v>9</v>
      </c>
      <c r="C23" s="50" t="s">
        <v>145</v>
      </c>
      <c r="D23" s="631"/>
      <c r="E23" s="632"/>
      <c r="F23" s="51"/>
      <c r="G23" s="52" t="s">
        <v>733</v>
      </c>
      <c r="H23" s="53">
        <v>0.5</v>
      </c>
      <c r="I23" s="52" t="s">
        <v>734</v>
      </c>
      <c r="J23" s="54">
        <f t="shared" si="0"/>
        <v>0</v>
      </c>
      <c r="K23" s="30" t="s">
        <v>809</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70">
        <v>10</v>
      </c>
      <c r="C24" s="50" t="s">
        <v>143</v>
      </c>
      <c r="D24" s="631"/>
      <c r="E24" s="632"/>
      <c r="F24" s="51"/>
      <c r="G24" s="52" t="s">
        <v>733</v>
      </c>
      <c r="H24" s="53">
        <v>0.5</v>
      </c>
      <c r="I24" s="52" t="s">
        <v>734</v>
      </c>
      <c r="J24" s="54">
        <f t="shared" si="0"/>
        <v>0</v>
      </c>
      <c r="K24" s="30" t="s">
        <v>244</v>
      </c>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thickBot="1">
      <c r="A25" s="25"/>
      <c r="B25" s="70">
        <v>11</v>
      </c>
      <c r="C25" s="50" t="s">
        <v>649</v>
      </c>
      <c r="D25" s="371"/>
      <c r="E25" s="372"/>
      <c r="F25" s="51"/>
      <c r="G25" s="52" t="s">
        <v>733</v>
      </c>
      <c r="H25" s="53">
        <v>0.5</v>
      </c>
      <c r="I25" s="52" t="s">
        <v>734</v>
      </c>
      <c r="J25" s="54">
        <f>ROUND(F25*H25,0)</f>
        <v>0</v>
      </c>
      <c r="K25" s="30" t="s">
        <v>967</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59"/>
      <c r="C26" s="60"/>
      <c r="D26" s="61"/>
      <c r="E26" s="61"/>
      <c r="F26" s="72"/>
      <c r="G26" s="63"/>
      <c r="H26" s="635" t="s">
        <v>968</v>
      </c>
      <c r="I26" s="636"/>
      <c r="J26" s="64"/>
      <c r="K26" s="30"/>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thickBot="1">
      <c r="A27" s="25"/>
      <c r="B27" s="65"/>
      <c r="C27" s="30"/>
      <c r="D27" s="30"/>
      <c r="E27" s="30"/>
      <c r="F27" s="30"/>
      <c r="G27" s="30"/>
      <c r="H27" s="633" t="s">
        <v>139</v>
      </c>
      <c r="I27" s="634"/>
      <c r="J27" s="67">
        <f>SUM(J14:J25)</f>
        <v>0</v>
      </c>
      <c r="K27" s="30" t="s">
        <v>969</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8.75" customHeight="1">
      <c r="A28" s="25"/>
      <c r="B28" s="35"/>
      <c r="C28" s="25"/>
      <c r="D28" s="25"/>
      <c r="E28" s="25"/>
      <c r="F28" s="25"/>
      <c r="G28" s="25"/>
      <c r="H28" s="69"/>
      <c r="I28" s="25"/>
      <c r="J28" s="68"/>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8.75" customHeight="1" thickBot="1">
      <c r="A29" s="25"/>
      <c r="B29" s="65"/>
      <c r="C29" s="30"/>
      <c r="D29" s="30"/>
      <c r="E29" s="30"/>
      <c r="F29" s="30"/>
      <c r="G29" s="72"/>
      <c r="H29" s="73"/>
      <c r="I29" s="63"/>
      <c r="J29" s="62"/>
      <c r="K29" s="30"/>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8.75" customHeight="1">
      <c r="A30" s="25"/>
      <c r="B30" s="65"/>
      <c r="C30" s="30"/>
      <c r="D30" s="30"/>
      <c r="E30" s="30"/>
      <c r="F30" s="30"/>
      <c r="G30" s="72"/>
      <c r="H30" s="635" t="s">
        <v>970</v>
      </c>
      <c r="I30" s="636"/>
      <c r="J30" s="64"/>
      <c r="K30" s="3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8:11" ht="18.75" customHeight="1" thickBot="1">
      <c r="H31" s="651" t="s">
        <v>243</v>
      </c>
      <c r="I31" s="652"/>
      <c r="J31" s="67">
        <f>SUM(J7,J27)</f>
        <v>0</v>
      </c>
      <c r="K31" s="30" t="s">
        <v>971</v>
      </c>
    </row>
  </sheetData>
  <sheetProtection/>
  <mergeCells count="19">
    <mergeCell ref="A1:B1"/>
    <mergeCell ref="C1:E1"/>
    <mergeCell ref="I1:K1"/>
    <mergeCell ref="B5:E7"/>
    <mergeCell ref="B12:C12"/>
    <mergeCell ref="D12:E12"/>
    <mergeCell ref="D16:E16"/>
    <mergeCell ref="D17:E17"/>
    <mergeCell ref="D18:E18"/>
    <mergeCell ref="D19:E19"/>
    <mergeCell ref="D20:E20"/>
    <mergeCell ref="D21:E21"/>
    <mergeCell ref="H31:I31"/>
    <mergeCell ref="D22:E22"/>
    <mergeCell ref="D23:E23"/>
    <mergeCell ref="D24:E24"/>
    <mergeCell ref="H26:I26"/>
    <mergeCell ref="H27:I27"/>
    <mergeCell ref="H30:I30"/>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Q36"/>
  <sheetViews>
    <sheetView showGridLines="0" zoomScale="115" zoomScaleNormal="115" zoomScalePageLayoutView="0" workbookViewId="0" topLeftCell="A1">
      <selection activeCell="I1" sqref="I1:K1"/>
    </sheetView>
  </sheetViews>
  <sheetFormatPr defaultColWidth="9.00390625" defaultRowHeight="18.75" customHeight="1"/>
  <cols>
    <col min="1" max="1" width="3.75390625" style="19" customWidth="1"/>
    <col min="2" max="2" width="5.75390625" style="21" customWidth="1"/>
    <col min="3" max="3" width="7.50390625" style="19" bestFit="1" customWidth="1"/>
    <col min="4" max="4" width="3.00390625" style="19" bestFit="1" customWidth="1"/>
    <col min="5" max="5" width="12.00390625" style="19" customWidth="1"/>
    <col min="6" max="6" width="11.875" style="19" customWidth="1"/>
    <col min="7" max="7" width="2.25390625" style="19" bestFit="1" customWidth="1"/>
    <col min="8" max="8" width="11.875" style="19" customWidth="1"/>
    <col min="9" max="9" width="2.25390625" style="19" bestFit="1" customWidth="1"/>
    <col min="10" max="10" width="11.875" style="19" customWidth="1"/>
    <col min="11" max="11" width="3.125" style="19" customWidth="1"/>
    <col min="12" max="69" width="9.00390625" style="19" customWidth="1"/>
    <col min="70" max="16384" width="9.00390625" style="6" customWidth="1"/>
  </cols>
  <sheetData>
    <row r="1" spans="1:11" ht="18.75" customHeight="1">
      <c r="A1" s="640" t="s">
        <v>215</v>
      </c>
      <c r="B1" s="641"/>
      <c r="C1" s="640" t="s">
        <v>57</v>
      </c>
      <c r="D1" s="642"/>
      <c r="E1" s="641"/>
      <c r="H1" s="284" t="s">
        <v>0</v>
      </c>
      <c r="I1" s="655">
        <f>+'総括表'!H4</f>
        <v>0</v>
      </c>
      <c r="J1" s="655"/>
      <c r="K1" s="655"/>
    </row>
    <row r="2" ht="18.75" customHeight="1">
      <c r="J2" s="369"/>
    </row>
    <row r="3" spans="1:2" ht="18.75" customHeight="1">
      <c r="A3" s="23" t="s">
        <v>1</v>
      </c>
      <c r="B3" s="35" t="s">
        <v>653</v>
      </c>
    </row>
    <row r="4" ht="11.25" customHeight="1">
      <c r="A4" s="31"/>
    </row>
    <row r="5" spans="1:11" ht="18.75" customHeight="1">
      <c r="A5" s="31"/>
      <c r="B5" s="638" t="s">
        <v>220</v>
      </c>
      <c r="C5" s="639"/>
      <c r="D5" s="638" t="s">
        <v>157</v>
      </c>
      <c r="E5" s="639"/>
      <c r="F5" s="37" t="s">
        <v>372</v>
      </c>
      <c r="G5" s="37"/>
      <c r="H5" s="37" t="s">
        <v>155</v>
      </c>
      <c r="I5" s="37"/>
      <c r="J5" s="37" t="s">
        <v>3</v>
      </c>
      <c r="K5" s="30"/>
    </row>
    <row r="6" spans="1:11" ht="15" customHeight="1">
      <c r="A6" s="31"/>
      <c r="B6" s="39"/>
      <c r="C6" s="40"/>
      <c r="D6" s="41"/>
      <c r="E6" s="42"/>
      <c r="F6" s="44"/>
      <c r="G6" s="44"/>
      <c r="H6" s="44"/>
      <c r="I6" s="44"/>
      <c r="J6" s="370" t="s">
        <v>154</v>
      </c>
      <c r="K6" s="30"/>
    </row>
    <row r="7" spans="1:69" s="1" customFormat="1" ht="15" customHeight="1">
      <c r="A7" s="25"/>
      <c r="B7" s="47">
        <v>2</v>
      </c>
      <c r="C7" s="48" t="s">
        <v>180</v>
      </c>
      <c r="D7" s="631"/>
      <c r="E7" s="632"/>
      <c r="F7" s="51"/>
      <c r="G7" s="52" t="s">
        <v>138</v>
      </c>
      <c r="H7" s="53">
        <v>0.245</v>
      </c>
      <c r="I7" s="52" t="s">
        <v>142</v>
      </c>
      <c r="J7" s="54">
        <f aca="true" t="shared" si="0" ref="J7:J12">ROUND(F7*H7,0)</f>
        <v>0</v>
      </c>
      <c r="K7" s="30" t="s">
        <v>152</v>
      </c>
      <c r="L7" s="30"/>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s="1" customFormat="1" ht="15" customHeight="1">
      <c r="A8" s="25"/>
      <c r="B8" s="47">
        <v>3</v>
      </c>
      <c r="C8" s="48" t="s">
        <v>166</v>
      </c>
      <c r="D8" s="631"/>
      <c r="E8" s="632"/>
      <c r="F8" s="51"/>
      <c r="G8" s="52" t="s">
        <v>138</v>
      </c>
      <c r="H8" s="53">
        <v>0.259</v>
      </c>
      <c r="I8" s="52" t="s">
        <v>142</v>
      </c>
      <c r="J8" s="54">
        <f t="shared" si="0"/>
        <v>0</v>
      </c>
      <c r="K8" s="30" t="s">
        <v>150</v>
      </c>
      <c r="L8" s="30"/>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69" s="1" customFormat="1" ht="15" customHeight="1">
      <c r="A9" s="25"/>
      <c r="B9" s="47">
        <v>4</v>
      </c>
      <c r="C9" s="48" t="s">
        <v>165</v>
      </c>
      <c r="D9" s="631"/>
      <c r="E9" s="632"/>
      <c r="F9" s="51"/>
      <c r="G9" s="52" t="s">
        <v>138</v>
      </c>
      <c r="H9" s="53">
        <v>0.282</v>
      </c>
      <c r="I9" s="52" t="s">
        <v>142</v>
      </c>
      <c r="J9" s="54">
        <f t="shared" si="0"/>
        <v>0</v>
      </c>
      <c r="K9" s="30" t="s">
        <v>148</v>
      </c>
      <c r="L9" s="30"/>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69" s="1" customFormat="1" ht="15" customHeight="1">
      <c r="A10" s="25"/>
      <c r="B10" s="47">
        <v>5</v>
      </c>
      <c r="C10" s="48" t="s">
        <v>164</v>
      </c>
      <c r="D10" s="631"/>
      <c r="E10" s="632"/>
      <c r="F10" s="51"/>
      <c r="G10" s="52" t="s">
        <v>138</v>
      </c>
      <c r="H10" s="53">
        <v>0.306</v>
      </c>
      <c r="I10" s="52" t="s">
        <v>142</v>
      </c>
      <c r="J10" s="54">
        <f t="shared" si="0"/>
        <v>0</v>
      </c>
      <c r="K10" s="30" t="s">
        <v>146</v>
      </c>
      <c r="L10" s="30"/>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s="1" customFormat="1" ht="15" customHeight="1">
      <c r="A11" s="25"/>
      <c r="B11" s="47">
        <v>6</v>
      </c>
      <c r="C11" s="48" t="s">
        <v>153</v>
      </c>
      <c r="D11" s="631"/>
      <c r="E11" s="632"/>
      <c r="F11" s="51"/>
      <c r="G11" s="52" t="s">
        <v>138</v>
      </c>
      <c r="H11" s="53">
        <v>0.33</v>
      </c>
      <c r="I11" s="52" t="s">
        <v>142</v>
      </c>
      <c r="J11" s="54">
        <f t="shared" si="0"/>
        <v>0</v>
      </c>
      <c r="K11" s="30" t="s">
        <v>144</v>
      </c>
      <c r="L11" s="30"/>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1" customFormat="1" ht="15" customHeight="1" thickBot="1">
      <c r="A12" s="25"/>
      <c r="B12" s="70">
        <v>7</v>
      </c>
      <c r="C12" s="50" t="s">
        <v>151</v>
      </c>
      <c r="D12" s="631"/>
      <c r="E12" s="632"/>
      <c r="F12" s="51"/>
      <c r="G12" s="52" t="s">
        <v>138</v>
      </c>
      <c r="H12" s="53">
        <v>0.353</v>
      </c>
      <c r="I12" s="52" t="s">
        <v>142</v>
      </c>
      <c r="J12" s="54">
        <f t="shared" si="0"/>
        <v>0</v>
      </c>
      <c r="K12" s="30" t="s">
        <v>141</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1" customFormat="1" ht="15" customHeight="1">
      <c r="A13" s="25"/>
      <c r="B13" s="59"/>
      <c r="C13" s="60"/>
      <c r="D13" s="61"/>
      <c r="E13" s="61"/>
      <c r="F13" s="62"/>
      <c r="G13" s="63"/>
      <c r="H13" s="635" t="s">
        <v>140</v>
      </c>
      <c r="I13" s="636"/>
      <c r="J13" s="64"/>
      <c r="K13" s="30"/>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1" customFormat="1" ht="15" customHeight="1" thickBot="1">
      <c r="A14" s="25"/>
      <c r="B14" s="65"/>
      <c r="C14" s="30"/>
      <c r="D14" s="30"/>
      <c r="E14" s="30"/>
      <c r="F14" s="66"/>
      <c r="G14" s="30"/>
      <c r="H14" s="633" t="s">
        <v>139</v>
      </c>
      <c r="I14" s="634"/>
      <c r="J14" s="67">
        <f>SUM(J7:J12)</f>
        <v>0</v>
      </c>
      <c r="K14" s="30" t="s">
        <v>204</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s="1" customFormat="1" ht="18.75" customHeight="1">
      <c r="A15" s="25"/>
      <c r="B15" s="35"/>
      <c r="C15" s="25"/>
      <c r="D15" s="25"/>
      <c r="E15" s="25"/>
      <c r="F15" s="68"/>
      <c r="G15" s="25"/>
      <c r="H15" s="25"/>
      <c r="I15" s="25"/>
      <c r="J15" s="68"/>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10" ht="18.75" customHeight="1">
      <c r="A16" s="23" t="s">
        <v>26</v>
      </c>
      <c r="B16" s="35" t="s">
        <v>652</v>
      </c>
      <c r="F16" s="32"/>
      <c r="J16" s="32"/>
    </row>
    <row r="17" spans="1:10" ht="11.25" customHeight="1">
      <c r="A17" s="31"/>
      <c r="F17" s="32"/>
      <c r="J17" s="32"/>
    </row>
    <row r="18" spans="1:11" ht="18.75" customHeight="1">
      <c r="A18" s="31"/>
      <c r="B18" s="638" t="s">
        <v>220</v>
      </c>
      <c r="C18" s="639"/>
      <c r="D18" s="638" t="s">
        <v>157</v>
      </c>
      <c r="E18" s="639"/>
      <c r="F18" s="36" t="s">
        <v>372</v>
      </c>
      <c r="G18" s="37"/>
      <c r="H18" s="37" t="s">
        <v>155</v>
      </c>
      <c r="I18" s="37"/>
      <c r="J18" s="36" t="s">
        <v>3</v>
      </c>
      <c r="K18" s="30"/>
    </row>
    <row r="19" spans="1:11" ht="15" customHeight="1">
      <c r="A19" s="31"/>
      <c r="B19" s="39"/>
      <c r="C19" s="40"/>
      <c r="D19" s="41"/>
      <c r="E19" s="42"/>
      <c r="F19" s="43"/>
      <c r="G19" s="44"/>
      <c r="H19" s="44"/>
      <c r="I19" s="44"/>
      <c r="J19" s="46" t="s">
        <v>154</v>
      </c>
      <c r="K19" s="30"/>
    </row>
    <row r="20" spans="1:69" s="1" customFormat="1" ht="15" customHeight="1">
      <c r="A20" s="25"/>
      <c r="B20" s="47">
        <v>1</v>
      </c>
      <c r="C20" s="48" t="s">
        <v>200</v>
      </c>
      <c r="D20" s="631"/>
      <c r="E20" s="632"/>
      <c r="F20" s="51"/>
      <c r="G20" s="52" t="s">
        <v>138</v>
      </c>
      <c r="H20" s="53">
        <v>0.103</v>
      </c>
      <c r="I20" s="52" t="s">
        <v>142</v>
      </c>
      <c r="J20" s="54">
        <f aca="true" t="shared" si="1" ref="J20:J30">ROUND(F20*H20,0)</f>
        <v>0</v>
      </c>
      <c r="K20" s="30" t="s">
        <v>152</v>
      </c>
      <c r="L20" s="30"/>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s="1" customFormat="1" ht="15" customHeight="1">
      <c r="A21" s="25"/>
      <c r="B21" s="47">
        <v>2</v>
      </c>
      <c r="C21" s="48" t="s">
        <v>199</v>
      </c>
      <c r="D21" s="631"/>
      <c r="E21" s="632"/>
      <c r="F21" s="51"/>
      <c r="G21" s="52" t="s">
        <v>138</v>
      </c>
      <c r="H21" s="53">
        <v>0.11</v>
      </c>
      <c r="I21" s="52" t="s">
        <v>142</v>
      </c>
      <c r="J21" s="54">
        <f t="shared" si="1"/>
        <v>0</v>
      </c>
      <c r="K21" s="30" t="s">
        <v>150</v>
      </c>
      <c r="L21" s="30"/>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s="1" customFormat="1" ht="15" customHeight="1">
      <c r="A22" s="25"/>
      <c r="B22" s="47">
        <v>3</v>
      </c>
      <c r="C22" s="48" t="s">
        <v>183</v>
      </c>
      <c r="D22" s="631"/>
      <c r="E22" s="632"/>
      <c r="F22" s="51"/>
      <c r="G22" s="52" t="s">
        <v>138</v>
      </c>
      <c r="H22" s="53">
        <v>0.178</v>
      </c>
      <c r="I22" s="52" t="s">
        <v>142</v>
      </c>
      <c r="J22" s="54">
        <f t="shared" si="1"/>
        <v>0</v>
      </c>
      <c r="K22" s="30" t="s">
        <v>148</v>
      </c>
      <c r="L22" s="30"/>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s="1" customFormat="1" ht="15" customHeight="1">
      <c r="A23" s="25"/>
      <c r="B23" s="47">
        <v>4</v>
      </c>
      <c r="C23" s="48" t="s">
        <v>182</v>
      </c>
      <c r="D23" s="631"/>
      <c r="E23" s="632"/>
      <c r="F23" s="51"/>
      <c r="G23" s="52" t="s">
        <v>138</v>
      </c>
      <c r="H23" s="53">
        <v>0.186</v>
      </c>
      <c r="I23" s="52" t="s">
        <v>142</v>
      </c>
      <c r="J23" s="54">
        <f t="shared" si="1"/>
        <v>0</v>
      </c>
      <c r="K23" s="30" t="s">
        <v>146</v>
      </c>
      <c r="L23" s="30"/>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s="1" customFormat="1" ht="15" customHeight="1">
      <c r="A24" s="25"/>
      <c r="B24" s="47">
        <v>5</v>
      </c>
      <c r="C24" s="48" t="s">
        <v>181</v>
      </c>
      <c r="D24" s="631"/>
      <c r="E24" s="632"/>
      <c r="F24" s="51"/>
      <c r="G24" s="52" t="s">
        <v>138</v>
      </c>
      <c r="H24" s="53">
        <v>0.205</v>
      </c>
      <c r="I24" s="52" t="s">
        <v>142</v>
      </c>
      <c r="J24" s="54">
        <f t="shared" si="1"/>
        <v>0</v>
      </c>
      <c r="K24" s="30" t="s">
        <v>144</v>
      </c>
      <c r="L24" s="30"/>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s="1" customFormat="1" ht="15" customHeight="1">
      <c r="A25" s="25"/>
      <c r="B25" s="47">
        <v>6</v>
      </c>
      <c r="C25" s="48" t="s">
        <v>180</v>
      </c>
      <c r="D25" s="631"/>
      <c r="E25" s="632"/>
      <c r="F25" s="51"/>
      <c r="G25" s="52" t="s">
        <v>138</v>
      </c>
      <c r="H25" s="53">
        <v>0.269</v>
      </c>
      <c r="I25" s="52" t="s">
        <v>142</v>
      </c>
      <c r="J25" s="54">
        <f t="shared" si="1"/>
        <v>0</v>
      </c>
      <c r="K25" s="30" t="s">
        <v>141</v>
      </c>
      <c r="L25" s="30"/>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s="1" customFormat="1" ht="15" customHeight="1">
      <c r="A26" s="25"/>
      <c r="B26" s="47">
        <v>7</v>
      </c>
      <c r="C26" s="48" t="s">
        <v>166</v>
      </c>
      <c r="D26" s="631"/>
      <c r="E26" s="632"/>
      <c r="F26" s="51"/>
      <c r="G26" s="52" t="s">
        <v>138</v>
      </c>
      <c r="H26" s="53">
        <v>0.286</v>
      </c>
      <c r="I26" s="52" t="s">
        <v>142</v>
      </c>
      <c r="J26" s="54">
        <f t="shared" si="1"/>
        <v>0</v>
      </c>
      <c r="K26" s="30" t="s">
        <v>163</v>
      </c>
      <c r="L26" s="30"/>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s="1" customFormat="1" ht="15" customHeight="1">
      <c r="A27" s="25"/>
      <c r="B27" s="47">
        <v>8</v>
      </c>
      <c r="C27" s="48" t="s">
        <v>165</v>
      </c>
      <c r="D27" s="631"/>
      <c r="E27" s="632"/>
      <c r="F27" s="51"/>
      <c r="G27" s="52" t="s">
        <v>138</v>
      </c>
      <c r="H27" s="53">
        <v>0.309</v>
      </c>
      <c r="I27" s="52" t="s">
        <v>142</v>
      </c>
      <c r="J27" s="54">
        <f t="shared" si="1"/>
        <v>0</v>
      </c>
      <c r="K27" s="30" t="s">
        <v>162</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s="1" customFormat="1" ht="15" customHeight="1">
      <c r="A28" s="25"/>
      <c r="B28" s="47">
        <v>9</v>
      </c>
      <c r="C28" s="48" t="s">
        <v>164</v>
      </c>
      <c r="D28" s="631"/>
      <c r="E28" s="632"/>
      <c r="F28" s="51"/>
      <c r="G28" s="52" t="s">
        <v>138</v>
      </c>
      <c r="H28" s="53">
        <v>0.327</v>
      </c>
      <c r="I28" s="52" t="s">
        <v>142</v>
      </c>
      <c r="J28" s="54">
        <f t="shared" si="1"/>
        <v>0</v>
      </c>
      <c r="K28" s="30" t="s">
        <v>161</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s="1" customFormat="1" ht="15" customHeight="1">
      <c r="A29" s="25"/>
      <c r="B29" s="47">
        <v>10</v>
      </c>
      <c r="C29" s="48" t="s">
        <v>153</v>
      </c>
      <c r="D29" s="631"/>
      <c r="E29" s="632"/>
      <c r="F29" s="51"/>
      <c r="G29" s="52" t="s">
        <v>138</v>
      </c>
      <c r="H29" s="53">
        <v>0.33</v>
      </c>
      <c r="I29" s="52" t="s">
        <v>142</v>
      </c>
      <c r="J29" s="54">
        <f t="shared" si="1"/>
        <v>0</v>
      </c>
      <c r="K29" s="30" t="s">
        <v>175</v>
      </c>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s="1" customFormat="1" ht="15" customHeight="1" thickBot="1">
      <c r="A30" s="25"/>
      <c r="B30" s="70">
        <v>11</v>
      </c>
      <c r="C30" s="50" t="s">
        <v>151</v>
      </c>
      <c r="D30" s="631"/>
      <c r="E30" s="632"/>
      <c r="F30" s="51"/>
      <c r="G30" s="52" t="s">
        <v>138</v>
      </c>
      <c r="H30" s="53">
        <v>0.353</v>
      </c>
      <c r="I30" s="52" t="s">
        <v>142</v>
      </c>
      <c r="J30" s="54">
        <f t="shared" si="1"/>
        <v>0</v>
      </c>
      <c r="K30" s="30" t="s">
        <v>174</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s="1" customFormat="1" ht="15" customHeight="1">
      <c r="A31" s="25"/>
      <c r="B31" s="59"/>
      <c r="C31" s="60"/>
      <c r="D31" s="61"/>
      <c r="E31" s="61"/>
      <c r="F31" s="72"/>
      <c r="G31" s="63"/>
      <c r="H31" s="635" t="s">
        <v>236</v>
      </c>
      <c r="I31" s="636"/>
      <c r="J31" s="64"/>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s="1" customFormat="1" ht="15" customHeight="1" thickBot="1">
      <c r="A32" s="25"/>
      <c r="B32" s="65"/>
      <c r="C32" s="30"/>
      <c r="D32" s="30"/>
      <c r="E32" s="30"/>
      <c r="F32" s="30"/>
      <c r="G32" s="30"/>
      <c r="H32" s="633" t="s">
        <v>139</v>
      </c>
      <c r="I32" s="634"/>
      <c r="J32" s="67">
        <f>SUM(J20:J30)</f>
        <v>0</v>
      </c>
      <c r="K32" s="30" t="s">
        <v>197</v>
      </c>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s="1" customFormat="1" ht="18.75" customHeight="1">
      <c r="A33" s="25"/>
      <c r="B33" s="35"/>
      <c r="C33" s="25"/>
      <c r="D33" s="25"/>
      <c r="E33" s="25"/>
      <c r="F33" s="25"/>
      <c r="G33" s="25"/>
      <c r="H33" s="25"/>
      <c r="I33" s="25"/>
      <c r="J33" s="68"/>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s="1" customFormat="1" ht="18.75" customHeight="1" thickBot="1">
      <c r="A34" s="25"/>
      <c r="B34" s="65"/>
      <c r="C34" s="30"/>
      <c r="D34" s="30"/>
      <c r="E34" s="30"/>
      <c r="F34" s="30"/>
      <c r="G34" s="72"/>
      <c r="H34" s="63"/>
      <c r="I34" s="63"/>
      <c r="J34" s="62"/>
      <c r="K34" s="30"/>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s="1" customFormat="1" ht="18.75" customHeight="1">
      <c r="A35" s="25"/>
      <c r="B35" s="65"/>
      <c r="C35" s="30"/>
      <c r="D35" s="30"/>
      <c r="E35" s="30"/>
      <c r="F35" s="30"/>
      <c r="G35" s="72"/>
      <c r="H35" s="653" t="s">
        <v>235</v>
      </c>
      <c r="I35" s="654"/>
      <c r="J35" s="64"/>
      <c r="K35" s="30"/>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8:11" ht="18.75" customHeight="1" thickBot="1">
      <c r="H36" s="651" t="s">
        <v>651</v>
      </c>
      <c r="I36" s="652"/>
      <c r="J36" s="67">
        <f>SUM(J14,J32)</f>
        <v>0</v>
      </c>
      <c r="K36" s="30" t="s">
        <v>59</v>
      </c>
    </row>
  </sheetData>
  <sheetProtection/>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H13:I13"/>
    <mergeCell ref="H14:I14"/>
    <mergeCell ref="B18:C18"/>
    <mergeCell ref="D18:E18"/>
    <mergeCell ref="D10:E10"/>
    <mergeCell ref="D11:E11"/>
    <mergeCell ref="D12:E12"/>
    <mergeCell ref="I1:K1"/>
    <mergeCell ref="B5:C5"/>
    <mergeCell ref="D5:E5"/>
    <mergeCell ref="D7:E7"/>
    <mergeCell ref="D8:E8"/>
    <mergeCell ref="D9:E9"/>
    <mergeCell ref="A1:B1"/>
    <mergeCell ref="C1:E1"/>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Q369"/>
  <sheetViews>
    <sheetView showGridLines="0" view="pageBreakPreview" zoomScale="115" zoomScaleSheetLayoutView="115" zoomScalePageLayoutView="0" workbookViewId="0" topLeftCell="A1">
      <selection activeCell="I2" sqref="I2"/>
    </sheetView>
  </sheetViews>
  <sheetFormatPr defaultColWidth="9.00390625" defaultRowHeight="18.75" customHeight="1"/>
  <cols>
    <col min="1" max="1" width="3.125" style="19" customWidth="1"/>
    <col min="2" max="2" width="5.75390625" style="21" customWidth="1"/>
    <col min="3" max="3" width="8.625" style="19" customWidth="1"/>
    <col min="4" max="4" width="7.375" style="19" customWidth="1"/>
    <col min="5" max="5" width="16.00390625" style="19" customWidth="1"/>
    <col min="6" max="6" width="15.00390625" style="406" customWidth="1"/>
    <col min="7" max="7" width="11.875" style="19" customWidth="1"/>
    <col min="8" max="8" width="2.25390625" style="19" bestFit="1" customWidth="1"/>
    <col min="9" max="9" width="11.875" style="33" customWidth="1"/>
    <col min="10" max="10" width="2.25390625" style="19" bestFit="1" customWidth="1"/>
    <col min="11" max="11" width="11.875" style="32" customWidth="1"/>
    <col min="12" max="12" width="3.50390625" style="19" customWidth="1"/>
    <col min="13" max="69" width="9.00390625" style="19" customWidth="1"/>
    <col min="70" max="16384" width="9.00390625" style="6" customWidth="1"/>
  </cols>
  <sheetData>
    <row r="1" spans="1:12" ht="18.75" customHeight="1">
      <c r="A1" s="640" t="s">
        <v>215</v>
      </c>
      <c r="B1" s="641"/>
      <c r="C1" s="640" t="s">
        <v>310</v>
      </c>
      <c r="D1" s="642"/>
      <c r="E1" s="642"/>
      <c r="F1" s="641"/>
      <c r="I1" s="690">
        <f>+'総括表'!H4</f>
        <v>0</v>
      </c>
      <c r="J1" s="690"/>
      <c r="K1" s="690"/>
      <c r="L1" s="690"/>
    </row>
    <row r="2" ht="18.75" customHeight="1">
      <c r="K2" s="34"/>
    </row>
    <row r="3" spans="1:24" ht="18.75" customHeight="1">
      <c r="A3" s="407" t="s">
        <v>1</v>
      </c>
      <c r="B3" s="114" t="s">
        <v>309</v>
      </c>
      <c r="K3" s="34"/>
      <c r="N3" s="408"/>
      <c r="O3" s="408"/>
      <c r="P3" s="408"/>
      <c r="Q3" s="669"/>
      <c r="R3" s="669"/>
      <c r="S3" s="409"/>
      <c r="T3" s="669"/>
      <c r="U3" s="669"/>
      <c r="V3" s="409"/>
      <c r="W3" s="410"/>
      <c r="X3" s="411"/>
    </row>
    <row r="4" spans="1:24" ht="6.75" customHeight="1">
      <c r="A4" s="407"/>
      <c r="B4" s="114"/>
      <c r="K4" s="34"/>
      <c r="N4" s="408"/>
      <c r="O4" s="408"/>
      <c r="P4" s="408"/>
      <c r="Q4" s="409"/>
      <c r="R4" s="409"/>
      <c r="S4" s="409"/>
      <c r="T4" s="409"/>
      <c r="U4" s="409"/>
      <c r="V4" s="409"/>
      <c r="W4" s="410"/>
      <c r="X4" s="411"/>
    </row>
    <row r="5" spans="1:25" ht="18.75" customHeight="1" thickBot="1">
      <c r="A5" s="407"/>
      <c r="B5" s="658" t="s">
        <v>942</v>
      </c>
      <c r="C5" s="658"/>
      <c r="D5" s="658"/>
      <c r="E5" s="658"/>
      <c r="F5" s="658"/>
      <c r="G5" s="25"/>
      <c r="H5" s="25"/>
      <c r="I5" s="25" t="s">
        <v>232</v>
      </c>
      <c r="J5" s="25"/>
      <c r="K5" s="68"/>
      <c r="L5" s="25"/>
      <c r="O5" s="408"/>
      <c r="P5" s="408"/>
      <c r="Q5" s="408"/>
      <c r="R5" s="409"/>
      <c r="S5" s="409"/>
      <c r="T5" s="409"/>
      <c r="U5" s="409"/>
      <c r="V5" s="409"/>
      <c r="W5" s="409"/>
      <c r="X5" s="410"/>
      <c r="Y5" s="411"/>
    </row>
    <row r="6" spans="1:25" ht="22.5" customHeight="1" thickBot="1">
      <c r="A6" s="407"/>
      <c r="B6" s="658"/>
      <c r="C6" s="658"/>
      <c r="D6" s="658"/>
      <c r="E6" s="658"/>
      <c r="F6" s="658"/>
      <c r="G6" s="412">
        <f>'附表'!E11</f>
        <v>0</v>
      </c>
      <c r="H6" s="27" t="s">
        <v>138</v>
      </c>
      <c r="I6" s="28">
        <v>0.6</v>
      </c>
      <c r="J6" s="27" t="s">
        <v>142</v>
      </c>
      <c r="K6" s="296">
        <f>ROUND(G6*I6,0)</f>
        <v>0</v>
      </c>
      <c r="L6" s="30" t="s">
        <v>204</v>
      </c>
      <c r="M6" s="19" t="s">
        <v>138</v>
      </c>
      <c r="O6" s="408"/>
      <c r="P6" s="408"/>
      <c r="Q6" s="408"/>
      <c r="R6" s="409"/>
      <c r="S6" s="409"/>
      <c r="T6" s="409"/>
      <c r="U6" s="409"/>
      <c r="V6" s="409"/>
      <c r="W6" s="409"/>
      <c r="X6" s="410"/>
      <c r="Y6" s="411"/>
    </row>
    <row r="7" spans="1:24" ht="11.25" customHeight="1">
      <c r="A7" s="407"/>
      <c r="B7" s="114"/>
      <c r="G7" s="32"/>
      <c r="K7" s="86" t="s">
        <v>231</v>
      </c>
      <c r="N7" s="408"/>
      <c r="O7" s="408"/>
      <c r="P7" s="408"/>
      <c r="Q7" s="409"/>
      <c r="R7" s="409"/>
      <c r="S7" s="409"/>
      <c r="T7" s="409"/>
      <c r="U7" s="409"/>
      <c r="V7" s="409"/>
      <c r="W7" s="410"/>
      <c r="X7" s="411"/>
    </row>
    <row r="8" spans="1:25" ht="18.75" customHeight="1" thickBot="1">
      <c r="A8" s="407"/>
      <c r="B8" s="658" t="s">
        <v>943</v>
      </c>
      <c r="C8" s="658"/>
      <c r="D8" s="658"/>
      <c r="E8" s="658"/>
      <c r="F8" s="658"/>
      <c r="G8" s="68"/>
      <c r="H8" s="25"/>
      <c r="I8" s="25" t="s">
        <v>232</v>
      </c>
      <c r="J8" s="25"/>
      <c r="K8" s="68"/>
      <c r="L8" s="25"/>
      <c r="O8" s="408"/>
      <c r="P8" s="408"/>
      <c r="Q8" s="408"/>
      <c r="R8" s="409"/>
      <c r="S8" s="409"/>
      <c r="T8" s="409"/>
      <c r="U8" s="409"/>
      <c r="V8" s="409"/>
      <c r="W8" s="409"/>
      <c r="X8" s="410"/>
      <c r="Y8" s="411"/>
    </row>
    <row r="9" spans="1:25" ht="23.25" customHeight="1" thickBot="1">
      <c r="A9" s="407"/>
      <c r="B9" s="658"/>
      <c r="C9" s="658"/>
      <c r="D9" s="658"/>
      <c r="E9" s="658"/>
      <c r="F9" s="658"/>
      <c r="G9" s="412">
        <f>'附表'!E20</f>
        <v>0</v>
      </c>
      <c r="H9" s="27" t="s">
        <v>138</v>
      </c>
      <c r="I9" s="28">
        <v>0.45</v>
      </c>
      <c r="J9" s="27" t="s">
        <v>142</v>
      </c>
      <c r="K9" s="296">
        <f>ROUND(G9*I9,0)</f>
        <v>0</v>
      </c>
      <c r="L9" s="30" t="s">
        <v>197</v>
      </c>
      <c r="M9" s="19" t="s">
        <v>138</v>
      </c>
      <c r="O9" s="408"/>
      <c r="P9" s="408"/>
      <c r="Q9" s="408"/>
      <c r="R9" s="409"/>
      <c r="S9" s="409"/>
      <c r="T9" s="409"/>
      <c r="U9" s="409"/>
      <c r="V9" s="409"/>
      <c r="W9" s="409"/>
      <c r="X9" s="410"/>
      <c r="Y9" s="411"/>
    </row>
    <row r="10" spans="7:24" ht="11.25" customHeight="1">
      <c r="G10" s="62"/>
      <c r="H10" s="63"/>
      <c r="I10" s="413"/>
      <c r="J10" s="63"/>
      <c r="K10" s="86" t="s">
        <v>231</v>
      </c>
      <c r="N10" s="414"/>
      <c r="O10" s="415"/>
      <c r="P10" s="416"/>
      <c r="Q10" s="410"/>
      <c r="R10" s="410"/>
      <c r="S10" s="417"/>
      <c r="T10" s="661"/>
      <c r="U10" s="661"/>
      <c r="V10" s="418"/>
      <c r="W10" s="409"/>
      <c r="X10" s="411"/>
    </row>
    <row r="11" spans="7:24" ht="6" customHeight="1">
      <c r="G11" s="62"/>
      <c r="H11" s="63"/>
      <c r="I11" s="413"/>
      <c r="J11" s="63"/>
      <c r="K11" s="86"/>
      <c r="N11" s="414"/>
      <c r="O11" s="415"/>
      <c r="P11" s="416"/>
      <c r="Q11" s="410"/>
      <c r="R11" s="410"/>
      <c r="S11" s="417"/>
      <c r="T11" s="410"/>
      <c r="U11" s="410"/>
      <c r="V11" s="418"/>
      <c r="W11" s="409"/>
      <c r="X11" s="411"/>
    </row>
    <row r="12" spans="7:24" ht="6" customHeight="1">
      <c r="G12" s="62"/>
      <c r="H12" s="63"/>
      <c r="I12" s="413"/>
      <c r="J12" s="63"/>
      <c r="K12" s="86"/>
      <c r="N12" s="414"/>
      <c r="O12" s="415"/>
      <c r="P12" s="416"/>
      <c r="Q12" s="410"/>
      <c r="R12" s="410"/>
      <c r="S12" s="417"/>
      <c r="T12" s="410"/>
      <c r="U12" s="410"/>
      <c r="V12" s="418"/>
      <c r="W12" s="409"/>
      <c r="X12" s="411"/>
    </row>
    <row r="13" spans="1:24" ht="18.75" customHeight="1">
      <c r="A13" s="407" t="s">
        <v>26</v>
      </c>
      <c r="B13" s="114" t="s">
        <v>309</v>
      </c>
      <c r="G13" s="62"/>
      <c r="H13" s="63"/>
      <c r="I13" s="413"/>
      <c r="J13" s="63"/>
      <c r="K13" s="62"/>
      <c r="N13" s="414"/>
      <c r="O13" s="415"/>
      <c r="P13" s="416"/>
      <c r="Q13" s="410"/>
      <c r="R13" s="410"/>
      <c r="S13" s="417"/>
      <c r="T13" s="410"/>
      <c r="U13" s="410"/>
      <c r="V13" s="418"/>
      <c r="W13" s="409"/>
      <c r="X13" s="411"/>
    </row>
    <row r="14" spans="1:24" ht="6.75" customHeight="1">
      <c r="A14" s="407"/>
      <c r="B14" s="114"/>
      <c r="G14" s="62"/>
      <c r="H14" s="63"/>
      <c r="I14" s="413"/>
      <c r="J14" s="63"/>
      <c r="K14" s="62"/>
      <c r="N14" s="414"/>
      <c r="O14" s="415"/>
      <c r="P14" s="416"/>
      <c r="Q14" s="410"/>
      <c r="R14" s="410"/>
      <c r="S14" s="417"/>
      <c r="T14" s="410"/>
      <c r="U14" s="410"/>
      <c r="V14" s="418"/>
      <c r="W14" s="409"/>
      <c r="X14" s="411"/>
    </row>
    <row r="15" spans="2:24" ht="14.25">
      <c r="B15" s="675" t="s">
        <v>158</v>
      </c>
      <c r="C15" s="675"/>
      <c r="D15" s="676" t="s">
        <v>273</v>
      </c>
      <c r="E15" s="676"/>
      <c r="F15" s="676"/>
      <c r="G15" s="419" t="s">
        <v>272</v>
      </c>
      <c r="H15" s="275"/>
      <c r="I15" s="38" t="s">
        <v>155</v>
      </c>
      <c r="J15" s="37"/>
      <c r="K15" s="36" t="s">
        <v>3</v>
      </c>
      <c r="N15" s="414"/>
      <c r="O15" s="415"/>
      <c r="P15" s="416"/>
      <c r="Q15" s="410"/>
      <c r="R15" s="410"/>
      <c r="S15" s="417"/>
      <c r="T15" s="661"/>
      <c r="U15" s="661"/>
      <c r="V15" s="418"/>
      <c r="W15" s="409"/>
      <c r="X15" s="411"/>
    </row>
    <row r="16" spans="2:24" ht="14.25">
      <c r="B16" s="41"/>
      <c r="C16" s="42"/>
      <c r="D16" s="55"/>
      <c r="E16" s="420"/>
      <c r="F16" s="421"/>
      <c r="G16" s="422"/>
      <c r="H16" s="311"/>
      <c r="I16" s="45"/>
      <c r="J16" s="44"/>
      <c r="K16" s="46" t="s">
        <v>154</v>
      </c>
      <c r="N16" s="414"/>
      <c r="O16" s="415"/>
      <c r="P16" s="416"/>
      <c r="Q16" s="410"/>
      <c r="R16" s="410"/>
      <c r="S16" s="417"/>
      <c r="T16" s="410"/>
      <c r="U16" s="410"/>
      <c r="V16" s="418"/>
      <c r="W16" s="409"/>
      <c r="X16" s="411"/>
    </row>
    <row r="17" spans="2:24" ht="14.25" customHeight="1">
      <c r="B17" s="667">
        <v>1</v>
      </c>
      <c r="C17" s="644" t="s">
        <v>153</v>
      </c>
      <c r="D17" s="674" t="s">
        <v>250</v>
      </c>
      <c r="E17" s="689" t="s">
        <v>278</v>
      </c>
      <c r="F17" s="423" t="s">
        <v>275</v>
      </c>
      <c r="G17" s="424"/>
      <c r="H17" s="52" t="s">
        <v>138</v>
      </c>
      <c r="I17" s="425">
        <v>0.38</v>
      </c>
      <c r="J17" s="37" t="s">
        <v>142</v>
      </c>
      <c r="K17" s="58">
        <f aca="true" t="shared" si="0" ref="K17:K80">ROUND(G17*I17,0)</f>
        <v>0</v>
      </c>
      <c r="L17" s="30" t="s">
        <v>271</v>
      </c>
      <c r="N17" s="414"/>
      <c r="O17" s="415"/>
      <c r="P17" s="416"/>
      <c r="Q17" s="669"/>
      <c r="R17" s="669"/>
      <c r="S17" s="417"/>
      <c r="T17" s="661"/>
      <c r="U17" s="661"/>
      <c r="V17" s="426"/>
      <c r="W17" s="410"/>
      <c r="X17" s="411"/>
    </row>
    <row r="18" spans="2:24" ht="14.25" customHeight="1">
      <c r="B18" s="667"/>
      <c r="C18" s="644"/>
      <c r="D18" s="674"/>
      <c r="E18" s="689"/>
      <c r="F18" s="423" t="s">
        <v>274</v>
      </c>
      <c r="G18" s="424"/>
      <c r="H18" s="52" t="s">
        <v>733</v>
      </c>
      <c r="I18" s="425">
        <v>0.19</v>
      </c>
      <c r="J18" s="52" t="s">
        <v>734</v>
      </c>
      <c r="K18" s="58">
        <f t="shared" si="0"/>
        <v>0</v>
      </c>
      <c r="L18" s="30" t="s">
        <v>270</v>
      </c>
      <c r="N18" s="414"/>
      <c r="O18" s="415"/>
      <c r="P18" s="416"/>
      <c r="Q18" s="409"/>
      <c r="R18" s="409"/>
      <c r="S18" s="417"/>
      <c r="T18" s="410"/>
      <c r="U18" s="410"/>
      <c r="V18" s="426"/>
      <c r="W18" s="410"/>
      <c r="X18" s="411"/>
    </row>
    <row r="19" spans="2:24" ht="14.25" customHeight="1">
      <c r="B19" s="667"/>
      <c r="C19" s="644"/>
      <c r="D19" s="674"/>
      <c r="E19" s="689" t="s">
        <v>277</v>
      </c>
      <c r="F19" s="423" t="s">
        <v>275</v>
      </c>
      <c r="G19" s="424"/>
      <c r="H19" s="52" t="s">
        <v>733</v>
      </c>
      <c r="I19" s="425">
        <v>0.285</v>
      </c>
      <c r="J19" s="37" t="s">
        <v>734</v>
      </c>
      <c r="K19" s="58">
        <f t="shared" si="0"/>
        <v>0</v>
      </c>
      <c r="L19" s="30" t="s">
        <v>269</v>
      </c>
      <c r="N19" s="414"/>
      <c r="O19" s="415"/>
      <c r="P19" s="416"/>
      <c r="Q19" s="410"/>
      <c r="R19" s="410"/>
      <c r="S19" s="417"/>
      <c r="T19" s="661"/>
      <c r="U19" s="661"/>
      <c r="V19" s="418"/>
      <c r="W19" s="409"/>
      <c r="X19" s="411"/>
    </row>
    <row r="20" spans="2:24" ht="14.25" customHeight="1">
      <c r="B20" s="667"/>
      <c r="C20" s="644"/>
      <c r="D20" s="674"/>
      <c r="E20" s="689"/>
      <c r="F20" s="423" t="s">
        <v>274</v>
      </c>
      <c r="G20" s="424"/>
      <c r="H20" s="52" t="s">
        <v>733</v>
      </c>
      <c r="I20" s="425">
        <v>0.143</v>
      </c>
      <c r="J20" s="52" t="s">
        <v>734</v>
      </c>
      <c r="K20" s="58">
        <f t="shared" si="0"/>
        <v>0</v>
      </c>
      <c r="L20" s="30" t="s">
        <v>268</v>
      </c>
      <c r="N20" s="414"/>
      <c r="O20" s="415"/>
      <c r="P20" s="416"/>
      <c r="Q20" s="410"/>
      <c r="R20" s="410"/>
      <c r="S20" s="417"/>
      <c r="T20" s="410"/>
      <c r="U20" s="410"/>
      <c r="V20" s="418"/>
      <c r="W20" s="409"/>
      <c r="X20" s="411"/>
    </row>
    <row r="21" spans="2:24" ht="14.25" customHeight="1">
      <c r="B21" s="667"/>
      <c r="C21" s="644"/>
      <c r="D21" s="674"/>
      <c r="E21" s="689" t="s">
        <v>276</v>
      </c>
      <c r="F21" s="423" t="s">
        <v>275</v>
      </c>
      <c r="G21" s="424"/>
      <c r="H21" s="52" t="s">
        <v>733</v>
      </c>
      <c r="I21" s="425">
        <v>0.214</v>
      </c>
      <c r="J21" s="37" t="s">
        <v>734</v>
      </c>
      <c r="K21" s="58">
        <f t="shared" si="0"/>
        <v>0</v>
      </c>
      <c r="L21" s="30" t="s">
        <v>267</v>
      </c>
      <c r="N21" s="414"/>
      <c r="O21" s="415"/>
      <c r="P21" s="416"/>
      <c r="Q21" s="410"/>
      <c r="R21" s="410"/>
      <c r="S21" s="417"/>
      <c r="T21" s="661"/>
      <c r="U21" s="661"/>
      <c r="V21" s="418"/>
      <c r="W21" s="409"/>
      <c r="X21" s="411"/>
    </row>
    <row r="22" spans="2:24" ht="14.25" customHeight="1">
      <c r="B22" s="667"/>
      <c r="C22" s="644"/>
      <c r="D22" s="674"/>
      <c r="E22" s="689"/>
      <c r="F22" s="423" t="s">
        <v>274</v>
      </c>
      <c r="G22" s="424"/>
      <c r="H22" s="52" t="s">
        <v>733</v>
      </c>
      <c r="I22" s="425">
        <v>0.214</v>
      </c>
      <c r="J22" s="52" t="s">
        <v>734</v>
      </c>
      <c r="K22" s="58">
        <f t="shared" si="0"/>
        <v>0</v>
      </c>
      <c r="L22" s="30" t="s">
        <v>240</v>
      </c>
      <c r="N22" s="414"/>
      <c r="O22" s="415"/>
      <c r="P22" s="416"/>
      <c r="Q22" s="410"/>
      <c r="R22" s="410"/>
      <c r="S22" s="417"/>
      <c r="T22" s="410"/>
      <c r="U22" s="410"/>
      <c r="V22" s="418"/>
      <c r="W22" s="409"/>
      <c r="X22" s="411"/>
    </row>
    <row r="23" spans="2:24" ht="14.25" customHeight="1">
      <c r="B23" s="667">
        <v>2</v>
      </c>
      <c r="C23" s="644" t="s">
        <v>151</v>
      </c>
      <c r="D23" s="674" t="s">
        <v>250</v>
      </c>
      <c r="E23" s="689" t="s">
        <v>278</v>
      </c>
      <c r="F23" s="423" t="s">
        <v>275</v>
      </c>
      <c r="G23" s="424"/>
      <c r="H23" s="52" t="s">
        <v>733</v>
      </c>
      <c r="I23" s="425">
        <v>0.39</v>
      </c>
      <c r="J23" s="37" t="s">
        <v>734</v>
      </c>
      <c r="K23" s="58">
        <f t="shared" si="0"/>
        <v>0</v>
      </c>
      <c r="L23" s="30" t="s">
        <v>239</v>
      </c>
      <c r="N23" s="414"/>
      <c r="O23" s="415"/>
      <c r="P23" s="416"/>
      <c r="Q23" s="669"/>
      <c r="R23" s="669"/>
      <c r="S23" s="417"/>
      <c r="T23" s="661"/>
      <c r="U23" s="661"/>
      <c r="V23" s="426"/>
      <c r="W23" s="410"/>
      <c r="X23" s="411"/>
    </row>
    <row r="24" spans="2:24" ht="14.25" customHeight="1">
      <c r="B24" s="667"/>
      <c r="C24" s="644"/>
      <c r="D24" s="674"/>
      <c r="E24" s="689"/>
      <c r="F24" s="423" t="s">
        <v>274</v>
      </c>
      <c r="G24" s="424"/>
      <c r="H24" s="52" t="s">
        <v>733</v>
      </c>
      <c r="I24" s="425">
        <v>0.195</v>
      </c>
      <c r="J24" s="52" t="s">
        <v>734</v>
      </c>
      <c r="K24" s="58">
        <f t="shared" si="0"/>
        <v>0</v>
      </c>
      <c r="L24" s="30" t="s">
        <v>238</v>
      </c>
      <c r="N24" s="414"/>
      <c r="O24" s="415"/>
      <c r="P24" s="416"/>
      <c r="Q24" s="409"/>
      <c r="R24" s="409"/>
      <c r="S24" s="417"/>
      <c r="T24" s="410"/>
      <c r="U24" s="410"/>
      <c r="V24" s="426"/>
      <c r="W24" s="410"/>
      <c r="X24" s="411"/>
    </row>
    <row r="25" spans="2:24" ht="14.25" customHeight="1">
      <c r="B25" s="667"/>
      <c r="C25" s="644"/>
      <c r="D25" s="674"/>
      <c r="E25" s="689" t="s">
        <v>277</v>
      </c>
      <c r="F25" s="423" t="s">
        <v>275</v>
      </c>
      <c r="G25" s="424"/>
      <c r="H25" s="52" t="s">
        <v>733</v>
      </c>
      <c r="I25" s="425">
        <v>0.292</v>
      </c>
      <c r="J25" s="37" t="s">
        <v>734</v>
      </c>
      <c r="K25" s="58">
        <f t="shared" si="0"/>
        <v>0</v>
      </c>
      <c r="L25" s="30" t="s">
        <v>237</v>
      </c>
      <c r="N25" s="414"/>
      <c r="O25" s="415"/>
      <c r="P25" s="416"/>
      <c r="Q25" s="410"/>
      <c r="R25" s="410"/>
      <c r="S25" s="417"/>
      <c r="T25" s="661"/>
      <c r="U25" s="661"/>
      <c r="V25" s="418"/>
      <c r="W25" s="409"/>
      <c r="X25" s="411"/>
    </row>
    <row r="26" spans="2:24" ht="14.25" customHeight="1">
      <c r="B26" s="667"/>
      <c r="C26" s="644"/>
      <c r="D26" s="674"/>
      <c r="E26" s="689"/>
      <c r="F26" s="423" t="s">
        <v>274</v>
      </c>
      <c r="G26" s="424"/>
      <c r="H26" s="52" t="s">
        <v>733</v>
      </c>
      <c r="I26" s="425">
        <v>0.146</v>
      </c>
      <c r="J26" s="52" t="s">
        <v>734</v>
      </c>
      <c r="K26" s="58">
        <f t="shared" si="0"/>
        <v>0</v>
      </c>
      <c r="L26" s="30" t="s">
        <v>265</v>
      </c>
      <c r="N26" s="414"/>
      <c r="O26" s="415"/>
      <c r="P26" s="416"/>
      <c r="Q26" s="410"/>
      <c r="R26" s="410"/>
      <c r="S26" s="417"/>
      <c r="T26" s="410"/>
      <c r="U26" s="410"/>
      <c r="V26" s="418"/>
      <c r="W26" s="409"/>
      <c r="X26" s="411"/>
    </row>
    <row r="27" spans="2:24" ht="14.25" customHeight="1">
      <c r="B27" s="667"/>
      <c r="C27" s="644"/>
      <c r="D27" s="674"/>
      <c r="E27" s="689" t="s">
        <v>276</v>
      </c>
      <c r="F27" s="423" t="s">
        <v>275</v>
      </c>
      <c r="G27" s="424"/>
      <c r="H27" s="52" t="s">
        <v>733</v>
      </c>
      <c r="I27" s="425">
        <v>0.219</v>
      </c>
      <c r="J27" s="37" t="s">
        <v>734</v>
      </c>
      <c r="K27" s="58">
        <f t="shared" si="0"/>
        <v>0</v>
      </c>
      <c r="L27" s="30" t="s">
        <v>244</v>
      </c>
      <c r="N27" s="414"/>
      <c r="O27" s="415"/>
      <c r="P27" s="416"/>
      <c r="Q27" s="410"/>
      <c r="R27" s="410"/>
      <c r="S27" s="417"/>
      <c r="T27" s="661"/>
      <c r="U27" s="661"/>
      <c r="V27" s="418"/>
      <c r="W27" s="409"/>
      <c r="X27" s="411"/>
    </row>
    <row r="28" spans="2:24" ht="14.25" customHeight="1">
      <c r="B28" s="667"/>
      <c r="C28" s="644"/>
      <c r="D28" s="674"/>
      <c r="E28" s="689"/>
      <c r="F28" s="423" t="s">
        <v>274</v>
      </c>
      <c r="G28" s="424"/>
      <c r="H28" s="52" t="s">
        <v>733</v>
      </c>
      <c r="I28" s="425">
        <v>0.219</v>
      </c>
      <c r="J28" s="52" t="s">
        <v>734</v>
      </c>
      <c r="K28" s="58">
        <f t="shared" si="0"/>
        <v>0</v>
      </c>
      <c r="L28" s="30" t="s">
        <v>264</v>
      </c>
      <c r="N28" s="414"/>
      <c r="O28" s="415"/>
      <c r="P28" s="416"/>
      <c r="Q28" s="410"/>
      <c r="R28" s="410"/>
      <c r="S28" s="417"/>
      <c r="T28" s="410"/>
      <c r="U28" s="410"/>
      <c r="V28" s="418"/>
      <c r="W28" s="409"/>
      <c r="X28" s="411"/>
    </row>
    <row r="29" spans="2:24" ht="14.25" customHeight="1">
      <c r="B29" s="682">
        <v>3</v>
      </c>
      <c r="C29" s="688" t="s">
        <v>149</v>
      </c>
      <c r="D29" s="675" t="s">
        <v>250</v>
      </c>
      <c r="E29" s="679" t="s">
        <v>278</v>
      </c>
      <c r="F29" s="423" t="s">
        <v>275</v>
      </c>
      <c r="G29" s="424"/>
      <c r="H29" s="52" t="s">
        <v>733</v>
      </c>
      <c r="I29" s="425">
        <v>0.395</v>
      </c>
      <c r="J29" s="37" t="s">
        <v>734</v>
      </c>
      <c r="K29" s="58">
        <f t="shared" si="0"/>
        <v>0</v>
      </c>
      <c r="L29" s="30" t="s">
        <v>263</v>
      </c>
      <c r="N29" s="414"/>
      <c r="O29" s="415"/>
      <c r="P29" s="416"/>
      <c r="Q29" s="669"/>
      <c r="R29" s="669"/>
      <c r="S29" s="417"/>
      <c r="T29" s="661"/>
      <c r="U29" s="661"/>
      <c r="V29" s="426"/>
      <c r="W29" s="410"/>
      <c r="X29" s="411"/>
    </row>
    <row r="30" spans="2:24" ht="14.25" customHeight="1">
      <c r="B30" s="683"/>
      <c r="C30" s="686"/>
      <c r="D30" s="677"/>
      <c r="E30" s="680"/>
      <c r="F30" s="423" t="s">
        <v>274</v>
      </c>
      <c r="G30" s="424"/>
      <c r="H30" s="52" t="s">
        <v>733</v>
      </c>
      <c r="I30" s="425">
        <v>0.198</v>
      </c>
      <c r="J30" s="52" t="s">
        <v>734</v>
      </c>
      <c r="K30" s="58">
        <f t="shared" si="0"/>
        <v>0</v>
      </c>
      <c r="L30" s="30" t="s">
        <v>262</v>
      </c>
      <c r="N30" s="414"/>
      <c r="O30" s="415"/>
      <c r="P30" s="416"/>
      <c r="Q30" s="409"/>
      <c r="R30" s="409"/>
      <c r="S30" s="417"/>
      <c r="T30" s="410"/>
      <c r="U30" s="410"/>
      <c r="V30" s="426"/>
      <c r="W30" s="410"/>
      <c r="X30" s="411"/>
    </row>
    <row r="31" spans="2:24" ht="14.25" customHeight="1">
      <c r="B31" s="683"/>
      <c r="C31" s="686"/>
      <c r="D31" s="677"/>
      <c r="E31" s="679" t="s">
        <v>277</v>
      </c>
      <c r="F31" s="423" t="s">
        <v>275</v>
      </c>
      <c r="G31" s="424"/>
      <c r="H31" s="52" t="s">
        <v>733</v>
      </c>
      <c r="I31" s="425">
        <v>0.297</v>
      </c>
      <c r="J31" s="37" t="s">
        <v>734</v>
      </c>
      <c r="K31" s="58">
        <f t="shared" si="0"/>
        <v>0</v>
      </c>
      <c r="L31" s="30" t="s">
        <v>261</v>
      </c>
      <c r="N31" s="414"/>
      <c r="O31" s="415"/>
      <c r="P31" s="416"/>
      <c r="Q31" s="410"/>
      <c r="R31" s="410"/>
      <c r="S31" s="417"/>
      <c r="T31" s="661"/>
      <c r="U31" s="661"/>
      <c r="V31" s="418"/>
      <c r="W31" s="409"/>
      <c r="X31" s="411"/>
    </row>
    <row r="32" spans="2:24" ht="14.25" customHeight="1">
      <c r="B32" s="683"/>
      <c r="C32" s="686"/>
      <c r="D32" s="677"/>
      <c r="E32" s="680"/>
      <c r="F32" s="423" t="s">
        <v>274</v>
      </c>
      <c r="G32" s="424"/>
      <c r="H32" s="52" t="s">
        <v>733</v>
      </c>
      <c r="I32" s="425">
        <v>0.148</v>
      </c>
      <c r="J32" s="52" t="s">
        <v>734</v>
      </c>
      <c r="K32" s="58">
        <f t="shared" si="0"/>
        <v>0</v>
      </c>
      <c r="L32" s="30" t="s">
        <v>260</v>
      </c>
      <c r="N32" s="414"/>
      <c r="O32" s="415"/>
      <c r="P32" s="416"/>
      <c r="Q32" s="410"/>
      <c r="R32" s="410"/>
      <c r="S32" s="417"/>
      <c r="T32" s="410"/>
      <c r="U32" s="410"/>
      <c r="V32" s="418"/>
      <c r="W32" s="409"/>
      <c r="X32" s="411"/>
    </row>
    <row r="33" spans="2:24" ht="14.25" customHeight="1">
      <c r="B33" s="683"/>
      <c r="C33" s="686"/>
      <c r="D33" s="677"/>
      <c r="E33" s="679" t="s">
        <v>276</v>
      </c>
      <c r="F33" s="423" t="s">
        <v>275</v>
      </c>
      <c r="G33" s="424"/>
      <c r="H33" s="52" t="s">
        <v>733</v>
      </c>
      <c r="I33" s="425">
        <v>0.222</v>
      </c>
      <c r="J33" s="37" t="s">
        <v>734</v>
      </c>
      <c r="K33" s="58">
        <f t="shared" si="0"/>
        <v>0</v>
      </c>
      <c r="L33" s="30" t="s">
        <v>259</v>
      </c>
      <c r="N33" s="414"/>
      <c r="O33" s="415"/>
      <c r="P33" s="416"/>
      <c r="Q33" s="410"/>
      <c r="R33" s="410"/>
      <c r="S33" s="417"/>
      <c r="T33" s="661"/>
      <c r="U33" s="661"/>
      <c r="V33" s="418"/>
      <c r="W33" s="409"/>
      <c r="X33" s="411"/>
    </row>
    <row r="34" spans="2:24" ht="14.25" customHeight="1">
      <c r="B34" s="683"/>
      <c r="C34" s="686"/>
      <c r="D34" s="678"/>
      <c r="E34" s="680"/>
      <c r="F34" s="423" t="s">
        <v>274</v>
      </c>
      <c r="G34" s="424"/>
      <c r="H34" s="52" t="s">
        <v>733</v>
      </c>
      <c r="I34" s="425">
        <v>0.222</v>
      </c>
      <c r="J34" s="52" t="s">
        <v>734</v>
      </c>
      <c r="K34" s="58">
        <f t="shared" si="0"/>
        <v>0</v>
      </c>
      <c r="L34" s="30" t="s">
        <v>258</v>
      </c>
      <c r="N34" s="414"/>
      <c r="O34" s="415"/>
      <c r="P34" s="416"/>
      <c r="Q34" s="410"/>
      <c r="R34" s="410"/>
      <c r="S34" s="417"/>
      <c r="T34" s="410"/>
      <c r="U34" s="410"/>
      <c r="V34" s="418"/>
      <c r="W34" s="409"/>
      <c r="X34" s="411"/>
    </row>
    <row r="35" spans="2:24" ht="14.25" customHeight="1">
      <c r="B35" s="683"/>
      <c r="C35" s="686"/>
      <c r="D35" s="675" t="s">
        <v>249</v>
      </c>
      <c r="E35" s="679" t="s">
        <v>278</v>
      </c>
      <c r="F35" s="423" t="s">
        <v>275</v>
      </c>
      <c r="G35" s="424"/>
      <c r="H35" s="52" t="s">
        <v>733</v>
      </c>
      <c r="I35" s="425">
        <v>0.102</v>
      </c>
      <c r="J35" s="37" t="s">
        <v>734</v>
      </c>
      <c r="K35" s="58">
        <f t="shared" si="0"/>
        <v>0</v>
      </c>
      <c r="L35" s="30" t="s">
        <v>257</v>
      </c>
      <c r="N35" s="414"/>
      <c r="O35" s="415"/>
      <c r="P35" s="416"/>
      <c r="Q35" s="410"/>
      <c r="R35" s="410"/>
      <c r="S35" s="417"/>
      <c r="T35" s="410"/>
      <c r="U35" s="410"/>
      <c r="V35" s="418"/>
      <c r="W35" s="409"/>
      <c r="X35" s="411"/>
    </row>
    <row r="36" spans="2:24" ht="14.25" customHeight="1">
      <c r="B36" s="683"/>
      <c r="C36" s="686"/>
      <c r="D36" s="677"/>
      <c r="E36" s="680"/>
      <c r="F36" s="423" t="s">
        <v>274</v>
      </c>
      <c r="G36" s="424"/>
      <c r="H36" s="52" t="s">
        <v>733</v>
      </c>
      <c r="I36" s="425">
        <v>0.051</v>
      </c>
      <c r="J36" s="52" t="s">
        <v>734</v>
      </c>
      <c r="K36" s="58">
        <f t="shared" si="0"/>
        <v>0</v>
      </c>
      <c r="L36" s="30" t="s">
        <v>256</v>
      </c>
      <c r="N36" s="414"/>
      <c r="O36" s="415"/>
      <c r="P36" s="416"/>
      <c r="Q36" s="410"/>
      <c r="R36" s="410"/>
      <c r="S36" s="417"/>
      <c r="T36" s="410"/>
      <c r="U36" s="410"/>
      <c r="V36" s="418"/>
      <c r="W36" s="409"/>
      <c r="X36" s="411"/>
    </row>
    <row r="37" spans="2:24" ht="14.25" customHeight="1">
      <c r="B37" s="683"/>
      <c r="C37" s="686"/>
      <c r="D37" s="677"/>
      <c r="E37" s="679" t="s">
        <v>277</v>
      </c>
      <c r="F37" s="423" t="s">
        <v>275</v>
      </c>
      <c r="G37" s="424"/>
      <c r="H37" s="52" t="s">
        <v>733</v>
      </c>
      <c r="I37" s="425">
        <v>0.077</v>
      </c>
      <c r="J37" s="37" t="s">
        <v>734</v>
      </c>
      <c r="K37" s="58">
        <f t="shared" si="0"/>
        <v>0</v>
      </c>
      <c r="L37" s="30" t="s">
        <v>255</v>
      </c>
      <c r="N37" s="414"/>
      <c r="O37" s="415"/>
      <c r="P37" s="416"/>
      <c r="Q37" s="410"/>
      <c r="R37" s="410"/>
      <c r="S37" s="417"/>
      <c r="T37" s="410"/>
      <c r="U37" s="410"/>
      <c r="V37" s="418"/>
      <c r="W37" s="409"/>
      <c r="X37" s="411"/>
    </row>
    <row r="38" spans="2:24" ht="14.25" customHeight="1">
      <c r="B38" s="683"/>
      <c r="C38" s="686"/>
      <c r="D38" s="677"/>
      <c r="E38" s="680"/>
      <c r="F38" s="423" t="s">
        <v>274</v>
      </c>
      <c r="G38" s="424"/>
      <c r="H38" s="52" t="s">
        <v>733</v>
      </c>
      <c r="I38" s="425">
        <v>0.038</v>
      </c>
      <c r="J38" s="52" t="s">
        <v>734</v>
      </c>
      <c r="K38" s="58">
        <f t="shared" si="0"/>
        <v>0</v>
      </c>
      <c r="L38" s="30" t="s">
        <v>254</v>
      </c>
      <c r="N38" s="414"/>
      <c r="O38" s="415"/>
      <c r="P38" s="416"/>
      <c r="Q38" s="410"/>
      <c r="R38" s="410"/>
      <c r="S38" s="417"/>
      <c r="T38" s="410"/>
      <c r="U38" s="410"/>
      <c r="V38" s="418"/>
      <c r="W38" s="409"/>
      <c r="X38" s="411"/>
    </row>
    <row r="39" spans="2:24" ht="14.25" customHeight="1">
      <c r="B39" s="683"/>
      <c r="C39" s="686"/>
      <c r="D39" s="677"/>
      <c r="E39" s="679" t="s">
        <v>276</v>
      </c>
      <c r="F39" s="423" t="s">
        <v>275</v>
      </c>
      <c r="G39" s="424"/>
      <c r="H39" s="52" t="s">
        <v>733</v>
      </c>
      <c r="I39" s="425">
        <v>0.058</v>
      </c>
      <c r="J39" s="37" t="s">
        <v>734</v>
      </c>
      <c r="K39" s="58">
        <f t="shared" si="0"/>
        <v>0</v>
      </c>
      <c r="L39" s="30" t="s">
        <v>253</v>
      </c>
      <c r="N39" s="414"/>
      <c r="O39" s="415"/>
      <c r="P39" s="416"/>
      <c r="Q39" s="410"/>
      <c r="R39" s="410"/>
      <c r="S39" s="417"/>
      <c r="T39" s="410"/>
      <c r="U39" s="410"/>
      <c r="V39" s="418"/>
      <c r="W39" s="409"/>
      <c r="X39" s="411"/>
    </row>
    <row r="40" spans="2:24" ht="14.25" customHeight="1">
      <c r="B40" s="684"/>
      <c r="C40" s="687"/>
      <c r="D40" s="678"/>
      <c r="E40" s="680"/>
      <c r="F40" s="423" t="s">
        <v>274</v>
      </c>
      <c r="G40" s="424"/>
      <c r="H40" s="52" t="s">
        <v>733</v>
      </c>
      <c r="I40" s="425">
        <v>0.058</v>
      </c>
      <c r="J40" s="52" t="s">
        <v>734</v>
      </c>
      <c r="K40" s="58">
        <f t="shared" si="0"/>
        <v>0</v>
      </c>
      <c r="L40" s="30" t="s">
        <v>252</v>
      </c>
      <c r="N40" s="414"/>
      <c r="O40" s="415"/>
      <c r="P40" s="416"/>
      <c r="Q40" s="410"/>
      <c r="R40" s="410"/>
      <c r="S40" s="417"/>
      <c r="T40" s="410"/>
      <c r="U40" s="410"/>
      <c r="V40" s="418"/>
      <c r="W40" s="409"/>
      <c r="X40" s="411"/>
    </row>
    <row r="41" spans="2:24" ht="14.25" customHeight="1">
      <c r="B41" s="682">
        <v>4</v>
      </c>
      <c r="C41" s="688" t="s">
        <v>147</v>
      </c>
      <c r="D41" s="675" t="s">
        <v>250</v>
      </c>
      <c r="E41" s="679" t="s">
        <v>278</v>
      </c>
      <c r="F41" s="423" t="s">
        <v>275</v>
      </c>
      <c r="G41" s="424"/>
      <c r="H41" s="52" t="s">
        <v>733</v>
      </c>
      <c r="I41" s="425">
        <v>0.4</v>
      </c>
      <c r="J41" s="37" t="s">
        <v>734</v>
      </c>
      <c r="K41" s="58">
        <f t="shared" si="0"/>
        <v>0</v>
      </c>
      <c r="L41" s="30" t="s">
        <v>251</v>
      </c>
      <c r="N41" s="414"/>
      <c r="O41" s="415"/>
      <c r="P41" s="416"/>
      <c r="Q41" s="669"/>
      <c r="R41" s="669"/>
      <c r="S41" s="417"/>
      <c r="T41" s="661"/>
      <c r="U41" s="661"/>
      <c r="V41" s="426"/>
      <c r="W41" s="410"/>
      <c r="X41" s="411"/>
    </row>
    <row r="42" spans="2:24" ht="14.25" customHeight="1">
      <c r="B42" s="683"/>
      <c r="C42" s="686"/>
      <c r="D42" s="677"/>
      <c r="E42" s="680"/>
      <c r="F42" s="423" t="s">
        <v>274</v>
      </c>
      <c r="G42" s="424"/>
      <c r="H42" s="52" t="s">
        <v>733</v>
      </c>
      <c r="I42" s="425">
        <v>0.2</v>
      </c>
      <c r="J42" s="52" t="s">
        <v>734</v>
      </c>
      <c r="K42" s="58">
        <f t="shared" si="0"/>
        <v>0</v>
      </c>
      <c r="L42" s="30" t="s">
        <v>210</v>
      </c>
      <c r="N42" s="414"/>
      <c r="O42" s="415"/>
      <c r="P42" s="416"/>
      <c r="Q42" s="409"/>
      <c r="R42" s="409"/>
      <c r="S42" s="417"/>
      <c r="T42" s="410"/>
      <c r="U42" s="410"/>
      <c r="V42" s="426"/>
      <c r="W42" s="410"/>
      <c r="X42" s="411"/>
    </row>
    <row r="43" spans="2:24" ht="14.25" customHeight="1">
      <c r="B43" s="683"/>
      <c r="C43" s="686"/>
      <c r="D43" s="677"/>
      <c r="E43" s="679" t="s">
        <v>277</v>
      </c>
      <c r="F43" s="423" t="s">
        <v>275</v>
      </c>
      <c r="G43" s="424"/>
      <c r="H43" s="52" t="s">
        <v>733</v>
      </c>
      <c r="I43" s="425">
        <v>0.3</v>
      </c>
      <c r="J43" s="37" t="s">
        <v>734</v>
      </c>
      <c r="K43" s="58">
        <f t="shared" si="0"/>
        <v>0</v>
      </c>
      <c r="L43" s="30" t="s">
        <v>209</v>
      </c>
      <c r="N43" s="414"/>
      <c r="O43" s="415"/>
      <c r="P43" s="416"/>
      <c r="Q43" s="410"/>
      <c r="R43" s="410"/>
      <c r="S43" s="417"/>
      <c r="T43" s="661"/>
      <c r="U43" s="661"/>
      <c r="V43" s="418"/>
      <c r="W43" s="409"/>
      <c r="X43" s="411"/>
    </row>
    <row r="44" spans="2:24" ht="14.25" customHeight="1">
      <c r="B44" s="683"/>
      <c r="C44" s="686"/>
      <c r="D44" s="677"/>
      <c r="E44" s="680"/>
      <c r="F44" s="423" t="s">
        <v>274</v>
      </c>
      <c r="G44" s="424"/>
      <c r="H44" s="52" t="s">
        <v>733</v>
      </c>
      <c r="I44" s="425">
        <v>0.15</v>
      </c>
      <c r="J44" s="52" t="s">
        <v>734</v>
      </c>
      <c r="K44" s="58">
        <f t="shared" si="0"/>
        <v>0</v>
      </c>
      <c r="L44" s="30" t="s">
        <v>208</v>
      </c>
      <c r="N44" s="414"/>
      <c r="O44" s="415"/>
      <c r="P44" s="416"/>
      <c r="Q44" s="410"/>
      <c r="R44" s="410"/>
      <c r="S44" s="417"/>
      <c r="T44" s="410"/>
      <c r="U44" s="410"/>
      <c r="V44" s="418"/>
      <c r="W44" s="409"/>
      <c r="X44" s="411"/>
    </row>
    <row r="45" spans="2:24" ht="14.25" customHeight="1">
      <c r="B45" s="683"/>
      <c r="C45" s="686"/>
      <c r="D45" s="677"/>
      <c r="E45" s="679" t="s">
        <v>276</v>
      </c>
      <c r="F45" s="423" t="s">
        <v>275</v>
      </c>
      <c r="G45" s="424"/>
      <c r="H45" s="52" t="s">
        <v>733</v>
      </c>
      <c r="I45" s="425">
        <v>0.225</v>
      </c>
      <c r="J45" s="37" t="s">
        <v>734</v>
      </c>
      <c r="K45" s="58">
        <f t="shared" si="0"/>
        <v>0</v>
      </c>
      <c r="L45" s="30" t="s">
        <v>207</v>
      </c>
      <c r="N45" s="414"/>
      <c r="O45" s="415"/>
      <c r="P45" s="416"/>
      <c r="Q45" s="410"/>
      <c r="R45" s="410"/>
      <c r="S45" s="417"/>
      <c r="T45" s="661"/>
      <c r="U45" s="661"/>
      <c r="V45" s="418"/>
      <c r="W45" s="409"/>
      <c r="X45" s="411"/>
    </row>
    <row r="46" spans="2:24" ht="14.25" customHeight="1">
      <c r="B46" s="683"/>
      <c r="C46" s="686"/>
      <c r="D46" s="678"/>
      <c r="E46" s="680"/>
      <c r="F46" s="423" t="s">
        <v>274</v>
      </c>
      <c r="G46" s="424"/>
      <c r="H46" s="52" t="s">
        <v>733</v>
      </c>
      <c r="I46" s="425">
        <v>0.225</v>
      </c>
      <c r="J46" s="52" t="s">
        <v>734</v>
      </c>
      <c r="K46" s="58">
        <f t="shared" si="0"/>
        <v>0</v>
      </c>
      <c r="L46" s="30" t="s">
        <v>206</v>
      </c>
      <c r="N46" s="414"/>
      <c r="O46" s="415"/>
      <c r="P46" s="416"/>
      <c r="Q46" s="410"/>
      <c r="R46" s="410"/>
      <c r="S46" s="417"/>
      <c r="T46" s="410"/>
      <c r="U46" s="410"/>
      <c r="V46" s="418"/>
      <c r="W46" s="409"/>
      <c r="X46" s="411"/>
    </row>
    <row r="47" spans="2:24" ht="14.25" customHeight="1">
      <c r="B47" s="683"/>
      <c r="C47" s="686"/>
      <c r="D47" s="675" t="s">
        <v>249</v>
      </c>
      <c r="E47" s="679" t="s">
        <v>278</v>
      </c>
      <c r="F47" s="423" t="s">
        <v>275</v>
      </c>
      <c r="G47" s="424"/>
      <c r="H47" s="52" t="s">
        <v>733</v>
      </c>
      <c r="I47" s="425">
        <v>0.203</v>
      </c>
      <c r="J47" s="37" t="s">
        <v>734</v>
      </c>
      <c r="K47" s="58">
        <f t="shared" si="0"/>
        <v>0</v>
      </c>
      <c r="L47" s="30" t="s">
        <v>205</v>
      </c>
      <c r="N47" s="414"/>
      <c r="O47" s="415"/>
      <c r="P47" s="416"/>
      <c r="Q47" s="410"/>
      <c r="R47" s="410"/>
      <c r="S47" s="417"/>
      <c r="T47" s="410"/>
      <c r="U47" s="410"/>
      <c r="V47" s="418"/>
      <c r="W47" s="409"/>
      <c r="X47" s="411"/>
    </row>
    <row r="48" spans="2:24" ht="14.25" customHeight="1">
      <c r="B48" s="683"/>
      <c r="C48" s="686"/>
      <c r="D48" s="677"/>
      <c r="E48" s="680"/>
      <c r="F48" s="423" t="s">
        <v>274</v>
      </c>
      <c r="G48" s="424"/>
      <c r="H48" s="52" t="s">
        <v>733</v>
      </c>
      <c r="I48" s="425">
        <v>0.101</v>
      </c>
      <c r="J48" s="52" t="s">
        <v>734</v>
      </c>
      <c r="K48" s="58">
        <f t="shared" si="0"/>
        <v>0</v>
      </c>
      <c r="L48" s="30" t="s">
        <v>308</v>
      </c>
      <c r="N48" s="414"/>
      <c r="O48" s="415"/>
      <c r="P48" s="416"/>
      <c r="Q48" s="410"/>
      <c r="R48" s="410"/>
      <c r="S48" s="417"/>
      <c r="T48" s="410"/>
      <c r="U48" s="410"/>
      <c r="V48" s="418"/>
      <c r="W48" s="409"/>
      <c r="X48" s="411"/>
    </row>
    <row r="49" spans="2:24" ht="14.25" customHeight="1">
      <c r="B49" s="683"/>
      <c r="C49" s="686"/>
      <c r="D49" s="677"/>
      <c r="E49" s="679" t="s">
        <v>277</v>
      </c>
      <c r="F49" s="423" t="s">
        <v>275</v>
      </c>
      <c r="G49" s="424"/>
      <c r="H49" s="52" t="s">
        <v>733</v>
      </c>
      <c r="I49" s="425">
        <v>0.152</v>
      </c>
      <c r="J49" s="37" t="s">
        <v>734</v>
      </c>
      <c r="K49" s="58">
        <f t="shared" si="0"/>
        <v>0</v>
      </c>
      <c r="L49" s="30" t="s">
        <v>307</v>
      </c>
      <c r="N49" s="414"/>
      <c r="O49" s="415"/>
      <c r="P49" s="416"/>
      <c r="Q49" s="410"/>
      <c r="R49" s="410"/>
      <c r="S49" s="417"/>
      <c r="T49" s="410"/>
      <c r="U49" s="410"/>
      <c r="V49" s="418"/>
      <c r="W49" s="409"/>
      <c r="X49" s="411"/>
    </row>
    <row r="50" spans="2:24" ht="14.25" customHeight="1">
      <c r="B50" s="683"/>
      <c r="C50" s="686"/>
      <c r="D50" s="677"/>
      <c r="E50" s="680"/>
      <c r="F50" s="423" t="s">
        <v>274</v>
      </c>
      <c r="G50" s="424"/>
      <c r="H50" s="52" t="s">
        <v>733</v>
      </c>
      <c r="I50" s="425">
        <v>0.076</v>
      </c>
      <c r="J50" s="52" t="s">
        <v>734</v>
      </c>
      <c r="K50" s="58">
        <f t="shared" si="0"/>
        <v>0</v>
      </c>
      <c r="L50" s="30" t="s">
        <v>306</v>
      </c>
      <c r="N50" s="414"/>
      <c r="O50" s="415"/>
      <c r="P50" s="416"/>
      <c r="Q50" s="410"/>
      <c r="R50" s="410"/>
      <c r="S50" s="417"/>
      <c r="T50" s="410"/>
      <c r="U50" s="410"/>
      <c r="V50" s="418"/>
      <c r="W50" s="409"/>
      <c r="X50" s="411"/>
    </row>
    <row r="51" spans="2:24" ht="14.25" customHeight="1">
      <c r="B51" s="683"/>
      <c r="C51" s="686"/>
      <c r="D51" s="677"/>
      <c r="E51" s="679" t="s">
        <v>276</v>
      </c>
      <c r="F51" s="423" t="s">
        <v>275</v>
      </c>
      <c r="G51" s="424"/>
      <c r="H51" s="52" t="s">
        <v>733</v>
      </c>
      <c r="I51" s="425">
        <v>0.114</v>
      </c>
      <c r="J51" s="37" t="s">
        <v>734</v>
      </c>
      <c r="K51" s="58">
        <f t="shared" si="0"/>
        <v>0</v>
      </c>
      <c r="L51" s="30" t="s">
        <v>305</v>
      </c>
      <c r="N51" s="414"/>
      <c r="O51" s="415"/>
      <c r="P51" s="416"/>
      <c r="Q51" s="410"/>
      <c r="R51" s="410"/>
      <c r="S51" s="417"/>
      <c r="T51" s="410"/>
      <c r="U51" s="410"/>
      <c r="V51" s="418"/>
      <c r="W51" s="409"/>
      <c r="X51" s="411"/>
    </row>
    <row r="52" spans="2:24" ht="14.25" customHeight="1">
      <c r="B52" s="684"/>
      <c r="C52" s="687"/>
      <c r="D52" s="678"/>
      <c r="E52" s="680"/>
      <c r="F52" s="423" t="s">
        <v>274</v>
      </c>
      <c r="G52" s="424"/>
      <c r="H52" s="52" t="s">
        <v>733</v>
      </c>
      <c r="I52" s="425">
        <v>0.114</v>
      </c>
      <c r="J52" s="52" t="s">
        <v>734</v>
      </c>
      <c r="K52" s="54">
        <f t="shared" si="0"/>
        <v>0</v>
      </c>
      <c r="L52" s="30" t="s">
        <v>304</v>
      </c>
      <c r="N52" s="414"/>
      <c r="O52" s="415"/>
      <c r="P52" s="416"/>
      <c r="Q52" s="410"/>
      <c r="R52" s="410"/>
      <c r="S52" s="417"/>
      <c r="T52" s="410"/>
      <c r="U52" s="410"/>
      <c r="V52" s="418"/>
      <c r="W52" s="409"/>
      <c r="X52" s="411"/>
    </row>
    <row r="53" spans="2:24" ht="14.25" customHeight="1">
      <c r="B53" s="682">
        <v>5</v>
      </c>
      <c r="C53" s="685" t="s">
        <v>145</v>
      </c>
      <c r="D53" s="677" t="s">
        <v>250</v>
      </c>
      <c r="E53" s="681" t="s">
        <v>278</v>
      </c>
      <c r="F53" s="427" t="s">
        <v>275</v>
      </c>
      <c r="G53" s="428"/>
      <c r="H53" s="44" t="s">
        <v>733</v>
      </c>
      <c r="I53" s="429">
        <v>0.4</v>
      </c>
      <c r="J53" s="307" t="s">
        <v>734</v>
      </c>
      <c r="K53" s="306">
        <f t="shared" si="0"/>
        <v>0</v>
      </c>
      <c r="L53" s="30" t="s">
        <v>303</v>
      </c>
      <c r="N53" s="414"/>
      <c r="O53" s="415"/>
      <c r="P53" s="416"/>
      <c r="Q53" s="669"/>
      <c r="R53" s="669"/>
      <c r="S53" s="417"/>
      <c r="T53" s="661"/>
      <c r="U53" s="661"/>
      <c r="V53" s="426"/>
      <c r="W53" s="410"/>
      <c r="X53" s="411"/>
    </row>
    <row r="54" spans="2:24" ht="14.25" customHeight="1">
      <c r="B54" s="683"/>
      <c r="C54" s="686"/>
      <c r="D54" s="677"/>
      <c r="E54" s="680"/>
      <c r="F54" s="423" t="s">
        <v>274</v>
      </c>
      <c r="G54" s="424"/>
      <c r="H54" s="52" t="s">
        <v>733</v>
      </c>
      <c r="I54" s="425">
        <v>0.2</v>
      </c>
      <c r="J54" s="52" t="s">
        <v>734</v>
      </c>
      <c r="K54" s="58">
        <f t="shared" si="0"/>
        <v>0</v>
      </c>
      <c r="L54" s="30" t="s">
        <v>302</v>
      </c>
      <c r="N54" s="414"/>
      <c r="O54" s="415"/>
      <c r="P54" s="416"/>
      <c r="Q54" s="409"/>
      <c r="R54" s="409"/>
      <c r="S54" s="417"/>
      <c r="T54" s="410"/>
      <c r="U54" s="410"/>
      <c r="V54" s="426"/>
      <c r="W54" s="410"/>
      <c r="X54" s="411"/>
    </row>
    <row r="55" spans="2:24" ht="14.25" customHeight="1">
      <c r="B55" s="683"/>
      <c r="C55" s="686"/>
      <c r="D55" s="677"/>
      <c r="E55" s="679" t="s">
        <v>277</v>
      </c>
      <c r="F55" s="423" t="s">
        <v>275</v>
      </c>
      <c r="G55" s="424"/>
      <c r="H55" s="52" t="s">
        <v>733</v>
      </c>
      <c r="I55" s="425">
        <v>0.3</v>
      </c>
      <c r="J55" s="37" t="s">
        <v>734</v>
      </c>
      <c r="K55" s="58">
        <f t="shared" si="0"/>
        <v>0</v>
      </c>
      <c r="L55" s="30" t="s">
        <v>301</v>
      </c>
      <c r="N55" s="414"/>
      <c r="O55" s="415"/>
      <c r="P55" s="416"/>
      <c r="Q55" s="410"/>
      <c r="R55" s="410"/>
      <c r="S55" s="417"/>
      <c r="T55" s="661"/>
      <c r="U55" s="661"/>
      <c r="V55" s="418"/>
      <c r="W55" s="409"/>
      <c r="X55" s="411"/>
    </row>
    <row r="56" spans="2:24" ht="14.25" customHeight="1">
      <c r="B56" s="683"/>
      <c r="C56" s="686"/>
      <c r="D56" s="677"/>
      <c r="E56" s="680"/>
      <c r="F56" s="423" t="s">
        <v>274</v>
      </c>
      <c r="G56" s="424"/>
      <c r="H56" s="52" t="s">
        <v>733</v>
      </c>
      <c r="I56" s="425">
        <v>0.15</v>
      </c>
      <c r="J56" s="52" t="s">
        <v>734</v>
      </c>
      <c r="K56" s="58">
        <f t="shared" si="0"/>
        <v>0</v>
      </c>
      <c r="L56" s="30" t="s">
        <v>300</v>
      </c>
      <c r="N56" s="414"/>
      <c r="O56" s="415"/>
      <c r="P56" s="416"/>
      <c r="Q56" s="410"/>
      <c r="R56" s="410"/>
      <c r="S56" s="417"/>
      <c r="T56" s="410"/>
      <c r="U56" s="410"/>
      <c r="V56" s="418"/>
      <c r="W56" s="409"/>
      <c r="X56" s="411"/>
    </row>
    <row r="57" spans="2:24" ht="14.25" customHeight="1">
      <c r="B57" s="683"/>
      <c r="C57" s="686"/>
      <c r="D57" s="677"/>
      <c r="E57" s="679" t="s">
        <v>276</v>
      </c>
      <c r="F57" s="423" t="s">
        <v>275</v>
      </c>
      <c r="G57" s="424"/>
      <c r="H57" s="52" t="s">
        <v>733</v>
      </c>
      <c r="I57" s="425">
        <v>0.225</v>
      </c>
      <c r="J57" s="37" t="s">
        <v>734</v>
      </c>
      <c r="K57" s="58">
        <f t="shared" si="0"/>
        <v>0</v>
      </c>
      <c r="L57" s="30" t="s">
        <v>299</v>
      </c>
      <c r="N57" s="414"/>
      <c r="O57" s="415"/>
      <c r="P57" s="416"/>
      <c r="Q57" s="410"/>
      <c r="R57" s="410"/>
      <c r="S57" s="417"/>
      <c r="T57" s="661"/>
      <c r="U57" s="661"/>
      <c r="V57" s="418"/>
      <c r="W57" s="409"/>
      <c r="X57" s="411"/>
    </row>
    <row r="58" spans="2:24" ht="14.25" customHeight="1">
      <c r="B58" s="683"/>
      <c r="C58" s="686"/>
      <c r="D58" s="678"/>
      <c r="E58" s="680"/>
      <c r="F58" s="423" t="s">
        <v>274</v>
      </c>
      <c r="G58" s="424"/>
      <c r="H58" s="52" t="s">
        <v>733</v>
      </c>
      <c r="I58" s="425">
        <v>0.225</v>
      </c>
      <c r="J58" s="52" t="s">
        <v>734</v>
      </c>
      <c r="K58" s="58">
        <f t="shared" si="0"/>
        <v>0</v>
      </c>
      <c r="L58" s="30" t="s">
        <v>298</v>
      </c>
      <c r="N58" s="414"/>
      <c r="O58" s="415"/>
      <c r="P58" s="416"/>
      <c r="Q58" s="410"/>
      <c r="R58" s="410"/>
      <c r="S58" s="417"/>
      <c r="T58" s="410"/>
      <c r="U58" s="410"/>
      <c r="V58" s="418"/>
      <c r="W58" s="409"/>
      <c r="X58" s="411"/>
    </row>
    <row r="59" spans="2:24" ht="14.25" customHeight="1">
      <c r="B59" s="683"/>
      <c r="C59" s="686"/>
      <c r="D59" s="675" t="s">
        <v>249</v>
      </c>
      <c r="E59" s="679" t="s">
        <v>278</v>
      </c>
      <c r="F59" s="423" t="s">
        <v>275</v>
      </c>
      <c r="G59" s="424"/>
      <c r="H59" s="52" t="s">
        <v>733</v>
      </c>
      <c r="I59" s="425">
        <v>0.301</v>
      </c>
      <c r="J59" s="37" t="s">
        <v>734</v>
      </c>
      <c r="K59" s="58">
        <f t="shared" si="0"/>
        <v>0</v>
      </c>
      <c r="L59" s="430" t="s">
        <v>296</v>
      </c>
      <c r="N59" s="414"/>
      <c r="O59" s="415"/>
      <c r="P59" s="416"/>
      <c r="Q59" s="410"/>
      <c r="R59" s="410"/>
      <c r="S59" s="417"/>
      <c r="T59" s="410"/>
      <c r="U59" s="410"/>
      <c r="V59" s="418"/>
      <c r="W59" s="409"/>
      <c r="X59" s="411"/>
    </row>
    <row r="60" spans="2:24" ht="14.25" customHeight="1">
      <c r="B60" s="683"/>
      <c r="C60" s="686"/>
      <c r="D60" s="677"/>
      <c r="E60" s="680"/>
      <c r="F60" s="423" t="s">
        <v>274</v>
      </c>
      <c r="G60" s="424"/>
      <c r="H60" s="52" t="s">
        <v>733</v>
      </c>
      <c r="I60" s="425">
        <v>0.151</v>
      </c>
      <c r="J60" s="52" t="s">
        <v>734</v>
      </c>
      <c r="K60" s="58">
        <f t="shared" si="0"/>
        <v>0</v>
      </c>
      <c r="L60" s="30" t="s">
        <v>295</v>
      </c>
      <c r="N60" s="414"/>
      <c r="O60" s="415"/>
      <c r="P60" s="416"/>
      <c r="Q60" s="410"/>
      <c r="R60" s="410"/>
      <c r="S60" s="417"/>
      <c r="T60" s="410"/>
      <c r="U60" s="410"/>
      <c r="V60" s="418"/>
      <c r="W60" s="409"/>
      <c r="X60" s="411"/>
    </row>
    <row r="61" spans="2:24" ht="14.25" customHeight="1">
      <c r="B61" s="683"/>
      <c r="C61" s="686"/>
      <c r="D61" s="677"/>
      <c r="E61" s="679" t="s">
        <v>277</v>
      </c>
      <c r="F61" s="423" t="s">
        <v>275</v>
      </c>
      <c r="G61" s="424"/>
      <c r="H61" s="52" t="s">
        <v>733</v>
      </c>
      <c r="I61" s="425">
        <v>0.226</v>
      </c>
      <c r="J61" s="37" t="s">
        <v>734</v>
      </c>
      <c r="K61" s="58">
        <f t="shared" si="0"/>
        <v>0</v>
      </c>
      <c r="L61" s="30" t="s">
        <v>294</v>
      </c>
      <c r="N61" s="414"/>
      <c r="O61" s="415"/>
      <c r="P61" s="416"/>
      <c r="Q61" s="410"/>
      <c r="R61" s="410"/>
      <c r="S61" s="417"/>
      <c r="T61" s="410"/>
      <c r="U61" s="410"/>
      <c r="V61" s="418"/>
      <c r="W61" s="409"/>
      <c r="X61" s="411"/>
    </row>
    <row r="62" spans="2:24" ht="14.25" customHeight="1">
      <c r="B62" s="683"/>
      <c r="C62" s="686"/>
      <c r="D62" s="677"/>
      <c r="E62" s="680"/>
      <c r="F62" s="423" t="s">
        <v>274</v>
      </c>
      <c r="G62" s="424"/>
      <c r="H62" s="52" t="s">
        <v>733</v>
      </c>
      <c r="I62" s="425">
        <v>0.113</v>
      </c>
      <c r="J62" s="52" t="s">
        <v>734</v>
      </c>
      <c r="K62" s="58">
        <f t="shared" si="0"/>
        <v>0</v>
      </c>
      <c r="L62" s="30" t="s">
        <v>293</v>
      </c>
      <c r="N62" s="414"/>
      <c r="O62" s="415"/>
      <c r="P62" s="416"/>
      <c r="Q62" s="410"/>
      <c r="R62" s="410"/>
      <c r="S62" s="417"/>
      <c r="T62" s="410"/>
      <c r="U62" s="410"/>
      <c r="V62" s="418"/>
      <c r="W62" s="409"/>
      <c r="X62" s="411"/>
    </row>
    <row r="63" spans="2:24" ht="14.25" customHeight="1">
      <c r="B63" s="683"/>
      <c r="C63" s="686"/>
      <c r="D63" s="677"/>
      <c r="E63" s="679" t="s">
        <v>276</v>
      </c>
      <c r="F63" s="423" t="s">
        <v>275</v>
      </c>
      <c r="G63" s="424"/>
      <c r="H63" s="52" t="s">
        <v>733</v>
      </c>
      <c r="I63" s="425">
        <v>0.17</v>
      </c>
      <c r="J63" s="37" t="s">
        <v>734</v>
      </c>
      <c r="K63" s="58">
        <f t="shared" si="0"/>
        <v>0</v>
      </c>
      <c r="L63" s="30" t="s">
        <v>292</v>
      </c>
      <c r="N63" s="414"/>
      <c r="O63" s="415"/>
      <c r="P63" s="416"/>
      <c r="Q63" s="410"/>
      <c r="R63" s="410"/>
      <c r="S63" s="417"/>
      <c r="T63" s="410"/>
      <c r="U63" s="410"/>
      <c r="V63" s="418"/>
      <c r="W63" s="409"/>
      <c r="X63" s="411"/>
    </row>
    <row r="64" spans="2:24" ht="14.25" customHeight="1">
      <c r="B64" s="684"/>
      <c r="C64" s="687"/>
      <c r="D64" s="678"/>
      <c r="E64" s="680"/>
      <c r="F64" s="423" t="s">
        <v>274</v>
      </c>
      <c r="G64" s="424"/>
      <c r="H64" s="52" t="s">
        <v>733</v>
      </c>
      <c r="I64" s="425">
        <v>0.17</v>
      </c>
      <c r="J64" s="52" t="s">
        <v>734</v>
      </c>
      <c r="K64" s="54">
        <f t="shared" si="0"/>
        <v>0</v>
      </c>
      <c r="L64" s="30" t="s">
        <v>291</v>
      </c>
      <c r="N64" s="414"/>
      <c r="O64" s="415"/>
      <c r="P64" s="416"/>
      <c r="Q64" s="410"/>
      <c r="R64" s="410"/>
      <c r="S64" s="417"/>
      <c r="T64" s="410"/>
      <c r="U64" s="410"/>
      <c r="V64" s="418"/>
      <c r="W64" s="409"/>
      <c r="X64" s="411"/>
    </row>
    <row r="65" spans="2:24" ht="14.25">
      <c r="B65" s="332"/>
      <c r="C65" s="60"/>
      <c r="D65" s="60"/>
      <c r="E65" s="431"/>
      <c r="F65" s="432"/>
      <c r="G65" s="333"/>
      <c r="H65" s="63"/>
      <c r="I65" s="413"/>
      <c r="J65" s="63"/>
      <c r="K65" s="62"/>
      <c r="L65" s="61"/>
      <c r="N65" s="414"/>
      <c r="O65" s="415"/>
      <c r="P65" s="416"/>
      <c r="Q65" s="410"/>
      <c r="R65" s="410"/>
      <c r="S65" s="417"/>
      <c r="T65" s="410"/>
      <c r="U65" s="410"/>
      <c r="V65" s="418"/>
      <c r="W65" s="409"/>
      <c r="X65" s="411"/>
    </row>
    <row r="66" spans="1:24" ht="17.25" customHeight="1">
      <c r="A66" s="407" t="s">
        <v>944</v>
      </c>
      <c r="B66" s="114" t="s">
        <v>297</v>
      </c>
      <c r="C66" s="433"/>
      <c r="D66" s="433"/>
      <c r="E66" s="434"/>
      <c r="F66" s="435"/>
      <c r="G66" s="436"/>
      <c r="H66" s="437"/>
      <c r="I66" s="429"/>
      <c r="J66" s="437"/>
      <c r="K66" s="438"/>
      <c r="L66" s="61"/>
      <c r="N66" s="414"/>
      <c r="O66" s="415"/>
      <c r="P66" s="416"/>
      <c r="Q66" s="410"/>
      <c r="R66" s="410"/>
      <c r="S66" s="417"/>
      <c r="T66" s="410"/>
      <c r="U66" s="410"/>
      <c r="V66" s="418"/>
      <c r="W66" s="409"/>
      <c r="X66" s="411"/>
    </row>
    <row r="67" spans="2:24" ht="14.25" customHeight="1">
      <c r="B67" s="682">
        <v>6</v>
      </c>
      <c r="C67" s="685" t="s">
        <v>143</v>
      </c>
      <c r="D67" s="677" t="s">
        <v>250</v>
      </c>
      <c r="E67" s="681" t="s">
        <v>278</v>
      </c>
      <c r="F67" s="427" t="s">
        <v>275</v>
      </c>
      <c r="G67" s="428"/>
      <c r="H67" s="44" t="s">
        <v>733</v>
      </c>
      <c r="I67" s="429">
        <v>0.4</v>
      </c>
      <c r="J67" s="307" t="s">
        <v>734</v>
      </c>
      <c r="K67" s="306">
        <f t="shared" si="0"/>
        <v>0</v>
      </c>
      <c r="L67" s="30" t="s">
        <v>290</v>
      </c>
      <c r="N67" s="414"/>
      <c r="O67" s="415"/>
      <c r="P67" s="416"/>
      <c r="Q67" s="669"/>
      <c r="R67" s="669"/>
      <c r="S67" s="417"/>
      <c r="T67" s="661"/>
      <c r="U67" s="661"/>
      <c r="V67" s="426"/>
      <c r="W67" s="410"/>
      <c r="X67" s="411"/>
    </row>
    <row r="68" spans="2:24" ht="14.25" customHeight="1">
      <c r="B68" s="683"/>
      <c r="C68" s="686"/>
      <c r="D68" s="677"/>
      <c r="E68" s="680"/>
      <c r="F68" s="423" t="s">
        <v>274</v>
      </c>
      <c r="G68" s="424"/>
      <c r="H68" s="52" t="s">
        <v>733</v>
      </c>
      <c r="I68" s="425">
        <v>0.2</v>
      </c>
      <c r="J68" s="52" t="s">
        <v>734</v>
      </c>
      <c r="K68" s="58">
        <f t="shared" si="0"/>
        <v>0</v>
      </c>
      <c r="L68" s="30" t="s">
        <v>289</v>
      </c>
      <c r="N68" s="414"/>
      <c r="O68" s="415"/>
      <c r="P68" s="416"/>
      <c r="Q68" s="409"/>
      <c r="R68" s="409"/>
      <c r="S68" s="417"/>
      <c r="T68" s="410"/>
      <c r="U68" s="410"/>
      <c r="V68" s="426"/>
      <c r="W68" s="410"/>
      <c r="X68" s="411"/>
    </row>
    <row r="69" spans="2:24" ht="14.25" customHeight="1">
      <c r="B69" s="683"/>
      <c r="C69" s="686"/>
      <c r="D69" s="677"/>
      <c r="E69" s="679" t="s">
        <v>277</v>
      </c>
      <c r="F69" s="423" t="s">
        <v>275</v>
      </c>
      <c r="G69" s="424"/>
      <c r="H69" s="52" t="s">
        <v>733</v>
      </c>
      <c r="I69" s="425">
        <v>0.3</v>
      </c>
      <c r="J69" s="37" t="s">
        <v>734</v>
      </c>
      <c r="K69" s="58">
        <f t="shared" si="0"/>
        <v>0</v>
      </c>
      <c r="L69" s="30" t="s">
        <v>288</v>
      </c>
      <c r="N69" s="414"/>
      <c r="O69" s="415"/>
      <c r="P69" s="416"/>
      <c r="Q69" s="410"/>
      <c r="R69" s="410"/>
      <c r="S69" s="417"/>
      <c r="T69" s="661"/>
      <c r="U69" s="661"/>
      <c r="V69" s="418"/>
      <c r="W69" s="409"/>
      <c r="X69" s="411"/>
    </row>
    <row r="70" spans="2:24" ht="14.25" customHeight="1">
      <c r="B70" s="683"/>
      <c r="C70" s="686"/>
      <c r="D70" s="677"/>
      <c r="E70" s="680"/>
      <c r="F70" s="423" t="s">
        <v>274</v>
      </c>
      <c r="G70" s="424"/>
      <c r="H70" s="52" t="s">
        <v>733</v>
      </c>
      <c r="I70" s="425">
        <v>0.15</v>
      </c>
      <c r="J70" s="52" t="s">
        <v>734</v>
      </c>
      <c r="K70" s="58">
        <f t="shared" si="0"/>
        <v>0</v>
      </c>
      <c r="L70" s="30" t="s">
        <v>287</v>
      </c>
      <c r="N70" s="414"/>
      <c r="O70" s="415"/>
      <c r="P70" s="416"/>
      <c r="Q70" s="410"/>
      <c r="R70" s="410"/>
      <c r="S70" s="417"/>
      <c r="T70" s="410"/>
      <c r="U70" s="410"/>
      <c r="V70" s="418"/>
      <c r="W70" s="409"/>
      <c r="X70" s="411"/>
    </row>
    <row r="71" spans="2:24" ht="14.25" customHeight="1">
      <c r="B71" s="683"/>
      <c r="C71" s="686"/>
      <c r="D71" s="677"/>
      <c r="E71" s="679" t="s">
        <v>276</v>
      </c>
      <c r="F71" s="423" t="s">
        <v>275</v>
      </c>
      <c r="G71" s="424"/>
      <c r="H71" s="52" t="s">
        <v>733</v>
      </c>
      <c r="I71" s="425">
        <v>0.225</v>
      </c>
      <c r="J71" s="37" t="s">
        <v>734</v>
      </c>
      <c r="K71" s="58">
        <f t="shared" si="0"/>
        <v>0</v>
      </c>
      <c r="L71" s="30" t="s">
        <v>286</v>
      </c>
      <c r="N71" s="414"/>
      <c r="O71" s="415"/>
      <c r="P71" s="416"/>
      <c r="Q71" s="410"/>
      <c r="R71" s="410"/>
      <c r="S71" s="417"/>
      <c r="T71" s="661"/>
      <c r="U71" s="661"/>
      <c r="V71" s="418"/>
      <c r="W71" s="409"/>
      <c r="X71" s="411"/>
    </row>
    <row r="72" spans="2:24" ht="14.25" customHeight="1">
      <c r="B72" s="683"/>
      <c r="C72" s="686"/>
      <c r="D72" s="678"/>
      <c r="E72" s="680"/>
      <c r="F72" s="423" t="s">
        <v>274</v>
      </c>
      <c r="G72" s="424"/>
      <c r="H72" s="52" t="s">
        <v>733</v>
      </c>
      <c r="I72" s="425">
        <v>0.225</v>
      </c>
      <c r="J72" s="52" t="s">
        <v>734</v>
      </c>
      <c r="K72" s="58">
        <f t="shared" si="0"/>
        <v>0</v>
      </c>
      <c r="L72" s="30" t="s">
        <v>285</v>
      </c>
      <c r="N72" s="414"/>
      <c r="O72" s="415"/>
      <c r="P72" s="416"/>
      <c r="Q72" s="410"/>
      <c r="R72" s="410"/>
      <c r="S72" s="417"/>
      <c r="T72" s="410"/>
      <c r="U72" s="410"/>
      <c r="V72" s="418"/>
      <c r="W72" s="409"/>
      <c r="X72" s="411"/>
    </row>
    <row r="73" spans="2:24" ht="14.25" customHeight="1">
      <c r="B73" s="683"/>
      <c r="C73" s="686"/>
      <c r="D73" s="675" t="s">
        <v>249</v>
      </c>
      <c r="E73" s="679" t="s">
        <v>278</v>
      </c>
      <c r="F73" s="423" t="s">
        <v>275</v>
      </c>
      <c r="G73" s="424"/>
      <c r="H73" s="52" t="s">
        <v>733</v>
      </c>
      <c r="I73" s="425">
        <v>0.4</v>
      </c>
      <c r="J73" s="37" t="s">
        <v>734</v>
      </c>
      <c r="K73" s="58">
        <f t="shared" si="0"/>
        <v>0</v>
      </c>
      <c r="L73" s="430" t="s">
        <v>284</v>
      </c>
      <c r="N73" s="414"/>
      <c r="O73" s="415"/>
      <c r="P73" s="416"/>
      <c r="Q73" s="410"/>
      <c r="R73" s="410"/>
      <c r="S73" s="417"/>
      <c r="T73" s="410"/>
      <c r="U73" s="410"/>
      <c r="V73" s="418"/>
      <c r="W73" s="409"/>
      <c r="X73" s="411"/>
    </row>
    <row r="74" spans="2:24" ht="14.25" customHeight="1">
      <c r="B74" s="683"/>
      <c r="C74" s="686"/>
      <c r="D74" s="677"/>
      <c r="E74" s="680"/>
      <c r="F74" s="423" t="s">
        <v>274</v>
      </c>
      <c r="G74" s="424"/>
      <c r="H74" s="52" t="s">
        <v>733</v>
      </c>
      <c r="I74" s="425">
        <v>0.2</v>
      </c>
      <c r="J74" s="52" t="s">
        <v>734</v>
      </c>
      <c r="K74" s="58">
        <f t="shared" si="0"/>
        <v>0</v>
      </c>
      <c r="L74" s="30" t="s">
        <v>283</v>
      </c>
      <c r="N74" s="414"/>
      <c r="O74" s="415"/>
      <c r="P74" s="416"/>
      <c r="Q74" s="410"/>
      <c r="R74" s="410"/>
      <c r="S74" s="417"/>
      <c r="T74" s="410"/>
      <c r="U74" s="410"/>
      <c r="V74" s="418"/>
      <c r="W74" s="409"/>
      <c r="X74" s="411"/>
    </row>
    <row r="75" spans="2:24" ht="14.25" customHeight="1">
      <c r="B75" s="683"/>
      <c r="C75" s="686"/>
      <c r="D75" s="677"/>
      <c r="E75" s="679" t="s">
        <v>277</v>
      </c>
      <c r="F75" s="423" t="s">
        <v>275</v>
      </c>
      <c r="G75" s="424"/>
      <c r="H75" s="52" t="s">
        <v>733</v>
      </c>
      <c r="I75" s="425">
        <v>0.3</v>
      </c>
      <c r="J75" s="37" t="s">
        <v>734</v>
      </c>
      <c r="K75" s="58">
        <f t="shared" si="0"/>
        <v>0</v>
      </c>
      <c r="L75" s="30" t="s">
        <v>282</v>
      </c>
      <c r="N75" s="414"/>
      <c r="O75" s="415"/>
      <c r="P75" s="416"/>
      <c r="Q75" s="410"/>
      <c r="R75" s="410"/>
      <c r="S75" s="417"/>
      <c r="T75" s="410"/>
      <c r="U75" s="410"/>
      <c r="V75" s="418"/>
      <c r="W75" s="409"/>
      <c r="X75" s="411"/>
    </row>
    <row r="76" spans="2:24" ht="14.25" customHeight="1">
      <c r="B76" s="683"/>
      <c r="C76" s="686"/>
      <c r="D76" s="677"/>
      <c r="E76" s="680"/>
      <c r="F76" s="423" t="s">
        <v>274</v>
      </c>
      <c r="G76" s="424"/>
      <c r="H76" s="52" t="s">
        <v>733</v>
      </c>
      <c r="I76" s="425">
        <v>0.15</v>
      </c>
      <c r="J76" s="52" t="s">
        <v>734</v>
      </c>
      <c r="K76" s="58">
        <f t="shared" si="0"/>
        <v>0</v>
      </c>
      <c r="L76" s="30" t="s">
        <v>281</v>
      </c>
      <c r="N76" s="414"/>
      <c r="O76" s="415"/>
      <c r="P76" s="416"/>
      <c r="Q76" s="410"/>
      <c r="R76" s="410"/>
      <c r="S76" s="417"/>
      <c r="T76" s="410"/>
      <c r="U76" s="410"/>
      <c r="V76" s="418"/>
      <c r="W76" s="409"/>
      <c r="X76" s="411"/>
    </row>
    <row r="77" spans="2:24" ht="14.25" customHeight="1">
      <c r="B77" s="683"/>
      <c r="C77" s="686"/>
      <c r="D77" s="677"/>
      <c r="E77" s="679" t="s">
        <v>276</v>
      </c>
      <c r="F77" s="423" t="s">
        <v>275</v>
      </c>
      <c r="G77" s="424"/>
      <c r="H77" s="52" t="s">
        <v>733</v>
      </c>
      <c r="I77" s="425">
        <v>0.225</v>
      </c>
      <c r="J77" s="37" t="s">
        <v>734</v>
      </c>
      <c r="K77" s="58">
        <f t="shared" si="0"/>
        <v>0</v>
      </c>
      <c r="L77" s="30" t="s">
        <v>280</v>
      </c>
      <c r="N77" s="414"/>
      <c r="O77" s="415"/>
      <c r="P77" s="416"/>
      <c r="Q77" s="410"/>
      <c r="R77" s="410"/>
      <c r="S77" s="417"/>
      <c r="T77" s="410"/>
      <c r="U77" s="410"/>
      <c r="V77" s="418"/>
      <c r="W77" s="409"/>
      <c r="X77" s="411"/>
    </row>
    <row r="78" spans="2:24" ht="14.25" customHeight="1">
      <c r="B78" s="684"/>
      <c r="C78" s="687"/>
      <c r="D78" s="678"/>
      <c r="E78" s="680"/>
      <c r="F78" s="423" t="s">
        <v>274</v>
      </c>
      <c r="G78" s="424"/>
      <c r="H78" s="52" t="s">
        <v>733</v>
      </c>
      <c r="I78" s="425">
        <v>0.225</v>
      </c>
      <c r="J78" s="52" t="s">
        <v>734</v>
      </c>
      <c r="K78" s="54">
        <f t="shared" si="0"/>
        <v>0</v>
      </c>
      <c r="L78" s="30" t="s">
        <v>279</v>
      </c>
      <c r="N78" s="414"/>
      <c r="O78" s="415"/>
      <c r="P78" s="416"/>
      <c r="Q78" s="410"/>
      <c r="R78" s="410"/>
      <c r="S78" s="417"/>
      <c r="T78" s="410"/>
      <c r="U78" s="410"/>
      <c r="V78" s="418"/>
      <c r="W78" s="409"/>
      <c r="X78" s="411"/>
    </row>
    <row r="79" spans="2:24" ht="14.25" customHeight="1">
      <c r="B79" s="682">
        <v>7</v>
      </c>
      <c r="C79" s="685" t="s">
        <v>649</v>
      </c>
      <c r="D79" s="677" t="s">
        <v>250</v>
      </c>
      <c r="E79" s="681" t="s">
        <v>278</v>
      </c>
      <c r="F79" s="427" t="s">
        <v>275</v>
      </c>
      <c r="G79" s="428"/>
      <c r="H79" s="44" t="s">
        <v>733</v>
      </c>
      <c r="I79" s="429">
        <v>0.4</v>
      </c>
      <c r="J79" s="307" t="s">
        <v>734</v>
      </c>
      <c r="K79" s="306">
        <f t="shared" si="0"/>
        <v>0</v>
      </c>
      <c r="L79" s="30" t="s">
        <v>945</v>
      </c>
      <c r="N79" s="414"/>
      <c r="O79" s="415"/>
      <c r="P79" s="416"/>
      <c r="Q79" s="669"/>
      <c r="R79" s="669"/>
      <c r="S79" s="417"/>
      <c r="T79" s="661"/>
      <c r="U79" s="661"/>
      <c r="V79" s="426"/>
      <c r="W79" s="410"/>
      <c r="X79" s="411"/>
    </row>
    <row r="80" spans="2:24" ht="14.25" customHeight="1">
      <c r="B80" s="683"/>
      <c r="C80" s="686"/>
      <c r="D80" s="677"/>
      <c r="E80" s="680"/>
      <c r="F80" s="423" t="s">
        <v>274</v>
      </c>
      <c r="G80" s="424"/>
      <c r="H80" s="52" t="s">
        <v>733</v>
      </c>
      <c r="I80" s="425">
        <v>0.2</v>
      </c>
      <c r="J80" s="52" t="s">
        <v>734</v>
      </c>
      <c r="K80" s="58">
        <f t="shared" si="0"/>
        <v>0</v>
      </c>
      <c r="L80" s="30" t="s">
        <v>946</v>
      </c>
      <c r="N80" s="414"/>
      <c r="O80" s="415"/>
      <c r="P80" s="416"/>
      <c r="Q80" s="409"/>
      <c r="R80" s="409"/>
      <c r="S80" s="417"/>
      <c r="T80" s="410"/>
      <c r="U80" s="410"/>
      <c r="V80" s="426"/>
      <c r="W80" s="410"/>
      <c r="X80" s="411"/>
    </row>
    <row r="81" spans="2:24" ht="14.25" customHeight="1">
      <c r="B81" s="683"/>
      <c r="C81" s="686"/>
      <c r="D81" s="677"/>
      <c r="E81" s="679" t="s">
        <v>277</v>
      </c>
      <c r="F81" s="423" t="s">
        <v>275</v>
      </c>
      <c r="G81" s="424"/>
      <c r="H81" s="52" t="s">
        <v>733</v>
      </c>
      <c r="I81" s="425">
        <v>0.3</v>
      </c>
      <c r="J81" s="37" t="s">
        <v>734</v>
      </c>
      <c r="K81" s="58">
        <f aca="true" t="shared" si="1" ref="K81:K92">ROUND(G81*I81,0)</f>
        <v>0</v>
      </c>
      <c r="L81" s="30" t="s">
        <v>947</v>
      </c>
      <c r="N81" s="414"/>
      <c r="O81" s="415"/>
      <c r="P81" s="416"/>
      <c r="Q81" s="410"/>
      <c r="R81" s="410"/>
      <c r="S81" s="417"/>
      <c r="T81" s="661"/>
      <c r="U81" s="661"/>
      <c r="V81" s="418"/>
      <c r="W81" s="409"/>
      <c r="X81" s="411"/>
    </row>
    <row r="82" spans="2:24" ht="14.25" customHeight="1">
      <c r="B82" s="683"/>
      <c r="C82" s="686"/>
      <c r="D82" s="677"/>
      <c r="E82" s="680"/>
      <c r="F82" s="423" t="s">
        <v>274</v>
      </c>
      <c r="G82" s="424"/>
      <c r="H82" s="52" t="s">
        <v>733</v>
      </c>
      <c r="I82" s="425">
        <v>0.15</v>
      </c>
      <c r="J82" s="52" t="s">
        <v>734</v>
      </c>
      <c r="K82" s="58">
        <f t="shared" si="1"/>
        <v>0</v>
      </c>
      <c r="L82" s="30" t="s">
        <v>948</v>
      </c>
      <c r="N82" s="414"/>
      <c r="O82" s="415"/>
      <c r="P82" s="416"/>
      <c r="Q82" s="410"/>
      <c r="R82" s="410"/>
      <c r="S82" s="417"/>
      <c r="T82" s="410"/>
      <c r="U82" s="410"/>
      <c r="V82" s="418"/>
      <c r="W82" s="409"/>
      <c r="X82" s="411"/>
    </row>
    <row r="83" spans="2:24" ht="14.25" customHeight="1">
      <c r="B83" s="683"/>
      <c r="C83" s="686"/>
      <c r="D83" s="677"/>
      <c r="E83" s="679" t="s">
        <v>276</v>
      </c>
      <c r="F83" s="423" t="s">
        <v>275</v>
      </c>
      <c r="G83" s="424"/>
      <c r="H83" s="52" t="s">
        <v>733</v>
      </c>
      <c r="I83" s="425">
        <v>0.225</v>
      </c>
      <c r="J83" s="37" t="s">
        <v>734</v>
      </c>
      <c r="K83" s="58">
        <f t="shared" si="1"/>
        <v>0</v>
      </c>
      <c r="L83" s="30" t="s">
        <v>949</v>
      </c>
      <c r="N83" s="414"/>
      <c r="O83" s="415"/>
      <c r="P83" s="416"/>
      <c r="Q83" s="410"/>
      <c r="R83" s="410"/>
      <c r="S83" s="417"/>
      <c r="T83" s="661"/>
      <c r="U83" s="661"/>
      <c r="V83" s="418"/>
      <c r="W83" s="409"/>
      <c r="X83" s="411"/>
    </row>
    <row r="84" spans="2:24" ht="14.25" customHeight="1">
      <c r="B84" s="683"/>
      <c r="C84" s="686"/>
      <c r="D84" s="677"/>
      <c r="E84" s="681"/>
      <c r="F84" s="439" t="s">
        <v>708</v>
      </c>
      <c r="G84" s="424"/>
      <c r="H84" s="52" t="s">
        <v>733</v>
      </c>
      <c r="I84" s="425">
        <v>0.225</v>
      </c>
      <c r="J84" s="37"/>
      <c r="K84" s="58">
        <f t="shared" si="1"/>
        <v>0</v>
      </c>
      <c r="L84" s="30" t="s">
        <v>950</v>
      </c>
      <c r="N84" s="414"/>
      <c r="O84" s="415"/>
      <c r="P84" s="416"/>
      <c r="Q84" s="410"/>
      <c r="R84" s="410"/>
      <c r="S84" s="417"/>
      <c r="T84" s="410"/>
      <c r="U84" s="410"/>
      <c r="V84" s="418"/>
      <c r="W84" s="409"/>
      <c r="X84" s="411"/>
    </row>
    <row r="85" spans="2:24" ht="14.25" customHeight="1">
      <c r="B85" s="683"/>
      <c r="C85" s="686"/>
      <c r="D85" s="678"/>
      <c r="E85" s="680"/>
      <c r="F85" s="439" t="s">
        <v>709</v>
      </c>
      <c r="G85" s="424"/>
      <c r="H85" s="52" t="s">
        <v>733</v>
      </c>
      <c r="I85" s="425">
        <v>0.275</v>
      </c>
      <c r="J85" s="52" t="s">
        <v>734</v>
      </c>
      <c r="K85" s="58">
        <f t="shared" si="1"/>
        <v>0</v>
      </c>
      <c r="L85" s="30" t="s">
        <v>951</v>
      </c>
      <c r="N85" s="414"/>
      <c r="O85" s="415"/>
      <c r="P85" s="416"/>
      <c r="Q85" s="410"/>
      <c r="R85" s="410"/>
      <c r="S85" s="417"/>
      <c r="T85" s="410"/>
      <c r="U85" s="410"/>
      <c r="V85" s="418"/>
      <c r="W85" s="409"/>
      <c r="X85" s="411"/>
    </row>
    <row r="86" spans="2:24" ht="14.25" customHeight="1">
      <c r="B86" s="683"/>
      <c r="C86" s="686"/>
      <c r="D86" s="675" t="s">
        <v>249</v>
      </c>
      <c r="E86" s="679" t="s">
        <v>278</v>
      </c>
      <c r="F86" s="423" t="s">
        <v>275</v>
      </c>
      <c r="G86" s="424"/>
      <c r="H86" s="52" t="s">
        <v>733</v>
      </c>
      <c r="I86" s="425">
        <v>0.4</v>
      </c>
      <c r="J86" s="37" t="s">
        <v>734</v>
      </c>
      <c r="K86" s="58">
        <f t="shared" si="1"/>
        <v>0</v>
      </c>
      <c r="L86" s="30" t="s">
        <v>952</v>
      </c>
      <c r="N86" s="414"/>
      <c r="O86" s="415"/>
      <c r="P86" s="416"/>
      <c r="Q86" s="410"/>
      <c r="R86" s="410"/>
      <c r="S86" s="417"/>
      <c r="T86" s="410"/>
      <c r="U86" s="410"/>
      <c r="V86" s="418"/>
      <c r="W86" s="409"/>
      <c r="X86" s="411"/>
    </row>
    <row r="87" spans="2:24" ht="14.25" customHeight="1">
      <c r="B87" s="683"/>
      <c r="C87" s="686"/>
      <c r="D87" s="677"/>
      <c r="E87" s="680"/>
      <c r="F87" s="423" t="s">
        <v>274</v>
      </c>
      <c r="G87" s="424"/>
      <c r="H87" s="52" t="s">
        <v>733</v>
      </c>
      <c r="I87" s="425">
        <v>0.2</v>
      </c>
      <c r="J87" s="52" t="s">
        <v>734</v>
      </c>
      <c r="K87" s="58">
        <f t="shared" si="1"/>
        <v>0</v>
      </c>
      <c r="L87" s="30" t="s">
        <v>953</v>
      </c>
      <c r="N87" s="414"/>
      <c r="O87" s="415"/>
      <c r="P87" s="416"/>
      <c r="Q87" s="410"/>
      <c r="R87" s="410"/>
      <c r="S87" s="417"/>
      <c r="T87" s="410"/>
      <c r="U87" s="410"/>
      <c r="V87" s="418"/>
      <c r="W87" s="409"/>
      <c r="X87" s="411"/>
    </row>
    <row r="88" spans="2:24" ht="14.25" customHeight="1">
      <c r="B88" s="683"/>
      <c r="C88" s="686"/>
      <c r="D88" s="677"/>
      <c r="E88" s="679" t="s">
        <v>277</v>
      </c>
      <c r="F88" s="423" t="s">
        <v>275</v>
      </c>
      <c r="G88" s="424"/>
      <c r="H88" s="52" t="s">
        <v>733</v>
      </c>
      <c r="I88" s="425">
        <v>0.3</v>
      </c>
      <c r="J88" s="37" t="s">
        <v>734</v>
      </c>
      <c r="K88" s="58">
        <f t="shared" si="1"/>
        <v>0</v>
      </c>
      <c r="L88" s="30" t="s">
        <v>954</v>
      </c>
      <c r="N88" s="414"/>
      <c r="O88" s="415"/>
      <c r="P88" s="416"/>
      <c r="Q88" s="410"/>
      <c r="R88" s="410"/>
      <c r="S88" s="417"/>
      <c r="T88" s="410"/>
      <c r="U88" s="410"/>
      <c r="V88" s="418"/>
      <c r="W88" s="409"/>
      <c r="X88" s="411"/>
    </row>
    <row r="89" spans="2:24" ht="14.25" customHeight="1">
      <c r="B89" s="683"/>
      <c r="C89" s="686"/>
      <c r="D89" s="677"/>
      <c r="E89" s="680"/>
      <c r="F89" s="423" t="s">
        <v>274</v>
      </c>
      <c r="G89" s="424"/>
      <c r="H89" s="52" t="s">
        <v>733</v>
      </c>
      <c r="I89" s="425">
        <v>0.15</v>
      </c>
      <c r="J89" s="52" t="s">
        <v>734</v>
      </c>
      <c r="K89" s="58">
        <f t="shared" si="1"/>
        <v>0</v>
      </c>
      <c r="L89" s="30" t="s">
        <v>955</v>
      </c>
      <c r="N89" s="414"/>
      <c r="O89" s="415"/>
      <c r="P89" s="416"/>
      <c r="Q89" s="410"/>
      <c r="R89" s="410"/>
      <c r="S89" s="417"/>
      <c r="T89" s="410"/>
      <c r="U89" s="410"/>
      <c r="V89" s="418"/>
      <c r="W89" s="409"/>
      <c r="X89" s="411"/>
    </row>
    <row r="90" spans="2:24" ht="14.25" customHeight="1">
      <c r="B90" s="683"/>
      <c r="C90" s="686"/>
      <c r="D90" s="677"/>
      <c r="E90" s="679" t="s">
        <v>276</v>
      </c>
      <c r="F90" s="423" t="s">
        <v>275</v>
      </c>
      <c r="G90" s="424"/>
      <c r="H90" s="52" t="s">
        <v>733</v>
      </c>
      <c r="I90" s="425">
        <v>0.225</v>
      </c>
      <c r="J90" s="37" t="s">
        <v>734</v>
      </c>
      <c r="K90" s="58">
        <f t="shared" si="1"/>
        <v>0</v>
      </c>
      <c r="L90" s="30" t="s">
        <v>956</v>
      </c>
      <c r="N90" s="414"/>
      <c r="O90" s="415"/>
      <c r="P90" s="416"/>
      <c r="Q90" s="410"/>
      <c r="R90" s="410"/>
      <c r="S90" s="417"/>
      <c r="T90" s="410"/>
      <c r="U90" s="410"/>
      <c r="V90" s="418"/>
      <c r="W90" s="409"/>
      <c r="X90" s="411"/>
    </row>
    <row r="91" spans="2:24" ht="14.25" customHeight="1">
      <c r="B91" s="683"/>
      <c r="C91" s="686"/>
      <c r="D91" s="677"/>
      <c r="E91" s="681"/>
      <c r="F91" s="439" t="s">
        <v>708</v>
      </c>
      <c r="G91" s="424"/>
      <c r="H91" s="52" t="s">
        <v>733</v>
      </c>
      <c r="I91" s="425">
        <v>0.225</v>
      </c>
      <c r="J91" s="37" t="s">
        <v>734</v>
      </c>
      <c r="K91" s="58">
        <f>ROUND(G91*I91,0)</f>
        <v>0</v>
      </c>
      <c r="L91" s="30" t="s">
        <v>957</v>
      </c>
      <c r="N91" s="414"/>
      <c r="O91" s="415"/>
      <c r="P91" s="416"/>
      <c r="Q91" s="410"/>
      <c r="R91" s="410"/>
      <c r="S91" s="417"/>
      <c r="T91" s="410"/>
      <c r="U91" s="410"/>
      <c r="V91" s="418"/>
      <c r="W91" s="409"/>
      <c r="X91" s="411"/>
    </row>
    <row r="92" spans="2:24" ht="14.25" customHeight="1" thickBot="1">
      <c r="B92" s="684"/>
      <c r="C92" s="687"/>
      <c r="D92" s="678"/>
      <c r="E92" s="680"/>
      <c r="F92" s="439" t="s">
        <v>709</v>
      </c>
      <c r="G92" s="424"/>
      <c r="H92" s="52" t="s">
        <v>733</v>
      </c>
      <c r="I92" s="425">
        <v>0.275</v>
      </c>
      <c r="J92" s="52" t="s">
        <v>734</v>
      </c>
      <c r="K92" s="58">
        <f t="shared" si="1"/>
        <v>0</v>
      </c>
      <c r="L92" s="30" t="s">
        <v>958</v>
      </c>
      <c r="N92" s="414"/>
      <c r="O92" s="415"/>
      <c r="P92" s="416"/>
      <c r="Q92" s="410"/>
      <c r="R92" s="410"/>
      <c r="S92" s="417"/>
      <c r="T92" s="410"/>
      <c r="U92" s="410"/>
      <c r="V92" s="418"/>
      <c r="W92" s="409"/>
      <c r="X92" s="411"/>
    </row>
    <row r="93" spans="2:24" ht="14.25">
      <c r="B93" s="332"/>
      <c r="C93" s="61"/>
      <c r="D93" s="60"/>
      <c r="E93" s="431"/>
      <c r="F93" s="440"/>
      <c r="G93" s="62"/>
      <c r="H93" s="60"/>
      <c r="I93" s="635" t="s">
        <v>959</v>
      </c>
      <c r="J93" s="636"/>
      <c r="K93" s="64"/>
      <c r="N93" s="414"/>
      <c r="O93" s="415"/>
      <c r="P93" s="416"/>
      <c r="Q93" s="410"/>
      <c r="R93" s="410"/>
      <c r="S93" s="417"/>
      <c r="T93" s="410"/>
      <c r="U93" s="410"/>
      <c r="V93" s="418"/>
      <c r="W93" s="409"/>
      <c r="X93" s="411"/>
    </row>
    <row r="94" spans="7:24" ht="15" thickBot="1">
      <c r="G94" s="32"/>
      <c r="I94" s="633" t="s">
        <v>139</v>
      </c>
      <c r="J94" s="634"/>
      <c r="K94" s="67">
        <f>SUM(K17:K40,K41:K52,K53:K92)</f>
        <v>0</v>
      </c>
      <c r="L94" s="30" t="s">
        <v>960</v>
      </c>
      <c r="M94" s="19" t="s">
        <v>733</v>
      </c>
      <c r="N94" s="414"/>
      <c r="O94" s="415"/>
      <c r="P94" s="416"/>
      <c r="Q94" s="669"/>
      <c r="R94" s="669"/>
      <c r="S94" s="417"/>
      <c r="T94" s="661"/>
      <c r="U94" s="661"/>
      <c r="V94" s="426"/>
      <c r="W94" s="410"/>
      <c r="X94" s="411"/>
    </row>
    <row r="95" spans="7:24" ht="18.75" customHeight="1">
      <c r="G95" s="32"/>
      <c r="I95" s="73"/>
      <c r="J95" s="63"/>
      <c r="K95" s="62"/>
      <c r="N95" s="414"/>
      <c r="O95" s="415"/>
      <c r="P95" s="416"/>
      <c r="Q95" s="409"/>
      <c r="R95" s="409"/>
      <c r="S95" s="417"/>
      <c r="T95" s="410"/>
      <c r="U95" s="410"/>
      <c r="V95" s="426"/>
      <c r="W95" s="410"/>
      <c r="X95" s="411"/>
    </row>
    <row r="96" spans="1:24" ht="18.75" customHeight="1">
      <c r="A96" s="23" t="s">
        <v>961</v>
      </c>
      <c r="B96" s="114" t="s">
        <v>710</v>
      </c>
      <c r="G96" s="32"/>
      <c r="N96" s="414"/>
      <c r="O96" s="415"/>
      <c r="P96" s="416"/>
      <c r="Q96" s="410"/>
      <c r="R96" s="410"/>
      <c r="S96" s="417"/>
      <c r="T96" s="661"/>
      <c r="U96" s="661"/>
      <c r="V96" s="418"/>
      <c r="W96" s="409"/>
      <c r="X96" s="411"/>
    </row>
    <row r="97" spans="1:24" ht="11.25" customHeight="1">
      <c r="A97" s="407"/>
      <c r="B97" s="114"/>
      <c r="G97" s="32"/>
      <c r="K97" s="34"/>
      <c r="N97" s="408"/>
      <c r="O97" s="408"/>
      <c r="P97" s="408"/>
      <c r="Q97" s="409"/>
      <c r="R97" s="409"/>
      <c r="S97" s="409"/>
      <c r="T97" s="409"/>
      <c r="U97" s="409"/>
      <c r="V97" s="409"/>
      <c r="W97" s="410"/>
      <c r="X97" s="411"/>
    </row>
    <row r="98" spans="1:25" ht="18.75" customHeight="1" thickBot="1">
      <c r="A98" s="407"/>
      <c r="B98" s="658" t="s">
        <v>711</v>
      </c>
      <c r="C98" s="658"/>
      <c r="D98" s="658"/>
      <c r="E98" s="658"/>
      <c r="F98" s="658"/>
      <c r="G98" s="68"/>
      <c r="H98" s="25"/>
      <c r="I98" s="25" t="s">
        <v>232</v>
      </c>
      <c r="J98" s="25"/>
      <c r="K98" s="68"/>
      <c r="L98" s="25"/>
      <c r="O98" s="408"/>
      <c r="P98" s="408"/>
      <c r="Q98" s="408"/>
      <c r="R98" s="409"/>
      <c r="S98" s="409"/>
      <c r="T98" s="409"/>
      <c r="U98" s="409"/>
      <c r="V98" s="409"/>
      <c r="W98" s="409"/>
      <c r="X98" s="410"/>
      <c r="Y98" s="411"/>
    </row>
    <row r="99" spans="1:25" ht="18.75" customHeight="1" thickBot="1">
      <c r="A99" s="407"/>
      <c r="B99" s="658"/>
      <c r="C99" s="658"/>
      <c r="D99" s="658"/>
      <c r="E99" s="658"/>
      <c r="F99" s="658"/>
      <c r="G99" s="441"/>
      <c r="H99" s="27" t="s">
        <v>733</v>
      </c>
      <c r="I99" s="28">
        <v>0.4</v>
      </c>
      <c r="J99" s="27" t="s">
        <v>734</v>
      </c>
      <c r="K99" s="296">
        <f>ROUND(G99*I99,0)</f>
        <v>0</v>
      </c>
      <c r="L99" s="30" t="s">
        <v>811</v>
      </c>
      <c r="M99" s="19" t="s">
        <v>733</v>
      </c>
      <c r="O99" s="408"/>
      <c r="P99" s="408"/>
      <c r="Q99" s="408"/>
      <c r="R99" s="409"/>
      <c r="S99" s="409"/>
      <c r="T99" s="409"/>
      <c r="U99" s="409"/>
      <c r="V99" s="409"/>
      <c r="W99" s="409"/>
      <c r="X99" s="410"/>
      <c r="Y99" s="411"/>
    </row>
    <row r="100" spans="7:24" ht="11.25" customHeight="1">
      <c r="G100" s="62"/>
      <c r="H100" s="63"/>
      <c r="I100" s="413"/>
      <c r="J100" s="63"/>
      <c r="K100" s="86" t="s">
        <v>231</v>
      </c>
      <c r="N100" s="414"/>
      <c r="O100" s="415"/>
      <c r="P100" s="416"/>
      <c r="Q100" s="410"/>
      <c r="R100" s="410"/>
      <c r="S100" s="417"/>
      <c r="T100" s="661"/>
      <c r="U100" s="661"/>
      <c r="V100" s="418"/>
      <c r="W100" s="409"/>
      <c r="X100" s="411"/>
    </row>
    <row r="101" spans="7:24" ht="18.75" customHeight="1">
      <c r="G101" s="62"/>
      <c r="H101" s="63"/>
      <c r="I101" s="413"/>
      <c r="J101" s="63"/>
      <c r="K101" s="62"/>
      <c r="N101" s="414"/>
      <c r="O101" s="415"/>
      <c r="P101" s="416"/>
      <c r="Q101" s="410"/>
      <c r="R101" s="410"/>
      <c r="S101" s="417"/>
      <c r="T101" s="661"/>
      <c r="U101" s="661"/>
      <c r="V101" s="418"/>
      <c r="W101" s="409"/>
      <c r="X101" s="411"/>
    </row>
    <row r="102" spans="1:24" ht="18.75" customHeight="1">
      <c r="A102" s="23" t="s">
        <v>801</v>
      </c>
      <c r="B102" s="114" t="s">
        <v>710</v>
      </c>
      <c r="G102" s="62"/>
      <c r="H102" s="63"/>
      <c r="I102" s="413"/>
      <c r="J102" s="63"/>
      <c r="K102" s="62"/>
      <c r="N102" s="414"/>
      <c r="O102" s="415"/>
      <c r="P102" s="416"/>
      <c r="Q102" s="410"/>
      <c r="R102" s="410"/>
      <c r="S102" s="417"/>
      <c r="T102" s="410"/>
      <c r="U102" s="410"/>
      <c r="V102" s="418"/>
      <c r="W102" s="409"/>
      <c r="X102" s="411"/>
    </row>
    <row r="103" spans="1:24" ht="11.25" customHeight="1">
      <c r="A103" s="31"/>
      <c r="G103" s="32"/>
      <c r="N103" s="414"/>
      <c r="O103" s="415"/>
      <c r="P103" s="416"/>
      <c r="Q103" s="669"/>
      <c r="R103" s="669"/>
      <c r="S103" s="417"/>
      <c r="T103" s="670"/>
      <c r="U103" s="670"/>
      <c r="V103" s="426"/>
      <c r="W103" s="442"/>
      <c r="X103" s="411"/>
    </row>
    <row r="104" spans="2:24" ht="18.75" customHeight="1">
      <c r="B104" s="675" t="s">
        <v>158</v>
      </c>
      <c r="C104" s="675"/>
      <c r="D104" s="676" t="s">
        <v>273</v>
      </c>
      <c r="E104" s="676"/>
      <c r="F104" s="676"/>
      <c r="G104" s="419" t="s">
        <v>272</v>
      </c>
      <c r="H104" s="275"/>
      <c r="I104" s="38" t="s">
        <v>155</v>
      </c>
      <c r="J104" s="37"/>
      <c r="K104" s="36" t="s">
        <v>3</v>
      </c>
      <c r="N104" s="414"/>
      <c r="O104" s="415"/>
      <c r="P104" s="416"/>
      <c r="Q104" s="410"/>
      <c r="R104" s="410"/>
      <c r="S104" s="417"/>
      <c r="T104" s="661"/>
      <c r="U104" s="661"/>
      <c r="V104" s="418"/>
      <c r="W104" s="409"/>
      <c r="X104" s="411"/>
    </row>
    <row r="105" spans="2:24" ht="18.75" customHeight="1">
      <c r="B105" s="41"/>
      <c r="C105" s="42"/>
      <c r="D105" s="55"/>
      <c r="E105" s="420"/>
      <c r="F105" s="421"/>
      <c r="G105" s="422"/>
      <c r="H105" s="311"/>
      <c r="I105" s="45"/>
      <c r="J105" s="44"/>
      <c r="K105" s="46" t="s">
        <v>803</v>
      </c>
      <c r="N105" s="414"/>
      <c r="O105" s="415"/>
      <c r="P105" s="416"/>
      <c r="Q105" s="410"/>
      <c r="R105" s="410"/>
      <c r="S105" s="417"/>
      <c r="T105" s="410"/>
      <c r="U105" s="410"/>
      <c r="V105" s="418"/>
      <c r="W105" s="409"/>
      <c r="X105" s="411"/>
    </row>
    <row r="106" spans="2:24" ht="15" customHeight="1">
      <c r="B106" s="667">
        <v>1</v>
      </c>
      <c r="C106" s="644" t="s">
        <v>153</v>
      </c>
      <c r="D106" s="674" t="s">
        <v>250</v>
      </c>
      <c r="E106" s="671" t="s">
        <v>248</v>
      </c>
      <c r="F106" s="672"/>
      <c r="G106" s="424"/>
      <c r="H106" s="52" t="s">
        <v>733</v>
      </c>
      <c r="I106" s="425">
        <v>0.38</v>
      </c>
      <c r="J106" s="37" t="s">
        <v>734</v>
      </c>
      <c r="K106" s="58">
        <f aca="true" t="shared" si="2" ref="K106:K123">ROUND(G106*I106,0)</f>
        <v>0</v>
      </c>
      <c r="L106" s="30" t="s">
        <v>271</v>
      </c>
      <c r="N106" s="414"/>
      <c r="O106" s="415"/>
      <c r="P106" s="416"/>
      <c r="Q106" s="669"/>
      <c r="R106" s="669"/>
      <c r="S106" s="417"/>
      <c r="T106" s="661"/>
      <c r="U106" s="661"/>
      <c r="V106" s="426"/>
      <c r="W106" s="410"/>
      <c r="X106" s="411"/>
    </row>
    <row r="107" spans="2:24" ht="15" customHeight="1">
      <c r="B107" s="667"/>
      <c r="C107" s="644"/>
      <c r="D107" s="674"/>
      <c r="E107" s="671" t="s">
        <v>247</v>
      </c>
      <c r="F107" s="672"/>
      <c r="G107" s="424"/>
      <c r="H107" s="52" t="s">
        <v>733</v>
      </c>
      <c r="I107" s="425">
        <v>0.285</v>
      </c>
      <c r="J107" s="37" t="s">
        <v>734</v>
      </c>
      <c r="K107" s="58">
        <f t="shared" si="2"/>
        <v>0</v>
      </c>
      <c r="L107" s="30" t="s">
        <v>270</v>
      </c>
      <c r="N107" s="414"/>
      <c r="O107" s="415"/>
      <c r="P107" s="416"/>
      <c r="Q107" s="410"/>
      <c r="R107" s="410"/>
      <c r="S107" s="417"/>
      <c r="T107" s="661"/>
      <c r="U107" s="661"/>
      <c r="V107" s="418"/>
      <c r="W107" s="409"/>
      <c r="X107" s="411"/>
    </row>
    <row r="108" spans="2:24" ht="15" customHeight="1">
      <c r="B108" s="667"/>
      <c r="C108" s="644"/>
      <c r="D108" s="674"/>
      <c r="E108" s="671" t="s">
        <v>246</v>
      </c>
      <c r="F108" s="672"/>
      <c r="G108" s="424"/>
      <c r="H108" s="52" t="s">
        <v>733</v>
      </c>
      <c r="I108" s="425">
        <v>0.214</v>
      </c>
      <c r="J108" s="37" t="s">
        <v>734</v>
      </c>
      <c r="K108" s="58">
        <f t="shared" si="2"/>
        <v>0</v>
      </c>
      <c r="L108" s="30" t="s">
        <v>269</v>
      </c>
      <c r="N108" s="414"/>
      <c r="O108" s="415"/>
      <c r="P108" s="416"/>
      <c r="Q108" s="410"/>
      <c r="R108" s="410"/>
      <c r="S108" s="417"/>
      <c r="T108" s="661"/>
      <c r="U108" s="661"/>
      <c r="V108" s="418"/>
      <c r="W108" s="409"/>
      <c r="X108" s="411"/>
    </row>
    <row r="109" spans="2:24" ht="15" customHeight="1">
      <c r="B109" s="667">
        <v>2</v>
      </c>
      <c r="C109" s="644" t="s">
        <v>151</v>
      </c>
      <c r="D109" s="674" t="s">
        <v>250</v>
      </c>
      <c r="E109" s="671" t="s">
        <v>248</v>
      </c>
      <c r="F109" s="672"/>
      <c r="G109" s="424"/>
      <c r="H109" s="52" t="s">
        <v>733</v>
      </c>
      <c r="I109" s="425">
        <v>0.39</v>
      </c>
      <c r="J109" s="37" t="s">
        <v>734</v>
      </c>
      <c r="K109" s="58">
        <f t="shared" si="2"/>
        <v>0</v>
      </c>
      <c r="L109" s="30" t="s">
        <v>268</v>
      </c>
      <c r="N109" s="414"/>
      <c r="O109" s="415"/>
      <c r="P109" s="416"/>
      <c r="Q109" s="669"/>
      <c r="R109" s="669"/>
      <c r="S109" s="417"/>
      <c r="T109" s="661"/>
      <c r="U109" s="661"/>
      <c r="V109" s="426"/>
      <c r="W109" s="410"/>
      <c r="X109" s="411"/>
    </row>
    <row r="110" spans="2:24" ht="15" customHeight="1">
      <c r="B110" s="667"/>
      <c r="C110" s="644"/>
      <c r="D110" s="674"/>
      <c r="E110" s="671" t="s">
        <v>247</v>
      </c>
      <c r="F110" s="672"/>
      <c r="G110" s="424"/>
      <c r="H110" s="52" t="s">
        <v>733</v>
      </c>
      <c r="I110" s="425">
        <v>0.292</v>
      </c>
      <c r="J110" s="37" t="s">
        <v>734</v>
      </c>
      <c r="K110" s="58">
        <f t="shared" si="2"/>
        <v>0</v>
      </c>
      <c r="L110" s="30" t="s">
        <v>267</v>
      </c>
      <c r="N110" s="414"/>
      <c r="O110" s="415"/>
      <c r="P110" s="416"/>
      <c r="Q110" s="410"/>
      <c r="R110" s="410"/>
      <c r="S110" s="417"/>
      <c r="T110" s="661"/>
      <c r="U110" s="661"/>
      <c r="V110" s="418"/>
      <c r="W110" s="409"/>
      <c r="X110" s="411"/>
    </row>
    <row r="111" spans="2:24" ht="15" customHeight="1">
      <c r="B111" s="667"/>
      <c r="C111" s="644"/>
      <c r="D111" s="674"/>
      <c r="E111" s="671" t="s">
        <v>246</v>
      </c>
      <c r="F111" s="672"/>
      <c r="G111" s="424"/>
      <c r="H111" s="52" t="s">
        <v>733</v>
      </c>
      <c r="I111" s="425">
        <v>0.219</v>
      </c>
      <c r="J111" s="37" t="s">
        <v>734</v>
      </c>
      <c r="K111" s="58">
        <f t="shared" si="2"/>
        <v>0</v>
      </c>
      <c r="L111" s="30" t="s">
        <v>240</v>
      </c>
      <c r="N111" s="414"/>
      <c r="O111" s="415"/>
      <c r="P111" s="416"/>
      <c r="Q111" s="410"/>
      <c r="R111" s="410"/>
      <c r="S111" s="417"/>
      <c r="T111" s="661"/>
      <c r="U111" s="661"/>
      <c r="V111" s="418"/>
      <c r="W111" s="409"/>
      <c r="X111" s="411"/>
    </row>
    <row r="112" spans="2:24" ht="15" customHeight="1">
      <c r="B112" s="667">
        <v>3</v>
      </c>
      <c r="C112" s="673" t="s">
        <v>266</v>
      </c>
      <c r="D112" s="674" t="s">
        <v>250</v>
      </c>
      <c r="E112" s="671" t="s">
        <v>248</v>
      </c>
      <c r="F112" s="672"/>
      <c r="G112" s="424"/>
      <c r="H112" s="52" t="s">
        <v>733</v>
      </c>
      <c r="I112" s="425">
        <v>0.395</v>
      </c>
      <c r="J112" s="37" t="s">
        <v>734</v>
      </c>
      <c r="K112" s="58">
        <f t="shared" si="2"/>
        <v>0</v>
      </c>
      <c r="L112" s="30" t="s">
        <v>239</v>
      </c>
      <c r="N112" s="414"/>
      <c r="O112" s="415"/>
      <c r="P112" s="416"/>
      <c r="Q112" s="669"/>
      <c r="R112" s="669"/>
      <c r="S112" s="417"/>
      <c r="T112" s="661"/>
      <c r="U112" s="661"/>
      <c r="V112" s="426"/>
      <c r="W112" s="410"/>
      <c r="X112" s="411"/>
    </row>
    <row r="113" spans="2:24" ht="15" customHeight="1">
      <c r="B113" s="667"/>
      <c r="C113" s="644"/>
      <c r="D113" s="674"/>
      <c r="E113" s="671" t="s">
        <v>247</v>
      </c>
      <c r="F113" s="672"/>
      <c r="G113" s="424"/>
      <c r="H113" s="52" t="s">
        <v>733</v>
      </c>
      <c r="I113" s="425">
        <v>0.297</v>
      </c>
      <c r="J113" s="37" t="s">
        <v>734</v>
      </c>
      <c r="K113" s="58">
        <f t="shared" si="2"/>
        <v>0</v>
      </c>
      <c r="L113" s="30" t="s">
        <v>238</v>
      </c>
      <c r="N113" s="414"/>
      <c r="O113" s="415"/>
      <c r="P113" s="416"/>
      <c r="Q113" s="410"/>
      <c r="R113" s="410"/>
      <c r="S113" s="417"/>
      <c r="T113" s="661"/>
      <c r="U113" s="661"/>
      <c r="V113" s="418"/>
      <c r="W113" s="409"/>
      <c r="X113" s="411"/>
    </row>
    <row r="114" spans="2:24" ht="15" customHeight="1">
      <c r="B114" s="667"/>
      <c r="C114" s="644"/>
      <c r="D114" s="674"/>
      <c r="E114" s="671" t="s">
        <v>246</v>
      </c>
      <c r="F114" s="672"/>
      <c r="G114" s="424"/>
      <c r="H114" s="52" t="s">
        <v>733</v>
      </c>
      <c r="I114" s="425">
        <v>0.222</v>
      </c>
      <c r="J114" s="37" t="s">
        <v>734</v>
      </c>
      <c r="K114" s="58">
        <f t="shared" si="2"/>
        <v>0</v>
      </c>
      <c r="L114" s="30" t="s">
        <v>237</v>
      </c>
      <c r="N114" s="414"/>
      <c r="O114" s="415"/>
      <c r="P114" s="416"/>
      <c r="Q114" s="410"/>
      <c r="R114" s="410"/>
      <c r="S114" s="417"/>
      <c r="T114" s="661"/>
      <c r="U114" s="661"/>
      <c r="V114" s="418"/>
      <c r="W114" s="409"/>
      <c r="X114" s="411"/>
    </row>
    <row r="115" spans="2:24" ht="15" customHeight="1">
      <c r="B115" s="667"/>
      <c r="C115" s="644"/>
      <c r="D115" s="674" t="s">
        <v>249</v>
      </c>
      <c r="E115" s="671" t="s">
        <v>248</v>
      </c>
      <c r="F115" s="672"/>
      <c r="G115" s="424"/>
      <c r="H115" s="52" t="s">
        <v>733</v>
      </c>
      <c r="I115" s="425">
        <v>0.102</v>
      </c>
      <c r="J115" s="37" t="s">
        <v>734</v>
      </c>
      <c r="K115" s="58">
        <f t="shared" si="2"/>
        <v>0</v>
      </c>
      <c r="L115" s="30" t="s">
        <v>265</v>
      </c>
      <c r="N115" s="414"/>
      <c r="O115" s="415"/>
      <c r="P115" s="416"/>
      <c r="Q115" s="410"/>
      <c r="R115" s="410"/>
      <c r="S115" s="417"/>
      <c r="T115" s="410"/>
      <c r="U115" s="410"/>
      <c r="V115" s="418"/>
      <c r="W115" s="409"/>
      <c r="X115" s="411"/>
    </row>
    <row r="116" spans="2:24" ht="15" customHeight="1">
      <c r="B116" s="667"/>
      <c r="C116" s="644"/>
      <c r="D116" s="674"/>
      <c r="E116" s="671" t="s">
        <v>247</v>
      </c>
      <c r="F116" s="672"/>
      <c r="G116" s="424"/>
      <c r="H116" s="52" t="s">
        <v>733</v>
      </c>
      <c r="I116" s="425">
        <v>0.076</v>
      </c>
      <c r="J116" s="37" t="s">
        <v>734</v>
      </c>
      <c r="K116" s="58">
        <f t="shared" si="2"/>
        <v>0</v>
      </c>
      <c r="L116" s="30" t="s">
        <v>244</v>
      </c>
      <c r="N116" s="414"/>
      <c r="O116" s="415"/>
      <c r="P116" s="416"/>
      <c r="Q116" s="410"/>
      <c r="R116" s="410"/>
      <c r="S116" s="417"/>
      <c r="T116" s="410"/>
      <c r="U116" s="410"/>
      <c r="V116" s="418"/>
      <c r="W116" s="409"/>
      <c r="X116" s="411"/>
    </row>
    <row r="117" spans="2:24" ht="15" customHeight="1">
      <c r="B117" s="667"/>
      <c r="C117" s="644"/>
      <c r="D117" s="674"/>
      <c r="E117" s="671" t="s">
        <v>246</v>
      </c>
      <c r="F117" s="672"/>
      <c r="G117" s="424"/>
      <c r="H117" s="52" t="s">
        <v>733</v>
      </c>
      <c r="I117" s="425">
        <v>0.057</v>
      </c>
      <c r="J117" s="37" t="s">
        <v>734</v>
      </c>
      <c r="K117" s="58">
        <f t="shared" si="2"/>
        <v>0</v>
      </c>
      <c r="L117" s="30" t="s">
        <v>264</v>
      </c>
      <c r="N117" s="414"/>
      <c r="O117" s="415"/>
      <c r="P117" s="416"/>
      <c r="Q117" s="410"/>
      <c r="R117" s="410"/>
      <c r="S117" s="417"/>
      <c r="T117" s="410"/>
      <c r="U117" s="410"/>
      <c r="V117" s="418"/>
      <c r="W117" s="409"/>
      <c r="X117" s="411"/>
    </row>
    <row r="118" spans="2:24" ht="15" customHeight="1">
      <c r="B118" s="667">
        <v>4</v>
      </c>
      <c r="C118" s="673" t="s">
        <v>147</v>
      </c>
      <c r="D118" s="674" t="s">
        <v>250</v>
      </c>
      <c r="E118" s="671" t="s">
        <v>248</v>
      </c>
      <c r="F118" s="672"/>
      <c r="G118" s="424"/>
      <c r="H118" s="52" t="s">
        <v>733</v>
      </c>
      <c r="I118" s="425">
        <v>0.4</v>
      </c>
      <c r="J118" s="37" t="s">
        <v>734</v>
      </c>
      <c r="K118" s="58">
        <f t="shared" si="2"/>
        <v>0</v>
      </c>
      <c r="L118" s="30" t="s">
        <v>263</v>
      </c>
      <c r="N118" s="414"/>
      <c r="O118" s="415"/>
      <c r="P118" s="416"/>
      <c r="Q118" s="669"/>
      <c r="R118" s="669"/>
      <c r="S118" s="417"/>
      <c r="T118" s="661"/>
      <c r="U118" s="661"/>
      <c r="V118" s="426"/>
      <c r="W118" s="410"/>
      <c r="X118" s="411"/>
    </row>
    <row r="119" spans="2:24" ht="15" customHeight="1">
      <c r="B119" s="667"/>
      <c r="C119" s="644"/>
      <c r="D119" s="674"/>
      <c r="E119" s="671" t="s">
        <v>247</v>
      </c>
      <c r="F119" s="672"/>
      <c r="G119" s="424"/>
      <c r="H119" s="52" t="s">
        <v>733</v>
      </c>
      <c r="I119" s="425">
        <v>0.3</v>
      </c>
      <c r="J119" s="37" t="s">
        <v>734</v>
      </c>
      <c r="K119" s="58">
        <f t="shared" si="2"/>
        <v>0</v>
      </c>
      <c r="L119" s="30" t="s">
        <v>262</v>
      </c>
      <c r="N119" s="414"/>
      <c r="O119" s="415"/>
      <c r="P119" s="416"/>
      <c r="Q119" s="410"/>
      <c r="R119" s="410"/>
      <c r="S119" s="417"/>
      <c r="T119" s="661"/>
      <c r="U119" s="661"/>
      <c r="V119" s="418"/>
      <c r="W119" s="409"/>
      <c r="X119" s="411"/>
    </row>
    <row r="120" spans="2:24" ht="15" customHeight="1">
      <c r="B120" s="667"/>
      <c r="C120" s="644"/>
      <c r="D120" s="674"/>
      <c r="E120" s="671" t="s">
        <v>246</v>
      </c>
      <c r="F120" s="672"/>
      <c r="G120" s="424"/>
      <c r="H120" s="52" t="s">
        <v>733</v>
      </c>
      <c r="I120" s="425">
        <v>0.225</v>
      </c>
      <c r="J120" s="37" t="s">
        <v>734</v>
      </c>
      <c r="K120" s="58">
        <f t="shared" si="2"/>
        <v>0</v>
      </c>
      <c r="L120" s="30" t="s">
        <v>261</v>
      </c>
      <c r="N120" s="414"/>
      <c r="O120" s="415"/>
      <c r="P120" s="416"/>
      <c r="Q120" s="410"/>
      <c r="R120" s="410"/>
      <c r="S120" s="417"/>
      <c r="T120" s="661"/>
      <c r="U120" s="661"/>
      <c r="V120" s="418"/>
      <c r="W120" s="409"/>
      <c r="X120" s="411"/>
    </row>
    <row r="121" spans="2:24" ht="15" customHeight="1">
      <c r="B121" s="667"/>
      <c r="C121" s="644"/>
      <c r="D121" s="674" t="s">
        <v>249</v>
      </c>
      <c r="E121" s="671" t="s">
        <v>248</v>
      </c>
      <c r="F121" s="672"/>
      <c r="G121" s="424"/>
      <c r="H121" s="52" t="s">
        <v>733</v>
      </c>
      <c r="I121" s="425">
        <v>0.302</v>
      </c>
      <c r="J121" s="37" t="s">
        <v>734</v>
      </c>
      <c r="K121" s="58">
        <f t="shared" si="2"/>
        <v>0</v>
      </c>
      <c r="L121" s="30" t="s">
        <v>260</v>
      </c>
      <c r="N121" s="414"/>
      <c r="O121" s="415"/>
      <c r="P121" s="416"/>
      <c r="Q121" s="410"/>
      <c r="R121" s="410"/>
      <c r="S121" s="417"/>
      <c r="T121" s="410"/>
      <c r="U121" s="410"/>
      <c r="V121" s="418"/>
      <c r="W121" s="409"/>
      <c r="X121" s="411"/>
    </row>
    <row r="122" spans="2:24" ht="15" customHeight="1">
      <c r="B122" s="667"/>
      <c r="C122" s="644"/>
      <c r="D122" s="674"/>
      <c r="E122" s="671" t="s">
        <v>247</v>
      </c>
      <c r="F122" s="672"/>
      <c r="G122" s="424"/>
      <c r="H122" s="52" t="s">
        <v>733</v>
      </c>
      <c r="I122" s="425">
        <v>0.226</v>
      </c>
      <c r="J122" s="37" t="s">
        <v>734</v>
      </c>
      <c r="K122" s="58">
        <f t="shared" si="2"/>
        <v>0</v>
      </c>
      <c r="L122" s="30" t="s">
        <v>259</v>
      </c>
      <c r="N122" s="414"/>
      <c r="O122" s="415"/>
      <c r="P122" s="416"/>
      <c r="Q122" s="410"/>
      <c r="R122" s="410"/>
      <c r="S122" s="417"/>
      <c r="T122" s="410"/>
      <c r="U122" s="410"/>
      <c r="V122" s="418"/>
      <c r="W122" s="409"/>
      <c r="X122" s="411"/>
    </row>
    <row r="123" spans="2:24" ht="15" customHeight="1">
      <c r="B123" s="667"/>
      <c r="C123" s="644"/>
      <c r="D123" s="674"/>
      <c r="E123" s="671" t="s">
        <v>246</v>
      </c>
      <c r="F123" s="672"/>
      <c r="G123" s="424"/>
      <c r="H123" s="52" t="s">
        <v>733</v>
      </c>
      <c r="I123" s="425">
        <v>0.17</v>
      </c>
      <c r="J123" s="52" t="s">
        <v>734</v>
      </c>
      <c r="K123" s="54">
        <f t="shared" si="2"/>
        <v>0</v>
      </c>
      <c r="L123" s="30" t="s">
        <v>258</v>
      </c>
      <c r="N123" s="414"/>
      <c r="O123" s="415"/>
      <c r="P123" s="416"/>
      <c r="Q123" s="410"/>
      <c r="R123" s="410"/>
      <c r="S123" s="417"/>
      <c r="T123" s="410"/>
      <c r="U123" s="410"/>
      <c r="V123" s="418"/>
      <c r="W123" s="409"/>
      <c r="X123" s="411"/>
    </row>
    <row r="124" spans="1:69" s="7" customFormat="1" ht="6.75" customHeight="1">
      <c r="A124" s="291"/>
      <c r="B124" s="443"/>
      <c r="C124" s="63"/>
      <c r="D124" s="63"/>
      <c r="E124" s="444"/>
      <c r="F124" s="444"/>
      <c r="G124" s="333"/>
      <c r="H124" s="63"/>
      <c r="I124" s="413"/>
      <c r="J124" s="63"/>
      <c r="K124" s="62"/>
      <c r="L124" s="445"/>
      <c r="M124" s="291"/>
      <c r="N124" s="446"/>
      <c r="O124" s="447"/>
      <c r="P124" s="448"/>
      <c r="Q124" s="449"/>
      <c r="R124" s="449"/>
      <c r="S124" s="450"/>
      <c r="T124" s="449"/>
      <c r="U124" s="449"/>
      <c r="V124" s="451"/>
      <c r="W124" s="452"/>
      <c r="X124" s="453"/>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row>
    <row r="125" spans="1:24" ht="18.75" customHeight="1">
      <c r="A125" s="23" t="s">
        <v>801</v>
      </c>
      <c r="B125" s="114" t="s">
        <v>712</v>
      </c>
      <c r="G125" s="62"/>
      <c r="H125" s="63"/>
      <c r="I125" s="413"/>
      <c r="J125" s="63"/>
      <c r="K125" s="62"/>
      <c r="N125" s="414"/>
      <c r="O125" s="415"/>
      <c r="P125" s="416"/>
      <c r="Q125" s="410"/>
      <c r="R125" s="410"/>
      <c r="S125" s="417"/>
      <c r="T125" s="410"/>
      <c r="U125" s="410"/>
      <c r="V125" s="418"/>
      <c r="W125" s="409"/>
      <c r="X125" s="411"/>
    </row>
    <row r="126" spans="1:24" ht="11.25" customHeight="1">
      <c r="A126" s="31"/>
      <c r="G126" s="32"/>
      <c r="N126" s="414"/>
      <c r="O126" s="415"/>
      <c r="P126" s="416"/>
      <c r="Q126" s="669"/>
      <c r="R126" s="669"/>
      <c r="S126" s="417"/>
      <c r="T126" s="670"/>
      <c r="U126" s="670"/>
      <c r="V126" s="426"/>
      <c r="W126" s="442"/>
      <c r="X126" s="411"/>
    </row>
    <row r="127" spans="2:24" ht="15" customHeight="1">
      <c r="B127" s="667">
        <v>5</v>
      </c>
      <c r="C127" s="673" t="s">
        <v>145</v>
      </c>
      <c r="D127" s="674" t="s">
        <v>250</v>
      </c>
      <c r="E127" s="671" t="s">
        <v>248</v>
      </c>
      <c r="F127" s="672"/>
      <c r="G127" s="424"/>
      <c r="H127" s="52" t="s">
        <v>733</v>
      </c>
      <c r="I127" s="425">
        <v>0.4</v>
      </c>
      <c r="J127" s="37" t="s">
        <v>734</v>
      </c>
      <c r="K127" s="58">
        <f aca="true" t="shared" si="3" ref="K127:K144">ROUND(G127*I127,0)</f>
        <v>0</v>
      </c>
      <c r="L127" s="30" t="s">
        <v>257</v>
      </c>
      <c r="N127" s="414"/>
      <c r="O127" s="415"/>
      <c r="P127" s="416"/>
      <c r="Q127" s="669"/>
      <c r="R127" s="669"/>
      <c r="S127" s="417"/>
      <c r="T127" s="661"/>
      <c r="U127" s="661"/>
      <c r="V127" s="426"/>
      <c r="W127" s="410"/>
      <c r="X127" s="411"/>
    </row>
    <row r="128" spans="2:24" ht="15" customHeight="1">
      <c r="B128" s="667"/>
      <c r="C128" s="644"/>
      <c r="D128" s="674"/>
      <c r="E128" s="671" t="s">
        <v>247</v>
      </c>
      <c r="F128" s="672"/>
      <c r="G128" s="424"/>
      <c r="H128" s="52" t="s">
        <v>733</v>
      </c>
      <c r="I128" s="425">
        <v>0.3</v>
      </c>
      <c r="J128" s="37" t="s">
        <v>734</v>
      </c>
      <c r="K128" s="58">
        <f t="shared" si="3"/>
        <v>0</v>
      </c>
      <c r="L128" s="30" t="s">
        <v>256</v>
      </c>
      <c r="N128" s="414"/>
      <c r="O128" s="415"/>
      <c r="P128" s="416"/>
      <c r="Q128" s="410"/>
      <c r="R128" s="410"/>
      <c r="S128" s="417"/>
      <c r="T128" s="661"/>
      <c r="U128" s="661"/>
      <c r="V128" s="418"/>
      <c r="W128" s="409"/>
      <c r="X128" s="411"/>
    </row>
    <row r="129" spans="2:24" ht="15" customHeight="1">
      <c r="B129" s="667"/>
      <c r="C129" s="644"/>
      <c r="D129" s="674"/>
      <c r="E129" s="671" t="s">
        <v>246</v>
      </c>
      <c r="F129" s="672"/>
      <c r="G129" s="424"/>
      <c r="H129" s="52" t="s">
        <v>733</v>
      </c>
      <c r="I129" s="425">
        <v>0.225</v>
      </c>
      <c r="J129" s="37" t="s">
        <v>734</v>
      </c>
      <c r="K129" s="58">
        <f t="shared" si="3"/>
        <v>0</v>
      </c>
      <c r="L129" s="30" t="s">
        <v>255</v>
      </c>
      <c r="N129" s="414"/>
      <c r="O129" s="415"/>
      <c r="P129" s="416"/>
      <c r="Q129" s="410"/>
      <c r="R129" s="410"/>
      <c r="S129" s="417"/>
      <c r="T129" s="661"/>
      <c r="U129" s="661"/>
      <c r="V129" s="418"/>
      <c r="W129" s="409"/>
      <c r="X129" s="411"/>
    </row>
    <row r="130" spans="2:24" ht="15" customHeight="1">
      <c r="B130" s="667"/>
      <c r="C130" s="644"/>
      <c r="D130" s="674" t="s">
        <v>249</v>
      </c>
      <c r="E130" s="671" t="s">
        <v>248</v>
      </c>
      <c r="F130" s="672"/>
      <c r="G130" s="424"/>
      <c r="H130" s="52" t="s">
        <v>733</v>
      </c>
      <c r="I130" s="425">
        <v>0.302</v>
      </c>
      <c r="J130" s="37" t="s">
        <v>734</v>
      </c>
      <c r="K130" s="58">
        <f t="shared" si="3"/>
        <v>0</v>
      </c>
      <c r="L130" s="30" t="s">
        <v>254</v>
      </c>
      <c r="N130" s="414"/>
      <c r="O130" s="415"/>
      <c r="P130" s="416"/>
      <c r="Q130" s="410"/>
      <c r="R130" s="410"/>
      <c r="S130" s="417"/>
      <c r="T130" s="410"/>
      <c r="U130" s="410"/>
      <c r="V130" s="418"/>
      <c r="W130" s="409"/>
      <c r="X130" s="411"/>
    </row>
    <row r="131" spans="2:24" ht="15" customHeight="1">
      <c r="B131" s="667"/>
      <c r="C131" s="644"/>
      <c r="D131" s="674"/>
      <c r="E131" s="671" t="s">
        <v>247</v>
      </c>
      <c r="F131" s="672"/>
      <c r="G131" s="424"/>
      <c r="H131" s="52" t="s">
        <v>733</v>
      </c>
      <c r="I131" s="425">
        <v>0.226</v>
      </c>
      <c r="J131" s="37" t="s">
        <v>734</v>
      </c>
      <c r="K131" s="58">
        <f t="shared" si="3"/>
        <v>0</v>
      </c>
      <c r="L131" s="30" t="s">
        <v>253</v>
      </c>
      <c r="N131" s="414"/>
      <c r="O131" s="415"/>
      <c r="P131" s="416"/>
      <c r="Q131" s="410"/>
      <c r="R131" s="410"/>
      <c r="S131" s="417"/>
      <c r="T131" s="410"/>
      <c r="U131" s="410"/>
      <c r="V131" s="418"/>
      <c r="W131" s="409"/>
      <c r="X131" s="411"/>
    </row>
    <row r="132" spans="2:24" ht="15" customHeight="1">
      <c r="B132" s="667"/>
      <c r="C132" s="644"/>
      <c r="D132" s="674"/>
      <c r="E132" s="671" t="s">
        <v>246</v>
      </c>
      <c r="F132" s="672"/>
      <c r="G132" s="424"/>
      <c r="H132" s="52" t="s">
        <v>733</v>
      </c>
      <c r="I132" s="425">
        <v>0.17</v>
      </c>
      <c r="J132" s="52" t="s">
        <v>734</v>
      </c>
      <c r="K132" s="54">
        <f t="shared" si="3"/>
        <v>0</v>
      </c>
      <c r="L132" s="30" t="s">
        <v>252</v>
      </c>
      <c r="N132" s="414"/>
      <c r="O132" s="415"/>
      <c r="P132" s="416"/>
      <c r="Q132" s="410"/>
      <c r="R132" s="410"/>
      <c r="S132" s="417"/>
      <c r="T132" s="410"/>
      <c r="U132" s="410"/>
      <c r="V132" s="418"/>
      <c r="W132" s="409"/>
      <c r="X132" s="411"/>
    </row>
    <row r="133" spans="2:24" ht="15" customHeight="1">
      <c r="B133" s="667">
        <v>6</v>
      </c>
      <c r="C133" s="673" t="s">
        <v>143</v>
      </c>
      <c r="D133" s="674" t="s">
        <v>250</v>
      </c>
      <c r="E133" s="671" t="s">
        <v>248</v>
      </c>
      <c r="F133" s="672"/>
      <c r="G133" s="424"/>
      <c r="H133" s="52" t="s">
        <v>733</v>
      </c>
      <c r="I133" s="425">
        <v>0.4</v>
      </c>
      <c r="J133" s="37" t="s">
        <v>734</v>
      </c>
      <c r="K133" s="58">
        <f t="shared" si="3"/>
        <v>0</v>
      </c>
      <c r="L133" s="30" t="s">
        <v>251</v>
      </c>
      <c r="N133" s="414"/>
      <c r="O133" s="415"/>
      <c r="P133" s="416"/>
      <c r="Q133" s="669"/>
      <c r="R133" s="669"/>
      <c r="S133" s="417"/>
      <c r="T133" s="661"/>
      <c r="U133" s="661"/>
      <c r="V133" s="426"/>
      <c r="W133" s="410"/>
      <c r="X133" s="411"/>
    </row>
    <row r="134" spans="2:24" ht="15" customHeight="1">
      <c r="B134" s="667"/>
      <c r="C134" s="644"/>
      <c r="D134" s="674"/>
      <c r="E134" s="671" t="s">
        <v>247</v>
      </c>
      <c r="F134" s="672"/>
      <c r="G134" s="424"/>
      <c r="H134" s="52" t="s">
        <v>733</v>
      </c>
      <c r="I134" s="425">
        <v>0.3</v>
      </c>
      <c r="J134" s="37" t="s">
        <v>734</v>
      </c>
      <c r="K134" s="58">
        <f t="shared" si="3"/>
        <v>0</v>
      </c>
      <c r="L134" s="30" t="s">
        <v>210</v>
      </c>
      <c r="N134" s="414"/>
      <c r="O134" s="415"/>
      <c r="P134" s="416"/>
      <c r="Q134" s="410"/>
      <c r="R134" s="410"/>
      <c r="S134" s="417"/>
      <c r="T134" s="661"/>
      <c r="U134" s="661"/>
      <c r="V134" s="418"/>
      <c r="W134" s="409"/>
      <c r="X134" s="411"/>
    </row>
    <row r="135" spans="2:24" ht="15" customHeight="1">
      <c r="B135" s="667"/>
      <c r="C135" s="644"/>
      <c r="D135" s="674"/>
      <c r="E135" s="671" t="s">
        <v>246</v>
      </c>
      <c r="F135" s="672"/>
      <c r="G135" s="424"/>
      <c r="H135" s="52" t="s">
        <v>733</v>
      </c>
      <c r="I135" s="425">
        <v>0.225</v>
      </c>
      <c r="J135" s="37" t="s">
        <v>734</v>
      </c>
      <c r="K135" s="58">
        <f t="shared" si="3"/>
        <v>0</v>
      </c>
      <c r="L135" s="30" t="s">
        <v>209</v>
      </c>
      <c r="N135" s="414"/>
      <c r="O135" s="415"/>
      <c r="P135" s="416"/>
      <c r="Q135" s="410"/>
      <c r="R135" s="410"/>
      <c r="S135" s="417"/>
      <c r="T135" s="661"/>
      <c r="U135" s="661"/>
      <c r="V135" s="418"/>
      <c r="W135" s="409"/>
      <c r="X135" s="411"/>
    </row>
    <row r="136" spans="2:24" ht="15" customHeight="1">
      <c r="B136" s="667"/>
      <c r="C136" s="644"/>
      <c r="D136" s="674" t="s">
        <v>249</v>
      </c>
      <c r="E136" s="671" t="s">
        <v>248</v>
      </c>
      <c r="F136" s="672"/>
      <c r="G136" s="424"/>
      <c r="H136" s="52" t="s">
        <v>733</v>
      </c>
      <c r="I136" s="425">
        <v>0.4</v>
      </c>
      <c r="J136" s="37" t="s">
        <v>734</v>
      </c>
      <c r="K136" s="58">
        <f t="shared" si="3"/>
        <v>0</v>
      </c>
      <c r="L136" s="30" t="s">
        <v>208</v>
      </c>
      <c r="N136" s="414"/>
      <c r="O136" s="415"/>
      <c r="P136" s="416"/>
      <c r="Q136" s="410"/>
      <c r="R136" s="410"/>
      <c r="S136" s="417"/>
      <c r="T136" s="410"/>
      <c r="U136" s="410"/>
      <c r="V136" s="418"/>
      <c r="W136" s="409"/>
      <c r="X136" s="411"/>
    </row>
    <row r="137" spans="2:24" ht="15" customHeight="1">
      <c r="B137" s="667"/>
      <c r="C137" s="644"/>
      <c r="D137" s="674"/>
      <c r="E137" s="671" t="s">
        <v>247</v>
      </c>
      <c r="F137" s="672"/>
      <c r="G137" s="424"/>
      <c r="H137" s="52" t="s">
        <v>733</v>
      </c>
      <c r="I137" s="425">
        <v>0.3</v>
      </c>
      <c r="J137" s="37" t="s">
        <v>734</v>
      </c>
      <c r="K137" s="58">
        <f t="shared" si="3"/>
        <v>0</v>
      </c>
      <c r="L137" s="30" t="s">
        <v>207</v>
      </c>
      <c r="N137" s="414"/>
      <c r="O137" s="415"/>
      <c r="P137" s="416"/>
      <c r="Q137" s="410"/>
      <c r="R137" s="410"/>
      <c r="S137" s="417"/>
      <c r="T137" s="410"/>
      <c r="U137" s="410"/>
      <c r="V137" s="418"/>
      <c r="W137" s="409"/>
      <c r="X137" s="411"/>
    </row>
    <row r="138" spans="2:24" ht="15" customHeight="1">
      <c r="B138" s="667"/>
      <c r="C138" s="644"/>
      <c r="D138" s="674"/>
      <c r="E138" s="671" t="s">
        <v>246</v>
      </c>
      <c r="F138" s="672"/>
      <c r="G138" s="424"/>
      <c r="H138" s="52" t="s">
        <v>733</v>
      </c>
      <c r="I138" s="425">
        <v>0.225</v>
      </c>
      <c r="J138" s="52" t="s">
        <v>734</v>
      </c>
      <c r="K138" s="54">
        <f t="shared" si="3"/>
        <v>0</v>
      </c>
      <c r="L138" s="30" t="s">
        <v>206</v>
      </c>
      <c r="N138" s="414"/>
      <c r="O138" s="415"/>
      <c r="P138" s="416"/>
      <c r="Q138" s="410"/>
      <c r="R138" s="410"/>
      <c r="S138" s="417"/>
      <c r="T138" s="410"/>
      <c r="U138" s="410"/>
      <c r="V138" s="418"/>
      <c r="W138" s="409"/>
      <c r="X138" s="411"/>
    </row>
    <row r="139" spans="2:24" ht="15" customHeight="1">
      <c r="B139" s="667">
        <v>7</v>
      </c>
      <c r="C139" s="673" t="s">
        <v>649</v>
      </c>
      <c r="D139" s="674" t="s">
        <v>250</v>
      </c>
      <c r="E139" s="671" t="s">
        <v>248</v>
      </c>
      <c r="F139" s="672"/>
      <c r="G139" s="424"/>
      <c r="H139" s="52" t="s">
        <v>733</v>
      </c>
      <c r="I139" s="425">
        <v>0.4</v>
      </c>
      <c r="J139" s="37" t="s">
        <v>734</v>
      </c>
      <c r="K139" s="58">
        <f t="shared" si="3"/>
        <v>0</v>
      </c>
      <c r="L139" s="30" t="s">
        <v>205</v>
      </c>
      <c r="N139" s="30"/>
      <c r="O139" s="415"/>
      <c r="P139" s="416"/>
      <c r="Q139" s="669"/>
      <c r="R139" s="669"/>
      <c r="S139" s="417"/>
      <c r="T139" s="661"/>
      <c r="U139" s="661"/>
      <c r="V139" s="426"/>
      <c r="W139" s="410"/>
      <c r="X139" s="411"/>
    </row>
    <row r="140" spans="2:24" ht="15" customHeight="1">
      <c r="B140" s="667"/>
      <c r="C140" s="644"/>
      <c r="D140" s="674"/>
      <c r="E140" s="671" t="s">
        <v>247</v>
      </c>
      <c r="F140" s="672"/>
      <c r="G140" s="424"/>
      <c r="H140" s="52" t="s">
        <v>733</v>
      </c>
      <c r="I140" s="425">
        <v>0.3</v>
      </c>
      <c r="J140" s="37" t="s">
        <v>734</v>
      </c>
      <c r="K140" s="58">
        <f t="shared" si="3"/>
        <v>0</v>
      </c>
      <c r="L140" s="30" t="s">
        <v>308</v>
      </c>
      <c r="N140" s="30"/>
      <c r="O140" s="415"/>
      <c r="P140" s="416"/>
      <c r="Q140" s="410"/>
      <c r="R140" s="410"/>
      <c r="S140" s="417"/>
      <c r="T140" s="661"/>
      <c r="U140" s="661"/>
      <c r="V140" s="418"/>
      <c r="W140" s="409"/>
      <c r="X140" s="411"/>
    </row>
    <row r="141" spans="2:24" ht="15" customHeight="1">
      <c r="B141" s="667"/>
      <c r="C141" s="644"/>
      <c r="D141" s="674"/>
      <c r="E141" s="671" t="s">
        <v>246</v>
      </c>
      <c r="F141" s="672"/>
      <c r="G141" s="424"/>
      <c r="H141" s="52" t="s">
        <v>733</v>
      </c>
      <c r="I141" s="425">
        <v>0.225</v>
      </c>
      <c r="J141" s="37" t="s">
        <v>734</v>
      </c>
      <c r="K141" s="58">
        <f t="shared" si="3"/>
        <v>0</v>
      </c>
      <c r="L141" s="30" t="s">
        <v>307</v>
      </c>
      <c r="N141" s="30"/>
      <c r="O141" s="415"/>
      <c r="P141" s="416"/>
      <c r="Q141" s="410"/>
      <c r="R141" s="410"/>
      <c r="S141" s="417"/>
      <c r="T141" s="661"/>
      <c r="U141" s="661"/>
      <c r="V141" s="418"/>
      <c r="W141" s="409"/>
      <c r="X141" s="411"/>
    </row>
    <row r="142" spans="2:24" ht="15" customHeight="1">
      <c r="B142" s="667"/>
      <c r="C142" s="644"/>
      <c r="D142" s="674" t="s">
        <v>249</v>
      </c>
      <c r="E142" s="671" t="s">
        <v>248</v>
      </c>
      <c r="F142" s="672"/>
      <c r="G142" s="424"/>
      <c r="H142" s="52" t="s">
        <v>733</v>
      </c>
      <c r="I142" s="425">
        <v>0.4</v>
      </c>
      <c r="J142" s="37" t="s">
        <v>734</v>
      </c>
      <c r="K142" s="58">
        <f t="shared" si="3"/>
        <v>0</v>
      </c>
      <c r="L142" s="30" t="s">
        <v>306</v>
      </c>
      <c r="N142" s="30"/>
      <c r="O142" s="415"/>
      <c r="P142" s="416"/>
      <c r="Q142" s="410"/>
      <c r="R142" s="410"/>
      <c r="S142" s="417"/>
      <c r="T142" s="410"/>
      <c r="U142" s="410"/>
      <c r="V142" s="418"/>
      <c r="W142" s="409"/>
      <c r="X142" s="411"/>
    </row>
    <row r="143" spans="2:24" ht="15" customHeight="1">
      <c r="B143" s="667"/>
      <c r="C143" s="644"/>
      <c r="D143" s="674"/>
      <c r="E143" s="671" t="s">
        <v>247</v>
      </c>
      <c r="F143" s="672"/>
      <c r="G143" s="424"/>
      <c r="H143" s="52" t="s">
        <v>733</v>
      </c>
      <c r="I143" s="425">
        <v>0.3</v>
      </c>
      <c r="J143" s="37" t="s">
        <v>734</v>
      </c>
      <c r="K143" s="58">
        <f t="shared" si="3"/>
        <v>0</v>
      </c>
      <c r="L143" s="30" t="s">
        <v>305</v>
      </c>
      <c r="N143" s="30"/>
      <c r="O143" s="415"/>
      <c r="P143" s="416"/>
      <c r="Q143" s="410"/>
      <c r="R143" s="410"/>
      <c r="S143" s="417"/>
      <c r="T143" s="410"/>
      <c r="U143" s="410"/>
      <c r="V143" s="418"/>
      <c r="W143" s="409"/>
      <c r="X143" s="411"/>
    </row>
    <row r="144" spans="2:24" ht="15" customHeight="1" thickBot="1">
      <c r="B144" s="667"/>
      <c r="C144" s="644"/>
      <c r="D144" s="674"/>
      <c r="E144" s="671" t="s">
        <v>246</v>
      </c>
      <c r="F144" s="672"/>
      <c r="G144" s="424"/>
      <c r="H144" s="52" t="s">
        <v>733</v>
      </c>
      <c r="I144" s="425">
        <v>0.225</v>
      </c>
      <c r="J144" s="52" t="s">
        <v>734</v>
      </c>
      <c r="K144" s="54">
        <f t="shared" si="3"/>
        <v>0</v>
      </c>
      <c r="L144" s="30" t="s">
        <v>304</v>
      </c>
      <c r="N144" s="30"/>
      <c r="O144" s="415"/>
      <c r="P144" s="416"/>
      <c r="Q144" s="410"/>
      <c r="R144" s="410"/>
      <c r="S144" s="417"/>
      <c r="T144" s="410"/>
      <c r="U144" s="410"/>
      <c r="V144" s="418"/>
      <c r="W144" s="409"/>
      <c r="X144" s="411"/>
    </row>
    <row r="145" spans="2:24" ht="17.25" customHeight="1">
      <c r="B145" s="332"/>
      <c r="C145" s="60"/>
      <c r="D145" s="60"/>
      <c r="E145" s="431"/>
      <c r="F145" s="454"/>
      <c r="G145" s="72"/>
      <c r="H145" s="63"/>
      <c r="I145" s="635" t="s">
        <v>962</v>
      </c>
      <c r="J145" s="636"/>
      <c r="K145" s="64"/>
      <c r="L145" s="30"/>
      <c r="N145" s="30"/>
      <c r="Q145" s="410"/>
      <c r="R145" s="410"/>
      <c r="S145" s="417"/>
      <c r="T145" s="410"/>
      <c r="U145" s="410"/>
      <c r="V145" s="418"/>
      <c r="W145" s="409"/>
      <c r="X145" s="411"/>
    </row>
    <row r="146" spans="2:24" ht="17.25" customHeight="1" thickBot="1">
      <c r="B146" s="332"/>
      <c r="C146" s="60"/>
      <c r="D146" s="60"/>
      <c r="E146" s="431"/>
      <c r="F146" s="454"/>
      <c r="G146" s="72"/>
      <c r="H146" s="63"/>
      <c r="I146" s="633" t="s">
        <v>139</v>
      </c>
      <c r="J146" s="634"/>
      <c r="K146" s="67">
        <f>SUM(K106:K123,K127:K144)</f>
        <v>0</v>
      </c>
      <c r="L146" s="30" t="s">
        <v>814</v>
      </c>
      <c r="M146" s="19" t="s">
        <v>733</v>
      </c>
      <c r="N146" s="30"/>
      <c r="O146" s="25"/>
      <c r="P146" s="25"/>
      <c r="Q146" s="410"/>
      <c r="R146" s="410"/>
      <c r="S146" s="417"/>
      <c r="T146" s="410"/>
      <c r="U146" s="410"/>
      <c r="V146" s="418"/>
      <c r="W146" s="409"/>
      <c r="X146" s="411"/>
    </row>
    <row r="147" spans="2:24" ht="17.25" customHeight="1">
      <c r="B147" s="332"/>
      <c r="C147" s="60"/>
      <c r="D147" s="60"/>
      <c r="E147" s="431"/>
      <c r="F147" s="454"/>
      <c r="G147" s="72"/>
      <c r="H147" s="63"/>
      <c r="I147" s="63"/>
      <c r="J147" s="63"/>
      <c r="K147" s="62"/>
      <c r="L147" s="30"/>
      <c r="N147" s="30"/>
      <c r="O147" s="25"/>
      <c r="P147" s="25"/>
      <c r="Q147" s="410"/>
      <c r="R147" s="410"/>
      <c r="S147" s="417"/>
      <c r="T147" s="410"/>
      <c r="U147" s="410"/>
      <c r="V147" s="418"/>
      <c r="W147" s="409"/>
      <c r="X147" s="411"/>
    </row>
    <row r="148" spans="1:24" ht="18.75" customHeight="1">
      <c r="A148" s="23" t="s">
        <v>812</v>
      </c>
      <c r="B148" s="114" t="s">
        <v>713</v>
      </c>
      <c r="G148" s="62"/>
      <c r="H148" s="63"/>
      <c r="I148" s="413"/>
      <c r="J148" s="63"/>
      <c r="K148" s="62"/>
      <c r="N148" s="430"/>
      <c r="O148" s="415"/>
      <c r="P148" s="416"/>
      <c r="Q148" s="410"/>
      <c r="R148" s="410"/>
      <c r="S148" s="417"/>
      <c r="T148" s="410"/>
      <c r="U148" s="410"/>
      <c r="V148" s="418"/>
      <c r="W148" s="409"/>
      <c r="X148" s="411"/>
    </row>
    <row r="149" spans="1:24" ht="11.25" customHeight="1">
      <c r="A149" s="31"/>
      <c r="G149" s="32"/>
      <c r="N149" s="30"/>
      <c r="O149" s="415"/>
      <c r="P149" s="416"/>
      <c r="Q149" s="669"/>
      <c r="R149" s="669"/>
      <c r="S149" s="417"/>
      <c r="T149" s="670"/>
      <c r="U149" s="670"/>
      <c r="V149" s="426"/>
      <c r="W149" s="442"/>
      <c r="X149" s="411"/>
    </row>
    <row r="150" spans="2:24" ht="15" customHeight="1">
      <c r="B150" s="667">
        <v>1</v>
      </c>
      <c r="C150" s="644" t="s">
        <v>669</v>
      </c>
      <c r="D150" s="668" t="s">
        <v>250</v>
      </c>
      <c r="E150" s="668"/>
      <c r="F150" s="668"/>
      <c r="G150" s="424"/>
      <c r="H150" s="52" t="s">
        <v>733</v>
      </c>
      <c r="I150" s="425">
        <v>0.5</v>
      </c>
      <c r="J150" s="37" t="s">
        <v>734</v>
      </c>
      <c r="K150" s="58">
        <f>ROUND(G150*I150,0)</f>
        <v>0</v>
      </c>
      <c r="L150" s="30" t="s">
        <v>804</v>
      </c>
      <c r="N150" s="30"/>
      <c r="O150" s="415"/>
      <c r="P150" s="416"/>
      <c r="Q150" s="669"/>
      <c r="R150" s="669"/>
      <c r="S150" s="417"/>
      <c r="T150" s="661"/>
      <c r="U150" s="661"/>
      <c r="V150" s="426"/>
      <c r="W150" s="410"/>
      <c r="X150" s="411"/>
    </row>
    <row r="151" spans="2:24" ht="15" customHeight="1">
      <c r="B151" s="667"/>
      <c r="C151" s="644"/>
      <c r="D151" s="668" t="s">
        <v>249</v>
      </c>
      <c r="E151" s="668"/>
      <c r="F151" s="668"/>
      <c r="G151" s="424"/>
      <c r="H151" s="52" t="s">
        <v>733</v>
      </c>
      <c r="I151" s="425">
        <v>0.5</v>
      </c>
      <c r="J151" s="37" t="s">
        <v>734</v>
      </c>
      <c r="K151" s="58">
        <f>ROUND(G151*I151,0)</f>
        <v>0</v>
      </c>
      <c r="L151" s="30" t="s">
        <v>805</v>
      </c>
      <c r="N151" s="414"/>
      <c r="O151" s="415"/>
      <c r="P151" s="416"/>
      <c r="Q151" s="410"/>
      <c r="R151" s="410"/>
      <c r="S151" s="417"/>
      <c r="T151" s="661"/>
      <c r="U151" s="661"/>
      <c r="V151" s="418"/>
      <c r="W151" s="409"/>
      <c r="X151" s="411"/>
    </row>
    <row r="152" spans="2:24" ht="15" customHeight="1">
      <c r="B152" s="667">
        <v>2</v>
      </c>
      <c r="C152" s="644" t="s">
        <v>714</v>
      </c>
      <c r="D152" s="668" t="s">
        <v>250</v>
      </c>
      <c r="E152" s="668"/>
      <c r="F152" s="668"/>
      <c r="G152" s="424"/>
      <c r="H152" s="52" t="s">
        <v>733</v>
      </c>
      <c r="I152" s="425">
        <v>0.5</v>
      </c>
      <c r="J152" s="37" t="s">
        <v>734</v>
      </c>
      <c r="K152" s="58">
        <f>ROUND(G152*I152,0)</f>
        <v>0</v>
      </c>
      <c r="L152" s="30" t="s">
        <v>806</v>
      </c>
      <c r="N152" s="414"/>
      <c r="O152" s="415"/>
      <c r="P152" s="416"/>
      <c r="Q152" s="669"/>
      <c r="R152" s="669"/>
      <c r="S152" s="417"/>
      <c r="T152" s="661"/>
      <c r="U152" s="661"/>
      <c r="V152" s="426"/>
      <c r="W152" s="410"/>
      <c r="X152" s="411"/>
    </row>
    <row r="153" spans="2:24" ht="15" customHeight="1" thickBot="1">
      <c r="B153" s="667"/>
      <c r="C153" s="644"/>
      <c r="D153" s="668" t="s">
        <v>249</v>
      </c>
      <c r="E153" s="668"/>
      <c r="F153" s="668"/>
      <c r="G153" s="424"/>
      <c r="H153" s="52" t="s">
        <v>733</v>
      </c>
      <c r="I153" s="425">
        <v>0.5</v>
      </c>
      <c r="J153" s="37" t="s">
        <v>734</v>
      </c>
      <c r="K153" s="58">
        <f>ROUND(G153*I153,0)</f>
        <v>0</v>
      </c>
      <c r="L153" s="30" t="s">
        <v>807</v>
      </c>
      <c r="N153" s="414"/>
      <c r="O153" s="415"/>
      <c r="P153" s="416"/>
      <c r="Q153" s="410"/>
      <c r="R153" s="410"/>
      <c r="S153" s="417"/>
      <c r="T153" s="661"/>
      <c r="U153" s="661"/>
      <c r="V153" s="418"/>
      <c r="W153" s="409"/>
      <c r="X153" s="411"/>
    </row>
    <row r="154" spans="2:24" ht="15" customHeight="1">
      <c r="B154" s="332"/>
      <c r="C154" s="60"/>
      <c r="D154" s="431"/>
      <c r="E154" s="431"/>
      <c r="F154" s="431"/>
      <c r="G154" s="333"/>
      <c r="H154" s="60"/>
      <c r="I154" s="635" t="s">
        <v>866</v>
      </c>
      <c r="J154" s="636"/>
      <c r="K154" s="64"/>
      <c r="L154" s="30"/>
      <c r="N154" s="414"/>
      <c r="O154" s="415"/>
      <c r="P154" s="416"/>
      <c r="Q154" s="410"/>
      <c r="R154" s="410"/>
      <c r="S154" s="417"/>
      <c r="T154" s="410"/>
      <c r="U154" s="410"/>
      <c r="V154" s="418"/>
      <c r="W154" s="409"/>
      <c r="X154" s="411"/>
    </row>
    <row r="155" spans="2:24" ht="15" customHeight="1" thickBot="1">
      <c r="B155" s="332"/>
      <c r="C155" s="60"/>
      <c r="D155" s="431"/>
      <c r="E155" s="431"/>
      <c r="F155" s="431"/>
      <c r="G155" s="333"/>
      <c r="H155" s="60"/>
      <c r="I155" s="633" t="s">
        <v>139</v>
      </c>
      <c r="J155" s="634"/>
      <c r="K155" s="67">
        <f>SUM(K150:K153)</f>
        <v>0</v>
      </c>
      <c r="L155" s="30" t="s">
        <v>818</v>
      </c>
      <c r="N155" s="414"/>
      <c r="O155" s="415"/>
      <c r="P155" s="416"/>
      <c r="Q155" s="410"/>
      <c r="R155" s="410"/>
      <c r="S155" s="417"/>
      <c r="T155" s="410"/>
      <c r="U155" s="410"/>
      <c r="V155" s="418"/>
      <c r="W155" s="409"/>
      <c r="X155" s="411"/>
    </row>
    <row r="156" spans="2:24" ht="15" customHeight="1">
      <c r="B156" s="332"/>
      <c r="C156" s="60"/>
      <c r="D156" s="431"/>
      <c r="E156" s="431"/>
      <c r="F156" s="431"/>
      <c r="G156" s="333"/>
      <c r="H156" s="60"/>
      <c r="I156" s="63"/>
      <c r="J156" s="63"/>
      <c r="K156" s="62"/>
      <c r="L156" s="30"/>
      <c r="N156" s="414"/>
      <c r="O156" s="415"/>
      <c r="P156" s="416"/>
      <c r="Q156" s="410"/>
      <c r="R156" s="410"/>
      <c r="S156" s="417"/>
      <c r="T156" s="410"/>
      <c r="U156" s="410"/>
      <c r="V156" s="418"/>
      <c r="W156" s="409"/>
      <c r="X156" s="411"/>
    </row>
    <row r="157" spans="1:69" s="1" customFormat="1" ht="18" customHeight="1">
      <c r="A157" s="23" t="s">
        <v>815</v>
      </c>
      <c r="B157" s="21" t="s">
        <v>715</v>
      </c>
      <c r="C157" s="19"/>
      <c r="D157" s="19"/>
      <c r="E157" s="19"/>
      <c r="F157" s="406"/>
      <c r="G157" s="19"/>
      <c r="H157" s="19"/>
      <c r="I157" s="33"/>
      <c r="J157" s="19"/>
      <c r="K157" s="32"/>
      <c r="L157" s="30"/>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row>
    <row r="158" spans="1:69" s="1" customFormat="1" ht="17.25" customHeight="1">
      <c r="A158" s="31"/>
      <c r="B158" s="665" t="s">
        <v>963</v>
      </c>
      <c r="C158" s="665"/>
      <c r="D158" s="665"/>
      <c r="E158" s="665"/>
      <c r="F158" s="665"/>
      <c r="G158" s="665"/>
      <c r="H158" s="665"/>
      <c r="I158" s="665"/>
      <c r="J158" s="665"/>
      <c r="K158" s="665"/>
      <c r="L158" s="19"/>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row>
    <row r="159" spans="1:69" s="1" customFormat="1" ht="11.25" customHeight="1">
      <c r="A159" s="31"/>
      <c r="B159" s="21"/>
      <c r="C159" s="455"/>
      <c r="D159" s="455"/>
      <c r="E159" s="455"/>
      <c r="F159" s="455"/>
      <c r="G159" s="455"/>
      <c r="H159" s="455"/>
      <c r="I159" s="455"/>
      <c r="J159" s="455"/>
      <c r="K159" s="456"/>
      <c r="L159" s="19"/>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row>
    <row r="160" spans="1:69" s="1" customFormat="1" ht="15" customHeight="1">
      <c r="A160" s="31"/>
      <c r="B160" s="638" t="s">
        <v>158</v>
      </c>
      <c r="C160" s="639"/>
      <c r="D160" s="638" t="s">
        <v>157</v>
      </c>
      <c r="E160" s="666"/>
      <c r="F160" s="639"/>
      <c r="G160" s="37" t="s">
        <v>156</v>
      </c>
      <c r="H160" s="37"/>
      <c r="I160" s="38" t="s">
        <v>155</v>
      </c>
      <c r="J160" s="37"/>
      <c r="K160" s="36" t="s">
        <v>3</v>
      </c>
      <c r="L160" s="19"/>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row>
    <row r="161" spans="1:69" s="1" customFormat="1" ht="15" customHeight="1">
      <c r="A161" s="31"/>
      <c r="B161" s="39"/>
      <c r="C161" s="40"/>
      <c r="D161" s="60"/>
      <c r="E161" s="433"/>
      <c r="F161" s="56"/>
      <c r="G161" s="44"/>
      <c r="H161" s="44"/>
      <c r="I161" s="45"/>
      <c r="J161" s="44"/>
      <c r="K161" s="46" t="s">
        <v>803</v>
      </c>
      <c r="L161" s="30"/>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row>
    <row r="162" spans="1:69" s="1" customFormat="1" ht="15" customHeight="1">
      <c r="A162" s="25"/>
      <c r="B162" s="47">
        <v>1</v>
      </c>
      <c r="C162" s="48" t="s">
        <v>180</v>
      </c>
      <c r="D162" s="631"/>
      <c r="E162" s="662"/>
      <c r="F162" s="632"/>
      <c r="G162" s="51"/>
      <c r="H162" s="52" t="s">
        <v>733</v>
      </c>
      <c r="I162" s="322">
        <v>0.41</v>
      </c>
      <c r="J162" s="52" t="s">
        <v>734</v>
      </c>
      <c r="K162" s="54">
        <f aca="true" t="shared" si="4" ref="K162:K171">ROUND(G162*I162,0)</f>
        <v>0</v>
      </c>
      <c r="L162" s="30" t="s">
        <v>804</v>
      </c>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row>
    <row r="163" spans="1:69" s="1" customFormat="1" ht="15" customHeight="1">
      <c r="A163" s="25"/>
      <c r="B163" s="47">
        <v>2</v>
      </c>
      <c r="C163" s="48" t="s">
        <v>166</v>
      </c>
      <c r="D163" s="631"/>
      <c r="E163" s="662"/>
      <c r="F163" s="632"/>
      <c r="G163" s="51"/>
      <c r="H163" s="52" t="s">
        <v>733</v>
      </c>
      <c r="I163" s="53">
        <v>0.426</v>
      </c>
      <c r="J163" s="52" t="s">
        <v>734</v>
      </c>
      <c r="K163" s="54">
        <f t="shared" si="4"/>
        <v>0</v>
      </c>
      <c r="L163" s="30" t="s">
        <v>805</v>
      </c>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row>
    <row r="164" spans="1:69" s="1" customFormat="1" ht="15" customHeight="1">
      <c r="A164" s="25"/>
      <c r="B164" s="47">
        <v>3</v>
      </c>
      <c r="C164" s="48" t="s">
        <v>165</v>
      </c>
      <c r="D164" s="631"/>
      <c r="E164" s="662"/>
      <c r="F164" s="632"/>
      <c r="G164" s="51"/>
      <c r="H164" s="52" t="s">
        <v>733</v>
      </c>
      <c r="I164" s="53">
        <v>0.447</v>
      </c>
      <c r="J164" s="52" t="s">
        <v>734</v>
      </c>
      <c r="K164" s="54">
        <f t="shared" si="4"/>
        <v>0</v>
      </c>
      <c r="L164" s="30" t="s">
        <v>806</v>
      </c>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row>
    <row r="165" spans="1:69" s="1" customFormat="1" ht="15" customHeight="1">
      <c r="A165" s="25"/>
      <c r="B165" s="47">
        <v>4</v>
      </c>
      <c r="C165" s="48" t="s">
        <v>164</v>
      </c>
      <c r="D165" s="631"/>
      <c r="E165" s="662"/>
      <c r="F165" s="632"/>
      <c r="G165" s="51"/>
      <c r="H165" s="52" t="s">
        <v>733</v>
      </c>
      <c r="I165" s="53">
        <v>0.461</v>
      </c>
      <c r="J165" s="52" t="s">
        <v>734</v>
      </c>
      <c r="K165" s="54">
        <f t="shared" si="4"/>
        <v>0</v>
      </c>
      <c r="L165" s="30" t="s">
        <v>807</v>
      </c>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row>
    <row r="166" spans="1:69" s="1" customFormat="1" ht="15" customHeight="1">
      <c r="A166" s="25"/>
      <c r="B166" s="47">
        <v>5</v>
      </c>
      <c r="C166" s="48" t="s">
        <v>153</v>
      </c>
      <c r="D166" s="631"/>
      <c r="E166" s="662"/>
      <c r="F166" s="632"/>
      <c r="G166" s="51"/>
      <c r="H166" s="52" t="s">
        <v>733</v>
      </c>
      <c r="I166" s="53">
        <v>0.428</v>
      </c>
      <c r="J166" s="52" t="s">
        <v>734</v>
      </c>
      <c r="K166" s="54">
        <f t="shared" si="4"/>
        <v>0</v>
      </c>
      <c r="L166" s="30" t="s">
        <v>808</v>
      </c>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row>
    <row r="167" spans="1:69" s="1" customFormat="1" ht="15" customHeight="1">
      <c r="A167" s="25"/>
      <c r="B167" s="47">
        <v>6</v>
      </c>
      <c r="C167" s="48" t="s">
        <v>151</v>
      </c>
      <c r="D167" s="631"/>
      <c r="E167" s="662"/>
      <c r="F167" s="632"/>
      <c r="G167" s="51"/>
      <c r="H167" s="52" t="s">
        <v>733</v>
      </c>
      <c r="I167" s="53">
        <v>0.438</v>
      </c>
      <c r="J167" s="52" t="s">
        <v>734</v>
      </c>
      <c r="K167" s="54">
        <f t="shared" si="4"/>
        <v>0</v>
      </c>
      <c r="L167" s="30" t="s">
        <v>735</v>
      </c>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row>
    <row r="168" spans="1:69" s="1" customFormat="1" ht="15" customHeight="1">
      <c r="A168" s="25"/>
      <c r="B168" s="47">
        <v>7</v>
      </c>
      <c r="C168" s="48" t="s">
        <v>149</v>
      </c>
      <c r="D168" s="631"/>
      <c r="E168" s="662"/>
      <c r="F168" s="632"/>
      <c r="G168" s="51"/>
      <c r="H168" s="52" t="s">
        <v>733</v>
      </c>
      <c r="I168" s="53">
        <v>0.445</v>
      </c>
      <c r="J168" s="52" t="s">
        <v>734</v>
      </c>
      <c r="K168" s="54">
        <f t="shared" si="4"/>
        <v>0</v>
      </c>
      <c r="L168" s="30" t="s">
        <v>736</v>
      </c>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row>
    <row r="169" spans="1:69" s="1" customFormat="1" ht="15" customHeight="1">
      <c r="A169" s="25"/>
      <c r="B169" s="47">
        <v>8</v>
      </c>
      <c r="C169" s="48" t="s">
        <v>147</v>
      </c>
      <c r="D169" s="631"/>
      <c r="E169" s="662"/>
      <c r="F169" s="632"/>
      <c r="G169" s="51"/>
      <c r="H169" s="52" t="s">
        <v>733</v>
      </c>
      <c r="I169" s="53">
        <v>0.45</v>
      </c>
      <c r="J169" s="52" t="s">
        <v>734</v>
      </c>
      <c r="K169" s="58">
        <f t="shared" si="4"/>
        <v>0</v>
      </c>
      <c r="L169" s="30" t="s">
        <v>737</v>
      </c>
      <c r="M169" s="25"/>
      <c r="N169" s="25"/>
      <c r="O169" s="30"/>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row>
    <row r="170" spans="1:69" s="1" customFormat="1" ht="15" customHeight="1">
      <c r="A170" s="25"/>
      <c r="B170" s="47">
        <v>9</v>
      </c>
      <c r="C170" s="48" t="s">
        <v>145</v>
      </c>
      <c r="D170" s="631"/>
      <c r="E170" s="663"/>
      <c r="F170" s="664"/>
      <c r="G170" s="457"/>
      <c r="H170" s="52" t="s">
        <v>733</v>
      </c>
      <c r="I170" s="53">
        <v>0.45</v>
      </c>
      <c r="J170" s="52" t="s">
        <v>734</v>
      </c>
      <c r="K170" s="58">
        <f t="shared" si="4"/>
        <v>0</v>
      </c>
      <c r="L170" s="30" t="s">
        <v>738</v>
      </c>
      <c r="M170" s="25"/>
      <c r="N170" s="25"/>
      <c r="O170" s="30"/>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row>
    <row r="171" spans="1:69" s="1" customFormat="1" ht="15" customHeight="1">
      <c r="A171" s="25"/>
      <c r="B171" s="47">
        <v>10</v>
      </c>
      <c r="C171" s="48" t="s">
        <v>143</v>
      </c>
      <c r="D171" s="631"/>
      <c r="E171" s="663"/>
      <c r="F171" s="664"/>
      <c r="G171" s="457"/>
      <c r="H171" s="52" t="s">
        <v>733</v>
      </c>
      <c r="I171" s="53">
        <v>0.45</v>
      </c>
      <c r="J171" s="52" t="s">
        <v>734</v>
      </c>
      <c r="K171" s="58">
        <f t="shared" si="4"/>
        <v>0</v>
      </c>
      <c r="L171" s="30" t="s">
        <v>809</v>
      </c>
      <c r="M171" s="25"/>
      <c r="N171" s="25"/>
      <c r="O171" s="30"/>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row>
    <row r="172" spans="1:69" s="1" customFormat="1" ht="15" customHeight="1" thickBot="1">
      <c r="A172" s="25"/>
      <c r="B172" s="47">
        <v>11</v>
      </c>
      <c r="C172" s="48" t="s">
        <v>649</v>
      </c>
      <c r="D172" s="631"/>
      <c r="E172" s="663"/>
      <c r="F172" s="664"/>
      <c r="G172" s="457"/>
      <c r="H172" s="52" t="s">
        <v>733</v>
      </c>
      <c r="I172" s="53">
        <v>0.45</v>
      </c>
      <c r="J172" s="52" t="s">
        <v>734</v>
      </c>
      <c r="K172" s="58">
        <f>ROUND(G172*I172,0)</f>
        <v>0</v>
      </c>
      <c r="L172" s="30" t="s">
        <v>859</v>
      </c>
      <c r="M172" s="25"/>
      <c r="N172" s="25"/>
      <c r="O172" s="30"/>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row>
    <row r="173" spans="1:69" s="1" customFormat="1" ht="18.75" customHeight="1" thickBot="1">
      <c r="A173" s="25"/>
      <c r="B173" s="638" t="s">
        <v>186</v>
      </c>
      <c r="C173" s="639"/>
      <c r="D173" s="631"/>
      <c r="E173" s="663"/>
      <c r="F173" s="664"/>
      <c r="G173" s="458"/>
      <c r="H173" s="459"/>
      <c r="I173" s="460"/>
      <c r="J173" s="461"/>
      <c r="K173" s="296">
        <f>SUM(K162:K172)</f>
        <v>0</v>
      </c>
      <c r="L173" s="30" t="s">
        <v>822</v>
      </c>
      <c r="M173" s="25" t="s">
        <v>733</v>
      </c>
      <c r="N173" s="25"/>
      <c r="O173" s="30"/>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row>
    <row r="174" spans="1:69" s="5" customFormat="1" ht="15" customHeight="1">
      <c r="A174" s="285"/>
      <c r="B174" s="273"/>
      <c r="C174" s="273"/>
      <c r="D174" s="273"/>
      <c r="E174" s="273"/>
      <c r="F174" s="462"/>
      <c r="G174" s="463"/>
      <c r="H174" s="273"/>
      <c r="I174" s="464"/>
      <c r="J174" s="273"/>
      <c r="K174" s="62"/>
      <c r="L174" s="61"/>
      <c r="M174" s="285"/>
      <c r="N174" s="285"/>
      <c r="O174" s="61"/>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row>
    <row r="175" spans="1:69" s="5" customFormat="1" ht="18.75" customHeight="1">
      <c r="A175" s="23" t="s">
        <v>819</v>
      </c>
      <c r="B175" s="465" t="s">
        <v>964</v>
      </c>
      <c r="C175" s="116"/>
      <c r="D175" s="60"/>
      <c r="E175" s="60"/>
      <c r="F175" s="454"/>
      <c r="G175" s="62"/>
      <c r="H175" s="60"/>
      <c r="I175" s="466"/>
      <c r="J175" s="60"/>
      <c r="K175" s="62"/>
      <c r="L175" s="61"/>
      <c r="M175" s="285"/>
      <c r="N175" s="285"/>
      <c r="O175" s="61"/>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row>
    <row r="176" spans="1:24" ht="11.25" customHeight="1">
      <c r="A176" s="407"/>
      <c r="B176" s="114"/>
      <c r="G176" s="32"/>
      <c r="K176" s="34"/>
      <c r="N176" s="408"/>
      <c r="O176" s="408"/>
      <c r="P176" s="408"/>
      <c r="Q176" s="409"/>
      <c r="R176" s="409"/>
      <c r="S176" s="409"/>
      <c r="T176" s="409"/>
      <c r="U176" s="409"/>
      <c r="V176" s="409"/>
      <c r="W176" s="410"/>
      <c r="X176" s="411"/>
    </row>
    <row r="177" spans="1:25" ht="18.75" customHeight="1" thickBot="1">
      <c r="A177" s="407"/>
      <c r="B177" s="658" t="s">
        <v>716</v>
      </c>
      <c r="C177" s="658"/>
      <c r="D177" s="658"/>
      <c r="E177" s="658"/>
      <c r="F177" s="658"/>
      <c r="G177" s="68"/>
      <c r="H177" s="25"/>
      <c r="I177" s="25" t="s">
        <v>232</v>
      </c>
      <c r="J177" s="25"/>
      <c r="K177" s="68"/>
      <c r="L177" s="25"/>
      <c r="O177" s="408"/>
      <c r="P177" s="408"/>
      <c r="Q177" s="408"/>
      <c r="R177" s="409"/>
      <c r="S177" s="409"/>
      <c r="T177" s="409"/>
      <c r="U177" s="409"/>
      <c r="V177" s="409"/>
      <c r="W177" s="409"/>
      <c r="X177" s="410"/>
      <c r="Y177" s="411"/>
    </row>
    <row r="178" spans="1:25" ht="18.75" customHeight="1" thickBot="1">
      <c r="A178" s="407"/>
      <c r="B178" s="658"/>
      <c r="C178" s="658"/>
      <c r="D178" s="658"/>
      <c r="E178" s="658"/>
      <c r="F178" s="658"/>
      <c r="G178" s="412">
        <f>'附表'!G30</f>
        <v>0</v>
      </c>
      <c r="H178" s="27" t="s">
        <v>733</v>
      </c>
      <c r="I178" s="28">
        <v>0.5</v>
      </c>
      <c r="J178" s="27" t="s">
        <v>734</v>
      </c>
      <c r="K178" s="296">
        <f>ROUND(G178*I178,0)</f>
        <v>0</v>
      </c>
      <c r="L178" s="30" t="s">
        <v>825</v>
      </c>
      <c r="M178" s="19" t="s">
        <v>733</v>
      </c>
      <c r="O178" s="408"/>
      <c r="P178" s="408"/>
      <c r="Q178" s="408"/>
      <c r="R178" s="409"/>
      <c r="S178" s="409"/>
      <c r="T178" s="409"/>
      <c r="U178" s="409"/>
      <c r="V178" s="409"/>
      <c r="W178" s="409"/>
      <c r="X178" s="410"/>
      <c r="Y178" s="411"/>
    </row>
    <row r="179" spans="7:24" ht="11.25" customHeight="1">
      <c r="G179" s="62"/>
      <c r="H179" s="63"/>
      <c r="I179" s="413"/>
      <c r="J179" s="63"/>
      <c r="K179" s="86" t="s">
        <v>231</v>
      </c>
      <c r="N179" s="414"/>
      <c r="O179" s="415"/>
      <c r="P179" s="416"/>
      <c r="Q179" s="410"/>
      <c r="R179" s="410"/>
      <c r="S179" s="417"/>
      <c r="T179" s="661"/>
      <c r="U179" s="661"/>
      <c r="V179" s="418"/>
      <c r="W179" s="409"/>
      <c r="X179" s="411"/>
    </row>
    <row r="180" spans="7:24" ht="18" customHeight="1">
      <c r="G180" s="62"/>
      <c r="H180" s="63"/>
      <c r="I180" s="413"/>
      <c r="J180" s="63"/>
      <c r="K180" s="62"/>
      <c r="N180" s="414"/>
      <c r="O180" s="415"/>
      <c r="P180" s="416"/>
      <c r="Q180" s="410"/>
      <c r="R180" s="410"/>
      <c r="S180" s="417"/>
      <c r="T180" s="410"/>
      <c r="U180" s="410"/>
      <c r="V180" s="418"/>
      <c r="W180" s="409"/>
      <c r="X180" s="411"/>
    </row>
    <row r="181" spans="1:25" ht="18.75" customHeight="1" thickBot="1">
      <c r="A181" s="407"/>
      <c r="B181" s="658" t="s">
        <v>717</v>
      </c>
      <c r="C181" s="658"/>
      <c r="D181" s="658"/>
      <c r="E181" s="658"/>
      <c r="F181" s="658"/>
      <c r="G181" s="68"/>
      <c r="H181" s="25"/>
      <c r="I181" s="25" t="s">
        <v>232</v>
      </c>
      <c r="J181" s="25"/>
      <c r="K181" s="68"/>
      <c r="L181" s="25"/>
      <c r="O181" s="408"/>
      <c r="P181" s="408"/>
      <c r="Q181" s="408"/>
      <c r="R181" s="409"/>
      <c r="S181" s="409"/>
      <c r="T181" s="409"/>
      <c r="U181" s="409"/>
      <c r="V181" s="409"/>
      <c r="W181" s="409"/>
      <c r="X181" s="410"/>
      <c r="Y181" s="411"/>
    </row>
    <row r="182" spans="1:25" ht="18.75" customHeight="1" thickBot="1">
      <c r="A182" s="407"/>
      <c r="B182" s="658"/>
      <c r="C182" s="658"/>
      <c r="D182" s="658"/>
      <c r="E182" s="658"/>
      <c r="F182" s="658"/>
      <c r="G182" s="412">
        <f>'附表'!G40</f>
        <v>0</v>
      </c>
      <c r="H182" s="27" t="s">
        <v>733</v>
      </c>
      <c r="I182" s="28">
        <v>0.5</v>
      </c>
      <c r="J182" s="27" t="s">
        <v>734</v>
      </c>
      <c r="K182" s="296">
        <f>ROUND(G182*I182,0)</f>
        <v>0</v>
      </c>
      <c r="L182" s="30" t="s">
        <v>828</v>
      </c>
      <c r="M182" s="19" t="s">
        <v>733</v>
      </c>
      <c r="O182" s="408"/>
      <c r="P182" s="408"/>
      <c r="Q182" s="408"/>
      <c r="R182" s="409"/>
      <c r="S182" s="409"/>
      <c r="T182" s="409"/>
      <c r="U182" s="409"/>
      <c r="V182" s="409"/>
      <c r="W182" s="409"/>
      <c r="X182" s="410"/>
      <c r="Y182" s="411"/>
    </row>
    <row r="183" spans="7:24" ht="11.25" customHeight="1">
      <c r="G183" s="62"/>
      <c r="H183" s="63"/>
      <c r="I183" s="413"/>
      <c r="J183" s="63"/>
      <c r="K183" s="86" t="s">
        <v>231</v>
      </c>
      <c r="N183" s="414"/>
      <c r="O183" s="415"/>
      <c r="P183" s="416"/>
      <c r="Q183" s="410"/>
      <c r="R183" s="410"/>
      <c r="S183" s="417"/>
      <c r="T183" s="661"/>
      <c r="U183" s="661"/>
      <c r="V183" s="418"/>
      <c r="W183" s="409"/>
      <c r="X183" s="411"/>
    </row>
    <row r="184" spans="7:24" ht="18" customHeight="1">
      <c r="G184" s="62"/>
      <c r="H184" s="63"/>
      <c r="I184" s="413"/>
      <c r="J184" s="63"/>
      <c r="K184" s="62"/>
      <c r="N184" s="414"/>
      <c r="O184" s="415"/>
      <c r="P184" s="416"/>
      <c r="Q184" s="410"/>
      <c r="R184" s="410"/>
      <c r="S184" s="417"/>
      <c r="T184" s="661"/>
      <c r="U184" s="661"/>
      <c r="V184" s="418"/>
      <c r="W184" s="409"/>
      <c r="X184" s="411"/>
    </row>
    <row r="185" spans="1:25" ht="27.75" customHeight="1" thickBot="1">
      <c r="A185" s="407"/>
      <c r="B185" s="658" t="s">
        <v>718</v>
      </c>
      <c r="C185" s="658"/>
      <c r="D185" s="658"/>
      <c r="E185" s="658"/>
      <c r="F185" s="658"/>
      <c r="G185" s="68"/>
      <c r="H185" s="25"/>
      <c r="I185" s="25" t="s">
        <v>232</v>
      </c>
      <c r="J185" s="25"/>
      <c r="K185" s="68"/>
      <c r="L185" s="25"/>
      <c r="O185" s="408"/>
      <c r="P185" s="408"/>
      <c r="Q185" s="408"/>
      <c r="R185" s="409"/>
      <c r="S185" s="409"/>
      <c r="T185" s="409"/>
      <c r="U185" s="409"/>
      <c r="V185" s="409"/>
      <c r="W185" s="409"/>
      <c r="X185" s="410"/>
      <c r="Y185" s="411"/>
    </row>
    <row r="186" spans="1:25" ht="18.75" customHeight="1" thickBot="1">
      <c r="A186" s="407"/>
      <c r="B186" s="658"/>
      <c r="C186" s="658"/>
      <c r="D186" s="658"/>
      <c r="E186" s="658"/>
      <c r="F186" s="658"/>
      <c r="G186" s="441"/>
      <c r="H186" s="27" t="s">
        <v>733</v>
      </c>
      <c r="I186" s="28">
        <v>0.5</v>
      </c>
      <c r="J186" s="27" t="s">
        <v>734</v>
      </c>
      <c r="K186" s="296">
        <f>ROUND(G186*I186,0)</f>
        <v>0</v>
      </c>
      <c r="L186" s="30" t="s">
        <v>830</v>
      </c>
      <c r="M186" s="19" t="s">
        <v>733</v>
      </c>
      <c r="O186" s="408"/>
      <c r="P186" s="408"/>
      <c r="Q186" s="408"/>
      <c r="R186" s="409"/>
      <c r="S186" s="409"/>
      <c r="T186" s="409"/>
      <c r="U186" s="409"/>
      <c r="V186" s="409"/>
      <c r="W186" s="409"/>
      <c r="X186" s="410"/>
      <c r="Y186" s="411"/>
    </row>
    <row r="187" spans="7:24" ht="11.25" customHeight="1">
      <c r="G187" s="62"/>
      <c r="H187" s="63"/>
      <c r="I187" s="413"/>
      <c r="J187" s="63"/>
      <c r="K187" s="86" t="s">
        <v>231</v>
      </c>
      <c r="N187" s="414"/>
      <c r="O187" s="415"/>
      <c r="P187" s="416"/>
      <c r="Q187" s="410"/>
      <c r="R187" s="410"/>
      <c r="S187" s="417"/>
      <c r="T187" s="661"/>
      <c r="U187" s="661"/>
      <c r="V187" s="418"/>
      <c r="W187" s="409"/>
      <c r="X187" s="411"/>
    </row>
    <row r="188" spans="1:69" s="1" customFormat="1" ht="15" customHeight="1" thickBot="1">
      <c r="A188" s="25"/>
      <c r="B188" s="65"/>
      <c r="C188" s="30"/>
      <c r="D188" s="30"/>
      <c r="E188" s="30"/>
      <c r="F188" s="406"/>
      <c r="G188" s="66"/>
      <c r="H188" s="72"/>
      <c r="I188" s="73"/>
      <c r="J188" s="63"/>
      <c r="K188" s="62"/>
      <c r="L188" s="30"/>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row>
    <row r="189" spans="1:69" s="1" customFormat="1" ht="15" customHeight="1">
      <c r="A189" s="25"/>
      <c r="B189" s="65"/>
      <c r="C189" s="30"/>
      <c r="D189" s="30"/>
      <c r="E189" s="30"/>
      <c r="F189" s="406"/>
      <c r="G189" s="66"/>
      <c r="H189" s="72"/>
      <c r="I189" s="635" t="s">
        <v>965</v>
      </c>
      <c r="J189" s="636"/>
      <c r="K189" s="64"/>
      <c r="L189" s="30"/>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row>
    <row r="190" spans="1:69" s="1" customFormat="1" ht="15" customHeight="1" thickBot="1">
      <c r="A190" s="25"/>
      <c r="B190" s="65"/>
      <c r="C190" s="30"/>
      <c r="D190" s="30"/>
      <c r="E190" s="30"/>
      <c r="F190" s="406"/>
      <c r="G190" s="66"/>
      <c r="H190" s="72"/>
      <c r="I190" s="633" t="s">
        <v>245</v>
      </c>
      <c r="J190" s="634"/>
      <c r="K190" s="67">
        <f>SUMIF(M6:M186,"*",K6:K186)</f>
        <v>0</v>
      </c>
      <c r="L190" s="30" t="s">
        <v>966</v>
      </c>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row>
    <row r="191" spans="1:69" s="3" customFormat="1" ht="15" customHeight="1">
      <c r="A191" s="336"/>
      <c r="B191" s="467"/>
      <c r="C191" s="72"/>
      <c r="D191" s="72"/>
      <c r="E191" s="72"/>
      <c r="F191" s="468"/>
      <c r="G191" s="72"/>
      <c r="H191" s="72"/>
      <c r="I191" s="73"/>
      <c r="J191" s="63"/>
      <c r="K191" s="62"/>
      <c r="L191" s="72"/>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6"/>
      <c r="AY191" s="336"/>
      <c r="AZ191" s="336"/>
      <c r="BA191" s="336"/>
      <c r="BB191" s="336"/>
      <c r="BC191" s="336"/>
      <c r="BD191" s="336"/>
      <c r="BE191" s="336"/>
      <c r="BF191" s="336"/>
      <c r="BG191" s="336"/>
      <c r="BH191" s="336"/>
      <c r="BI191" s="336"/>
      <c r="BJ191" s="336"/>
      <c r="BK191" s="336"/>
      <c r="BL191" s="336"/>
      <c r="BM191" s="336"/>
      <c r="BN191" s="336"/>
      <c r="BO191" s="336"/>
      <c r="BP191" s="336"/>
      <c r="BQ191" s="336"/>
    </row>
    <row r="192" spans="1:69" s="3" customFormat="1" ht="15" customHeight="1">
      <c r="A192" s="336"/>
      <c r="B192" s="467"/>
      <c r="C192" s="72"/>
      <c r="D192" s="72"/>
      <c r="E192" s="72"/>
      <c r="F192" s="468"/>
      <c r="G192" s="72"/>
      <c r="H192" s="72"/>
      <c r="I192" s="73"/>
      <c r="J192" s="63"/>
      <c r="K192" s="62"/>
      <c r="L192" s="72"/>
      <c r="M192" s="336"/>
      <c r="N192" s="336"/>
      <c r="O192" s="336"/>
      <c r="P192" s="336"/>
      <c r="Q192" s="336"/>
      <c r="R192" s="336"/>
      <c r="S192" s="336"/>
      <c r="T192" s="336"/>
      <c r="U192" s="336"/>
      <c r="V192" s="336"/>
      <c r="W192" s="336"/>
      <c r="X192" s="336"/>
      <c r="Y192" s="336"/>
      <c r="Z192" s="336"/>
      <c r="AA192" s="336"/>
      <c r="AB192" s="336"/>
      <c r="AC192" s="336"/>
      <c r="AD192" s="336"/>
      <c r="AE192" s="336"/>
      <c r="AF192" s="336"/>
      <c r="AG192" s="336"/>
      <c r="AH192" s="336"/>
      <c r="AI192" s="336"/>
      <c r="AJ192" s="336"/>
      <c r="AK192" s="336"/>
      <c r="AL192" s="336"/>
      <c r="AM192" s="336"/>
      <c r="AN192" s="336"/>
      <c r="AO192" s="336"/>
      <c r="AP192" s="336"/>
      <c r="AQ192" s="336"/>
      <c r="AR192" s="336"/>
      <c r="AS192" s="336"/>
      <c r="AT192" s="336"/>
      <c r="AU192" s="336"/>
      <c r="AV192" s="336"/>
      <c r="AW192" s="336"/>
      <c r="AX192" s="336"/>
      <c r="AY192" s="336"/>
      <c r="AZ192" s="336"/>
      <c r="BA192" s="336"/>
      <c r="BB192" s="336"/>
      <c r="BC192" s="336"/>
      <c r="BD192" s="336"/>
      <c r="BE192" s="336"/>
      <c r="BF192" s="336"/>
      <c r="BG192" s="336"/>
      <c r="BH192" s="336"/>
      <c r="BI192" s="336"/>
      <c r="BJ192" s="336"/>
      <c r="BK192" s="336"/>
      <c r="BL192" s="336"/>
      <c r="BM192" s="336"/>
      <c r="BN192" s="336"/>
      <c r="BO192" s="336"/>
      <c r="BP192" s="336"/>
      <c r="BQ192" s="336"/>
    </row>
    <row r="193" spans="1:69" s="3" customFormat="1" ht="15" customHeight="1">
      <c r="A193" s="336"/>
      <c r="B193" s="467"/>
      <c r="C193" s="72"/>
      <c r="D193" s="72"/>
      <c r="E193" s="72"/>
      <c r="F193" s="468"/>
      <c r="G193" s="72"/>
      <c r="H193" s="72"/>
      <c r="I193" s="73"/>
      <c r="J193" s="63"/>
      <c r="K193" s="62"/>
      <c r="L193" s="72"/>
      <c r="M193" s="336"/>
      <c r="N193" s="72"/>
      <c r="O193" s="336"/>
      <c r="P193" s="336"/>
      <c r="Q193" s="336"/>
      <c r="R193" s="336"/>
      <c r="S193" s="336"/>
      <c r="T193" s="336"/>
      <c r="U193" s="336"/>
      <c r="V193" s="336"/>
      <c r="W193" s="336"/>
      <c r="X193" s="336"/>
      <c r="Y193" s="336"/>
      <c r="Z193" s="336"/>
      <c r="AA193" s="336"/>
      <c r="AB193" s="336"/>
      <c r="AC193" s="336"/>
      <c r="AD193" s="336"/>
      <c r="AE193" s="336"/>
      <c r="AF193" s="336"/>
      <c r="AG193" s="336"/>
      <c r="AH193" s="336"/>
      <c r="AI193" s="336"/>
      <c r="AJ193" s="336"/>
      <c r="AK193" s="336"/>
      <c r="AL193" s="336"/>
      <c r="AM193" s="336"/>
      <c r="AN193" s="336"/>
      <c r="AO193" s="336"/>
      <c r="AP193" s="336"/>
      <c r="AQ193" s="336"/>
      <c r="AR193" s="336"/>
      <c r="AS193" s="336"/>
      <c r="AT193" s="336"/>
      <c r="AU193" s="336"/>
      <c r="AV193" s="336"/>
      <c r="AW193" s="336"/>
      <c r="AX193" s="336"/>
      <c r="AY193" s="336"/>
      <c r="AZ193" s="336"/>
      <c r="BA193" s="336"/>
      <c r="BB193" s="336"/>
      <c r="BC193" s="336"/>
      <c r="BD193" s="336"/>
      <c r="BE193" s="336"/>
      <c r="BF193" s="336"/>
      <c r="BG193" s="336"/>
      <c r="BH193" s="336"/>
      <c r="BI193" s="336"/>
      <c r="BJ193" s="336"/>
      <c r="BK193" s="336"/>
      <c r="BL193" s="336"/>
      <c r="BM193" s="336"/>
      <c r="BN193" s="336"/>
      <c r="BO193" s="336"/>
      <c r="BP193" s="336"/>
      <c r="BQ193" s="336"/>
    </row>
    <row r="194" spans="1:69" s="3" customFormat="1" ht="15" customHeight="1">
      <c r="A194" s="336"/>
      <c r="B194" s="467"/>
      <c r="C194" s="72"/>
      <c r="D194" s="72"/>
      <c r="E194" s="72"/>
      <c r="F194" s="468"/>
      <c r="G194" s="72"/>
      <c r="H194" s="72"/>
      <c r="I194" s="73"/>
      <c r="J194" s="63"/>
      <c r="K194" s="62"/>
      <c r="L194" s="72"/>
      <c r="M194" s="336"/>
      <c r="N194" s="72"/>
      <c r="O194" s="336"/>
      <c r="P194" s="336"/>
      <c r="Q194" s="336"/>
      <c r="R194" s="336"/>
      <c r="S194" s="336"/>
      <c r="T194" s="336"/>
      <c r="U194" s="336"/>
      <c r="V194" s="336"/>
      <c r="W194" s="336"/>
      <c r="X194" s="336"/>
      <c r="Y194" s="336"/>
      <c r="Z194" s="336"/>
      <c r="AA194" s="336"/>
      <c r="AB194" s="336"/>
      <c r="AC194" s="336"/>
      <c r="AD194" s="336"/>
      <c r="AE194" s="336"/>
      <c r="AF194" s="336"/>
      <c r="AG194" s="336"/>
      <c r="AH194" s="336"/>
      <c r="AI194" s="336"/>
      <c r="AJ194" s="336"/>
      <c r="AK194" s="336"/>
      <c r="AL194" s="336"/>
      <c r="AM194" s="336"/>
      <c r="AN194" s="336"/>
      <c r="AO194" s="336"/>
      <c r="AP194" s="336"/>
      <c r="AQ194" s="336"/>
      <c r="AR194" s="336"/>
      <c r="AS194" s="336"/>
      <c r="AT194" s="336"/>
      <c r="AU194" s="336"/>
      <c r="AV194" s="336"/>
      <c r="AW194" s="336"/>
      <c r="AX194" s="336"/>
      <c r="AY194" s="336"/>
      <c r="AZ194" s="336"/>
      <c r="BA194" s="336"/>
      <c r="BB194" s="336"/>
      <c r="BC194" s="336"/>
      <c r="BD194" s="336"/>
      <c r="BE194" s="336"/>
      <c r="BF194" s="336"/>
      <c r="BG194" s="336"/>
      <c r="BH194" s="336"/>
      <c r="BI194" s="336"/>
      <c r="BJ194" s="336"/>
      <c r="BK194" s="336"/>
      <c r="BL194" s="336"/>
      <c r="BM194" s="336"/>
      <c r="BN194" s="336"/>
      <c r="BO194" s="336"/>
      <c r="BP194" s="336"/>
      <c r="BQ194" s="336"/>
    </row>
    <row r="195" spans="1:69" s="3" customFormat="1" ht="15" customHeight="1">
      <c r="A195" s="336"/>
      <c r="B195" s="467"/>
      <c r="C195" s="72"/>
      <c r="D195" s="72"/>
      <c r="E195" s="72"/>
      <c r="F195" s="468"/>
      <c r="G195" s="72"/>
      <c r="H195" s="72"/>
      <c r="I195" s="73"/>
      <c r="J195" s="63"/>
      <c r="K195" s="62"/>
      <c r="L195" s="72"/>
      <c r="M195" s="336"/>
      <c r="N195" s="72"/>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336"/>
      <c r="AK195" s="336"/>
      <c r="AL195" s="336"/>
      <c r="AM195" s="336"/>
      <c r="AN195" s="336"/>
      <c r="AO195" s="336"/>
      <c r="AP195" s="336"/>
      <c r="AQ195" s="336"/>
      <c r="AR195" s="336"/>
      <c r="AS195" s="336"/>
      <c r="AT195" s="336"/>
      <c r="AU195" s="336"/>
      <c r="AV195" s="336"/>
      <c r="AW195" s="336"/>
      <c r="AX195" s="336"/>
      <c r="AY195" s="336"/>
      <c r="AZ195" s="336"/>
      <c r="BA195" s="336"/>
      <c r="BB195" s="336"/>
      <c r="BC195" s="336"/>
      <c r="BD195" s="336"/>
      <c r="BE195" s="336"/>
      <c r="BF195" s="336"/>
      <c r="BG195" s="336"/>
      <c r="BH195" s="336"/>
      <c r="BI195" s="336"/>
      <c r="BJ195" s="336"/>
      <c r="BK195" s="336"/>
      <c r="BL195" s="336"/>
      <c r="BM195" s="336"/>
      <c r="BN195" s="336"/>
      <c r="BO195" s="336"/>
      <c r="BP195" s="336"/>
      <c r="BQ195" s="336"/>
    </row>
    <row r="196" spans="1:69" s="3" customFormat="1" ht="15" customHeight="1">
      <c r="A196" s="336"/>
      <c r="B196" s="467"/>
      <c r="C196" s="72"/>
      <c r="D196" s="72"/>
      <c r="E196" s="72"/>
      <c r="F196" s="468"/>
      <c r="G196" s="72"/>
      <c r="H196" s="72"/>
      <c r="I196" s="73"/>
      <c r="J196" s="63"/>
      <c r="K196" s="62"/>
      <c r="L196" s="72"/>
      <c r="M196" s="336"/>
      <c r="N196" s="72"/>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36"/>
      <c r="BF196" s="336"/>
      <c r="BG196" s="336"/>
      <c r="BH196" s="336"/>
      <c r="BI196" s="336"/>
      <c r="BJ196" s="336"/>
      <c r="BK196" s="336"/>
      <c r="BL196" s="336"/>
      <c r="BM196" s="336"/>
      <c r="BN196" s="336"/>
      <c r="BO196" s="336"/>
      <c r="BP196" s="336"/>
      <c r="BQ196" s="336"/>
    </row>
    <row r="197" spans="1:69" s="3" customFormat="1" ht="15" customHeight="1">
      <c r="A197" s="336"/>
      <c r="B197" s="467"/>
      <c r="C197" s="72"/>
      <c r="D197" s="72"/>
      <c r="E197" s="72"/>
      <c r="F197" s="468"/>
      <c r="G197" s="72"/>
      <c r="H197" s="72"/>
      <c r="I197" s="73"/>
      <c r="J197" s="63"/>
      <c r="K197" s="62"/>
      <c r="L197" s="72"/>
      <c r="M197" s="336"/>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36"/>
      <c r="BF197" s="336"/>
      <c r="BG197" s="336"/>
      <c r="BH197" s="336"/>
      <c r="BI197" s="336"/>
      <c r="BJ197" s="336"/>
      <c r="BK197" s="336"/>
      <c r="BL197" s="336"/>
      <c r="BM197" s="336"/>
      <c r="BN197" s="336"/>
      <c r="BO197" s="336"/>
      <c r="BP197" s="336"/>
      <c r="BQ197" s="336"/>
    </row>
    <row r="198" spans="1:69" s="3" customFormat="1" ht="15" customHeight="1">
      <c r="A198" s="336"/>
      <c r="B198" s="467"/>
      <c r="C198" s="72"/>
      <c r="D198" s="72"/>
      <c r="E198" s="72"/>
      <c r="F198" s="468"/>
      <c r="G198" s="72"/>
      <c r="H198" s="72"/>
      <c r="I198" s="73"/>
      <c r="J198" s="63"/>
      <c r="K198" s="62"/>
      <c r="L198" s="72"/>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6"/>
      <c r="BC198" s="336"/>
      <c r="BD198" s="336"/>
      <c r="BE198" s="336"/>
      <c r="BF198" s="336"/>
      <c r="BG198" s="336"/>
      <c r="BH198" s="336"/>
      <c r="BI198" s="336"/>
      <c r="BJ198" s="336"/>
      <c r="BK198" s="336"/>
      <c r="BL198" s="336"/>
      <c r="BM198" s="336"/>
      <c r="BN198" s="336"/>
      <c r="BO198" s="336"/>
      <c r="BP198" s="336"/>
      <c r="BQ198" s="336"/>
    </row>
    <row r="199" spans="1:69" s="3" customFormat="1" ht="15" customHeight="1">
      <c r="A199" s="336"/>
      <c r="B199" s="467"/>
      <c r="C199" s="72"/>
      <c r="D199" s="72"/>
      <c r="E199" s="72"/>
      <c r="F199" s="468"/>
      <c r="G199" s="72"/>
      <c r="H199" s="72"/>
      <c r="I199" s="73"/>
      <c r="J199" s="63"/>
      <c r="K199" s="62"/>
      <c r="L199" s="72"/>
      <c r="M199" s="336"/>
      <c r="N199" s="336"/>
      <c r="O199" s="336"/>
      <c r="P199" s="336"/>
      <c r="Q199" s="336"/>
      <c r="R199" s="336"/>
      <c r="S199" s="336"/>
      <c r="T199" s="336"/>
      <c r="U199" s="336"/>
      <c r="V199" s="336"/>
      <c r="W199" s="336"/>
      <c r="X199" s="336"/>
      <c r="Y199" s="336"/>
      <c r="Z199" s="336"/>
      <c r="AA199" s="336"/>
      <c r="AB199" s="336"/>
      <c r="AC199" s="336"/>
      <c r="AD199" s="336"/>
      <c r="AE199" s="336"/>
      <c r="AF199" s="336"/>
      <c r="AG199" s="336"/>
      <c r="AH199" s="336"/>
      <c r="AI199" s="336"/>
      <c r="AJ199" s="336"/>
      <c r="AK199" s="336"/>
      <c r="AL199" s="336"/>
      <c r="AM199" s="336"/>
      <c r="AN199" s="336"/>
      <c r="AO199" s="336"/>
      <c r="AP199" s="336"/>
      <c r="AQ199" s="336"/>
      <c r="AR199" s="336"/>
      <c r="AS199" s="336"/>
      <c r="AT199" s="336"/>
      <c r="AU199" s="336"/>
      <c r="AV199" s="336"/>
      <c r="AW199" s="336"/>
      <c r="AX199" s="336"/>
      <c r="AY199" s="336"/>
      <c r="AZ199" s="336"/>
      <c r="BA199" s="336"/>
      <c r="BB199" s="336"/>
      <c r="BC199" s="336"/>
      <c r="BD199" s="336"/>
      <c r="BE199" s="336"/>
      <c r="BF199" s="336"/>
      <c r="BG199" s="336"/>
      <c r="BH199" s="336"/>
      <c r="BI199" s="336"/>
      <c r="BJ199" s="336"/>
      <c r="BK199" s="336"/>
      <c r="BL199" s="336"/>
      <c r="BM199" s="336"/>
      <c r="BN199" s="336"/>
      <c r="BO199" s="336"/>
      <c r="BP199" s="336"/>
      <c r="BQ199" s="336"/>
    </row>
    <row r="200" spans="1:69" s="3" customFormat="1" ht="15" customHeight="1">
      <c r="A200" s="336"/>
      <c r="B200" s="467"/>
      <c r="C200" s="72"/>
      <c r="D200" s="72"/>
      <c r="E200" s="72"/>
      <c r="F200" s="468"/>
      <c r="G200" s="72"/>
      <c r="H200" s="72"/>
      <c r="I200" s="73"/>
      <c r="J200" s="63"/>
      <c r="K200" s="62"/>
      <c r="L200" s="72"/>
      <c r="M200" s="336"/>
      <c r="N200" s="336"/>
      <c r="O200" s="336"/>
      <c r="P200" s="336"/>
      <c r="Q200" s="336"/>
      <c r="R200" s="336"/>
      <c r="S200" s="336"/>
      <c r="T200" s="336"/>
      <c r="U200" s="336"/>
      <c r="V200" s="336"/>
      <c r="W200" s="336"/>
      <c r="X200" s="336"/>
      <c r="Y200" s="336"/>
      <c r="Z200" s="336"/>
      <c r="AA200" s="336"/>
      <c r="AB200" s="336"/>
      <c r="AC200" s="336"/>
      <c r="AD200" s="336"/>
      <c r="AE200" s="336"/>
      <c r="AF200" s="336"/>
      <c r="AG200" s="336"/>
      <c r="AH200" s="336"/>
      <c r="AI200" s="336"/>
      <c r="AJ200" s="336"/>
      <c r="AK200" s="336"/>
      <c r="AL200" s="336"/>
      <c r="AM200" s="336"/>
      <c r="AN200" s="336"/>
      <c r="AO200" s="336"/>
      <c r="AP200" s="336"/>
      <c r="AQ200" s="336"/>
      <c r="AR200" s="336"/>
      <c r="AS200" s="336"/>
      <c r="AT200" s="336"/>
      <c r="AU200" s="336"/>
      <c r="AV200" s="336"/>
      <c r="AW200" s="336"/>
      <c r="AX200" s="336"/>
      <c r="AY200" s="336"/>
      <c r="AZ200" s="336"/>
      <c r="BA200" s="336"/>
      <c r="BB200" s="336"/>
      <c r="BC200" s="336"/>
      <c r="BD200" s="336"/>
      <c r="BE200" s="336"/>
      <c r="BF200" s="336"/>
      <c r="BG200" s="336"/>
      <c r="BH200" s="336"/>
      <c r="BI200" s="336"/>
      <c r="BJ200" s="336"/>
      <c r="BK200" s="336"/>
      <c r="BL200" s="336"/>
      <c r="BM200" s="336"/>
      <c r="BN200" s="336"/>
      <c r="BO200" s="336"/>
      <c r="BP200" s="336"/>
      <c r="BQ200" s="336"/>
    </row>
    <row r="201" spans="1:69" s="3" customFormat="1" ht="15" customHeight="1">
      <c r="A201" s="336"/>
      <c r="B201" s="467"/>
      <c r="C201" s="72"/>
      <c r="D201" s="72"/>
      <c r="E201" s="72"/>
      <c r="F201" s="468"/>
      <c r="G201" s="72"/>
      <c r="H201" s="72"/>
      <c r="I201" s="73"/>
      <c r="J201" s="63"/>
      <c r="K201" s="62"/>
      <c r="L201" s="72"/>
      <c r="M201" s="336"/>
      <c r="N201" s="336"/>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36"/>
      <c r="BF201" s="336"/>
      <c r="BG201" s="336"/>
      <c r="BH201" s="336"/>
      <c r="BI201" s="336"/>
      <c r="BJ201" s="336"/>
      <c r="BK201" s="336"/>
      <c r="BL201" s="336"/>
      <c r="BM201" s="336"/>
      <c r="BN201" s="336"/>
      <c r="BO201" s="336"/>
      <c r="BP201" s="336"/>
      <c r="BQ201" s="336"/>
    </row>
    <row r="202" spans="1:69" s="3" customFormat="1" ht="15" customHeight="1">
      <c r="A202" s="469"/>
      <c r="B202" s="470"/>
      <c r="C202" s="293"/>
      <c r="D202" s="293"/>
      <c r="E202" s="293"/>
      <c r="F202" s="468"/>
      <c r="G202" s="293"/>
      <c r="H202" s="293"/>
      <c r="I202" s="471"/>
      <c r="J202" s="293"/>
      <c r="K202" s="472"/>
      <c r="L202" s="72"/>
      <c r="M202" s="336"/>
      <c r="N202" s="336"/>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6"/>
      <c r="AJ202" s="336"/>
      <c r="AK202" s="336"/>
      <c r="AL202" s="336"/>
      <c r="AM202" s="336"/>
      <c r="AN202" s="336"/>
      <c r="AO202" s="336"/>
      <c r="AP202" s="336"/>
      <c r="AQ202" s="336"/>
      <c r="AR202" s="336"/>
      <c r="AS202" s="336"/>
      <c r="AT202" s="336"/>
      <c r="AU202" s="336"/>
      <c r="AV202" s="336"/>
      <c r="AW202" s="336"/>
      <c r="AX202" s="336"/>
      <c r="AY202" s="336"/>
      <c r="AZ202" s="336"/>
      <c r="BA202" s="336"/>
      <c r="BB202" s="336"/>
      <c r="BC202" s="336"/>
      <c r="BD202" s="336"/>
      <c r="BE202" s="336"/>
      <c r="BF202" s="336"/>
      <c r="BG202" s="336"/>
      <c r="BH202" s="336"/>
      <c r="BI202" s="336"/>
      <c r="BJ202" s="336"/>
      <c r="BK202" s="336"/>
      <c r="BL202" s="336"/>
      <c r="BM202" s="336"/>
      <c r="BN202" s="336"/>
      <c r="BO202" s="336"/>
      <c r="BP202" s="336"/>
      <c r="BQ202" s="336"/>
    </row>
    <row r="203" spans="1:69" s="3" customFormat="1" ht="14.25">
      <c r="A203" s="473"/>
      <c r="B203" s="474"/>
      <c r="C203" s="293"/>
      <c r="D203" s="293"/>
      <c r="E203" s="293"/>
      <c r="F203" s="468"/>
      <c r="G203" s="293"/>
      <c r="H203" s="293"/>
      <c r="I203" s="471"/>
      <c r="J203" s="293"/>
      <c r="K203" s="472"/>
      <c r="L203" s="293"/>
      <c r="M203" s="336"/>
      <c r="N203" s="336"/>
      <c r="O203" s="336"/>
      <c r="P203" s="336"/>
      <c r="Q203" s="336"/>
      <c r="R203" s="336"/>
      <c r="S203" s="336"/>
      <c r="T203" s="336"/>
      <c r="U203" s="336"/>
      <c r="V203" s="336"/>
      <c r="W203" s="336"/>
      <c r="X203" s="336"/>
      <c r="Y203" s="336"/>
      <c r="Z203" s="336"/>
      <c r="AA203" s="336"/>
      <c r="AB203" s="336"/>
      <c r="AC203" s="336"/>
      <c r="AD203" s="336"/>
      <c r="AE203" s="336"/>
      <c r="AF203" s="336"/>
      <c r="AG203" s="336"/>
      <c r="AH203" s="336"/>
      <c r="AI203" s="336"/>
      <c r="AJ203" s="336"/>
      <c r="AK203" s="336"/>
      <c r="AL203" s="336"/>
      <c r="AM203" s="336"/>
      <c r="AN203" s="336"/>
      <c r="AO203" s="336"/>
      <c r="AP203" s="336"/>
      <c r="AQ203" s="336"/>
      <c r="AR203" s="336"/>
      <c r="AS203" s="336"/>
      <c r="AT203" s="336"/>
      <c r="AU203" s="336"/>
      <c r="AV203" s="336"/>
      <c r="AW203" s="336"/>
      <c r="AX203" s="336"/>
      <c r="AY203" s="336"/>
      <c r="AZ203" s="336"/>
      <c r="BA203" s="336"/>
      <c r="BB203" s="336"/>
      <c r="BC203" s="336"/>
      <c r="BD203" s="336"/>
      <c r="BE203" s="336"/>
      <c r="BF203" s="336"/>
      <c r="BG203" s="336"/>
      <c r="BH203" s="336"/>
      <c r="BI203" s="336"/>
      <c r="BJ203" s="336"/>
      <c r="BK203" s="336"/>
      <c r="BL203" s="336"/>
      <c r="BM203" s="336"/>
      <c r="BN203" s="336"/>
      <c r="BO203" s="336"/>
      <c r="BP203" s="336"/>
      <c r="BQ203" s="336"/>
    </row>
    <row r="204" spans="1:69" s="3" customFormat="1" ht="15" customHeight="1">
      <c r="A204" s="473"/>
      <c r="B204" s="660"/>
      <c r="C204" s="660"/>
      <c r="D204" s="63"/>
      <c r="E204" s="63"/>
      <c r="F204" s="85"/>
      <c r="G204" s="63"/>
      <c r="H204" s="63"/>
      <c r="I204" s="73"/>
      <c r="J204" s="63"/>
      <c r="K204" s="475"/>
      <c r="L204" s="293"/>
      <c r="M204" s="336"/>
      <c r="N204" s="336"/>
      <c r="O204" s="336"/>
      <c r="P204" s="336"/>
      <c r="Q204" s="336"/>
      <c r="R204" s="336"/>
      <c r="S204" s="336"/>
      <c r="T204" s="336"/>
      <c r="U204" s="336"/>
      <c r="V204" s="336"/>
      <c r="W204" s="336"/>
      <c r="X204" s="336"/>
      <c r="Y204" s="336"/>
      <c r="Z204" s="336"/>
      <c r="AA204" s="336"/>
      <c r="AB204" s="336"/>
      <c r="AC204" s="336"/>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6"/>
      <c r="AY204" s="336"/>
      <c r="AZ204" s="336"/>
      <c r="BA204" s="336"/>
      <c r="BB204" s="336"/>
      <c r="BC204" s="336"/>
      <c r="BD204" s="336"/>
      <c r="BE204" s="336"/>
      <c r="BF204" s="336"/>
      <c r="BG204" s="336"/>
      <c r="BH204" s="336"/>
      <c r="BI204" s="336"/>
      <c r="BJ204" s="336"/>
      <c r="BK204" s="336"/>
      <c r="BL204" s="336"/>
      <c r="BM204" s="336"/>
      <c r="BN204" s="336"/>
      <c r="BO204" s="336"/>
      <c r="BP204" s="336"/>
      <c r="BQ204" s="336"/>
    </row>
    <row r="205" spans="1:69" s="3" customFormat="1" ht="14.25">
      <c r="A205" s="473"/>
      <c r="B205" s="63"/>
      <c r="C205" s="63"/>
      <c r="D205" s="63"/>
      <c r="E205" s="63"/>
      <c r="F205" s="85"/>
      <c r="G205" s="63"/>
      <c r="H205" s="63"/>
      <c r="I205" s="73"/>
      <c r="J205" s="63"/>
      <c r="K205" s="476"/>
      <c r="L205" s="72"/>
      <c r="M205" s="336"/>
      <c r="N205" s="336"/>
      <c r="O205" s="336"/>
      <c r="P205" s="336"/>
      <c r="Q205" s="336"/>
      <c r="R205" s="336"/>
      <c r="S205" s="336"/>
      <c r="T205" s="336"/>
      <c r="U205" s="336"/>
      <c r="V205" s="336"/>
      <c r="W205" s="336"/>
      <c r="X205" s="336"/>
      <c r="Y205" s="336"/>
      <c r="Z205" s="336"/>
      <c r="AA205" s="336"/>
      <c r="AB205" s="336"/>
      <c r="AC205" s="336"/>
      <c r="AD205" s="336"/>
      <c r="AE205" s="336"/>
      <c r="AF205" s="336"/>
      <c r="AG205" s="336"/>
      <c r="AH205" s="336"/>
      <c r="AI205" s="336"/>
      <c r="AJ205" s="336"/>
      <c r="AK205" s="336"/>
      <c r="AL205" s="336"/>
      <c r="AM205" s="336"/>
      <c r="AN205" s="336"/>
      <c r="AO205" s="336"/>
      <c r="AP205" s="336"/>
      <c r="AQ205" s="336"/>
      <c r="AR205" s="336"/>
      <c r="AS205" s="336"/>
      <c r="AT205" s="336"/>
      <c r="AU205" s="336"/>
      <c r="AV205" s="336"/>
      <c r="AW205" s="336"/>
      <c r="AX205" s="336"/>
      <c r="AY205" s="336"/>
      <c r="AZ205" s="336"/>
      <c r="BA205" s="336"/>
      <c r="BB205" s="336"/>
      <c r="BC205" s="336"/>
      <c r="BD205" s="336"/>
      <c r="BE205" s="336"/>
      <c r="BF205" s="336"/>
      <c r="BG205" s="336"/>
      <c r="BH205" s="336"/>
      <c r="BI205" s="336"/>
      <c r="BJ205" s="336"/>
      <c r="BK205" s="336"/>
      <c r="BL205" s="336"/>
      <c r="BM205" s="336"/>
      <c r="BN205" s="336"/>
      <c r="BO205" s="336"/>
      <c r="BP205" s="336"/>
      <c r="BQ205" s="336"/>
    </row>
    <row r="206" spans="1:69" s="3" customFormat="1" ht="15" customHeight="1">
      <c r="A206" s="336"/>
      <c r="B206" s="443"/>
      <c r="C206" s="72"/>
      <c r="D206" s="72"/>
      <c r="E206" s="72"/>
      <c r="F206" s="468"/>
      <c r="G206" s="72"/>
      <c r="H206" s="63"/>
      <c r="I206" s="413"/>
      <c r="J206" s="63"/>
      <c r="K206" s="62"/>
      <c r="L206" s="72"/>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6"/>
      <c r="AJ206" s="336"/>
      <c r="AK206" s="336"/>
      <c r="AL206" s="336"/>
      <c r="AM206" s="336"/>
      <c r="AN206" s="336"/>
      <c r="AO206" s="336"/>
      <c r="AP206" s="336"/>
      <c r="AQ206" s="336"/>
      <c r="AR206" s="336"/>
      <c r="AS206" s="336"/>
      <c r="AT206" s="336"/>
      <c r="AU206" s="336"/>
      <c r="AV206" s="336"/>
      <c r="AW206" s="336"/>
      <c r="AX206" s="336"/>
      <c r="AY206" s="336"/>
      <c r="AZ206" s="336"/>
      <c r="BA206" s="336"/>
      <c r="BB206" s="336"/>
      <c r="BC206" s="336"/>
      <c r="BD206" s="336"/>
      <c r="BE206" s="336"/>
      <c r="BF206" s="336"/>
      <c r="BG206" s="336"/>
      <c r="BH206" s="336"/>
      <c r="BI206" s="336"/>
      <c r="BJ206" s="336"/>
      <c r="BK206" s="336"/>
      <c r="BL206" s="336"/>
      <c r="BM206" s="336"/>
      <c r="BN206" s="336"/>
      <c r="BO206" s="336"/>
      <c r="BP206" s="336"/>
      <c r="BQ206" s="336"/>
    </row>
    <row r="207" spans="1:69" s="3" customFormat="1" ht="15" customHeight="1">
      <c r="A207" s="336"/>
      <c r="B207" s="467"/>
      <c r="C207" s="63"/>
      <c r="D207" s="63"/>
      <c r="E207" s="63"/>
      <c r="F207" s="468"/>
      <c r="G207" s="72"/>
      <c r="H207" s="63"/>
      <c r="I207" s="413"/>
      <c r="J207" s="63"/>
      <c r="K207" s="62"/>
      <c r="L207" s="72"/>
      <c r="M207" s="336"/>
      <c r="N207" s="336"/>
      <c r="O207" s="336"/>
      <c r="P207" s="336"/>
      <c r="Q207" s="336"/>
      <c r="R207" s="336"/>
      <c r="S207" s="336"/>
      <c r="T207" s="336"/>
      <c r="U207" s="336"/>
      <c r="V207" s="336"/>
      <c r="W207" s="336"/>
      <c r="X207" s="336"/>
      <c r="Y207" s="336"/>
      <c r="Z207" s="336"/>
      <c r="AA207" s="336"/>
      <c r="AB207" s="336"/>
      <c r="AC207" s="336"/>
      <c r="AD207" s="336"/>
      <c r="AE207" s="336"/>
      <c r="AF207" s="336"/>
      <c r="AG207" s="336"/>
      <c r="AH207" s="336"/>
      <c r="AI207" s="336"/>
      <c r="AJ207" s="336"/>
      <c r="AK207" s="336"/>
      <c r="AL207" s="336"/>
      <c r="AM207" s="336"/>
      <c r="AN207" s="336"/>
      <c r="AO207" s="336"/>
      <c r="AP207" s="336"/>
      <c r="AQ207" s="336"/>
      <c r="AR207" s="336"/>
      <c r="AS207" s="336"/>
      <c r="AT207" s="336"/>
      <c r="AU207" s="336"/>
      <c r="AV207" s="336"/>
      <c r="AW207" s="336"/>
      <c r="AX207" s="336"/>
      <c r="AY207" s="336"/>
      <c r="AZ207" s="336"/>
      <c r="BA207" s="336"/>
      <c r="BB207" s="336"/>
      <c r="BC207" s="336"/>
      <c r="BD207" s="336"/>
      <c r="BE207" s="336"/>
      <c r="BF207" s="336"/>
      <c r="BG207" s="336"/>
      <c r="BH207" s="336"/>
      <c r="BI207" s="336"/>
      <c r="BJ207" s="336"/>
      <c r="BK207" s="336"/>
      <c r="BL207" s="336"/>
      <c r="BM207" s="336"/>
      <c r="BN207" s="336"/>
      <c r="BO207" s="336"/>
      <c r="BP207" s="336"/>
      <c r="BQ207" s="336"/>
    </row>
    <row r="208" spans="1:69" s="3" customFormat="1" ht="15" customHeight="1">
      <c r="A208" s="336"/>
      <c r="B208" s="443"/>
      <c r="C208" s="72"/>
      <c r="D208" s="72"/>
      <c r="E208" s="72"/>
      <c r="F208" s="468"/>
      <c r="G208" s="72"/>
      <c r="H208" s="63"/>
      <c r="I208" s="413"/>
      <c r="J208" s="63"/>
      <c r="K208" s="62"/>
      <c r="L208" s="72"/>
      <c r="M208" s="336"/>
      <c r="N208" s="336"/>
      <c r="O208" s="293"/>
      <c r="P208" s="293"/>
      <c r="Q208" s="336"/>
      <c r="R208" s="336"/>
      <c r="S208" s="336"/>
      <c r="T208" s="336"/>
      <c r="U208" s="336"/>
      <c r="V208" s="336"/>
      <c r="W208" s="336"/>
      <c r="X208" s="336"/>
      <c r="Y208" s="336"/>
      <c r="Z208" s="336"/>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336"/>
      <c r="BL208" s="336"/>
      <c r="BM208" s="336"/>
      <c r="BN208" s="336"/>
      <c r="BO208" s="336"/>
      <c r="BP208" s="336"/>
      <c r="BQ208" s="336"/>
    </row>
    <row r="209" spans="1:69" s="3" customFormat="1" ht="15" customHeight="1">
      <c r="A209" s="336"/>
      <c r="B209" s="467"/>
      <c r="C209" s="63"/>
      <c r="D209" s="63"/>
      <c r="E209" s="63"/>
      <c r="F209" s="468"/>
      <c r="G209" s="72"/>
      <c r="H209" s="63"/>
      <c r="I209" s="413"/>
      <c r="J209" s="63"/>
      <c r="K209" s="62"/>
      <c r="L209" s="72"/>
      <c r="M209" s="336"/>
      <c r="N209" s="336"/>
      <c r="O209" s="293"/>
      <c r="P209" s="293"/>
      <c r="Q209" s="336"/>
      <c r="R209" s="336"/>
      <c r="S209" s="336"/>
      <c r="T209" s="336"/>
      <c r="U209" s="336"/>
      <c r="V209" s="336"/>
      <c r="W209" s="336"/>
      <c r="X209" s="336"/>
      <c r="Y209" s="336"/>
      <c r="Z209" s="336"/>
      <c r="AA209" s="336"/>
      <c r="AB209" s="336"/>
      <c r="AC209" s="336"/>
      <c r="AD209" s="336"/>
      <c r="AE209" s="336"/>
      <c r="AF209" s="336"/>
      <c r="AG209" s="336"/>
      <c r="AH209" s="336"/>
      <c r="AI209" s="336"/>
      <c r="AJ209" s="336"/>
      <c r="AK209" s="336"/>
      <c r="AL209" s="336"/>
      <c r="AM209" s="336"/>
      <c r="AN209" s="336"/>
      <c r="AO209" s="336"/>
      <c r="AP209" s="336"/>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336"/>
      <c r="BL209" s="336"/>
      <c r="BM209" s="336"/>
      <c r="BN209" s="336"/>
      <c r="BO209" s="336"/>
      <c r="BP209" s="336"/>
      <c r="BQ209" s="336"/>
    </row>
    <row r="210" spans="1:69" s="3" customFormat="1" ht="15" customHeight="1">
      <c r="A210" s="336"/>
      <c r="B210" s="443"/>
      <c r="C210" s="72"/>
      <c r="D210" s="72"/>
      <c r="E210" s="72"/>
      <c r="F210" s="468"/>
      <c r="G210" s="72"/>
      <c r="H210" s="63"/>
      <c r="I210" s="413"/>
      <c r="J210" s="63"/>
      <c r="K210" s="62"/>
      <c r="L210" s="72"/>
      <c r="M210" s="336"/>
      <c r="N210" s="336"/>
      <c r="O210" s="293"/>
      <c r="P210" s="293"/>
      <c r="Q210" s="293"/>
      <c r="R210" s="293"/>
      <c r="S210" s="293"/>
      <c r="T210" s="293"/>
      <c r="U210" s="293"/>
      <c r="V210" s="293"/>
      <c r="W210" s="336"/>
      <c r="X210" s="336"/>
      <c r="Y210" s="336"/>
      <c r="Z210" s="336"/>
      <c r="AA210" s="336"/>
      <c r="AB210" s="336"/>
      <c r="AC210" s="336"/>
      <c r="AD210" s="336"/>
      <c r="AE210" s="336"/>
      <c r="AF210" s="336"/>
      <c r="AG210" s="336"/>
      <c r="AH210" s="336"/>
      <c r="AI210" s="336"/>
      <c r="AJ210" s="336"/>
      <c r="AK210" s="336"/>
      <c r="AL210" s="336"/>
      <c r="AM210" s="336"/>
      <c r="AN210" s="336"/>
      <c r="AO210" s="336"/>
      <c r="AP210" s="336"/>
      <c r="AQ210" s="336"/>
      <c r="AR210" s="336"/>
      <c r="AS210" s="336"/>
      <c r="AT210" s="336"/>
      <c r="AU210" s="336"/>
      <c r="AV210" s="336"/>
      <c r="AW210" s="336"/>
      <c r="AX210" s="336"/>
      <c r="AY210" s="336"/>
      <c r="AZ210" s="336"/>
      <c r="BA210" s="336"/>
      <c r="BB210" s="336"/>
      <c r="BC210" s="336"/>
      <c r="BD210" s="336"/>
      <c r="BE210" s="336"/>
      <c r="BF210" s="336"/>
      <c r="BG210" s="336"/>
      <c r="BH210" s="336"/>
      <c r="BI210" s="336"/>
      <c r="BJ210" s="336"/>
      <c r="BK210" s="336"/>
      <c r="BL210" s="336"/>
      <c r="BM210" s="336"/>
      <c r="BN210" s="336"/>
      <c r="BO210" s="336"/>
      <c r="BP210" s="336"/>
      <c r="BQ210" s="336"/>
    </row>
    <row r="211" spans="1:69" s="3" customFormat="1" ht="15" customHeight="1">
      <c r="A211" s="336"/>
      <c r="B211" s="467"/>
      <c r="C211" s="63"/>
      <c r="D211" s="63"/>
      <c r="E211" s="63"/>
      <c r="F211" s="468"/>
      <c r="G211" s="72"/>
      <c r="H211" s="63"/>
      <c r="I211" s="413"/>
      <c r="J211" s="63"/>
      <c r="K211" s="62"/>
      <c r="L211" s="72"/>
      <c r="M211" s="336"/>
      <c r="N211" s="336"/>
      <c r="O211" s="293"/>
      <c r="P211" s="293"/>
      <c r="Q211" s="293"/>
      <c r="R211" s="293"/>
      <c r="S211" s="293"/>
      <c r="T211" s="293"/>
      <c r="U211" s="293"/>
      <c r="V211" s="293"/>
      <c r="W211" s="336"/>
      <c r="X211" s="336"/>
      <c r="Y211" s="336"/>
      <c r="Z211" s="336"/>
      <c r="AA211" s="336"/>
      <c r="AB211" s="336"/>
      <c r="AC211" s="336"/>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6"/>
      <c r="AY211" s="336"/>
      <c r="AZ211" s="336"/>
      <c r="BA211" s="336"/>
      <c r="BB211" s="336"/>
      <c r="BC211" s="336"/>
      <c r="BD211" s="336"/>
      <c r="BE211" s="336"/>
      <c r="BF211" s="336"/>
      <c r="BG211" s="336"/>
      <c r="BH211" s="336"/>
      <c r="BI211" s="336"/>
      <c r="BJ211" s="336"/>
      <c r="BK211" s="336"/>
      <c r="BL211" s="336"/>
      <c r="BM211" s="336"/>
      <c r="BN211" s="336"/>
      <c r="BO211" s="336"/>
      <c r="BP211" s="336"/>
      <c r="BQ211" s="336"/>
    </row>
    <row r="212" spans="1:69" s="3" customFormat="1" ht="15" customHeight="1">
      <c r="A212" s="336"/>
      <c r="B212" s="443"/>
      <c r="C212" s="72"/>
      <c r="D212" s="72"/>
      <c r="E212" s="72"/>
      <c r="F212" s="468"/>
      <c r="G212" s="72"/>
      <c r="H212" s="63"/>
      <c r="I212" s="413"/>
      <c r="J212" s="63"/>
      <c r="K212" s="62"/>
      <c r="L212" s="72"/>
      <c r="M212" s="336"/>
      <c r="N212" s="336"/>
      <c r="O212" s="336"/>
      <c r="P212" s="336"/>
      <c r="Q212" s="293"/>
      <c r="R212" s="293"/>
      <c r="S212" s="293"/>
      <c r="T212" s="293"/>
      <c r="U212" s="293"/>
      <c r="V212" s="293"/>
      <c r="W212" s="336"/>
      <c r="X212" s="336"/>
      <c r="Y212" s="336"/>
      <c r="Z212" s="336"/>
      <c r="AA212" s="336"/>
      <c r="AB212" s="336"/>
      <c r="AC212" s="336"/>
      <c r="AD212" s="336"/>
      <c r="AE212" s="336"/>
      <c r="AF212" s="336"/>
      <c r="AG212" s="336"/>
      <c r="AH212" s="336"/>
      <c r="AI212" s="336"/>
      <c r="AJ212" s="336"/>
      <c r="AK212" s="336"/>
      <c r="AL212" s="336"/>
      <c r="AM212" s="336"/>
      <c r="AN212" s="336"/>
      <c r="AO212" s="336"/>
      <c r="AP212" s="336"/>
      <c r="AQ212" s="336"/>
      <c r="AR212" s="336"/>
      <c r="AS212" s="336"/>
      <c r="AT212" s="336"/>
      <c r="AU212" s="336"/>
      <c r="AV212" s="336"/>
      <c r="AW212" s="336"/>
      <c r="AX212" s="336"/>
      <c r="AY212" s="336"/>
      <c r="AZ212" s="336"/>
      <c r="BA212" s="336"/>
      <c r="BB212" s="336"/>
      <c r="BC212" s="336"/>
      <c r="BD212" s="336"/>
      <c r="BE212" s="336"/>
      <c r="BF212" s="336"/>
      <c r="BG212" s="336"/>
      <c r="BH212" s="336"/>
      <c r="BI212" s="336"/>
      <c r="BJ212" s="336"/>
      <c r="BK212" s="336"/>
      <c r="BL212" s="336"/>
      <c r="BM212" s="336"/>
      <c r="BN212" s="336"/>
      <c r="BO212" s="336"/>
      <c r="BP212" s="336"/>
      <c r="BQ212" s="336"/>
    </row>
    <row r="213" spans="1:69" s="3" customFormat="1" ht="15" customHeight="1">
      <c r="A213" s="336"/>
      <c r="B213" s="467"/>
      <c r="C213" s="63"/>
      <c r="D213" s="63"/>
      <c r="E213" s="63"/>
      <c r="F213" s="468"/>
      <c r="G213" s="72"/>
      <c r="H213" s="63"/>
      <c r="I213" s="413"/>
      <c r="J213" s="63"/>
      <c r="K213" s="62"/>
      <c r="L213" s="72"/>
      <c r="M213" s="336"/>
      <c r="N213" s="336"/>
      <c r="O213" s="336"/>
      <c r="P213" s="336"/>
      <c r="Q213" s="293"/>
      <c r="R213" s="293"/>
      <c r="S213" s="293"/>
      <c r="T213" s="293"/>
      <c r="U213" s="293"/>
      <c r="V213" s="293"/>
      <c r="W213" s="336"/>
      <c r="X213" s="336"/>
      <c r="Y213" s="336"/>
      <c r="Z213" s="336"/>
      <c r="AA213" s="336"/>
      <c r="AB213" s="336"/>
      <c r="AC213" s="336"/>
      <c r="AD213" s="336"/>
      <c r="AE213" s="336"/>
      <c r="AF213" s="336"/>
      <c r="AG213" s="336"/>
      <c r="AH213" s="336"/>
      <c r="AI213" s="336"/>
      <c r="AJ213" s="336"/>
      <c r="AK213" s="336"/>
      <c r="AL213" s="336"/>
      <c r="AM213" s="336"/>
      <c r="AN213" s="336"/>
      <c r="AO213" s="336"/>
      <c r="AP213" s="336"/>
      <c r="AQ213" s="336"/>
      <c r="AR213" s="336"/>
      <c r="AS213" s="336"/>
      <c r="AT213" s="336"/>
      <c r="AU213" s="336"/>
      <c r="AV213" s="336"/>
      <c r="AW213" s="336"/>
      <c r="AX213" s="336"/>
      <c r="AY213" s="336"/>
      <c r="AZ213" s="336"/>
      <c r="BA213" s="336"/>
      <c r="BB213" s="336"/>
      <c r="BC213" s="336"/>
      <c r="BD213" s="336"/>
      <c r="BE213" s="336"/>
      <c r="BF213" s="336"/>
      <c r="BG213" s="336"/>
      <c r="BH213" s="336"/>
      <c r="BI213" s="336"/>
      <c r="BJ213" s="336"/>
      <c r="BK213" s="336"/>
      <c r="BL213" s="336"/>
      <c r="BM213" s="336"/>
      <c r="BN213" s="336"/>
      <c r="BO213" s="336"/>
      <c r="BP213" s="336"/>
      <c r="BQ213" s="336"/>
    </row>
    <row r="214" spans="1:69" s="3" customFormat="1" ht="18.75" customHeight="1">
      <c r="A214" s="336"/>
      <c r="B214" s="443"/>
      <c r="C214" s="72"/>
      <c r="D214" s="72"/>
      <c r="E214" s="72"/>
      <c r="F214" s="85"/>
      <c r="G214" s="72"/>
      <c r="H214" s="63"/>
      <c r="I214" s="413"/>
      <c r="J214" s="63"/>
      <c r="K214" s="62"/>
      <c r="L214" s="72"/>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6"/>
      <c r="AJ214" s="336"/>
      <c r="AK214" s="336"/>
      <c r="AL214" s="336"/>
      <c r="AM214" s="336"/>
      <c r="AN214" s="336"/>
      <c r="AO214" s="336"/>
      <c r="AP214" s="336"/>
      <c r="AQ214" s="336"/>
      <c r="AR214" s="336"/>
      <c r="AS214" s="336"/>
      <c r="AT214" s="336"/>
      <c r="AU214" s="336"/>
      <c r="AV214" s="336"/>
      <c r="AW214" s="336"/>
      <c r="AX214" s="336"/>
      <c r="AY214" s="336"/>
      <c r="AZ214" s="336"/>
      <c r="BA214" s="336"/>
      <c r="BB214" s="336"/>
      <c r="BC214" s="336"/>
      <c r="BD214" s="336"/>
      <c r="BE214" s="336"/>
      <c r="BF214" s="336"/>
      <c r="BG214" s="336"/>
      <c r="BH214" s="336"/>
      <c r="BI214" s="336"/>
      <c r="BJ214" s="336"/>
      <c r="BK214" s="336"/>
      <c r="BL214" s="336"/>
      <c r="BM214" s="336"/>
      <c r="BN214" s="336"/>
      <c r="BO214" s="336"/>
      <c r="BP214" s="336"/>
      <c r="BQ214" s="336"/>
    </row>
    <row r="215" spans="1:69" s="3" customFormat="1" ht="18.75" customHeight="1">
      <c r="A215" s="336"/>
      <c r="B215" s="443"/>
      <c r="C215" s="72"/>
      <c r="D215" s="72"/>
      <c r="E215" s="72"/>
      <c r="F215" s="85"/>
      <c r="G215" s="72"/>
      <c r="H215" s="63"/>
      <c r="I215" s="413"/>
      <c r="J215" s="63"/>
      <c r="K215" s="62"/>
      <c r="L215" s="72"/>
      <c r="M215" s="336"/>
      <c r="N215" s="336"/>
      <c r="O215" s="336"/>
      <c r="P215" s="336"/>
      <c r="Q215" s="336"/>
      <c r="R215" s="336"/>
      <c r="S215" s="336"/>
      <c r="T215" s="336"/>
      <c r="U215" s="336"/>
      <c r="V215" s="336"/>
      <c r="W215" s="336"/>
      <c r="X215" s="336"/>
      <c r="Y215" s="336"/>
      <c r="Z215" s="336"/>
      <c r="AA215" s="336"/>
      <c r="AB215" s="336"/>
      <c r="AC215" s="336"/>
      <c r="AD215" s="336"/>
      <c r="AE215" s="336"/>
      <c r="AF215" s="336"/>
      <c r="AG215" s="336"/>
      <c r="AH215" s="336"/>
      <c r="AI215" s="336"/>
      <c r="AJ215" s="336"/>
      <c r="AK215" s="336"/>
      <c r="AL215" s="336"/>
      <c r="AM215" s="336"/>
      <c r="AN215" s="336"/>
      <c r="AO215" s="336"/>
      <c r="AP215" s="336"/>
      <c r="AQ215" s="336"/>
      <c r="AR215" s="336"/>
      <c r="AS215" s="336"/>
      <c r="AT215" s="336"/>
      <c r="AU215" s="336"/>
      <c r="AV215" s="336"/>
      <c r="AW215" s="336"/>
      <c r="AX215" s="336"/>
      <c r="AY215" s="336"/>
      <c r="AZ215" s="336"/>
      <c r="BA215" s="336"/>
      <c r="BB215" s="336"/>
      <c r="BC215" s="336"/>
      <c r="BD215" s="336"/>
      <c r="BE215" s="336"/>
      <c r="BF215" s="336"/>
      <c r="BG215" s="336"/>
      <c r="BH215" s="336"/>
      <c r="BI215" s="336"/>
      <c r="BJ215" s="336"/>
      <c r="BK215" s="336"/>
      <c r="BL215" s="336"/>
      <c r="BM215" s="336"/>
      <c r="BN215" s="336"/>
      <c r="BO215" s="336"/>
      <c r="BP215" s="336"/>
      <c r="BQ215" s="336"/>
    </row>
    <row r="216" spans="1:69" s="3" customFormat="1" ht="18.75" customHeight="1">
      <c r="A216" s="336"/>
      <c r="B216" s="443"/>
      <c r="C216" s="72"/>
      <c r="D216" s="72"/>
      <c r="E216" s="72"/>
      <c r="F216" s="85"/>
      <c r="G216" s="72"/>
      <c r="H216" s="63"/>
      <c r="I216" s="413"/>
      <c r="J216" s="63"/>
      <c r="K216" s="62"/>
      <c r="L216" s="72"/>
      <c r="M216" s="336"/>
      <c r="N216" s="336"/>
      <c r="O216" s="336"/>
      <c r="P216" s="336"/>
      <c r="Q216" s="336"/>
      <c r="R216" s="336"/>
      <c r="S216" s="336"/>
      <c r="T216" s="336"/>
      <c r="U216" s="336"/>
      <c r="V216" s="336"/>
      <c r="W216" s="336"/>
      <c r="X216" s="336"/>
      <c r="Y216" s="336"/>
      <c r="Z216" s="336"/>
      <c r="AA216" s="336"/>
      <c r="AB216" s="336"/>
      <c r="AC216" s="336"/>
      <c r="AD216" s="336"/>
      <c r="AE216" s="336"/>
      <c r="AF216" s="336"/>
      <c r="AG216" s="336"/>
      <c r="AH216" s="336"/>
      <c r="AI216" s="336"/>
      <c r="AJ216" s="336"/>
      <c r="AK216" s="336"/>
      <c r="AL216" s="336"/>
      <c r="AM216" s="336"/>
      <c r="AN216" s="336"/>
      <c r="AO216" s="336"/>
      <c r="AP216" s="336"/>
      <c r="AQ216" s="336"/>
      <c r="AR216" s="336"/>
      <c r="AS216" s="336"/>
      <c r="AT216" s="336"/>
      <c r="AU216" s="336"/>
      <c r="AV216" s="336"/>
      <c r="AW216" s="336"/>
      <c r="AX216" s="336"/>
      <c r="AY216" s="336"/>
      <c r="AZ216" s="336"/>
      <c r="BA216" s="336"/>
      <c r="BB216" s="336"/>
      <c r="BC216" s="336"/>
      <c r="BD216" s="336"/>
      <c r="BE216" s="336"/>
      <c r="BF216" s="336"/>
      <c r="BG216" s="336"/>
      <c r="BH216" s="336"/>
      <c r="BI216" s="336"/>
      <c r="BJ216" s="336"/>
      <c r="BK216" s="336"/>
      <c r="BL216" s="336"/>
      <c r="BM216" s="336"/>
      <c r="BN216" s="336"/>
      <c r="BO216" s="336"/>
      <c r="BP216" s="336"/>
      <c r="BQ216" s="336"/>
    </row>
    <row r="217" spans="1:69" s="3" customFormat="1" ht="18.75" customHeight="1">
      <c r="A217" s="336"/>
      <c r="B217" s="443"/>
      <c r="C217" s="72"/>
      <c r="D217" s="72"/>
      <c r="E217" s="72"/>
      <c r="F217" s="85"/>
      <c r="G217" s="72"/>
      <c r="H217" s="63"/>
      <c r="I217" s="413"/>
      <c r="J217" s="63"/>
      <c r="K217" s="62"/>
      <c r="L217" s="72"/>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c r="AJ217" s="336"/>
      <c r="AK217" s="336"/>
      <c r="AL217" s="336"/>
      <c r="AM217" s="336"/>
      <c r="AN217" s="336"/>
      <c r="AO217" s="336"/>
      <c r="AP217" s="336"/>
      <c r="AQ217" s="336"/>
      <c r="AR217" s="336"/>
      <c r="AS217" s="336"/>
      <c r="AT217" s="336"/>
      <c r="AU217" s="336"/>
      <c r="AV217" s="336"/>
      <c r="AW217" s="336"/>
      <c r="AX217" s="336"/>
      <c r="AY217" s="336"/>
      <c r="AZ217" s="336"/>
      <c r="BA217" s="336"/>
      <c r="BB217" s="336"/>
      <c r="BC217" s="336"/>
      <c r="BD217" s="336"/>
      <c r="BE217" s="336"/>
      <c r="BF217" s="336"/>
      <c r="BG217" s="336"/>
      <c r="BH217" s="336"/>
      <c r="BI217" s="336"/>
      <c r="BJ217" s="336"/>
      <c r="BK217" s="336"/>
      <c r="BL217" s="336"/>
      <c r="BM217" s="336"/>
      <c r="BN217" s="336"/>
      <c r="BO217" s="336"/>
      <c r="BP217" s="336"/>
      <c r="BQ217" s="336"/>
    </row>
    <row r="218" spans="1:69" s="3" customFormat="1" ht="18.75" customHeight="1">
      <c r="A218" s="336"/>
      <c r="B218" s="443"/>
      <c r="C218" s="72"/>
      <c r="D218" s="72"/>
      <c r="E218" s="72"/>
      <c r="F218" s="85"/>
      <c r="G218" s="72"/>
      <c r="H218" s="63"/>
      <c r="I218" s="413"/>
      <c r="J218" s="63"/>
      <c r="K218" s="62"/>
      <c r="L218" s="72"/>
      <c r="M218" s="336"/>
      <c r="N218" s="336"/>
      <c r="O218" s="336"/>
      <c r="P218" s="336"/>
      <c r="Q218" s="336"/>
      <c r="R218" s="336"/>
      <c r="S218" s="336"/>
      <c r="T218" s="336"/>
      <c r="U218" s="336"/>
      <c r="V218" s="336"/>
      <c r="W218" s="336"/>
      <c r="X218" s="336"/>
      <c r="Y218" s="336"/>
      <c r="Z218" s="336"/>
      <c r="AA218" s="336"/>
      <c r="AB218" s="336"/>
      <c r="AC218" s="336"/>
      <c r="AD218" s="336"/>
      <c r="AE218" s="336"/>
      <c r="AF218" s="336"/>
      <c r="AG218" s="336"/>
      <c r="AH218" s="336"/>
      <c r="AI218" s="336"/>
      <c r="AJ218" s="336"/>
      <c r="AK218" s="336"/>
      <c r="AL218" s="336"/>
      <c r="AM218" s="336"/>
      <c r="AN218" s="336"/>
      <c r="AO218" s="336"/>
      <c r="AP218" s="336"/>
      <c r="AQ218" s="336"/>
      <c r="AR218" s="336"/>
      <c r="AS218" s="336"/>
      <c r="AT218" s="336"/>
      <c r="AU218" s="336"/>
      <c r="AV218" s="336"/>
      <c r="AW218" s="336"/>
      <c r="AX218" s="336"/>
      <c r="AY218" s="336"/>
      <c r="AZ218" s="336"/>
      <c r="BA218" s="336"/>
      <c r="BB218" s="336"/>
      <c r="BC218" s="336"/>
      <c r="BD218" s="336"/>
      <c r="BE218" s="336"/>
      <c r="BF218" s="336"/>
      <c r="BG218" s="336"/>
      <c r="BH218" s="336"/>
      <c r="BI218" s="336"/>
      <c r="BJ218" s="336"/>
      <c r="BK218" s="336"/>
      <c r="BL218" s="336"/>
      <c r="BM218" s="336"/>
      <c r="BN218" s="336"/>
      <c r="BO218" s="336"/>
      <c r="BP218" s="336"/>
      <c r="BQ218" s="336"/>
    </row>
    <row r="219" spans="1:69" s="3" customFormat="1" ht="18.75" customHeight="1">
      <c r="A219" s="336"/>
      <c r="B219" s="443"/>
      <c r="C219" s="72"/>
      <c r="D219" s="72"/>
      <c r="E219" s="72"/>
      <c r="F219" s="85"/>
      <c r="G219" s="72"/>
      <c r="H219" s="63"/>
      <c r="I219" s="413"/>
      <c r="J219" s="63"/>
      <c r="K219" s="62"/>
      <c r="L219" s="72"/>
      <c r="M219" s="336"/>
      <c r="N219" s="336"/>
      <c r="O219" s="336"/>
      <c r="P219" s="336"/>
      <c r="Q219" s="336"/>
      <c r="R219" s="336"/>
      <c r="S219" s="336"/>
      <c r="T219" s="336"/>
      <c r="U219" s="336"/>
      <c r="V219" s="336"/>
      <c r="W219" s="336"/>
      <c r="X219" s="336"/>
      <c r="Y219" s="336"/>
      <c r="Z219" s="336"/>
      <c r="AA219" s="336"/>
      <c r="AB219" s="336"/>
      <c r="AC219" s="336"/>
      <c r="AD219" s="336"/>
      <c r="AE219" s="336"/>
      <c r="AF219" s="336"/>
      <c r="AG219" s="336"/>
      <c r="AH219" s="336"/>
      <c r="AI219" s="336"/>
      <c r="AJ219" s="336"/>
      <c r="AK219" s="336"/>
      <c r="AL219" s="336"/>
      <c r="AM219" s="336"/>
      <c r="AN219" s="336"/>
      <c r="AO219" s="336"/>
      <c r="AP219" s="336"/>
      <c r="AQ219" s="336"/>
      <c r="AR219" s="336"/>
      <c r="AS219" s="336"/>
      <c r="AT219" s="336"/>
      <c r="AU219" s="336"/>
      <c r="AV219" s="336"/>
      <c r="AW219" s="336"/>
      <c r="AX219" s="336"/>
      <c r="AY219" s="336"/>
      <c r="AZ219" s="336"/>
      <c r="BA219" s="336"/>
      <c r="BB219" s="336"/>
      <c r="BC219" s="336"/>
      <c r="BD219" s="336"/>
      <c r="BE219" s="336"/>
      <c r="BF219" s="336"/>
      <c r="BG219" s="336"/>
      <c r="BH219" s="336"/>
      <c r="BI219" s="336"/>
      <c r="BJ219" s="336"/>
      <c r="BK219" s="336"/>
      <c r="BL219" s="336"/>
      <c r="BM219" s="336"/>
      <c r="BN219" s="336"/>
      <c r="BO219" s="336"/>
      <c r="BP219" s="336"/>
      <c r="BQ219" s="336"/>
    </row>
    <row r="220" spans="1:69" s="3" customFormat="1" ht="18.75" customHeight="1">
      <c r="A220" s="336"/>
      <c r="B220" s="443"/>
      <c r="C220" s="72"/>
      <c r="D220" s="72"/>
      <c r="E220" s="72"/>
      <c r="F220" s="85"/>
      <c r="G220" s="72"/>
      <c r="H220" s="63"/>
      <c r="I220" s="413"/>
      <c r="J220" s="63"/>
      <c r="K220" s="62"/>
      <c r="L220" s="72"/>
      <c r="M220" s="336"/>
      <c r="N220" s="336"/>
      <c r="O220" s="336"/>
      <c r="P220" s="336"/>
      <c r="Q220" s="336"/>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336"/>
      <c r="BL220" s="336"/>
      <c r="BM220" s="336"/>
      <c r="BN220" s="336"/>
      <c r="BO220" s="336"/>
      <c r="BP220" s="336"/>
      <c r="BQ220" s="336"/>
    </row>
    <row r="221" spans="1:69" s="3" customFormat="1" ht="18.75" customHeight="1">
      <c r="A221" s="336"/>
      <c r="B221" s="467"/>
      <c r="C221" s="63"/>
      <c r="D221" s="63"/>
      <c r="E221" s="63"/>
      <c r="F221" s="468"/>
      <c r="G221" s="72"/>
      <c r="H221" s="63"/>
      <c r="I221" s="660"/>
      <c r="J221" s="660"/>
      <c r="K221" s="62"/>
      <c r="L221" s="72"/>
      <c r="M221" s="336"/>
      <c r="N221" s="336"/>
      <c r="O221" s="336"/>
      <c r="P221" s="336"/>
      <c r="Q221" s="336"/>
      <c r="R221" s="336"/>
      <c r="S221" s="336"/>
      <c r="T221" s="336"/>
      <c r="U221" s="336"/>
      <c r="V221" s="336"/>
      <c r="W221" s="336"/>
      <c r="X221" s="336"/>
      <c r="Y221" s="336"/>
      <c r="Z221" s="336"/>
      <c r="AA221" s="336"/>
      <c r="AB221" s="336"/>
      <c r="AC221" s="336"/>
      <c r="AD221" s="336"/>
      <c r="AE221" s="336"/>
      <c r="AF221" s="336"/>
      <c r="AG221" s="336"/>
      <c r="AH221" s="336"/>
      <c r="AI221" s="336"/>
      <c r="AJ221" s="336"/>
      <c r="AK221" s="336"/>
      <c r="AL221" s="336"/>
      <c r="AM221" s="336"/>
      <c r="AN221" s="336"/>
      <c r="AO221" s="336"/>
      <c r="AP221" s="336"/>
      <c r="AQ221" s="336"/>
      <c r="AR221" s="336"/>
      <c r="AS221" s="336"/>
      <c r="AT221" s="336"/>
      <c r="AU221" s="336"/>
      <c r="AV221" s="336"/>
      <c r="AW221" s="336"/>
      <c r="AX221" s="336"/>
      <c r="AY221" s="336"/>
      <c r="AZ221" s="336"/>
      <c r="BA221" s="336"/>
      <c r="BB221" s="336"/>
      <c r="BC221" s="336"/>
      <c r="BD221" s="336"/>
      <c r="BE221" s="336"/>
      <c r="BF221" s="336"/>
      <c r="BG221" s="336"/>
      <c r="BH221" s="336"/>
      <c r="BI221" s="336"/>
      <c r="BJ221" s="336"/>
      <c r="BK221" s="336"/>
      <c r="BL221" s="336"/>
      <c r="BM221" s="336"/>
      <c r="BN221" s="336"/>
      <c r="BO221" s="336"/>
      <c r="BP221" s="336"/>
      <c r="BQ221" s="336"/>
    </row>
    <row r="222" spans="1:69" s="3" customFormat="1" ht="18.75" customHeight="1">
      <c r="A222" s="336"/>
      <c r="B222" s="467"/>
      <c r="C222" s="72"/>
      <c r="D222" s="72"/>
      <c r="E222" s="72"/>
      <c r="F222" s="468"/>
      <c r="G222" s="72"/>
      <c r="H222" s="72"/>
      <c r="I222" s="660"/>
      <c r="J222" s="660"/>
      <c r="K222" s="62"/>
      <c r="L222" s="72"/>
      <c r="M222" s="336"/>
      <c r="N222" s="336"/>
      <c r="O222" s="336"/>
      <c r="P222" s="336"/>
      <c r="Q222" s="336"/>
      <c r="R222" s="336"/>
      <c r="S222" s="336"/>
      <c r="T222" s="336"/>
      <c r="U222" s="336"/>
      <c r="V222" s="336"/>
      <c r="W222" s="336"/>
      <c r="X222" s="336"/>
      <c r="Y222" s="336"/>
      <c r="Z222" s="336"/>
      <c r="AA222" s="336"/>
      <c r="AB222" s="336"/>
      <c r="AC222" s="336"/>
      <c r="AD222" s="336"/>
      <c r="AE222" s="336"/>
      <c r="AF222" s="336"/>
      <c r="AG222" s="336"/>
      <c r="AH222" s="336"/>
      <c r="AI222" s="336"/>
      <c r="AJ222" s="336"/>
      <c r="AK222" s="336"/>
      <c r="AL222" s="336"/>
      <c r="AM222" s="336"/>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row>
    <row r="223" spans="1:69" s="3" customFormat="1" ht="18.75" customHeight="1">
      <c r="A223" s="336"/>
      <c r="B223" s="467"/>
      <c r="C223" s="72"/>
      <c r="D223" s="72"/>
      <c r="E223" s="72"/>
      <c r="F223" s="468"/>
      <c r="G223" s="72"/>
      <c r="H223" s="72"/>
      <c r="I223" s="73"/>
      <c r="J223" s="63"/>
      <c r="K223" s="62"/>
      <c r="L223" s="72"/>
      <c r="M223" s="336"/>
      <c r="N223" s="336"/>
      <c r="O223" s="336"/>
      <c r="P223" s="336"/>
      <c r="Q223" s="336"/>
      <c r="R223" s="336"/>
      <c r="S223" s="336"/>
      <c r="T223" s="336"/>
      <c r="U223" s="336"/>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row>
    <row r="224" spans="1:69" s="3" customFormat="1" ht="18.75" customHeight="1">
      <c r="A224" s="469"/>
      <c r="B224" s="470"/>
      <c r="C224" s="293"/>
      <c r="D224" s="293"/>
      <c r="E224" s="293"/>
      <c r="F224" s="468"/>
      <c r="G224" s="293"/>
      <c r="H224" s="293"/>
      <c r="I224" s="471"/>
      <c r="J224" s="293"/>
      <c r="K224" s="472"/>
      <c r="L224" s="72"/>
      <c r="M224" s="336"/>
      <c r="N224" s="336"/>
      <c r="O224" s="336"/>
      <c r="P224" s="336"/>
      <c r="Q224" s="336"/>
      <c r="R224" s="336"/>
      <c r="S224" s="33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row>
    <row r="225" spans="1:69" s="3" customFormat="1" ht="18.75" customHeight="1">
      <c r="A225" s="473"/>
      <c r="B225" s="474"/>
      <c r="C225" s="293"/>
      <c r="D225" s="293"/>
      <c r="E225" s="293"/>
      <c r="F225" s="468"/>
      <c r="G225" s="293"/>
      <c r="H225" s="293"/>
      <c r="I225" s="471"/>
      <c r="J225" s="293"/>
      <c r="K225" s="472"/>
      <c r="L225" s="293"/>
      <c r="M225" s="336"/>
      <c r="N225" s="72"/>
      <c r="O225" s="336"/>
      <c r="P225" s="336"/>
      <c r="Q225" s="336"/>
      <c r="R225" s="336"/>
      <c r="S225" s="336"/>
      <c r="T225" s="336"/>
      <c r="U225" s="336"/>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row>
    <row r="226" spans="1:69" s="3" customFormat="1" ht="18.75" customHeight="1">
      <c r="A226" s="473"/>
      <c r="B226" s="660"/>
      <c r="C226" s="660"/>
      <c r="D226" s="63"/>
      <c r="E226" s="63"/>
      <c r="F226" s="85"/>
      <c r="G226" s="63"/>
      <c r="H226" s="63"/>
      <c r="I226" s="73"/>
      <c r="J226" s="63"/>
      <c r="K226" s="475"/>
      <c r="L226" s="293"/>
      <c r="M226" s="336"/>
      <c r="N226" s="72"/>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row>
    <row r="227" spans="1:69" s="3" customFormat="1" ht="18.75" customHeight="1">
      <c r="A227" s="473"/>
      <c r="B227" s="63"/>
      <c r="C227" s="63"/>
      <c r="D227" s="63"/>
      <c r="E227" s="63"/>
      <c r="F227" s="85"/>
      <c r="G227" s="63"/>
      <c r="H227" s="63"/>
      <c r="I227" s="73"/>
      <c r="J227" s="63"/>
      <c r="K227" s="476"/>
      <c r="L227" s="72"/>
      <c r="M227" s="336"/>
      <c r="N227" s="72"/>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row>
    <row r="228" spans="1:69" s="8" customFormat="1" ht="18.75" customHeight="1">
      <c r="A228" s="336"/>
      <c r="B228" s="443"/>
      <c r="C228" s="72"/>
      <c r="D228" s="72"/>
      <c r="E228" s="72"/>
      <c r="F228" s="85"/>
      <c r="G228" s="72"/>
      <c r="H228" s="63"/>
      <c r="I228" s="413"/>
      <c r="J228" s="63"/>
      <c r="K228" s="62"/>
      <c r="L228" s="72"/>
      <c r="M228" s="293"/>
      <c r="N228" s="72"/>
      <c r="O228" s="336"/>
      <c r="P228" s="336"/>
      <c r="Q228" s="336"/>
      <c r="R228" s="336"/>
      <c r="S228" s="336"/>
      <c r="T228" s="336"/>
      <c r="U228" s="336"/>
      <c r="V228" s="336"/>
      <c r="W228" s="293"/>
      <c r="X228" s="293"/>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3"/>
      <c r="AY228" s="293"/>
      <c r="AZ228" s="293"/>
      <c r="BA228" s="293"/>
      <c r="BB228" s="293"/>
      <c r="BC228" s="293"/>
      <c r="BD228" s="293"/>
      <c r="BE228" s="293"/>
      <c r="BF228" s="293"/>
      <c r="BG228" s="293"/>
      <c r="BH228" s="293"/>
      <c r="BI228" s="293"/>
      <c r="BJ228" s="293"/>
      <c r="BK228" s="293"/>
      <c r="BL228" s="293"/>
      <c r="BM228" s="293"/>
      <c r="BN228" s="293"/>
      <c r="BO228" s="293"/>
      <c r="BP228" s="293"/>
      <c r="BQ228" s="293"/>
    </row>
    <row r="229" spans="1:69" s="8" customFormat="1" ht="11.25" customHeight="1">
      <c r="A229" s="336"/>
      <c r="B229" s="443"/>
      <c r="C229" s="72"/>
      <c r="D229" s="72"/>
      <c r="E229" s="72"/>
      <c r="F229" s="85"/>
      <c r="G229" s="72"/>
      <c r="H229" s="63"/>
      <c r="I229" s="413"/>
      <c r="J229" s="63"/>
      <c r="K229" s="62"/>
      <c r="L229" s="72"/>
      <c r="M229" s="293"/>
      <c r="N229" s="72"/>
      <c r="O229" s="336"/>
      <c r="P229" s="336"/>
      <c r="Q229" s="336"/>
      <c r="R229" s="336"/>
      <c r="S229" s="336"/>
      <c r="T229" s="336"/>
      <c r="U229" s="336"/>
      <c r="V229" s="336"/>
      <c r="W229" s="293"/>
      <c r="X229" s="293"/>
      <c r="Y229" s="293"/>
      <c r="Z229" s="293"/>
      <c r="AA229" s="293"/>
      <c r="AB229" s="293"/>
      <c r="AC229" s="293"/>
      <c r="AD229" s="293"/>
      <c r="AE229" s="293"/>
      <c r="AF229" s="293"/>
      <c r="AG229" s="293"/>
      <c r="AH229" s="293"/>
      <c r="AI229" s="293"/>
      <c r="AJ229" s="293"/>
      <c r="AK229" s="293"/>
      <c r="AL229" s="293"/>
      <c r="AM229" s="293"/>
      <c r="AN229" s="293"/>
      <c r="AO229" s="293"/>
      <c r="AP229" s="293"/>
      <c r="AQ229" s="293"/>
      <c r="AR229" s="293"/>
      <c r="AS229" s="293"/>
      <c r="AT229" s="293"/>
      <c r="AU229" s="293"/>
      <c r="AV229" s="293"/>
      <c r="AW229" s="293"/>
      <c r="AX229" s="293"/>
      <c r="AY229" s="293"/>
      <c r="AZ229" s="293"/>
      <c r="BA229" s="293"/>
      <c r="BB229" s="293"/>
      <c r="BC229" s="293"/>
      <c r="BD229" s="293"/>
      <c r="BE229" s="293"/>
      <c r="BF229" s="293"/>
      <c r="BG229" s="293"/>
      <c r="BH229" s="293"/>
      <c r="BI229" s="293"/>
      <c r="BJ229" s="293"/>
      <c r="BK229" s="293"/>
      <c r="BL229" s="293"/>
      <c r="BM229" s="293"/>
      <c r="BN229" s="293"/>
      <c r="BO229" s="293"/>
      <c r="BP229" s="293"/>
      <c r="BQ229" s="293"/>
    </row>
    <row r="230" spans="1:69" s="8" customFormat="1" ht="18.75" customHeight="1">
      <c r="A230" s="336"/>
      <c r="B230" s="443"/>
      <c r="C230" s="72"/>
      <c r="D230" s="72"/>
      <c r="E230" s="72"/>
      <c r="F230" s="85"/>
      <c r="G230" s="72"/>
      <c r="H230" s="63"/>
      <c r="I230" s="413"/>
      <c r="J230" s="63"/>
      <c r="K230" s="62"/>
      <c r="L230" s="72"/>
      <c r="M230" s="293"/>
      <c r="N230" s="72"/>
      <c r="O230" s="293"/>
      <c r="P230" s="293"/>
      <c r="Q230" s="336"/>
      <c r="R230" s="336"/>
      <c r="S230" s="336"/>
      <c r="T230" s="336"/>
      <c r="U230" s="336"/>
      <c r="V230" s="336"/>
      <c r="W230" s="293"/>
      <c r="X230" s="293"/>
      <c r="Y230" s="293"/>
      <c r="Z230" s="293"/>
      <c r="AA230" s="293"/>
      <c r="AB230" s="293"/>
      <c r="AC230" s="293"/>
      <c r="AD230" s="293"/>
      <c r="AE230" s="293"/>
      <c r="AF230" s="293"/>
      <c r="AG230" s="293"/>
      <c r="AH230" s="293"/>
      <c r="AI230" s="293"/>
      <c r="AJ230" s="293"/>
      <c r="AK230" s="293"/>
      <c r="AL230" s="293"/>
      <c r="AM230" s="293"/>
      <c r="AN230" s="293"/>
      <c r="AO230" s="293"/>
      <c r="AP230" s="293"/>
      <c r="AQ230" s="293"/>
      <c r="AR230" s="293"/>
      <c r="AS230" s="293"/>
      <c r="AT230" s="293"/>
      <c r="AU230" s="293"/>
      <c r="AV230" s="293"/>
      <c r="AW230" s="293"/>
      <c r="AX230" s="293"/>
      <c r="AY230" s="293"/>
      <c r="AZ230" s="293"/>
      <c r="BA230" s="293"/>
      <c r="BB230" s="293"/>
      <c r="BC230" s="293"/>
      <c r="BD230" s="293"/>
      <c r="BE230" s="293"/>
      <c r="BF230" s="293"/>
      <c r="BG230" s="293"/>
      <c r="BH230" s="293"/>
      <c r="BI230" s="293"/>
      <c r="BJ230" s="293"/>
      <c r="BK230" s="293"/>
      <c r="BL230" s="293"/>
      <c r="BM230" s="293"/>
      <c r="BN230" s="293"/>
      <c r="BO230" s="293"/>
      <c r="BP230" s="293"/>
      <c r="BQ230" s="293"/>
    </row>
    <row r="231" spans="1:69" s="8" customFormat="1" ht="15" customHeight="1">
      <c r="A231" s="336"/>
      <c r="B231" s="443"/>
      <c r="C231" s="72"/>
      <c r="D231" s="72"/>
      <c r="E231" s="72"/>
      <c r="F231" s="85"/>
      <c r="G231" s="72"/>
      <c r="H231" s="63"/>
      <c r="I231" s="413"/>
      <c r="J231" s="63"/>
      <c r="K231" s="62"/>
      <c r="L231" s="72"/>
      <c r="M231" s="293"/>
      <c r="N231" s="72"/>
      <c r="O231" s="293"/>
      <c r="P231" s="293"/>
      <c r="Q231" s="336"/>
      <c r="R231" s="336"/>
      <c r="S231" s="336"/>
      <c r="T231" s="336"/>
      <c r="U231" s="336"/>
      <c r="V231" s="336"/>
      <c r="W231" s="293"/>
      <c r="X231" s="293"/>
      <c r="Y231" s="293"/>
      <c r="Z231" s="293"/>
      <c r="AA231" s="293"/>
      <c r="AB231" s="293"/>
      <c r="AC231" s="293"/>
      <c r="AD231" s="293"/>
      <c r="AE231" s="293"/>
      <c r="AF231" s="293"/>
      <c r="AG231" s="293"/>
      <c r="AH231" s="293"/>
      <c r="AI231" s="293"/>
      <c r="AJ231" s="293"/>
      <c r="AK231" s="293"/>
      <c r="AL231" s="293"/>
      <c r="AM231" s="293"/>
      <c r="AN231" s="293"/>
      <c r="AO231" s="293"/>
      <c r="AP231" s="293"/>
      <c r="AQ231" s="293"/>
      <c r="AR231" s="293"/>
      <c r="AS231" s="293"/>
      <c r="AT231" s="293"/>
      <c r="AU231" s="293"/>
      <c r="AV231" s="293"/>
      <c r="AW231" s="293"/>
      <c r="AX231" s="293"/>
      <c r="AY231" s="293"/>
      <c r="AZ231" s="293"/>
      <c r="BA231" s="293"/>
      <c r="BB231" s="293"/>
      <c r="BC231" s="293"/>
      <c r="BD231" s="293"/>
      <c r="BE231" s="293"/>
      <c r="BF231" s="293"/>
      <c r="BG231" s="293"/>
      <c r="BH231" s="293"/>
      <c r="BI231" s="293"/>
      <c r="BJ231" s="293"/>
      <c r="BK231" s="293"/>
      <c r="BL231" s="293"/>
      <c r="BM231" s="293"/>
      <c r="BN231" s="293"/>
      <c r="BO231" s="293"/>
      <c r="BP231" s="293"/>
      <c r="BQ231" s="293"/>
    </row>
    <row r="232" spans="1:69" s="3" customFormat="1" ht="15" customHeight="1">
      <c r="A232" s="336"/>
      <c r="B232" s="443"/>
      <c r="C232" s="72"/>
      <c r="D232" s="72"/>
      <c r="E232" s="72"/>
      <c r="F232" s="85"/>
      <c r="G232" s="72"/>
      <c r="H232" s="63"/>
      <c r="I232" s="413"/>
      <c r="J232" s="63"/>
      <c r="K232" s="62"/>
      <c r="L232" s="72"/>
      <c r="M232" s="336"/>
      <c r="N232" s="72"/>
      <c r="O232" s="293"/>
      <c r="P232" s="293"/>
      <c r="Q232" s="293"/>
      <c r="R232" s="293"/>
      <c r="S232" s="293"/>
      <c r="T232" s="293"/>
      <c r="U232" s="293"/>
      <c r="V232" s="293"/>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6"/>
      <c r="AY232" s="336"/>
      <c r="AZ232" s="336"/>
      <c r="BA232" s="336"/>
      <c r="BB232" s="336"/>
      <c r="BC232" s="336"/>
      <c r="BD232" s="336"/>
      <c r="BE232" s="336"/>
      <c r="BF232" s="336"/>
      <c r="BG232" s="336"/>
      <c r="BH232" s="336"/>
      <c r="BI232" s="336"/>
      <c r="BJ232" s="336"/>
      <c r="BK232" s="336"/>
      <c r="BL232" s="336"/>
      <c r="BM232" s="336"/>
      <c r="BN232" s="336"/>
      <c r="BO232" s="336"/>
      <c r="BP232" s="336"/>
      <c r="BQ232" s="336"/>
    </row>
    <row r="233" spans="1:69" s="3" customFormat="1" ht="15" customHeight="1">
      <c r="A233" s="336"/>
      <c r="B233" s="443"/>
      <c r="C233" s="72"/>
      <c r="D233" s="72"/>
      <c r="E233" s="72"/>
      <c r="F233" s="85"/>
      <c r="G233" s="72"/>
      <c r="H233" s="63"/>
      <c r="I233" s="413"/>
      <c r="J233" s="63"/>
      <c r="K233" s="62"/>
      <c r="L233" s="72"/>
      <c r="M233" s="336"/>
      <c r="N233" s="72"/>
      <c r="O233" s="293"/>
      <c r="P233" s="293"/>
      <c r="Q233" s="293"/>
      <c r="R233" s="293"/>
      <c r="S233" s="293"/>
      <c r="T233" s="293"/>
      <c r="U233" s="293"/>
      <c r="V233" s="293"/>
      <c r="W233" s="336"/>
      <c r="X233" s="336"/>
      <c r="Y233" s="336"/>
      <c r="Z233" s="336"/>
      <c r="AA233" s="336"/>
      <c r="AB233" s="336"/>
      <c r="AC233" s="336"/>
      <c r="AD233" s="336"/>
      <c r="AE233" s="336"/>
      <c r="AF233" s="336"/>
      <c r="AG233" s="336"/>
      <c r="AH233" s="336"/>
      <c r="AI233" s="336"/>
      <c r="AJ233" s="336"/>
      <c r="AK233" s="336"/>
      <c r="AL233" s="336"/>
      <c r="AM233" s="336"/>
      <c r="AN233" s="336"/>
      <c r="AO233" s="336"/>
      <c r="AP233" s="336"/>
      <c r="AQ233" s="336"/>
      <c r="AR233" s="336"/>
      <c r="AS233" s="336"/>
      <c r="AT233" s="336"/>
      <c r="AU233" s="336"/>
      <c r="AV233" s="336"/>
      <c r="AW233" s="336"/>
      <c r="AX233" s="336"/>
      <c r="AY233" s="336"/>
      <c r="AZ233" s="336"/>
      <c r="BA233" s="336"/>
      <c r="BB233" s="336"/>
      <c r="BC233" s="336"/>
      <c r="BD233" s="336"/>
      <c r="BE233" s="336"/>
      <c r="BF233" s="336"/>
      <c r="BG233" s="336"/>
      <c r="BH233" s="336"/>
      <c r="BI233" s="336"/>
      <c r="BJ233" s="336"/>
      <c r="BK233" s="336"/>
      <c r="BL233" s="336"/>
      <c r="BM233" s="336"/>
      <c r="BN233" s="336"/>
      <c r="BO233" s="336"/>
      <c r="BP233" s="336"/>
      <c r="BQ233" s="336"/>
    </row>
    <row r="234" spans="1:69" s="3" customFormat="1" ht="15" customHeight="1">
      <c r="A234" s="336"/>
      <c r="B234" s="443"/>
      <c r="C234" s="72"/>
      <c r="D234" s="72"/>
      <c r="E234" s="72"/>
      <c r="F234" s="85"/>
      <c r="G234" s="72"/>
      <c r="H234" s="63"/>
      <c r="I234" s="413"/>
      <c r="J234" s="63"/>
      <c r="K234" s="62"/>
      <c r="L234" s="72"/>
      <c r="M234" s="336"/>
      <c r="N234" s="72"/>
      <c r="O234" s="336"/>
      <c r="P234" s="336"/>
      <c r="Q234" s="293"/>
      <c r="R234" s="293"/>
      <c r="S234" s="293"/>
      <c r="T234" s="293"/>
      <c r="U234" s="293"/>
      <c r="V234" s="293"/>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36"/>
      <c r="AW234" s="336"/>
      <c r="AX234" s="336"/>
      <c r="AY234" s="336"/>
      <c r="AZ234" s="336"/>
      <c r="BA234" s="336"/>
      <c r="BB234" s="336"/>
      <c r="BC234" s="336"/>
      <c r="BD234" s="336"/>
      <c r="BE234" s="336"/>
      <c r="BF234" s="336"/>
      <c r="BG234" s="336"/>
      <c r="BH234" s="336"/>
      <c r="BI234" s="336"/>
      <c r="BJ234" s="336"/>
      <c r="BK234" s="336"/>
      <c r="BL234" s="336"/>
      <c r="BM234" s="336"/>
      <c r="BN234" s="336"/>
      <c r="BO234" s="336"/>
      <c r="BP234" s="336"/>
      <c r="BQ234" s="336"/>
    </row>
    <row r="235" spans="1:69" s="3" customFormat="1" ht="15" customHeight="1">
      <c r="A235" s="336"/>
      <c r="B235" s="467"/>
      <c r="C235" s="63"/>
      <c r="D235" s="63"/>
      <c r="E235" s="63"/>
      <c r="F235" s="468"/>
      <c r="G235" s="72"/>
      <c r="H235" s="63"/>
      <c r="I235" s="660"/>
      <c r="J235" s="660"/>
      <c r="K235" s="62"/>
      <c r="L235" s="72"/>
      <c r="M235" s="336"/>
      <c r="N235" s="72"/>
      <c r="O235" s="336"/>
      <c r="P235" s="336"/>
      <c r="Q235" s="293"/>
      <c r="R235" s="293"/>
      <c r="S235" s="293"/>
      <c r="T235" s="293"/>
      <c r="U235" s="293"/>
      <c r="V235" s="293"/>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c r="AS235" s="336"/>
      <c r="AT235" s="336"/>
      <c r="AU235" s="336"/>
      <c r="AV235" s="336"/>
      <c r="AW235" s="336"/>
      <c r="AX235" s="336"/>
      <c r="AY235" s="336"/>
      <c r="AZ235" s="336"/>
      <c r="BA235" s="336"/>
      <c r="BB235" s="336"/>
      <c r="BC235" s="336"/>
      <c r="BD235" s="336"/>
      <c r="BE235" s="336"/>
      <c r="BF235" s="336"/>
      <c r="BG235" s="336"/>
      <c r="BH235" s="336"/>
      <c r="BI235" s="336"/>
      <c r="BJ235" s="336"/>
      <c r="BK235" s="336"/>
      <c r="BL235" s="336"/>
      <c r="BM235" s="336"/>
      <c r="BN235" s="336"/>
      <c r="BO235" s="336"/>
      <c r="BP235" s="336"/>
      <c r="BQ235" s="336"/>
    </row>
    <row r="236" spans="1:69" s="3" customFormat="1" ht="15" customHeight="1">
      <c r="A236" s="336"/>
      <c r="B236" s="467"/>
      <c r="C236" s="72"/>
      <c r="D236" s="72"/>
      <c r="E236" s="72"/>
      <c r="F236" s="468"/>
      <c r="G236" s="72"/>
      <c r="H236" s="72"/>
      <c r="I236" s="660"/>
      <c r="J236" s="660"/>
      <c r="K236" s="62"/>
      <c r="L236" s="72"/>
      <c r="M236" s="336"/>
      <c r="N236" s="72"/>
      <c r="O236" s="336"/>
      <c r="P236" s="336"/>
      <c r="Q236" s="336"/>
      <c r="R236" s="336"/>
      <c r="S236" s="336"/>
      <c r="T236" s="336"/>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row>
    <row r="237" spans="1:69" s="3" customFormat="1" ht="15" customHeight="1">
      <c r="A237" s="336"/>
      <c r="B237" s="467"/>
      <c r="C237" s="72"/>
      <c r="D237" s="72"/>
      <c r="E237" s="72"/>
      <c r="F237" s="468"/>
      <c r="G237" s="72"/>
      <c r="H237" s="72"/>
      <c r="I237" s="73"/>
      <c r="J237" s="63"/>
      <c r="K237" s="62"/>
      <c r="L237" s="72"/>
      <c r="M237" s="336"/>
      <c r="N237" s="72"/>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c r="AJ237" s="336"/>
      <c r="AK237" s="336"/>
      <c r="AL237" s="336"/>
      <c r="AM237" s="336"/>
      <c r="AN237" s="336"/>
      <c r="AO237" s="336"/>
      <c r="AP237" s="336"/>
      <c r="AQ237" s="336"/>
      <c r="AR237" s="336"/>
      <c r="AS237" s="336"/>
      <c r="AT237" s="336"/>
      <c r="AU237" s="336"/>
      <c r="AV237" s="336"/>
      <c r="AW237" s="336"/>
      <c r="AX237" s="336"/>
      <c r="AY237" s="336"/>
      <c r="AZ237" s="336"/>
      <c r="BA237" s="336"/>
      <c r="BB237" s="336"/>
      <c r="BC237" s="336"/>
      <c r="BD237" s="336"/>
      <c r="BE237" s="336"/>
      <c r="BF237" s="336"/>
      <c r="BG237" s="336"/>
      <c r="BH237" s="336"/>
      <c r="BI237" s="336"/>
      <c r="BJ237" s="336"/>
      <c r="BK237" s="336"/>
      <c r="BL237" s="336"/>
      <c r="BM237" s="336"/>
      <c r="BN237" s="336"/>
      <c r="BO237" s="336"/>
      <c r="BP237" s="336"/>
      <c r="BQ237" s="336"/>
    </row>
    <row r="238" spans="1:69" s="3" customFormat="1" ht="15" customHeight="1">
      <c r="A238" s="469"/>
      <c r="B238" s="470"/>
      <c r="C238" s="293"/>
      <c r="D238" s="293"/>
      <c r="E238" s="293"/>
      <c r="F238" s="468"/>
      <c r="G238" s="293"/>
      <c r="H238" s="293"/>
      <c r="I238" s="471"/>
      <c r="J238" s="293"/>
      <c r="K238" s="472"/>
      <c r="L238" s="72"/>
      <c r="M238" s="336"/>
      <c r="N238" s="72"/>
      <c r="O238" s="336"/>
      <c r="P238" s="336"/>
      <c r="Q238" s="336"/>
      <c r="R238" s="336"/>
      <c r="S238" s="336"/>
      <c r="T238" s="336"/>
      <c r="U238" s="336"/>
      <c r="V238" s="336"/>
      <c r="W238" s="336"/>
      <c r="X238" s="336"/>
      <c r="Y238" s="336"/>
      <c r="Z238" s="336"/>
      <c r="AA238" s="336"/>
      <c r="AB238" s="336"/>
      <c r="AC238" s="336"/>
      <c r="AD238" s="336"/>
      <c r="AE238" s="336"/>
      <c r="AF238" s="336"/>
      <c r="AG238" s="336"/>
      <c r="AH238" s="336"/>
      <c r="AI238" s="336"/>
      <c r="AJ238" s="336"/>
      <c r="AK238" s="336"/>
      <c r="AL238" s="336"/>
      <c r="AM238" s="336"/>
      <c r="AN238" s="336"/>
      <c r="AO238" s="336"/>
      <c r="AP238" s="336"/>
      <c r="AQ238" s="336"/>
      <c r="AR238" s="336"/>
      <c r="AS238" s="336"/>
      <c r="AT238" s="336"/>
      <c r="AU238" s="336"/>
      <c r="AV238" s="336"/>
      <c r="AW238" s="336"/>
      <c r="AX238" s="336"/>
      <c r="AY238" s="336"/>
      <c r="AZ238" s="336"/>
      <c r="BA238" s="336"/>
      <c r="BB238" s="336"/>
      <c r="BC238" s="336"/>
      <c r="BD238" s="336"/>
      <c r="BE238" s="336"/>
      <c r="BF238" s="336"/>
      <c r="BG238" s="336"/>
      <c r="BH238" s="336"/>
      <c r="BI238" s="336"/>
      <c r="BJ238" s="336"/>
      <c r="BK238" s="336"/>
      <c r="BL238" s="336"/>
      <c r="BM238" s="336"/>
      <c r="BN238" s="336"/>
      <c r="BO238" s="336"/>
      <c r="BP238" s="336"/>
      <c r="BQ238" s="336"/>
    </row>
    <row r="239" spans="1:69" s="3" customFormat="1" ht="15" customHeight="1">
      <c r="A239" s="473"/>
      <c r="B239" s="474"/>
      <c r="C239" s="293"/>
      <c r="D239" s="293"/>
      <c r="E239" s="293"/>
      <c r="F239" s="468"/>
      <c r="G239" s="293"/>
      <c r="H239" s="293"/>
      <c r="I239" s="471"/>
      <c r="J239" s="293"/>
      <c r="K239" s="472"/>
      <c r="L239" s="293"/>
      <c r="M239" s="336"/>
      <c r="N239" s="336"/>
      <c r="O239" s="336"/>
      <c r="P239" s="336"/>
      <c r="Q239" s="336"/>
      <c r="R239" s="336"/>
      <c r="S239" s="336"/>
      <c r="T239" s="336"/>
      <c r="U239" s="336"/>
      <c r="V239" s="336"/>
      <c r="W239" s="336"/>
      <c r="X239" s="336"/>
      <c r="Y239" s="336"/>
      <c r="Z239" s="336"/>
      <c r="AA239" s="336"/>
      <c r="AB239" s="336"/>
      <c r="AC239" s="336"/>
      <c r="AD239" s="336"/>
      <c r="AE239" s="336"/>
      <c r="AF239" s="336"/>
      <c r="AG239" s="336"/>
      <c r="AH239" s="336"/>
      <c r="AI239" s="336"/>
      <c r="AJ239" s="336"/>
      <c r="AK239" s="336"/>
      <c r="AL239" s="336"/>
      <c r="AM239" s="336"/>
      <c r="AN239" s="336"/>
      <c r="AO239" s="336"/>
      <c r="AP239" s="336"/>
      <c r="AQ239" s="336"/>
      <c r="AR239" s="336"/>
      <c r="AS239" s="336"/>
      <c r="AT239" s="336"/>
      <c r="AU239" s="336"/>
      <c r="AV239" s="336"/>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row>
    <row r="240" spans="1:69" s="3" customFormat="1" ht="15" customHeight="1">
      <c r="A240" s="473"/>
      <c r="B240" s="660"/>
      <c r="C240" s="660"/>
      <c r="D240" s="63"/>
      <c r="E240" s="63"/>
      <c r="F240" s="85"/>
      <c r="G240" s="63"/>
      <c r="H240" s="63"/>
      <c r="I240" s="73"/>
      <c r="J240" s="63"/>
      <c r="K240" s="475"/>
      <c r="L240" s="293"/>
      <c r="M240" s="336"/>
      <c r="N240" s="336"/>
      <c r="O240" s="336"/>
      <c r="P240" s="336"/>
      <c r="Q240" s="336"/>
      <c r="R240" s="336"/>
      <c r="S240" s="336"/>
      <c r="T240" s="336"/>
      <c r="U240" s="336"/>
      <c r="V240" s="336"/>
      <c r="W240" s="336"/>
      <c r="X240" s="336"/>
      <c r="Y240" s="336"/>
      <c r="Z240" s="336"/>
      <c r="AA240" s="336"/>
      <c r="AB240" s="336"/>
      <c r="AC240" s="336"/>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6"/>
      <c r="AY240" s="336"/>
      <c r="AZ240" s="336"/>
      <c r="BA240" s="336"/>
      <c r="BB240" s="336"/>
      <c r="BC240" s="336"/>
      <c r="BD240" s="336"/>
      <c r="BE240" s="336"/>
      <c r="BF240" s="336"/>
      <c r="BG240" s="336"/>
      <c r="BH240" s="336"/>
      <c r="BI240" s="336"/>
      <c r="BJ240" s="336"/>
      <c r="BK240" s="336"/>
      <c r="BL240" s="336"/>
      <c r="BM240" s="336"/>
      <c r="BN240" s="336"/>
      <c r="BO240" s="336"/>
      <c r="BP240" s="336"/>
      <c r="BQ240" s="336"/>
    </row>
    <row r="241" spans="1:69" s="3" customFormat="1" ht="15" customHeight="1">
      <c r="A241" s="473"/>
      <c r="B241" s="63"/>
      <c r="C241" s="63"/>
      <c r="D241" s="63"/>
      <c r="E241" s="63"/>
      <c r="F241" s="85"/>
      <c r="G241" s="63"/>
      <c r="H241" s="63"/>
      <c r="I241" s="73"/>
      <c r="J241" s="63"/>
      <c r="K241" s="476"/>
      <c r="L241" s="72"/>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c r="BB241" s="336"/>
      <c r="BC241" s="336"/>
      <c r="BD241" s="336"/>
      <c r="BE241" s="336"/>
      <c r="BF241" s="336"/>
      <c r="BG241" s="336"/>
      <c r="BH241" s="336"/>
      <c r="BI241" s="336"/>
      <c r="BJ241" s="336"/>
      <c r="BK241" s="336"/>
      <c r="BL241" s="336"/>
      <c r="BM241" s="336"/>
      <c r="BN241" s="336"/>
      <c r="BO241" s="336"/>
      <c r="BP241" s="336"/>
      <c r="BQ241" s="336"/>
    </row>
    <row r="242" spans="1:69" s="3" customFormat="1" ht="15" customHeight="1">
      <c r="A242" s="336"/>
      <c r="B242" s="443"/>
      <c r="C242" s="72"/>
      <c r="D242" s="72"/>
      <c r="E242" s="72"/>
      <c r="F242" s="85"/>
      <c r="G242" s="72"/>
      <c r="H242" s="63"/>
      <c r="I242" s="413"/>
      <c r="J242" s="63"/>
      <c r="K242" s="62"/>
      <c r="L242" s="72"/>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6"/>
      <c r="AN242" s="336"/>
      <c r="AO242" s="336"/>
      <c r="AP242" s="336"/>
      <c r="AQ242" s="336"/>
      <c r="AR242" s="336"/>
      <c r="AS242" s="336"/>
      <c r="AT242" s="336"/>
      <c r="AU242" s="336"/>
      <c r="AV242" s="336"/>
      <c r="AW242" s="336"/>
      <c r="AX242" s="336"/>
      <c r="AY242" s="336"/>
      <c r="AZ242" s="336"/>
      <c r="BA242" s="336"/>
      <c r="BB242" s="336"/>
      <c r="BC242" s="336"/>
      <c r="BD242" s="336"/>
      <c r="BE242" s="336"/>
      <c r="BF242" s="336"/>
      <c r="BG242" s="336"/>
      <c r="BH242" s="336"/>
      <c r="BI242" s="336"/>
      <c r="BJ242" s="336"/>
      <c r="BK242" s="336"/>
      <c r="BL242" s="336"/>
      <c r="BM242" s="336"/>
      <c r="BN242" s="336"/>
      <c r="BO242" s="336"/>
      <c r="BP242" s="336"/>
      <c r="BQ242" s="336"/>
    </row>
    <row r="243" spans="1:69" s="3" customFormat="1" ht="15" customHeight="1">
      <c r="A243" s="336"/>
      <c r="B243" s="443"/>
      <c r="C243" s="72"/>
      <c r="D243" s="72"/>
      <c r="E243" s="72"/>
      <c r="F243" s="85"/>
      <c r="G243" s="72"/>
      <c r="H243" s="63"/>
      <c r="I243" s="413"/>
      <c r="J243" s="63"/>
      <c r="K243" s="62"/>
      <c r="L243" s="72"/>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6"/>
      <c r="AN243" s="336"/>
      <c r="AO243" s="336"/>
      <c r="AP243" s="336"/>
      <c r="AQ243" s="336"/>
      <c r="AR243" s="336"/>
      <c r="AS243" s="336"/>
      <c r="AT243" s="336"/>
      <c r="AU243" s="336"/>
      <c r="AV243" s="336"/>
      <c r="AW243" s="336"/>
      <c r="AX243" s="336"/>
      <c r="AY243" s="336"/>
      <c r="AZ243" s="336"/>
      <c r="BA243" s="336"/>
      <c r="BB243" s="336"/>
      <c r="BC243" s="336"/>
      <c r="BD243" s="336"/>
      <c r="BE243" s="336"/>
      <c r="BF243" s="336"/>
      <c r="BG243" s="336"/>
      <c r="BH243" s="336"/>
      <c r="BI243" s="336"/>
      <c r="BJ243" s="336"/>
      <c r="BK243" s="336"/>
      <c r="BL243" s="336"/>
      <c r="BM243" s="336"/>
      <c r="BN243" s="336"/>
      <c r="BO243" s="336"/>
      <c r="BP243" s="336"/>
      <c r="BQ243" s="336"/>
    </row>
    <row r="244" spans="1:69" s="3" customFormat="1" ht="15" customHeight="1">
      <c r="A244" s="336"/>
      <c r="B244" s="443"/>
      <c r="C244" s="72"/>
      <c r="D244" s="72"/>
      <c r="E244" s="72"/>
      <c r="F244" s="85"/>
      <c r="G244" s="72"/>
      <c r="H244" s="63"/>
      <c r="I244" s="413"/>
      <c r="J244" s="63"/>
      <c r="K244" s="62"/>
      <c r="L244" s="72"/>
      <c r="M244" s="336"/>
      <c r="N244" s="336"/>
      <c r="O244" s="293"/>
      <c r="P244" s="293"/>
      <c r="Q244" s="336"/>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6"/>
      <c r="AN244" s="336"/>
      <c r="AO244" s="336"/>
      <c r="AP244" s="336"/>
      <c r="AQ244" s="336"/>
      <c r="AR244" s="336"/>
      <c r="AS244" s="336"/>
      <c r="AT244" s="336"/>
      <c r="AU244" s="336"/>
      <c r="AV244" s="336"/>
      <c r="AW244" s="336"/>
      <c r="AX244" s="336"/>
      <c r="AY244" s="336"/>
      <c r="AZ244" s="336"/>
      <c r="BA244" s="336"/>
      <c r="BB244" s="336"/>
      <c r="BC244" s="336"/>
      <c r="BD244" s="336"/>
      <c r="BE244" s="336"/>
      <c r="BF244" s="336"/>
      <c r="BG244" s="336"/>
      <c r="BH244" s="336"/>
      <c r="BI244" s="336"/>
      <c r="BJ244" s="336"/>
      <c r="BK244" s="336"/>
      <c r="BL244" s="336"/>
      <c r="BM244" s="336"/>
      <c r="BN244" s="336"/>
      <c r="BO244" s="336"/>
      <c r="BP244" s="336"/>
      <c r="BQ244" s="336"/>
    </row>
    <row r="245" spans="1:69" s="3" customFormat="1" ht="15" customHeight="1">
      <c r="A245" s="336"/>
      <c r="B245" s="443"/>
      <c r="C245" s="72"/>
      <c r="D245" s="72"/>
      <c r="E245" s="72"/>
      <c r="F245" s="85"/>
      <c r="G245" s="72"/>
      <c r="H245" s="63"/>
      <c r="I245" s="413"/>
      <c r="J245" s="63"/>
      <c r="K245" s="62"/>
      <c r="L245" s="72"/>
      <c r="M245" s="336"/>
      <c r="N245" s="336"/>
      <c r="O245" s="293"/>
      <c r="P245" s="293"/>
      <c r="Q245" s="336"/>
      <c r="R245" s="336"/>
      <c r="S245" s="336"/>
      <c r="T245" s="336"/>
      <c r="U245" s="336"/>
      <c r="V245" s="336"/>
      <c r="W245" s="336"/>
      <c r="X245" s="336"/>
      <c r="Y245" s="336"/>
      <c r="Z245" s="336"/>
      <c r="AA245" s="336"/>
      <c r="AB245" s="336"/>
      <c r="AC245" s="336"/>
      <c r="AD245" s="336"/>
      <c r="AE245" s="336"/>
      <c r="AF245" s="336"/>
      <c r="AG245" s="336"/>
      <c r="AH245" s="336"/>
      <c r="AI245" s="336"/>
      <c r="AJ245" s="336"/>
      <c r="AK245" s="336"/>
      <c r="AL245" s="336"/>
      <c r="AM245" s="336"/>
      <c r="AN245" s="336"/>
      <c r="AO245" s="336"/>
      <c r="AP245" s="336"/>
      <c r="AQ245" s="336"/>
      <c r="AR245" s="336"/>
      <c r="AS245" s="336"/>
      <c r="AT245" s="336"/>
      <c r="AU245" s="336"/>
      <c r="AV245" s="336"/>
      <c r="AW245" s="336"/>
      <c r="AX245" s="336"/>
      <c r="AY245" s="336"/>
      <c r="AZ245" s="336"/>
      <c r="BA245" s="336"/>
      <c r="BB245" s="336"/>
      <c r="BC245" s="336"/>
      <c r="BD245" s="336"/>
      <c r="BE245" s="336"/>
      <c r="BF245" s="336"/>
      <c r="BG245" s="336"/>
      <c r="BH245" s="336"/>
      <c r="BI245" s="336"/>
      <c r="BJ245" s="336"/>
      <c r="BK245" s="336"/>
      <c r="BL245" s="336"/>
      <c r="BM245" s="336"/>
      <c r="BN245" s="336"/>
      <c r="BO245" s="336"/>
      <c r="BP245" s="336"/>
      <c r="BQ245" s="336"/>
    </row>
    <row r="246" spans="1:69" s="3" customFormat="1" ht="15" customHeight="1">
      <c r="A246" s="336"/>
      <c r="B246" s="467"/>
      <c r="C246" s="63"/>
      <c r="D246" s="63"/>
      <c r="E246" s="63"/>
      <c r="F246" s="468"/>
      <c r="G246" s="72"/>
      <c r="H246" s="63"/>
      <c r="I246" s="660"/>
      <c r="J246" s="660"/>
      <c r="K246" s="62"/>
      <c r="L246" s="72"/>
      <c r="M246" s="336"/>
      <c r="N246" s="336"/>
      <c r="O246" s="293"/>
      <c r="P246" s="293"/>
      <c r="Q246" s="293"/>
      <c r="R246" s="293"/>
      <c r="S246" s="293"/>
      <c r="T246" s="293"/>
      <c r="U246" s="293"/>
      <c r="V246" s="293"/>
      <c r="W246" s="336"/>
      <c r="X246" s="336"/>
      <c r="Y246" s="336"/>
      <c r="Z246" s="336"/>
      <c r="AA246" s="336"/>
      <c r="AB246" s="336"/>
      <c r="AC246" s="336"/>
      <c r="AD246" s="336"/>
      <c r="AE246" s="336"/>
      <c r="AF246" s="336"/>
      <c r="AG246" s="336"/>
      <c r="AH246" s="336"/>
      <c r="AI246" s="336"/>
      <c r="AJ246" s="336"/>
      <c r="AK246" s="336"/>
      <c r="AL246" s="336"/>
      <c r="AM246" s="336"/>
      <c r="AN246" s="336"/>
      <c r="AO246" s="336"/>
      <c r="AP246" s="336"/>
      <c r="AQ246" s="336"/>
      <c r="AR246" s="336"/>
      <c r="AS246" s="336"/>
      <c r="AT246" s="336"/>
      <c r="AU246" s="336"/>
      <c r="AV246" s="336"/>
      <c r="AW246" s="336"/>
      <c r="AX246" s="336"/>
      <c r="AY246" s="336"/>
      <c r="AZ246" s="336"/>
      <c r="BA246" s="336"/>
      <c r="BB246" s="336"/>
      <c r="BC246" s="336"/>
      <c r="BD246" s="336"/>
      <c r="BE246" s="336"/>
      <c r="BF246" s="336"/>
      <c r="BG246" s="336"/>
      <c r="BH246" s="336"/>
      <c r="BI246" s="336"/>
      <c r="BJ246" s="336"/>
      <c r="BK246" s="336"/>
      <c r="BL246" s="336"/>
      <c r="BM246" s="336"/>
      <c r="BN246" s="336"/>
      <c r="BO246" s="336"/>
      <c r="BP246" s="336"/>
      <c r="BQ246" s="336"/>
    </row>
    <row r="247" spans="1:69" s="3" customFormat="1" ht="15" customHeight="1">
      <c r="A247" s="336"/>
      <c r="B247" s="467"/>
      <c r="C247" s="72"/>
      <c r="D247" s="72"/>
      <c r="E247" s="72"/>
      <c r="F247" s="468"/>
      <c r="G247" s="72"/>
      <c r="H247" s="72"/>
      <c r="I247" s="660"/>
      <c r="J247" s="660"/>
      <c r="K247" s="62"/>
      <c r="L247" s="72"/>
      <c r="M247" s="336"/>
      <c r="N247" s="336"/>
      <c r="O247" s="293"/>
      <c r="P247" s="293"/>
      <c r="Q247" s="293"/>
      <c r="R247" s="293"/>
      <c r="S247" s="293"/>
      <c r="T247" s="293"/>
      <c r="U247" s="293"/>
      <c r="V247" s="293"/>
      <c r="W247" s="336"/>
      <c r="X247" s="336"/>
      <c r="Y247" s="336"/>
      <c r="Z247" s="336"/>
      <c r="AA247" s="336"/>
      <c r="AB247" s="336"/>
      <c r="AC247" s="336"/>
      <c r="AD247" s="336"/>
      <c r="AE247" s="336"/>
      <c r="AF247" s="336"/>
      <c r="AG247" s="336"/>
      <c r="AH247" s="336"/>
      <c r="AI247" s="336"/>
      <c r="AJ247" s="336"/>
      <c r="AK247" s="336"/>
      <c r="AL247" s="336"/>
      <c r="AM247" s="336"/>
      <c r="AN247" s="336"/>
      <c r="AO247" s="336"/>
      <c r="AP247" s="336"/>
      <c r="AQ247" s="336"/>
      <c r="AR247" s="336"/>
      <c r="AS247" s="336"/>
      <c r="AT247" s="336"/>
      <c r="AU247" s="336"/>
      <c r="AV247" s="336"/>
      <c r="AW247" s="336"/>
      <c r="AX247" s="336"/>
      <c r="AY247" s="336"/>
      <c r="AZ247" s="336"/>
      <c r="BA247" s="336"/>
      <c r="BB247" s="336"/>
      <c r="BC247" s="336"/>
      <c r="BD247" s="336"/>
      <c r="BE247" s="336"/>
      <c r="BF247" s="336"/>
      <c r="BG247" s="336"/>
      <c r="BH247" s="336"/>
      <c r="BI247" s="336"/>
      <c r="BJ247" s="336"/>
      <c r="BK247" s="336"/>
      <c r="BL247" s="336"/>
      <c r="BM247" s="336"/>
      <c r="BN247" s="336"/>
      <c r="BO247" s="336"/>
      <c r="BP247" s="336"/>
      <c r="BQ247" s="336"/>
    </row>
    <row r="248" spans="1:69" s="3" customFormat="1" ht="15" customHeight="1">
      <c r="A248" s="336"/>
      <c r="B248" s="467"/>
      <c r="C248" s="72"/>
      <c r="D248" s="72"/>
      <c r="E248" s="72"/>
      <c r="F248" s="468"/>
      <c r="G248" s="72"/>
      <c r="H248" s="72"/>
      <c r="I248" s="73"/>
      <c r="J248" s="63"/>
      <c r="K248" s="62"/>
      <c r="L248" s="72"/>
      <c r="M248" s="336"/>
      <c r="N248" s="72"/>
      <c r="O248" s="336"/>
      <c r="P248" s="336"/>
      <c r="Q248" s="293"/>
      <c r="R248" s="293"/>
      <c r="S248" s="293"/>
      <c r="T248" s="293"/>
      <c r="U248" s="293"/>
      <c r="V248" s="293"/>
      <c r="W248" s="336"/>
      <c r="X248" s="336"/>
      <c r="Y248" s="336"/>
      <c r="Z248" s="336"/>
      <c r="AA248" s="336"/>
      <c r="AB248" s="336"/>
      <c r="AC248" s="336"/>
      <c r="AD248" s="336"/>
      <c r="AE248" s="336"/>
      <c r="AF248" s="336"/>
      <c r="AG248" s="336"/>
      <c r="AH248" s="336"/>
      <c r="AI248" s="336"/>
      <c r="AJ248" s="336"/>
      <c r="AK248" s="336"/>
      <c r="AL248" s="336"/>
      <c r="AM248" s="336"/>
      <c r="AN248" s="336"/>
      <c r="AO248" s="336"/>
      <c r="AP248" s="336"/>
      <c r="AQ248" s="336"/>
      <c r="AR248" s="336"/>
      <c r="AS248" s="336"/>
      <c r="AT248" s="336"/>
      <c r="AU248" s="336"/>
      <c r="AV248" s="336"/>
      <c r="AW248" s="336"/>
      <c r="AX248" s="336"/>
      <c r="AY248" s="336"/>
      <c r="AZ248" s="336"/>
      <c r="BA248" s="336"/>
      <c r="BB248" s="336"/>
      <c r="BC248" s="336"/>
      <c r="BD248" s="336"/>
      <c r="BE248" s="336"/>
      <c r="BF248" s="336"/>
      <c r="BG248" s="336"/>
      <c r="BH248" s="336"/>
      <c r="BI248" s="336"/>
      <c r="BJ248" s="336"/>
      <c r="BK248" s="336"/>
      <c r="BL248" s="336"/>
      <c r="BM248" s="336"/>
      <c r="BN248" s="336"/>
      <c r="BO248" s="336"/>
      <c r="BP248" s="336"/>
      <c r="BQ248" s="336"/>
    </row>
    <row r="249" spans="1:69" s="3" customFormat="1" ht="18.75" customHeight="1">
      <c r="A249" s="336"/>
      <c r="B249" s="467"/>
      <c r="C249" s="72"/>
      <c r="D249" s="72"/>
      <c r="E249" s="72"/>
      <c r="F249" s="468"/>
      <c r="G249" s="72"/>
      <c r="H249" s="72"/>
      <c r="I249" s="659"/>
      <c r="J249" s="659"/>
      <c r="K249" s="62"/>
      <c r="L249" s="72"/>
      <c r="M249" s="336"/>
      <c r="N249" s="72"/>
      <c r="O249" s="336"/>
      <c r="P249" s="336"/>
      <c r="Q249" s="293"/>
      <c r="R249" s="293"/>
      <c r="S249" s="293"/>
      <c r="T249" s="293"/>
      <c r="U249" s="293"/>
      <c r="V249" s="293"/>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c r="AT249" s="336"/>
      <c r="AU249" s="336"/>
      <c r="AV249" s="336"/>
      <c r="AW249" s="336"/>
      <c r="AX249" s="336"/>
      <c r="AY249" s="336"/>
      <c r="AZ249" s="336"/>
      <c r="BA249" s="336"/>
      <c r="BB249" s="336"/>
      <c r="BC249" s="336"/>
      <c r="BD249" s="336"/>
      <c r="BE249" s="336"/>
      <c r="BF249" s="336"/>
      <c r="BG249" s="336"/>
      <c r="BH249" s="336"/>
      <c r="BI249" s="336"/>
      <c r="BJ249" s="336"/>
      <c r="BK249" s="336"/>
      <c r="BL249" s="336"/>
      <c r="BM249" s="336"/>
      <c r="BN249" s="336"/>
      <c r="BO249" s="336"/>
      <c r="BP249" s="336"/>
      <c r="BQ249" s="336"/>
    </row>
    <row r="250" spans="1:69" s="8" customFormat="1" ht="18.75" customHeight="1">
      <c r="A250" s="293"/>
      <c r="B250" s="474"/>
      <c r="C250" s="293"/>
      <c r="D250" s="293"/>
      <c r="E250" s="293"/>
      <c r="F250" s="468"/>
      <c r="G250" s="293"/>
      <c r="H250" s="293"/>
      <c r="I250" s="659"/>
      <c r="J250" s="659"/>
      <c r="K250" s="62"/>
      <c r="L250" s="72"/>
      <c r="M250" s="293"/>
      <c r="N250" s="72"/>
      <c r="O250" s="336"/>
      <c r="P250" s="336"/>
      <c r="Q250" s="336"/>
      <c r="R250" s="336"/>
      <c r="S250" s="336"/>
      <c r="T250" s="336"/>
      <c r="U250" s="336"/>
      <c r="V250" s="336"/>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3"/>
      <c r="AY250" s="293"/>
      <c r="AZ250" s="293"/>
      <c r="BA250" s="293"/>
      <c r="BB250" s="293"/>
      <c r="BC250" s="293"/>
      <c r="BD250" s="293"/>
      <c r="BE250" s="293"/>
      <c r="BF250" s="293"/>
      <c r="BG250" s="293"/>
      <c r="BH250" s="293"/>
      <c r="BI250" s="293"/>
      <c r="BJ250" s="293"/>
      <c r="BK250" s="293"/>
      <c r="BL250" s="293"/>
      <c r="BM250" s="293"/>
      <c r="BN250" s="293"/>
      <c r="BO250" s="293"/>
      <c r="BP250" s="293"/>
      <c r="BQ250" s="293"/>
    </row>
    <row r="251" spans="1:69" s="8" customFormat="1" ht="11.25" customHeight="1">
      <c r="A251" s="293"/>
      <c r="B251" s="474"/>
      <c r="C251" s="293"/>
      <c r="D251" s="293"/>
      <c r="E251" s="293"/>
      <c r="F251" s="468"/>
      <c r="G251" s="293"/>
      <c r="H251" s="293"/>
      <c r="I251" s="471"/>
      <c r="J251" s="293"/>
      <c r="K251" s="472"/>
      <c r="L251" s="72"/>
      <c r="M251" s="293"/>
      <c r="N251" s="293"/>
      <c r="O251" s="336"/>
      <c r="P251" s="336"/>
      <c r="Q251" s="336"/>
      <c r="R251" s="336"/>
      <c r="S251" s="336"/>
      <c r="T251" s="336"/>
      <c r="U251" s="336"/>
      <c r="V251" s="336"/>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3"/>
      <c r="AY251" s="293"/>
      <c r="AZ251" s="293"/>
      <c r="BA251" s="293"/>
      <c r="BB251" s="293"/>
      <c r="BC251" s="293"/>
      <c r="BD251" s="293"/>
      <c r="BE251" s="293"/>
      <c r="BF251" s="293"/>
      <c r="BG251" s="293"/>
      <c r="BH251" s="293"/>
      <c r="BI251" s="293"/>
      <c r="BJ251" s="293"/>
      <c r="BK251" s="293"/>
      <c r="BL251" s="293"/>
      <c r="BM251" s="293"/>
      <c r="BN251" s="293"/>
      <c r="BO251" s="293"/>
      <c r="BP251" s="293"/>
      <c r="BQ251" s="293"/>
    </row>
    <row r="252" spans="1:69" s="8" customFormat="1" ht="18.75" customHeight="1">
      <c r="A252" s="293"/>
      <c r="B252" s="474"/>
      <c r="C252" s="293"/>
      <c r="D252" s="293"/>
      <c r="E252" s="293"/>
      <c r="F252" s="468"/>
      <c r="G252" s="293"/>
      <c r="H252" s="293"/>
      <c r="I252" s="471"/>
      <c r="J252" s="293"/>
      <c r="K252" s="472"/>
      <c r="L252" s="293"/>
      <c r="M252" s="293"/>
      <c r="N252" s="336"/>
      <c r="O252" s="336"/>
      <c r="P252" s="336"/>
      <c r="Q252" s="336"/>
      <c r="R252" s="336"/>
      <c r="S252" s="336"/>
      <c r="T252" s="336"/>
      <c r="U252" s="336"/>
      <c r="V252" s="336"/>
      <c r="W252" s="293"/>
      <c r="X252" s="293"/>
      <c r="Y252" s="293"/>
      <c r="Z252" s="293"/>
      <c r="AA252" s="293"/>
      <c r="AB252" s="293"/>
      <c r="AC252" s="293"/>
      <c r="AD252" s="293"/>
      <c r="AE252" s="293"/>
      <c r="AF252" s="293"/>
      <c r="AG252" s="293"/>
      <c r="AH252" s="293"/>
      <c r="AI252" s="293"/>
      <c r="AJ252" s="293"/>
      <c r="AK252" s="293"/>
      <c r="AL252" s="293"/>
      <c r="AM252" s="293"/>
      <c r="AN252" s="293"/>
      <c r="AO252" s="293"/>
      <c r="AP252" s="293"/>
      <c r="AQ252" s="293"/>
      <c r="AR252" s="293"/>
      <c r="AS252" s="293"/>
      <c r="AT252" s="293"/>
      <c r="AU252" s="293"/>
      <c r="AV252" s="293"/>
      <c r="AW252" s="293"/>
      <c r="AX252" s="293"/>
      <c r="AY252" s="293"/>
      <c r="AZ252" s="293"/>
      <c r="BA252" s="293"/>
      <c r="BB252" s="293"/>
      <c r="BC252" s="293"/>
      <c r="BD252" s="293"/>
      <c r="BE252" s="293"/>
      <c r="BF252" s="293"/>
      <c r="BG252" s="293"/>
      <c r="BH252" s="293"/>
      <c r="BI252" s="293"/>
      <c r="BJ252" s="293"/>
      <c r="BK252" s="293"/>
      <c r="BL252" s="293"/>
      <c r="BM252" s="293"/>
      <c r="BN252" s="293"/>
      <c r="BO252" s="293"/>
      <c r="BP252" s="293"/>
      <c r="BQ252" s="293"/>
    </row>
    <row r="253" spans="1:69" s="8" customFormat="1" ht="15" customHeight="1">
      <c r="A253" s="293"/>
      <c r="B253" s="474"/>
      <c r="C253" s="293"/>
      <c r="D253" s="293"/>
      <c r="E253" s="293"/>
      <c r="F253" s="468"/>
      <c r="G253" s="293"/>
      <c r="H253" s="293"/>
      <c r="I253" s="471"/>
      <c r="J253" s="293"/>
      <c r="K253" s="472"/>
      <c r="L253" s="293"/>
      <c r="M253" s="293"/>
      <c r="N253" s="336"/>
      <c r="O253" s="336"/>
      <c r="P253" s="336"/>
      <c r="Q253" s="336"/>
      <c r="R253" s="336"/>
      <c r="S253" s="336"/>
      <c r="T253" s="336"/>
      <c r="U253" s="336"/>
      <c r="V253" s="336"/>
      <c r="W253" s="293"/>
      <c r="X253" s="293"/>
      <c r="Y253" s="293"/>
      <c r="Z253" s="293"/>
      <c r="AA253" s="293"/>
      <c r="AB253" s="293"/>
      <c r="AC253" s="293"/>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3"/>
      <c r="AY253" s="293"/>
      <c r="AZ253" s="293"/>
      <c r="BA253" s="293"/>
      <c r="BB253" s="293"/>
      <c r="BC253" s="293"/>
      <c r="BD253" s="293"/>
      <c r="BE253" s="293"/>
      <c r="BF253" s="293"/>
      <c r="BG253" s="293"/>
      <c r="BH253" s="293"/>
      <c r="BI253" s="293"/>
      <c r="BJ253" s="293"/>
      <c r="BK253" s="293"/>
      <c r="BL253" s="293"/>
      <c r="BM253" s="293"/>
      <c r="BN253" s="293"/>
      <c r="BO253" s="293"/>
      <c r="BP253" s="293"/>
      <c r="BQ253" s="293"/>
    </row>
    <row r="254" spans="1:69" s="3" customFormat="1" ht="15" customHeight="1">
      <c r="A254" s="293"/>
      <c r="B254" s="474"/>
      <c r="C254" s="293"/>
      <c r="D254" s="293"/>
      <c r="E254" s="293"/>
      <c r="F254" s="468"/>
      <c r="G254" s="293"/>
      <c r="H254" s="293"/>
      <c r="I254" s="471"/>
      <c r="J254" s="293"/>
      <c r="K254" s="472"/>
      <c r="L254" s="293"/>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6"/>
      <c r="AY254" s="336"/>
      <c r="AZ254" s="336"/>
      <c r="BA254" s="336"/>
      <c r="BB254" s="336"/>
      <c r="BC254" s="336"/>
      <c r="BD254" s="336"/>
      <c r="BE254" s="336"/>
      <c r="BF254" s="336"/>
      <c r="BG254" s="336"/>
      <c r="BH254" s="336"/>
      <c r="BI254" s="336"/>
      <c r="BJ254" s="336"/>
      <c r="BK254" s="336"/>
      <c r="BL254" s="336"/>
      <c r="BM254" s="336"/>
      <c r="BN254" s="336"/>
      <c r="BO254" s="336"/>
      <c r="BP254" s="336"/>
      <c r="BQ254" s="336"/>
    </row>
    <row r="255" spans="1:69" s="3" customFormat="1" ht="15" customHeight="1">
      <c r="A255" s="293"/>
      <c r="B255" s="474"/>
      <c r="C255" s="293"/>
      <c r="D255" s="293"/>
      <c r="E255" s="293"/>
      <c r="F255" s="468"/>
      <c r="G255" s="293"/>
      <c r="H255" s="293"/>
      <c r="I255" s="471"/>
      <c r="J255" s="293"/>
      <c r="K255" s="472"/>
      <c r="L255" s="293"/>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6"/>
      <c r="AY255" s="336"/>
      <c r="AZ255" s="336"/>
      <c r="BA255" s="336"/>
      <c r="BB255" s="336"/>
      <c r="BC255" s="336"/>
      <c r="BD255" s="336"/>
      <c r="BE255" s="336"/>
      <c r="BF255" s="336"/>
      <c r="BG255" s="336"/>
      <c r="BH255" s="336"/>
      <c r="BI255" s="336"/>
      <c r="BJ255" s="336"/>
      <c r="BK255" s="336"/>
      <c r="BL255" s="336"/>
      <c r="BM255" s="336"/>
      <c r="BN255" s="336"/>
      <c r="BO255" s="336"/>
      <c r="BP255" s="336"/>
      <c r="BQ255" s="336"/>
    </row>
    <row r="256" spans="1:69" s="3" customFormat="1" ht="15" customHeight="1">
      <c r="A256" s="293"/>
      <c r="B256" s="474"/>
      <c r="C256" s="293"/>
      <c r="D256" s="293"/>
      <c r="E256" s="293"/>
      <c r="F256" s="468"/>
      <c r="G256" s="293"/>
      <c r="H256" s="293"/>
      <c r="I256" s="471"/>
      <c r="J256" s="293"/>
      <c r="K256" s="472"/>
      <c r="L256" s="293"/>
      <c r="M256" s="336"/>
      <c r="N256" s="336"/>
      <c r="O256" s="293"/>
      <c r="P256" s="293"/>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36"/>
      <c r="BH256" s="336"/>
      <c r="BI256" s="336"/>
      <c r="BJ256" s="336"/>
      <c r="BK256" s="336"/>
      <c r="BL256" s="336"/>
      <c r="BM256" s="336"/>
      <c r="BN256" s="336"/>
      <c r="BO256" s="336"/>
      <c r="BP256" s="336"/>
      <c r="BQ256" s="336"/>
    </row>
    <row r="257" spans="1:69" s="3" customFormat="1" ht="15" customHeight="1">
      <c r="A257" s="293"/>
      <c r="B257" s="474"/>
      <c r="C257" s="293"/>
      <c r="D257" s="293"/>
      <c r="E257" s="293"/>
      <c r="F257" s="468"/>
      <c r="G257" s="293"/>
      <c r="H257" s="293"/>
      <c r="I257" s="471"/>
      <c r="J257" s="293"/>
      <c r="K257" s="472"/>
      <c r="L257" s="293"/>
      <c r="M257" s="336"/>
      <c r="N257" s="336"/>
      <c r="O257" s="293"/>
      <c r="P257" s="293"/>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6"/>
      <c r="AY257" s="336"/>
      <c r="AZ257" s="336"/>
      <c r="BA257" s="336"/>
      <c r="BB257" s="336"/>
      <c r="BC257" s="336"/>
      <c r="BD257" s="336"/>
      <c r="BE257" s="336"/>
      <c r="BF257" s="336"/>
      <c r="BG257" s="336"/>
      <c r="BH257" s="336"/>
      <c r="BI257" s="336"/>
      <c r="BJ257" s="336"/>
      <c r="BK257" s="336"/>
      <c r="BL257" s="336"/>
      <c r="BM257" s="336"/>
      <c r="BN257" s="336"/>
      <c r="BO257" s="336"/>
      <c r="BP257" s="336"/>
      <c r="BQ257" s="336"/>
    </row>
    <row r="258" spans="1:69" s="3" customFormat="1" ht="15" customHeight="1">
      <c r="A258" s="293"/>
      <c r="B258" s="474"/>
      <c r="C258" s="293"/>
      <c r="D258" s="293"/>
      <c r="E258" s="293"/>
      <c r="F258" s="468"/>
      <c r="G258" s="293"/>
      <c r="H258" s="293"/>
      <c r="I258" s="471"/>
      <c r="J258" s="293"/>
      <c r="K258" s="472"/>
      <c r="L258" s="293"/>
      <c r="M258" s="336"/>
      <c r="N258" s="336"/>
      <c r="O258" s="293"/>
      <c r="P258" s="293"/>
      <c r="Q258" s="293"/>
      <c r="R258" s="293"/>
      <c r="S258" s="293"/>
      <c r="T258" s="293"/>
      <c r="U258" s="293"/>
      <c r="V258" s="293"/>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L258" s="336"/>
      <c r="BM258" s="336"/>
      <c r="BN258" s="336"/>
      <c r="BO258" s="336"/>
      <c r="BP258" s="336"/>
      <c r="BQ258" s="336"/>
    </row>
    <row r="259" spans="1:69" s="3" customFormat="1" ht="15" customHeight="1">
      <c r="A259" s="293"/>
      <c r="B259" s="474"/>
      <c r="C259" s="293"/>
      <c r="D259" s="293"/>
      <c r="E259" s="293"/>
      <c r="F259" s="468"/>
      <c r="G259" s="293"/>
      <c r="H259" s="293"/>
      <c r="I259" s="471"/>
      <c r="J259" s="293"/>
      <c r="K259" s="472"/>
      <c r="L259" s="293"/>
      <c r="M259" s="336"/>
      <c r="N259" s="336"/>
      <c r="O259" s="293"/>
      <c r="P259" s="293"/>
      <c r="Q259" s="293"/>
      <c r="R259" s="293"/>
      <c r="S259" s="293"/>
      <c r="T259" s="293"/>
      <c r="U259" s="293"/>
      <c r="V259" s="293"/>
      <c r="W259" s="336"/>
      <c r="X259" s="336"/>
      <c r="Y259" s="336"/>
      <c r="Z259" s="336"/>
      <c r="AA259" s="336"/>
      <c r="AB259" s="336"/>
      <c r="AC259" s="336"/>
      <c r="AD259" s="336"/>
      <c r="AE259" s="336"/>
      <c r="AF259" s="336"/>
      <c r="AG259" s="336"/>
      <c r="AH259" s="336"/>
      <c r="AI259" s="336"/>
      <c r="AJ259" s="336"/>
      <c r="AK259" s="336"/>
      <c r="AL259" s="336"/>
      <c r="AM259" s="336"/>
      <c r="AN259" s="336"/>
      <c r="AO259" s="336"/>
      <c r="AP259" s="336"/>
      <c r="AQ259" s="336"/>
      <c r="AR259" s="336"/>
      <c r="AS259" s="336"/>
      <c r="AT259" s="336"/>
      <c r="AU259" s="336"/>
      <c r="AV259" s="336"/>
      <c r="AW259" s="336"/>
      <c r="AX259" s="336"/>
      <c r="AY259" s="336"/>
      <c r="AZ259" s="336"/>
      <c r="BA259" s="336"/>
      <c r="BB259" s="336"/>
      <c r="BC259" s="336"/>
      <c r="BD259" s="336"/>
      <c r="BE259" s="336"/>
      <c r="BF259" s="336"/>
      <c r="BG259" s="336"/>
      <c r="BH259" s="336"/>
      <c r="BI259" s="336"/>
      <c r="BJ259" s="336"/>
      <c r="BK259" s="336"/>
      <c r="BL259" s="336"/>
      <c r="BM259" s="336"/>
      <c r="BN259" s="336"/>
      <c r="BO259" s="336"/>
      <c r="BP259" s="336"/>
      <c r="BQ259" s="336"/>
    </row>
    <row r="260" spans="1:69" s="3" customFormat="1" ht="15" customHeight="1">
      <c r="A260" s="293"/>
      <c r="B260" s="474"/>
      <c r="C260" s="293"/>
      <c r="D260" s="293"/>
      <c r="E260" s="293"/>
      <c r="F260" s="468"/>
      <c r="G260" s="293"/>
      <c r="H260" s="293"/>
      <c r="I260" s="471"/>
      <c r="J260" s="293"/>
      <c r="K260" s="472"/>
      <c r="L260" s="293"/>
      <c r="M260" s="336"/>
      <c r="N260" s="336"/>
      <c r="O260" s="293"/>
      <c r="P260" s="293"/>
      <c r="Q260" s="293"/>
      <c r="R260" s="293"/>
      <c r="S260" s="293"/>
      <c r="T260" s="293"/>
      <c r="U260" s="293"/>
      <c r="V260" s="293"/>
      <c r="W260" s="336"/>
      <c r="X260" s="336"/>
      <c r="Y260" s="336"/>
      <c r="Z260" s="336"/>
      <c r="AA260" s="336"/>
      <c r="AB260" s="336"/>
      <c r="AC260" s="336"/>
      <c r="AD260" s="336"/>
      <c r="AE260" s="336"/>
      <c r="AF260" s="336"/>
      <c r="AG260" s="336"/>
      <c r="AH260" s="336"/>
      <c r="AI260" s="336"/>
      <c r="AJ260" s="336"/>
      <c r="AK260" s="336"/>
      <c r="AL260" s="336"/>
      <c r="AM260" s="336"/>
      <c r="AN260" s="336"/>
      <c r="AO260" s="336"/>
      <c r="AP260" s="336"/>
      <c r="AQ260" s="336"/>
      <c r="AR260" s="336"/>
      <c r="AS260" s="336"/>
      <c r="AT260" s="336"/>
      <c r="AU260" s="336"/>
      <c r="AV260" s="336"/>
      <c r="AW260" s="336"/>
      <c r="AX260" s="336"/>
      <c r="AY260" s="336"/>
      <c r="AZ260" s="336"/>
      <c r="BA260" s="336"/>
      <c r="BB260" s="336"/>
      <c r="BC260" s="336"/>
      <c r="BD260" s="336"/>
      <c r="BE260" s="336"/>
      <c r="BF260" s="336"/>
      <c r="BG260" s="336"/>
      <c r="BH260" s="336"/>
      <c r="BI260" s="336"/>
      <c r="BJ260" s="336"/>
      <c r="BK260" s="336"/>
      <c r="BL260" s="336"/>
      <c r="BM260" s="336"/>
      <c r="BN260" s="336"/>
      <c r="BO260" s="336"/>
      <c r="BP260" s="336"/>
      <c r="BQ260" s="336"/>
    </row>
    <row r="261" spans="1:69" s="3" customFormat="1" ht="15" customHeight="1">
      <c r="A261" s="293"/>
      <c r="B261" s="474"/>
      <c r="C261" s="293"/>
      <c r="D261" s="293"/>
      <c r="E261" s="293"/>
      <c r="F261" s="468"/>
      <c r="G261" s="293"/>
      <c r="H261" s="293"/>
      <c r="I261" s="471"/>
      <c r="J261" s="293"/>
      <c r="K261" s="472"/>
      <c r="L261" s="293"/>
      <c r="M261" s="336"/>
      <c r="N261" s="336"/>
      <c r="O261" s="293"/>
      <c r="P261" s="293"/>
      <c r="Q261" s="293"/>
      <c r="R261" s="293"/>
      <c r="S261" s="293"/>
      <c r="T261" s="293"/>
      <c r="U261" s="293"/>
      <c r="V261" s="293"/>
      <c r="W261" s="336"/>
      <c r="X261" s="336"/>
      <c r="Y261" s="336"/>
      <c r="Z261" s="336"/>
      <c r="AA261" s="336"/>
      <c r="AB261" s="336"/>
      <c r="AC261" s="336"/>
      <c r="AD261" s="336"/>
      <c r="AE261" s="336"/>
      <c r="AF261" s="336"/>
      <c r="AG261" s="336"/>
      <c r="AH261" s="336"/>
      <c r="AI261" s="336"/>
      <c r="AJ261" s="336"/>
      <c r="AK261" s="336"/>
      <c r="AL261" s="336"/>
      <c r="AM261" s="336"/>
      <c r="AN261" s="336"/>
      <c r="AO261" s="336"/>
      <c r="AP261" s="336"/>
      <c r="AQ261" s="336"/>
      <c r="AR261" s="336"/>
      <c r="AS261" s="336"/>
      <c r="AT261" s="336"/>
      <c r="AU261" s="336"/>
      <c r="AV261" s="336"/>
      <c r="AW261" s="336"/>
      <c r="AX261" s="336"/>
      <c r="AY261" s="336"/>
      <c r="AZ261" s="336"/>
      <c r="BA261" s="336"/>
      <c r="BB261" s="336"/>
      <c r="BC261" s="336"/>
      <c r="BD261" s="336"/>
      <c r="BE261" s="336"/>
      <c r="BF261" s="336"/>
      <c r="BG261" s="336"/>
      <c r="BH261" s="336"/>
      <c r="BI261" s="336"/>
      <c r="BJ261" s="336"/>
      <c r="BK261" s="336"/>
      <c r="BL261" s="336"/>
      <c r="BM261" s="336"/>
      <c r="BN261" s="336"/>
      <c r="BO261" s="336"/>
      <c r="BP261" s="336"/>
      <c r="BQ261" s="336"/>
    </row>
    <row r="262" spans="1:69" s="3" customFormat="1" ht="15" customHeight="1">
      <c r="A262" s="293"/>
      <c r="B262" s="474"/>
      <c r="C262" s="293"/>
      <c r="D262" s="293"/>
      <c r="E262" s="293"/>
      <c r="F262" s="468"/>
      <c r="G262" s="293"/>
      <c r="H262" s="293"/>
      <c r="I262" s="471"/>
      <c r="J262" s="293"/>
      <c r="K262" s="472"/>
      <c r="L262" s="293"/>
      <c r="M262" s="336"/>
      <c r="N262" s="72"/>
      <c r="O262" s="293"/>
      <c r="P262" s="293"/>
      <c r="Q262" s="293"/>
      <c r="R262" s="293"/>
      <c r="S262" s="293"/>
      <c r="T262" s="293"/>
      <c r="U262" s="293"/>
      <c r="V262" s="293"/>
      <c r="W262" s="336"/>
      <c r="X262" s="336"/>
      <c r="Y262" s="336"/>
      <c r="Z262" s="336"/>
      <c r="AA262" s="336"/>
      <c r="AB262" s="336"/>
      <c r="AC262" s="336"/>
      <c r="AD262" s="336"/>
      <c r="AE262" s="336"/>
      <c r="AF262" s="336"/>
      <c r="AG262" s="336"/>
      <c r="AH262" s="336"/>
      <c r="AI262" s="336"/>
      <c r="AJ262" s="336"/>
      <c r="AK262" s="336"/>
      <c r="AL262" s="336"/>
      <c r="AM262" s="336"/>
      <c r="AN262" s="336"/>
      <c r="AO262" s="336"/>
      <c r="AP262" s="336"/>
      <c r="AQ262" s="336"/>
      <c r="AR262" s="336"/>
      <c r="AS262" s="336"/>
      <c r="AT262" s="336"/>
      <c r="AU262" s="336"/>
      <c r="AV262" s="336"/>
      <c r="AW262" s="336"/>
      <c r="AX262" s="336"/>
      <c r="AY262" s="336"/>
      <c r="AZ262" s="336"/>
      <c r="BA262" s="336"/>
      <c r="BB262" s="336"/>
      <c r="BC262" s="336"/>
      <c r="BD262" s="336"/>
      <c r="BE262" s="336"/>
      <c r="BF262" s="336"/>
      <c r="BG262" s="336"/>
      <c r="BH262" s="336"/>
      <c r="BI262" s="336"/>
      <c r="BJ262" s="336"/>
      <c r="BK262" s="336"/>
      <c r="BL262" s="336"/>
      <c r="BM262" s="336"/>
      <c r="BN262" s="336"/>
      <c r="BO262" s="336"/>
      <c r="BP262" s="336"/>
      <c r="BQ262" s="336"/>
    </row>
    <row r="263" spans="1:69" s="3" customFormat="1" ht="18.75" customHeight="1">
      <c r="A263" s="293"/>
      <c r="B263" s="474"/>
      <c r="C263" s="293"/>
      <c r="D263" s="293"/>
      <c r="E263" s="293"/>
      <c r="F263" s="468"/>
      <c r="G263" s="293"/>
      <c r="H263" s="293"/>
      <c r="I263" s="471"/>
      <c r="J263" s="293"/>
      <c r="K263" s="472"/>
      <c r="L263" s="293"/>
      <c r="M263" s="336"/>
      <c r="N263" s="72"/>
      <c r="O263" s="293"/>
      <c r="P263" s="293"/>
      <c r="Q263" s="293"/>
      <c r="R263" s="293"/>
      <c r="S263" s="293"/>
      <c r="T263" s="293"/>
      <c r="U263" s="293"/>
      <c r="V263" s="293"/>
      <c r="W263" s="336"/>
      <c r="X263" s="336"/>
      <c r="Y263" s="336"/>
      <c r="Z263" s="336"/>
      <c r="AA263" s="336"/>
      <c r="AB263" s="336"/>
      <c r="AC263" s="336"/>
      <c r="AD263" s="336"/>
      <c r="AE263" s="336"/>
      <c r="AF263" s="336"/>
      <c r="AG263" s="336"/>
      <c r="AH263" s="336"/>
      <c r="AI263" s="336"/>
      <c r="AJ263" s="336"/>
      <c r="AK263" s="336"/>
      <c r="AL263" s="336"/>
      <c r="AM263" s="336"/>
      <c r="AN263" s="336"/>
      <c r="AO263" s="336"/>
      <c r="AP263" s="336"/>
      <c r="AQ263" s="336"/>
      <c r="AR263" s="336"/>
      <c r="AS263" s="336"/>
      <c r="AT263" s="336"/>
      <c r="AU263" s="336"/>
      <c r="AV263" s="336"/>
      <c r="AW263" s="336"/>
      <c r="AX263" s="336"/>
      <c r="AY263" s="336"/>
      <c r="AZ263" s="336"/>
      <c r="BA263" s="336"/>
      <c r="BB263" s="336"/>
      <c r="BC263" s="336"/>
      <c r="BD263" s="336"/>
      <c r="BE263" s="336"/>
      <c r="BF263" s="336"/>
      <c r="BG263" s="336"/>
      <c r="BH263" s="336"/>
      <c r="BI263" s="336"/>
      <c r="BJ263" s="336"/>
      <c r="BK263" s="336"/>
      <c r="BL263" s="336"/>
      <c r="BM263" s="336"/>
      <c r="BN263" s="336"/>
      <c r="BO263" s="336"/>
      <c r="BP263" s="336"/>
      <c r="BQ263" s="336"/>
    </row>
    <row r="264" spans="1:69" s="8" customFormat="1" ht="18.75" customHeight="1">
      <c r="A264" s="293"/>
      <c r="B264" s="474"/>
      <c r="C264" s="293"/>
      <c r="D264" s="293"/>
      <c r="E264" s="293"/>
      <c r="F264" s="468"/>
      <c r="G264" s="293"/>
      <c r="H264" s="293"/>
      <c r="I264" s="471"/>
      <c r="J264" s="293"/>
      <c r="K264" s="472"/>
      <c r="L264" s="293"/>
      <c r="M264" s="293"/>
      <c r="N264" s="72"/>
      <c r="O264" s="293"/>
      <c r="P264" s="293"/>
      <c r="Q264" s="293"/>
      <c r="R264" s="293"/>
      <c r="S264" s="293"/>
      <c r="T264" s="293"/>
      <c r="U264" s="293"/>
      <c r="V264" s="293"/>
      <c r="W264" s="293"/>
      <c r="X264" s="293"/>
      <c r="Y264" s="293"/>
      <c r="Z264" s="293"/>
      <c r="AA264" s="293"/>
      <c r="AB264" s="293"/>
      <c r="AC264" s="293"/>
      <c r="AD264" s="293"/>
      <c r="AE264" s="293"/>
      <c r="AF264" s="293"/>
      <c r="AG264" s="293"/>
      <c r="AH264" s="293"/>
      <c r="AI264" s="293"/>
      <c r="AJ264" s="293"/>
      <c r="AK264" s="293"/>
      <c r="AL264" s="293"/>
      <c r="AM264" s="293"/>
      <c r="AN264" s="293"/>
      <c r="AO264" s="293"/>
      <c r="AP264" s="293"/>
      <c r="AQ264" s="293"/>
      <c r="AR264" s="293"/>
      <c r="AS264" s="293"/>
      <c r="AT264" s="293"/>
      <c r="AU264" s="293"/>
      <c r="AV264" s="293"/>
      <c r="AW264" s="293"/>
      <c r="AX264" s="293"/>
      <c r="AY264" s="293"/>
      <c r="AZ264" s="293"/>
      <c r="BA264" s="293"/>
      <c r="BB264" s="293"/>
      <c r="BC264" s="293"/>
      <c r="BD264" s="293"/>
      <c r="BE264" s="293"/>
      <c r="BF264" s="293"/>
      <c r="BG264" s="293"/>
      <c r="BH264" s="293"/>
      <c r="BI264" s="293"/>
      <c r="BJ264" s="293"/>
      <c r="BK264" s="293"/>
      <c r="BL264" s="293"/>
      <c r="BM264" s="293"/>
      <c r="BN264" s="293"/>
      <c r="BO264" s="293"/>
      <c r="BP264" s="293"/>
      <c r="BQ264" s="293"/>
    </row>
    <row r="265" spans="1:69" s="8" customFormat="1" ht="11.25" customHeight="1">
      <c r="A265" s="293"/>
      <c r="B265" s="474"/>
      <c r="C265" s="293"/>
      <c r="D265" s="293"/>
      <c r="E265" s="293"/>
      <c r="F265" s="468"/>
      <c r="G265" s="293"/>
      <c r="H265" s="293"/>
      <c r="I265" s="471"/>
      <c r="J265" s="293"/>
      <c r="K265" s="472"/>
      <c r="L265" s="293"/>
      <c r="M265" s="293"/>
      <c r="N265" s="293"/>
      <c r="O265" s="293"/>
      <c r="P265" s="293"/>
      <c r="Q265" s="293"/>
      <c r="R265" s="293"/>
      <c r="S265" s="293"/>
      <c r="T265" s="293"/>
      <c r="U265" s="293"/>
      <c r="V265" s="293"/>
      <c r="W265" s="293"/>
      <c r="X265" s="293"/>
      <c r="Y265" s="293"/>
      <c r="Z265" s="293"/>
      <c r="AA265" s="293"/>
      <c r="AB265" s="293"/>
      <c r="AC265" s="293"/>
      <c r="AD265" s="293"/>
      <c r="AE265" s="293"/>
      <c r="AF265" s="293"/>
      <c r="AG265" s="293"/>
      <c r="AH265" s="293"/>
      <c r="AI265" s="293"/>
      <c r="AJ265" s="293"/>
      <c r="AK265" s="293"/>
      <c r="AL265" s="293"/>
      <c r="AM265" s="293"/>
      <c r="AN265" s="293"/>
      <c r="AO265" s="293"/>
      <c r="AP265" s="293"/>
      <c r="AQ265" s="293"/>
      <c r="AR265" s="293"/>
      <c r="AS265" s="293"/>
      <c r="AT265" s="293"/>
      <c r="AU265" s="293"/>
      <c r="AV265" s="293"/>
      <c r="AW265" s="293"/>
      <c r="AX265" s="293"/>
      <c r="AY265" s="293"/>
      <c r="AZ265" s="293"/>
      <c r="BA265" s="293"/>
      <c r="BB265" s="293"/>
      <c r="BC265" s="293"/>
      <c r="BD265" s="293"/>
      <c r="BE265" s="293"/>
      <c r="BF265" s="293"/>
      <c r="BG265" s="293"/>
      <c r="BH265" s="293"/>
      <c r="BI265" s="293"/>
      <c r="BJ265" s="293"/>
      <c r="BK265" s="293"/>
      <c r="BL265" s="293"/>
      <c r="BM265" s="293"/>
      <c r="BN265" s="293"/>
      <c r="BO265" s="293"/>
      <c r="BP265" s="293"/>
      <c r="BQ265" s="293"/>
    </row>
    <row r="266" spans="1:69" s="8" customFormat="1" ht="18.75" customHeight="1">
      <c r="A266" s="293"/>
      <c r="B266" s="474"/>
      <c r="C266" s="293"/>
      <c r="D266" s="293"/>
      <c r="E266" s="293"/>
      <c r="F266" s="468"/>
      <c r="G266" s="293"/>
      <c r="H266" s="293"/>
      <c r="I266" s="471"/>
      <c r="J266" s="293"/>
      <c r="K266" s="472"/>
      <c r="L266" s="293"/>
      <c r="M266" s="293"/>
      <c r="N266" s="336"/>
      <c r="O266" s="293"/>
      <c r="P266" s="293"/>
      <c r="Q266" s="293"/>
      <c r="R266" s="293"/>
      <c r="S266" s="293"/>
      <c r="T266" s="293"/>
      <c r="U266" s="293"/>
      <c r="V266" s="293"/>
      <c r="W266" s="293"/>
      <c r="X266" s="293"/>
      <c r="Y266" s="293"/>
      <c r="Z266" s="293"/>
      <c r="AA266" s="293"/>
      <c r="AB266" s="293"/>
      <c r="AC266" s="293"/>
      <c r="AD266" s="293"/>
      <c r="AE266" s="293"/>
      <c r="AF266" s="293"/>
      <c r="AG266" s="293"/>
      <c r="AH266" s="293"/>
      <c r="AI266" s="293"/>
      <c r="AJ266" s="293"/>
      <c r="AK266" s="293"/>
      <c r="AL266" s="293"/>
      <c r="AM266" s="293"/>
      <c r="AN266" s="293"/>
      <c r="AO266" s="293"/>
      <c r="AP266" s="293"/>
      <c r="AQ266" s="293"/>
      <c r="AR266" s="293"/>
      <c r="AS266" s="293"/>
      <c r="AT266" s="293"/>
      <c r="AU266" s="293"/>
      <c r="AV266" s="293"/>
      <c r="AW266" s="293"/>
      <c r="AX266" s="293"/>
      <c r="AY266" s="293"/>
      <c r="AZ266" s="293"/>
      <c r="BA266" s="293"/>
      <c r="BB266" s="293"/>
      <c r="BC266" s="293"/>
      <c r="BD266" s="293"/>
      <c r="BE266" s="293"/>
      <c r="BF266" s="293"/>
      <c r="BG266" s="293"/>
      <c r="BH266" s="293"/>
      <c r="BI266" s="293"/>
      <c r="BJ266" s="293"/>
      <c r="BK266" s="293"/>
      <c r="BL266" s="293"/>
      <c r="BM266" s="293"/>
      <c r="BN266" s="293"/>
      <c r="BO266" s="293"/>
      <c r="BP266" s="293"/>
      <c r="BQ266" s="293"/>
    </row>
    <row r="267" spans="1:69" s="8" customFormat="1" ht="15" customHeight="1">
      <c r="A267" s="293"/>
      <c r="B267" s="474"/>
      <c r="C267" s="293"/>
      <c r="D267" s="293"/>
      <c r="E267" s="293"/>
      <c r="F267" s="468"/>
      <c r="G267" s="293"/>
      <c r="H267" s="293"/>
      <c r="I267" s="471"/>
      <c r="J267" s="293"/>
      <c r="K267" s="472"/>
      <c r="L267" s="293"/>
      <c r="M267" s="293"/>
      <c r="N267" s="336"/>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c r="AK267" s="293"/>
      <c r="AL267" s="293"/>
      <c r="AM267" s="293"/>
      <c r="AN267" s="293"/>
      <c r="AO267" s="293"/>
      <c r="AP267" s="293"/>
      <c r="AQ267" s="293"/>
      <c r="AR267" s="293"/>
      <c r="AS267" s="293"/>
      <c r="AT267" s="293"/>
      <c r="AU267" s="293"/>
      <c r="AV267" s="293"/>
      <c r="AW267" s="293"/>
      <c r="AX267" s="293"/>
      <c r="AY267" s="293"/>
      <c r="AZ267" s="293"/>
      <c r="BA267" s="293"/>
      <c r="BB267" s="293"/>
      <c r="BC267" s="293"/>
      <c r="BD267" s="293"/>
      <c r="BE267" s="293"/>
      <c r="BF267" s="293"/>
      <c r="BG267" s="293"/>
      <c r="BH267" s="293"/>
      <c r="BI267" s="293"/>
      <c r="BJ267" s="293"/>
      <c r="BK267" s="293"/>
      <c r="BL267" s="293"/>
      <c r="BM267" s="293"/>
      <c r="BN267" s="293"/>
      <c r="BO267" s="293"/>
      <c r="BP267" s="293"/>
      <c r="BQ267" s="293"/>
    </row>
    <row r="268" spans="1:69" s="3" customFormat="1" ht="15" customHeight="1">
      <c r="A268" s="293"/>
      <c r="B268" s="474"/>
      <c r="C268" s="293"/>
      <c r="D268" s="293"/>
      <c r="E268" s="293"/>
      <c r="F268" s="468"/>
      <c r="G268" s="293"/>
      <c r="H268" s="293"/>
      <c r="I268" s="471"/>
      <c r="J268" s="293"/>
      <c r="K268" s="472"/>
      <c r="L268" s="293"/>
      <c r="M268" s="336"/>
      <c r="N268" s="336"/>
      <c r="O268" s="293"/>
      <c r="P268" s="293"/>
      <c r="Q268" s="293"/>
      <c r="R268" s="293"/>
      <c r="S268" s="293"/>
      <c r="T268" s="293"/>
      <c r="U268" s="293"/>
      <c r="V268" s="293"/>
      <c r="W268" s="336"/>
      <c r="X268" s="336"/>
      <c r="Y268" s="336"/>
      <c r="Z268" s="336"/>
      <c r="AA268" s="336"/>
      <c r="AB268" s="336"/>
      <c r="AC268" s="336"/>
      <c r="AD268" s="336"/>
      <c r="AE268" s="336"/>
      <c r="AF268" s="336"/>
      <c r="AG268" s="336"/>
      <c r="AH268" s="336"/>
      <c r="AI268" s="336"/>
      <c r="AJ268" s="336"/>
      <c r="AK268" s="336"/>
      <c r="AL268" s="336"/>
      <c r="AM268" s="336"/>
      <c r="AN268" s="336"/>
      <c r="AO268" s="336"/>
      <c r="AP268" s="336"/>
      <c r="AQ268" s="336"/>
      <c r="AR268" s="336"/>
      <c r="AS268" s="336"/>
      <c r="AT268" s="336"/>
      <c r="AU268" s="336"/>
      <c r="AV268" s="336"/>
      <c r="AW268" s="336"/>
      <c r="AX268" s="336"/>
      <c r="AY268" s="336"/>
      <c r="AZ268" s="336"/>
      <c r="BA268" s="336"/>
      <c r="BB268" s="336"/>
      <c r="BC268" s="336"/>
      <c r="BD268" s="336"/>
      <c r="BE268" s="336"/>
      <c r="BF268" s="336"/>
      <c r="BG268" s="336"/>
      <c r="BH268" s="336"/>
      <c r="BI268" s="336"/>
      <c r="BJ268" s="336"/>
      <c r="BK268" s="336"/>
      <c r="BL268" s="336"/>
      <c r="BM268" s="336"/>
      <c r="BN268" s="336"/>
      <c r="BO268" s="336"/>
      <c r="BP268" s="336"/>
      <c r="BQ268" s="336"/>
    </row>
    <row r="269" spans="1:69" s="3" customFormat="1" ht="15" customHeight="1">
      <c r="A269" s="293"/>
      <c r="B269" s="474"/>
      <c r="C269" s="293"/>
      <c r="D269" s="293"/>
      <c r="E269" s="293"/>
      <c r="F269" s="468"/>
      <c r="G269" s="293"/>
      <c r="H269" s="293"/>
      <c r="I269" s="471"/>
      <c r="J269" s="293"/>
      <c r="K269" s="472"/>
      <c r="L269" s="293"/>
      <c r="M269" s="336"/>
      <c r="N269" s="336"/>
      <c r="O269" s="293"/>
      <c r="P269" s="293"/>
      <c r="Q269" s="293"/>
      <c r="R269" s="293"/>
      <c r="S269" s="293"/>
      <c r="T269" s="293"/>
      <c r="U269" s="293"/>
      <c r="V269" s="293"/>
      <c r="W269" s="336"/>
      <c r="X269" s="336"/>
      <c r="Y269" s="336"/>
      <c r="Z269" s="336"/>
      <c r="AA269" s="336"/>
      <c r="AB269" s="336"/>
      <c r="AC269" s="336"/>
      <c r="AD269" s="336"/>
      <c r="AE269" s="336"/>
      <c r="AF269" s="336"/>
      <c r="AG269" s="336"/>
      <c r="AH269" s="336"/>
      <c r="AI269" s="336"/>
      <c r="AJ269" s="336"/>
      <c r="AK269" s="336"/>
      <c r="AL269" s="336"/>
      <c r="AM269" s="336"/>
      <c r="AN269" s="336"/>
      <c r="AO269" s="336"/>
      <c r="AP269" s="336"/>
      <c r="AQ269" s="336"/>
      <c r="AR269" s="336"/>
      <c r="AS269" s="336"/>
      <c r="AT269" s="336"/>
      <c r="AU269" s="336"/>
      <c r="AV269" s="336"/>
      <c r="AW269" s="336"/>
      <c r="AX269" s="336"/>
      <c r="AY269" s="336"/>
      <c r="AZ269" s="336"/>
      <c r="BA269" s="336"/>
      <c r="BB269" s="336"/>
      <c r="BC269" s="336"/>
      <c r="BD269" s="336"/>
      <c r="BE269" s="336"/>
      <c r="BF269" s="336"/>
      <c r="BG269" s="336"/>
      <c r="BH269" s="336"/>
      <c r="BI269" s="336"/>
      <c r="BJ269" s="336"/>
      <c r="BK269" s="336"/>
      <c r="BL269" s="336"/>
      <c r="BM269" s="336"/>
      <c r="BN269" s="336"/>
      <c r="BO269" s="336"/>
      <c r="BP269" s="336"/>
      <c r="BQ269" s="336"/>
    </row>
    <row r="270" spans="1:69" s="3" customFormat="1" ht="15" customHeight="1">
      <c r="A270" s="293"/>
      <c r="B270" s="474"/>
      <c r="C270" s="293"/>
      <c r="D270" s="293"/>
      <c r="E270" s="293"/>
      <c r="F270" s="468"/>
      <c r="G270" s="293"/>
      <c r="H270" s="293"/>
      <c r="I270" s="471"/>
      <c r="J270" s="293"/>
      <c r="K270" s="472"/>
      <c r="L270" s="293"/>
      <c r="M270" s="336"/>
      <c r="N270" s="336"/>
      <c r="O270" s="293"/>
      <c r="P270" s="293"/>
      <c r="Q270" s="293"/>
      <c r="R270" s="293"/>
      <c r="S270" s="293"/>
      <c r="T270" s="293"/>
      <c r="U270" s="293"/>
      <c r="V270" s="293"/>
      <c r="W270" s="336"/>
      <c r="X270" s="336"/>
      <c r="Y270" s="336"/>
      <c r="Z270" s="336"/>
      <c r="AA270" s="336"/>
      <c r="AB270" s="336"/>
      <c r="AC270" s="336"/>
      <c r="AD270" s="336"/>
      <c r="AE270" s="336"/>
      <c r="AF270" s="336"/>
      <c r="AG270" s="336"/>
      <c r="AH270" s="336"/>
      <c r="AI270" s="336"/>
      <c r="AJ270" s="336"/>
      <c r="AK270" s="336"/>
      <c r="AL270" s="336"/>
      <c r="AM270" s="336"/>
      <c r="AN270" s="336"/>
      <c r="AO270" s="336"/>
      <c r="AP270" s="336"/>
      <c r="AQ270" s="336"/>
      <c r="AR270" s="336"/>
      <c r="AS270" s="336"/>
      <c r="AT270" s="336"/>
      <c r="AU270" s="336"/>
      <c r="AV270" s="336"/>
      <c r="AW270" s="336"/>
      <c r="AX270" s="336"/>
      <c r="AY270" s="336"/>
      <c r="AZ270" s="336"/>
      <c r="BA270" s="336"/>
      <c r="BB270" s="336"/>
      <c r="BC270" s="336"/>
      <c r="BD270" s="336"/>
      <c r="BE270" s="336"/>
      <c r="BF270" s="336"/>
      <c r="BG270" s="336"/>
      <c r="BH270" s="336"/>
      <c r="BI270" s="336"/>
      <c r="BJ270" s="336"/>
      <c r="BK270" s="336"/>
      <c r="BL270" s="336"/>
      <c r="BM270" s="336"/>
      <c r="BN270" s="336"/>
      <c r="BO270" s="336"/>
      <c r="BP270" s="336"/>
      <c r="BQ270" s="336"/>
    </row>
    <row r="271" spans="1:69" s="3" customFormat="1" ht="15" customHeight="1">
      <c r="A271" s="293"/>
      <c r="B271" s="474"/>
      <c r="C271" s="293"/>
      <c r="D271" s="293"/>
      <c r="E271" s="293"/>
      <c r="F271" s="468"/>
      <c r="G271" s="293"/>
      <c r="H271" s="293"/>
      <c r="I271" s="471"/>
      <c r="J271" s="293"/>
      <c r="K271" s="472"/>
      <c r="L271" s="293"/>
      <c r="M271" s="336"/>
      <c r="N271" s="336"/>
      <c r="O271" s="293"/>
      <c r="P271" s="293"/>
      <c r="Q271" s="293"/>
      <c r="R271" s="293"/>
      <c r="S271" s="293"/>
      <c r="T271" s="293"/>
      <c r="U271" s="293"/>
      <c r="V271" s="293"/>
      <c r="W271" s="336"/>
      <c r="X271" s="336"/>
      <c r="Y271" s="336"/>
      <c r="Z271" s="336"/>
      <c r="AA271" s="336"/>
      <c r="AB271" s="336"/>
      <c r="AC271" s="336"/>
      <c r="AD271" s="336"/>
      <c r="AE271" s="336"/>
      <c r="AF271" s="336"/>
      <c r="AG271" s="336"/>
      <c r="AH271" s="336"/>
      <c r="AI271" s="336"/>
      <c r="AJ271" s="336"/>
      <c r="AK271" s="336"/>
      <c r="AL271" s="336"/>
      <c r="AM271" s="336"/>
      <c r="AN271" s="336"/>
      <c r="AO271" s="336"/>
      <c r="AP271" s="336"/>
      <c r="AQ271" s="336"/>
      <c r="AR271" s="336"/>
      <c r="AS271" s="336"/>
      <c r="AT271" s="336"/>
      <c r="AU271" s="336"/>
      <c r="AV271" s="336"/>
      <c r="AW271" s="336"/>
      <c r="AX271" s="336"/>
      <c r="AY271" s="336"/>
      <c r="AZ271" s="336"/>
      <c r="BA271" s="336"/>
      <c r="BB271" s="336"/>
      <c r="BC271" s="336"/>
      <c r="BD271" s="336"/>
      <c r="BE271" s="336"/>
      <c r="BF271" s="336"/>
      <c r="BG271" s="336"/>
      <c r="BH271" s="336"/>
      <c r="BI271" s="336"/>
      <c r="BJ271" s="336"/>
      <c r="BK271" s="336"/>
      <c r="BL271" s="336"/>
      <c r="BM271" s="336"/>
      <c r="BN271" s="336"/>
      <c r="BO271" s="336"/>
      <c r="BP271" s="336"/>
      <c r="BQ271" s="336"/>
    </row>
    <row r="272" spans="1:69" s="3" customFormat="1" ht="15" customHeight="1">
      <c r="A272" s="293"/>
      <c r="B272" s="474"/>
      <c r="C272" s="293"/>
      <c r="D272" s="293"/>
      <c r="E272" s="293"/>
      <c r="F272" s="468"/>
      <c r="G272" s="293"/>
      <c r="H272" s="293"/>
      <c r="I272" s="471"/>
      <c r="J272" s="293"/>
      <c r="K272" s="472"/>
      <c r="L272" s="293"/>
      <c r="M272" s="336"/>
      <c r="N272" s="336"/>
      <c r="O272" s="293"/>
      <c r="P272" s="293"/>
      <c r="Q272" s="293"/>
      <c r="R272" s="293"/>
      <c r="S272" s="293"/>
      <c r="T272" s="293"/>
      <c r="U272" s="293"/>
      <c r="V272" s="293"/>
      <c r="W272" s="336"/>
      <c r="X272" s="336"/>
      <c r="Y272" s="336"/>
      <c r="Z272" s="336"/>
      <c r="AA272" s="336"/>
      <c r="AB272" s="336"/>
      <c r="AC272" s="336"/>
      <c r="AD272" s="336"/>
      <c r="AE272" s="336"/>
      <c r="AF272" s="336"/>
      <c r="AG272" s="336"/>
      <c r="AH272" s="336"/>
      <c r="AI272" s="336"/>
      <c r="AJ272" s="336"/>
      <c r="AK272" s="336"/>
      <c r="AL272" s="336"/>
      <c r="AM272" s="336"/>
      <c r="AN272" s="336"/>
      <c r="AO272" s="336"/>
      <c r="AP272" s="336"/>
      <c r="AQ272" s="336"/>
      <c r="AR272" s="336"/>
      <c r="AS272" s="336"/>
      <c r="AT272" s="336"/>
      <c r="AU272" s="336"/>
      <c r="AV272" s="336"/>
      <c r="AW272" s="336"/>
      <c r="AX272" s="336"/>
      <c r="AY272" s="336"/>
      <c r="AZ272" s="336"/>
      <c r="BA272" s="336"/>
      <c r="BB272" s="336"/>
      <c r="BC272" s="336"/>
      <c r="BD272" s="336"/>
      <c r="BE272" s="336"/>
      <c r="BF272" s="336"/>
      <c r="BG272" s="336"/>
      <c r="BH272" s="336"/>
      <c r="BI272" s="336"/>
      <c r="BJ272" s="336"/>
      <c r="BK272" s="336"/>
      <c r="BL272" s="336"/>
      <c r="BM272" s="336"/>
      <c r="BN272" s="336"/>
      <c r="BO272" s="336"/>
      <c r="BP272" s="336"/>
      <c r="BQ272" s="336"/>
    </row>
    <row r="273" spans="1:69" s="3" customFormat="1" ht="15" customHeight="1">
      <c r="A273" s="293"/>
      <c r="B273" s="474"/>
      <c r="C273" s="293"/>
      <c r="D273" s="293"/>
      <c r="E273" s="293"/>
      <c r="F273" s="468"/>
      <c r="G273" s="293"/>
      <c r="H273" s="293"/>
      <c r="I273" s="471"/>
      <c r="J273" s="293"/>
      <c r="K273" s="472"/>
      <c r="L273" s="293"/>
      <c r="M273" s="336"/>
      <c r="N273" s="336"/>
      <c r="O273" s="293"/>
      <c r="P273" s="293"/>
      <c r="Q273" s="293"/>
      <c r="R273" s="293"/>
      <c r="S273" s="293"/>
      <c r="T273" s="293"/>
      <c r="U273" s="293"/>
      <c r="V273" s="293"/>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c r="AR273" s="336"/>
      <c r="AS273" s="336"/>
      <c r="AT273" s="336"/>
      <c r="AU273" s="336"/>
      <c r="AV273" s="336"/>
      <c r="AW273" s="336"/>
      <c r="AX273" s="336"/>
      <c r="AY273" s="336"/>
      <c r="AZ273" s="336"/>
      <c r="BA273" s="336"/>
      <c r="BB273" s="336"/>
      <c r="BC273" s="336"/>
      <c r="BD273" s="336"/>
      <c r="BE273" s="336"/>
      <c r="BF273" s="336"/>
      <c r="BG273" s="336"/>
      <c r="BH273" s="336"/>
      <c r="BI273" s="336"/>
      <c r="BJ273" s="336"/>
      <c r="BK273" s="336"/>
      <c r="BL273" s="336"/>
      <c r="BM273" s="336"/>
      <c r="BN273" s="336"/>
      <c r="BO273" s="336"/>
      <c r="BP273" s="336"/>
      <c r="BQ273" s="336"/>
    </row>
    <row r="274" spans="1:69" s="3" customFormat="1" ht="18.75" customHeight="1">
      <c r="A274" s="293"/>
      <c r="B274" s="474"/>
      <c r="C274" s="293"/>
      <c r="D274" s="293"/>
      <c r="E274" s="293"/>
      <c r="F274" s="468"/>
      <c r="G274" s="293"/>
      <c r="H274" s="293"/>
      <c r="I274" s="471"/>
      <c r="J274" s="293"/>
      <c r="K274" s="472"/>
      <c r="L274" s="293"/>
      <c r="M274" s="336"/>
      <c r="N274" s="293"/>
      <c r="O274" s="293"/>
      <c r="P274" s="293"/>
      <c r="Q274" s="293"/>
      <c r="R274" s="293"/>
      <c r="S274" s="293"/>
      <c r="T274" s="293"/>
      <c r="U274" s="293"/>
      <c r="V274" s="293"/>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row>
    <row r="275" spans="1:69" s="3" customFormat="1" ht="18.75" customHeight="1">
      <c r="A275" s="293"/>
      <c r="B275" s="474"/>
      <c r="C275" s="293"/>
      <c r="D275" s="293"/>
      <c r="E275" s="293"/>
      <c r="F275" s="468"/>
      <c r="G275" s="293"/>
      <c r="H275" s="293"/>
      <c r="I275" s="471"/>
      <c r="J275" s="293"/>
      <c r="K275" s="472"/>
      <c r="L275" s="293"/>
      <c r="M275" s="336"/>
      <c r="N275" s="293"/>
      <c r="O275" s="293"/>
      <c r="P275" s="293"/>
      <c r="Q275" s="293"/>
      <c r="R275" s="293"/>
      <c r="S275" s="293"/>
      <c r="T275" s="293"/>
      <c r="U275" s="293"/>
      <c r="V275" s="293"/>
      <c r="W275" s="336"/>
      <c r="X275" s="336"/>
      <c r="Y275" s="336"/>
      <c r="Z275" s="336"/>
      <c r="AA275" s="336"/>
      <c r="AB275" s="336"/>
      <c r="AC275" s="336"/>
      <c r="AD275" s="336"/>
      <c r="AE275" s="336"/>
      <c r="AF275" s="336"/>
      <c r="AG275" s="336"/>
      <c r="AH275" s="336"/>
      <c r="AI275" s="336"/>
      <c r="AJ275" s="336"/>
      <c r="AK275" s="336"/>
      <c r="AL275" s="336"/>
      <c r="AM275" s="336"/>
      <c r="AN275" s="336"/>
      <c r="AO275" s="336"/>
      <c r="AP275" s="336"/>
      <c r="AQ275" s="336"/>
      <c r="AR275" s="336"/>
      <c r="AS275" s="336"/>
      <c r="AT275" s="336"/>
      <c r="AU275" s="336"/>
      <c r="AV275" s="336"/>
      <c r="AW275" s="336"/>
      <c r="AX275" s="336"/>
      <c r="AY275" s="336"/>
      <c r="AZ275" s="336"/>
      <c r="BA275" s="336"/>
      <c r="BB275" s="336"/>
      <c r="BC275" s="336"/>
      <c r="BD275" s="336"/>
      <c r="BE275" s="336"/>
      <c r="BF275" s="336"/>
      <c r="BG275" s="336"/>
      <c r="BH275" s="336"/>
      <c r="BI275" s="336"/>
      <c r="BJ275" s="336"/>
      <c r="BK275" s="336"/>
      <c r="BL275" s="336"/>
      <c r="BM275" s="336"/>
      <c r="BN275" s="336"/>
      <c r="BO275" s="336"/>
      <c r="BP275" s="336"/>
      <c r="BQ275" s="336"/>
    </row>
    <row r="276" spans="1:69" s="8" customFormat="1" ht="18.75" customHeight="1">
      <c r="A276" s="293"/>
      <c r="B276" s="474"/>
      <c r="C276" s="293"/>
      <c r="D276" s="293"/>
      <c r="E276" s="293"/>
      <c r="F276" s="468"/>
      <c r="G276" s="293"/>
      <c r="H276" s="293"/>
      <c r="I276" s="471"/>
      <c r="J276" s="293"/>
      <c r="K276" s="472"/>
      <c r="L276" s="293"/>
      <c r="M276" s="293"/>
      <c r="N276" s="293"/>
      <c r="O276" s="293"/>
      <c r="P276" s="293"/>
      <c r="Q276" s="293"/>
      <c r="R276" s="293"/>
      <c r="S276" s="293"/>
      <c r="T276" s="293"/>
      <c r="U276" s="293"/>
      <c r="V276" s="293"/>
      <c r="W276" s="293"/>
      <c r="X276" s="293"/>
      <c r="Y276" s="293"/>
      <c r="Z276" s="293"/>
      <c r="AA276" s="293"/>
      <c r="AB276" s="293"/>
      <c r="AC276" s="293"/>
      <c r="AD276" s="293"/>
      <c r="AE276" s="293"/>
      <c r="AF276" s="293"/>
      <c r="AG276" s="293"/>
      <c r="AH276" s="293"/>
      <c r="AI276" s="293"/>
      <c r="AJ276" s="293"/>
      <c r="AK276" s="293"/>
      <c r="AL276" s="293"/>
      <c r="AM276" s="293"/>
      <c r="AN276" s="293"/>
      <c r="AO276" s="293"/>
      <c r="AP276" s="293"/>
      <c r="AQ276" s="293"/>
      <c r="AR276" s="293"/>
      <c r="AS276" s="293"/>
      <c r="AT276" s="293"/>
      <c r="AU276" s="293"/>
      <c r="AV276" s="293"/>
      <c r="AW276" s="293"/>
      <c r="AX276" s="293"/>
      <c r="AY276" s="293"/>
      <c r="AZ276" s="293"/>
      <c r="BA276" s="293"/>
      <c r="BB276" s="293"/>
      <c r="BC276" s="293"/>
      <c r="BD276" s="293"/>
      <c r="BE276" s="293"/>
      <c r="BF276" s="293"/>
      <c r="BG276" s="293"/>
      <c r="BH276" s="293"/>
      <c r="BI276" s="293"/>
      <c r="BJ276" s="293"/>
      <c r="BK276" s="293"/>
      <c r="BL276" s="293"/>
      <c r="BM276" s="293"/>
      <c r="BN276" s="293"/>
      <c r="BO276" s="293"/>
      <c r="BP276" s="293"/>
      <c r="BQ276" s="293"/>
    </row>
    <row r="277" spans="1:69" s="8" customFormat="1" ht="18.75" customHeight="1">
      <c r="A277" s="293"/>
      <c r="B277" s="474"/>
      <c r="C277" s="293"/>
      <c r="D277" s="293"/>
      <c r="E277" s="293"/>
      <c r="F277" s="468"/>
      <c r="G277" s="293"/>
      <c r="H277" s="293"/>
      <c r="I277" s="471"/>
      <c r="J277" s="293"/>
      <c r="K277" s="472"/>
      <c r="L277" s="293"/>
      <c r="M277" s="293"/>
      <c r="N277" s="293"/>
      <c r="O277" s="293"/>
      <c r="P277" s="293"/>
      <c r="Q277" s="293"/>
      <c r="R277" s="293"/>
      <c r="S277" s="293"/>
      <c r="T277" s="293"/>
      <c r="U277" s="293"/>
      <c r="V277" s="293"/>
      <c r="W277" s="293"/>
      <c r="X277" s="293"/>
      <c r="Y277" s="293"/>
      <c r="Z277" s="293"/>
      <c r="AA277" s="293"/>
      <c r="AB277" s="293"/>
      <c r="AC277" s="293"/>
      <c r="AD277" s="293"/>
      <c r="AE277" s="293"/>
      <c r="AF277" s="293"/>
      <c r="AG277" s="293"/>
      <c r="AH277" s="293"/>
      <c r="AI277" s="293"/>
      <c r="AJ277" s="293"/>
      <c r="AK277" s="293"/>
      <c r="AL277" s="293"/>
      <c r="AM277" s="293"/>
      <c r="AN277" s="293"/>
      <c r="AO277" s="293"/>
      <c r="AP277" s="293"/>
      <c r="AQ277" s="293"/>
      <c r="AR277" s="293"/>
      <c r="AS277" s="293"/>
      <c r="AT277" s="293"/>
      <c r="AU277" s="293"/>
      <c r="AV277" s="293"/>
      <c r="AW277" s="293"/>
      <c r="AX277" s="293"/>
      <c r="AY277" s="293"/>
      <c r="AZ277" s="293"/>
      <c r="BA277" s="293"/>
      <c r="BB277" s="293"/>
      <c r="BC277" s="293"/>
      <c r="BD277" s="293"/>
      <c r="BE277" s="293"/>
      <c r="BF277" s="293"/>
      <c r="BG277" s="293"/>
      <c r="BH277" s="293"/>
      <c r="BI277" s="293"/>
      <c r="BJ277" s="293"/>
      <c r="BK277" s="293"/>
      <c r="BL277" s="293"/>
      <c r="BM277" s="293"/>
      <c r="BN277" s="293"/>
      <c r="BO277" s="293"/>
      <c r="BP277" s="293"/>
      <c r="BQ277" s="293"/>
    </row>
    <row r="278" spans="1:69" s="8" customFormat="1" ht="18.75" customHeight="1">
      <c r="A278" s="293"/>
      <c r="B278" s="474"/>
      <c r="C278" s="293"/>
      <c r="D278" s="293"/>
      <c r="E278" s="293"/>
      <c r="F278" s="468"/>
      <c r="G278" s="293"/>
      <c r="H278" s="293"/>
      <c r="I278" s="471"/>
      <c r="J278" s="293"/>
      <c r="K278" s="472"/>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c r="AK278" s="293"/>
      <c r="AL278" s="293"/>
      <c r="AM278" s="293"/>
      <c r="AN278" s="293"/>
      <c r="AO278" s="293"/>
      <c r="AP278" s="293"/>
      <c r="AQ278" s="293"/>
      <c r="AR278" s="293"/>
      <c r="AS278" s="293"/>
      <c r="AT278" s="293"/>
      <c r="AU278" s="293"/>
      <c r="AV278" s="293"/>
      <c r="AW278" s="293"/>
      <c r="AX278" s="293"/>
      <c r="AY278" s="293"/>
      <c r="AZ278" s="293"/>
      <c r="BA278" s="293"/>
      <c r="BB278" s="293"/>
      <c r="BC278" s="293"/>
      <c r="BD278" s="293"/>
      <c r="BE278" s="293"/>
      <c r="BF278" s="293"/>
      <c r="BG278" s="293"/>
      <c r="BH278" s="293"/>
      <c r="BI278" s="293"/>
      <c r="BJ278" s="293"/>
      <c r="BK278" s="293"/>
      <c r="BL278" s="293"/>
      <c r="BM278" s="293"/>
      <c r="BN278" s="293"/>
      <c r="BO278" s="293"/>
      <c r="BP278" s="293"/>
      <c r="BQ278" s="293"/>
    </row>
    <row r="279" spans="1:69" s="8" customFormat="1" ht="18.75" customHeight="1">
      <c r="A279" s="293"/>
      <c r="B279" s="474"/>
      <c r="C279" s="293"/>
      <c r="D279" s="293"/>
      <c r="E279" s="293"/>
      <c r="F279" s="468"/>
      <c r="G279" s="293"/>
      <c r="H279" s="293"/>
      <c r="I279" s="471"/>
      <c r="J279" s="293"/>
      <c r="K279" s="472"/>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c r="AS279" s="293"/>
      <c r="AT279" s="293"/>
      <c r="AU279" s="293"/>
      <c r="AV279" s="293"/>
      <c r="AW279" s="293"/>
      <c r="AX279" s="293"/>
      <c r="AY279" s="293"/>
      <c r="AZ279" s="293"/>
      <c r="BA279" s="293"/>
      <c r="BB279" s="293"/>
      <c r="BC279" s="293"/>
      <c r="BD279" s="293"/>
      <c r="BE279" s="293"/>
      <c r="BF279" s="293"/>
      <c r="BG279" s="293"/>
      <c r="BH279" s="293"/>
      <c r="BI279" s="293"/>
      <c r="BJ279" s="293"/>
      <c r="BK279" s="293"/>
      <c r="BL279" s="293"/>
      <c r="BM279" s="293"/>
      <c r="BN279" s="293"/>
      <c r="BO279" s="293"/>
      <c r="BP279" s="293"/>
      <c r="BQ279" s="293"/>
    </row>
    <row r="280" spans="1:69" s="8" customFormat="1" ht="18.75" customHeight="1">
      <c r="A280" s="293"/>
      <c r="B280" s="474"/>
      <c r="C280" s="293"/>
      <c r="D280" s="293"/>
      <c r="E280" s="293"/>
      <c r="F280" s="468"/>
      <c r="G280" s="293"/>
      <c r="H280" s="293"/>
      <c r="I280" s="471"/>
      <c r="J280" s="293"/>
      <c r="K280" s="472"/>
      <c r="L280" s="293"/>
      <c r="M280" s="293"/>
      <c r="N280" s="293"/>
      <c r="O280" s="293"/>
      <c r="P280" s="293"/>
      <c r="Q280" s="293"/>
      <c r="R280" s="293"/>
      <c r="S280" s="293"/>
      <c r="T280" s="293"/>
      <c r="U280" s="293"/>
      <c r="V280" s="293"/>
      <c r="W280" s="293"/>
      <c r="X280" s="293"/>
      <c r="Y280" s="293"/>
      <c r="Z280" s="293"/>
      <c r="AA280" s="293"/>
      <c r="AB280" s="293"/>
      <c r="AC280" s="293"/>
      <c r="AD280" s="293"/>
      <c r="AE280" s="293"/>
      <c r="AF280" s="293"/>
      <c r="AG280" s="293"/>
      <c r="AH280" s="293"/>
      <c r="AI280" s="293"/>
      <c r="AJ280" s="293"/>
      <c r="AK280" s="293"/>
      <c r="AL280" s="293"/>
      <c r="AM280" s="293"/>
      <c r="AN280" s="293"/>
      <c r="AO280" s="293"/>
      <c r="AP280" s="293"/>
      <c r="AQ280" s="293"/>
      <c r="AR280" s="293"/>
      <c r="AS280" s="293"/>
      <c r="AT280" s="293"/>
      <c r="AU280" s="293"/>
      <c r="AV280" s="293"/>
      <c r="AW280" s="293"/>
      <c r="AX280" s="293"/>
      <c r="AY280" s="293"/>
      <c r="AZ280" s="293"/>
      <c r="BA280" s="293"/>
      <c r="BB280" s="293"/>
      <c r="BC280" s="293"/>
      <c r="BD280" s="293"/>
      <c r="BE280" s="293"/>
      <c r="BF280" s="293"/>
      <c r="BG280" s="293"/>
      <c r="BH280" s="293"/>
      <c r="BI280" s="293"/>
      <c r="BJ280" s="293"/>
      <c r="BK280" s="293"/>
      <c r="BL280" s="293"/>
      <c r="BM280" s="293"/>
      <c r="BN280" s="293"/>
      <c r="BO280" s="293"/>
      <c r="BP280" s="293"/>
      <c r="BQ280" s="293"/>
    </row>
    <row r="281" spans="1:69" s="8" customFormat="1" ht="18.75" customHeight="1">
      <c r="A281" s="293"/>
      <c r="B281" s="474"/>
      <c r="C281" s="293"/>
      <c r="D281" s="293"/>
      <c r="E281" s="293"/>
      <c r="F281" s="468"/>
      <c r="G281" s="293"/>
      <c r="H281" s="293"/>
      <c r="I281" s="471"/>
      <c r="J281" s="293"/>
      <c r="K281" s="472"/>
      <c r="L281" s="293"/>
      <c r="M281" s="293"/>
      <c r="N281" s="293"/>
      <c r="O281" s="293"/>
      <c r="P281" s="293"/>
      <c r="Q281" s="293"/>
      <c r="R281" s="293"/>
      <c r="S281" s="293"/>
      <c r="T281" s="293"/>
      <c r="U281" s="293"/>
      <c r="V281" s="293"/>
      <c r="W281" s="293"/>
      <c r="X281" s="293"/>
      <c r="Y281" s="293"/>
      <c r="Z281" s="293"/>
      <c r="AA281" s="293"/>
      <c r="AB281" s="293"/>
      <c r="AC281" s="293"/>
      <c r="AD281" s="293"/>
      <c r="AE281" s="293"/>
      <c r="AF281" s="293"/>
      <c r="AG281" s="293"/>
      <c r="AH281" s="293"/>
      <c r="AI281" s="293"/>
      <c r="AJ281" s="293"/>
      <c r="AK281" s="293"/>
      <c r="AL281" s="293"/>
      <c r="AM281" s="293"/>
      <c r="AN281" s="293"/>
      <c r="AO281" s="293"/>
      <c r="AP281" s="293"/>
      <c r="AQ281" s="293"/>
      <c r="AR281" s="293"/>
      <c r="AS281" s="293"/>
      <c r="AT281" s="293"/>
      <c r="AU281" s="293"/>
      <c r="AV281" s="293"/>
      <c r="AW281" s="293"/>
      <c r="AX281" s="293"/>
      <c r="AY281" s="293"/>
      <c r="AZ281" s="293"/>
      <c r="BA281" s="293"/>
      <c r="BB281" s="293"/>
      <c r="BC281" s="293"/>
      <c r="BD281" s="293"/>
      <c r="BE281" s="293"/>
      <c r="BF281" s="293"/>
      <c r="BG281" s="293"/>
      <c r="BH281" s="293"/>
      <c r="BI281" s="293"/>
      <c r="BJ281" s="293"/>
      <c r="BK281" s="293"/>
      <c r="BL281" s="293"/>
      <c r="BM281" s="293"/>
      <c r="BN281" s="293"/>
      <c r="BO281" s="293"/>
      <c r="BP281" s="293"/>
      <c r="BQ281" s="293"/>
    </row>
    <row r="282" spans="1:69" s="8" customFormat="1" ht="18.75" customHeight="1">
      <c r="A282" s="293"/>
      <c r="B282" s="474"/>
      <c r="C282" s="293"/>
      <c r="D282" s="293"/>
      <c r="E282" s="293"/>
      <c r="F282" s="468"/>
      <c r="G282" s="293"/>
      <c r="H282" s="293"/>
      <c r="I282" s="471"/>
      <c r="J282" s="293"/>
      <c r="K282" s="472"/>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c r="AK282" s="293"/>
      <c r="AL282" s="293"/>
      <c r="AM282" s="293"/>
      <c r="AN282" s="293"/>
      <c r="AO282" s="293"/>
      <c r="AP282" s="293"/>
      <c r="AQ282" s="293"/>
      <c r="AR282" s="293"/>
      <c r="AS282" s="293"/>
      <c r="AT282" s="293"/>
      <c r="AU282" s="293"/>
      <c r="AV282" s="293"/>
      <c r="AW282" s="293"/>
      <c r="AX282" s="293"/>
      <c r="AY282" s="293"/>
      <c r="AZ282" s="293"/>
      <c r="BA282" s="293"/>
      <c r="BB282" s="293"/>
      <c r="BC282" s="293"/>
      <c r="BD282" s="293"/>
      <c r="BE282" s="293"/>
      <c r="BF282" s="293"/>
      <c r="BG282" s="293"/>
      <c r="BH282" s="293"/>
      <c r="BI282" s="293"/>
      <c r="BJ282" s="293"/>
      <c r="BK282" s="293"/>
      <c r="BL282" s="293"/>
      <c r="BM282" s="293"/>
      <c r="BN282" s="293"/>
      <c r="BO282" s="293"/>
      <c r="BP282" s="293"/>
      <c r="BQ282" s="293"/>
    </row>
    <row r="283" spans="1:69" s="8" customFormat="1" ht="18.75" customHeight="1">
      <c r="A283" s="293"/>
      <c r="B283" s="474"/>
      <c r="C283" s="293"/>
      <c r="D283" s="293"/>
      <c r="E283" s="293"/>
      <c r="F283" s="468"/>
      <c r="G283" s="293"/>
      <c r="H283" s="293"/>
      <c r="I283" s="471"/>
      <c r="J283" s="293"/>
      <c r="K283" s="472"/>
      <c r="L283" s="293"/>
      <c r="M283" s="293"/>
      <c r="N283" s="293"/>
      <c r="O283" s="293"/>
      <c r="P283" s="293"/>
      <c r="Q283" s="293"/>
      <c r="R283" s="293"/>
      <c r="S283" s="293"/>
      <c r="T283" s="293"/>
      <c r="U283" s="293"/>
      <c r="V283" s="293"/>
      <c r="W283" s="293"/>
      <c r="X283" s="293"/>
      <c r="Y283" s="293"/>
      <c r="Z283" s="293"/>
      <c r="AA283" s="293"/>
      <c r="AB283" s="293"/>
      <c r="AC283" s="293"/>
      <c r="AD283" s="293"/>
      <c r="AE283" s="293"/>
      <c r="AF283" s="293"/>
      <c r="AG283" s="293"/>
      <c r="AH283" s="293"/>
      <c r="AI283" s="293"/>
      <c r="AJ283" s="293"/>
      <c r="AK283" s="293"/>
      <c r="AL283" s="293"/>
      <c r="AM283" s="293"/>
      <c r="AN283" s="293"/>
      <c r="AO283" s="293"/>
      <c r="AP283" s="293"/>
      <c r="AQ283" s="293"/>
      <c r="AR283" s="293"/>
      <c r="AS283" s="293"/>
      <c r="AT283" s="293"/>
      <c r="AU283" s="293"/>
      <c r="AV283" s="293"/>
      <c r="AW283" s="293"/>
      <c r="AX283" s="293"/>
      <c r="AY283" s="293"/>
      <c r="AZ283" s="293"/>
      <c r="BA283" s="293"/>
      <c r="BB283" s="293"/>
      <c r="BC283" s="293"/>
      <c r="BD283" s="293"/>
      <c r="BE283" s="293"/>
      <c r="BF283" s="293"/>
      <c r="BG283" s="293"/>
      <c r="BH283" s="293"/>
      <c r="BI283" s="293"/>
      <c r="BJ283" s="293"/>
      <c r="BK283" s="293"/>
      <c r="BL283" s="293"/>
      <c r="BM283" s="293"/>
      <c r="BN283" s="293"/>
      <c r="BO283" s="293"/>
      <c r="BP283" s="293"/>
      <c r="BQ283" s="293"/>
    </row>
    <row r="284" spans="1:69" s="8" customFormat="1" ht="18.75" customHeight="1">
      <c r="A284" s="293"/>
      <c r="B284" s="474"/>
      <c r="C284" s="293"/>
      <c r="D284" s="293"/>
      <c r="E284" s="293"/>
      <c r="F284" s="468"/>
      <c r="G284" s="293"/>
      <c r="H284" s="293"/>
      <c r="I284" s="471"/>
      <c r="J284" s="293"/>
      <c r="K284" s="472"/>
      <c r="L284" s="293"/>
      <c r="M284" s="293"/>
      <c r="N284" s="293"/>
      <c r="O284" s="293"/>
      <c r="P284" s="293"/>
      <c r="Q284" s="293"/>
      <c r="R284" s="293"/>
      <c r="S284" s="293"/>
      <c r="T284" s="293"/>
      <c r="U284" s="293"/>
      <c r="V284" s="293"/>
      <c r="W284" s="293"/>
      <c r="X284" s="293"/>
      <c r="Y284" s="293"/>
      <c r="Z284" s="293"/>
      <c r="AA284" s="293"/>
      <c r="AB284" s="293"/>
      <c r="AC284" s="293"/>
      <c r="AD284" s="293"/>
      <c r="AE284" s="293"/>
      <c r="AF284" s="293"/>
      <c r="AG284" s="293"/>
      <c r="AH284" s="293"/>
      <c r="AI284" s="293"/>
      <c r="AJ284" s="293"/>
      <c r="AK284" s="293"/>
      <c r="AL284" s="293"/>
      <c r="AM284" s="293"/>
      <c r="AN284" s="293"/>
      <c r="AO284" s="293"/>
      <c r="AP284" s="293"/>
      <c r="AQ284" s="293"/>
      <c r="AR284" s="293"/>
      <c r="AS284" s="293"/>
      <c r="AT284" s="293"/>
      <c r="AU284" s="293"/>
      <c r="AV284" s="293"/>
      <c r="AW284" s="293"/>
      <c r="AX284" s="293"/>
      <c r="AY284" s="293"/>
      <c r="AZ284" s="293"/>
      <c r="BA284" s="293"/>
      <c r="BB284" s="293"/>
      <c r="BC284" s="293"/>
      <c r="BD284" s="293"/>
      <c r="BE284" s="293"/>
      <c r="BF284" s="293"/>
      <c r="BG284" s="293"/>
      <c r="BH284" s="293"/>
      <c r="BI284" s="293"/>
      <c r="BJ284" s="293"/>
      <c r="BK284" s="293"/>
      <c r="BL284" s="293"/>
      <c r="BM284" s="293"/>
      <c r="BN284" s="293"/>
      <c r="BO284" s="293"/>
      <c r="BP284" s="293"/>
      <c r="BQ284" s="293"/>
    </row>
    <row r="285" spans="1:69" s="8" customFormat="1" ht="18.75" customHeight="1">
      <c r="A285" s="293"/>
      <c r="B285" s="474"/>
      <c r="C285" s="293"/>
      <c r="D285" s="293"/>
      <c r="E285" s="293"/>
      <c r="F285" s="468"/>
      <c r="G285" s="293"/>
      <c r="H285" s="293"/>
      <c r="I285" s="471"/>
      <c r="J285" s="293"/>
      <c r="K285" s="472"/>
      <c r="L285" s="293"/>
      <c r="M285" s="293"/>
      <c r="N285" s="293"/>
      <c r="O285" s="293"/>
      <c r="P285" s="293"/>
      <c r="Q285" s="293"/>
      <c r="R285" s="293"/>
      <c r="S285" s="293"/>
      <c r="T285" s="293"/>
      <c r="U285" s="293"/>
      <c r="V285" s="293"/>
      <c r="W285" s="293"/>
      <c r="X285" s="293"/>
      <c r="Y285" s="293"/>
      <c r="Z285" s="293"/>
      <c r="AA285" s="293"/>
      <c r="AB285" s="293"/>
      <c r="AC285" s="293"/>
      <c r="AD285" s="293"/>
      <c r="AE285" s="293"/>
      <c r="AF285" s="293"/>
      <c r="AG285" s="293"/>
      <c r="AH285" s="293"/>
      <c r="AI285" s="293"/>
      <c r="AJ285" s="293"/>
      <c r="AK285" s="293"/>
      <c r="AL285" s="293"/>
      <c r="AM285" s="293"/>
      <c r="AN285" s="293"/>
      <c r="AO285" s="293"/>
      <c r="AP285" s="293"/>
      <c r="AQ285" s="293"/>
      <c r="AR285" s="293"/>
      <c r="AS285" s="293"/>
      <c r="AT285" s="293"/>
      <c r="AU285" s="293"/>
      <c r="AV285" s="293"/>
      <c r="AW285" s="293"/>
      <c r="AX285" s="293"/>
      <c r="AY285" s="293"/>
      <c r="AZ285" s="293"/>
      <c r="BA285" s="293"/>
      <c r="BB285" s="293"/>
      <c r="BC285" s="293"/>
      <c r="BD285" s="293"/>
      <c r="BE285" s="293"/>
      <c r="BF285" s="293"/>
      <c r="BG285" s="293"/>
      <c r="BH285" s="293"/>
      <c r="BI285" s="293"/>
      <c r="BJ285" s="293"/>
      <c r="BK285" s="293"/>
      <c r="BL285" s="293"/>
      <c r="BM285" s="293"/>
      <c r="BN285" s="293"/>
      <c r="BO285" s="293"/>
      <c r="BP285" s="293"/>
      <c r="BQ285" s="293"/>
    </row>
    <row r="286" spans="1:69" s="8" customFormat="1" ht="18.75" customHeight="1">
      <c r="A286" s="293"/>
      <c r="B286" s="474"/>
      <c r="C286" s="293"/>
      <c r="D286" s="293"/>
      <c r="E286" s="293"/>
      <c r="F286" s="468"/>
      <c r="G286" s="293"/>
      <c r="H286" s="293"/>
      <c r="I286" s="471"/>
      <c r="J286" s="293"/>
      <c r="K286" s="472"/>
      <c r="L286" s="293"/>
      <c r="M286" s="293"/>
      <c r="N286" s="293"/>
      <c r="O286" s="293"/>
      <c r="P286" s="293"/>
      <c r="Q286" s="293"/>
      <c r="R286" s="293"/>
      <c r="S286" s="293"/>
      <c r="T286" s="293"/>
      <c r="U286" s="293"/>
      <c r="V286" s="293"/>
      <c r="W286" s="293"/>
      <c r="X286" s="293"/>
      <c r="Y286" s="293"/>
      <c r="Z286" s="293"/>
      <c r="AA286" s="293"/>
      <c r="AB286" s="293"/>
      <c r="AC286" s="293"/>
      <c r="AD286" s="293"/>
      <c r="AE286" s="293"/>
      <c r="AF286" s="293"/>
      <c r="AG286" s="293"/>
      <c r="AH286" s="293"/>
      <c r="AI286" s="293"/>
      <c r="AJ286" s="293"/>
      <c r="AK286" s="293"/>
      <c r="AL286" s="293"/>
      <c r="AM286" s="293"/>
      <c r="AN286" s="293"/>
      <c r="AO286" s="293"/>
      <c r="AP286" s="293"/>
      <c r="AQ286" s="293"/>
      <c r="AR286" s="293"/>
      <c r="AS286" s="293"/>
      <c r="AT286" s="293"/>
      <c r="AU286" s="293"/>
      <c r="AV286" s="293"/>
      <c r="AW286" s="293"/>
      <c r="AX286" s="293"/>
      <c r="AY286" s="293"/>
      <c r="AZ286" s="293"/>
      <c r="BA286" s="293"/>
      <c r="BB286" s="293"/>
      <c r="BC286" s="293"/>
      <c r="BD286" s="293"/>
      <c r="BE286" s="293"/>
      <c r="BF286" s="293"/>
      <c r="BG286" s="293"/>
      <c r="BH286" s="293"/>
      <c r="BI286" s="293"/>
      <c r="BJ286" s="293"/>
      <c r="BK286" s="293"/>
      <c r="BL286" s="293"/>
      <c r="BM286" s="293"/>
      <c r="BN286" s="293"/>
      <c r="BO286" s="293"/>
      <c r="BP286" s="293"/>
      <c r="BQ286" s="293"/>
    </row>
    <row r="287" spans="1:69" s="8" customFormat="1" ht="18.75" customHeight="1">
      <c r="A287" s="293"/>
      <c r="B287" s="474"/>
      <c r="C287" s="293"/>
      <c r="D287" s="293"/>
      <c r="E287" s="293"/>
      <c r="F287" s="468"/>
      <c r="G287" s="293"/>
      <c r="H287" s="293"/>
      <c r="I287" s="471"/>
      <c r="J287" s="293"/>
      <c r="K287" s="472"/>
      <c r="L287" s="293"/>
      <c r="M287" s="293"/>
      <c r="N287" s="293"/>
      <c r="O287" s="293"/>
      <c r="P287" s="293"/>
      <c r="Q287" s="293"/>
      <c r="R287" s="293"/>
      <c r="S287" s="293"/>
      <c r="T287" s="293"/>
      <c r="U287" s="293"/>
      <c r="V287" s="293"/>
      <c r="W287" s="293"/>
      <c r="X287" s="293"/>
      <c r="Y287" s="293"/>
      <c r="Z287" s="293"/>
      <c r="AA287" s="293"/>
      <c r="AB287" s="293"/>
      <c r="AC287" s="293"/>
      <c r="AD287" s="293"/>
      <c r="AE287" s="293"/>
      <c r="AF287" s="293"/>
      <c r="AG287" s="293"/>
      <c r="AH287" s="293"/>
      <c r="AI287" s="293"/>
      <c r="AJ287" s="293"/>
      <c r="AK287" s="293"/>
      <c r="AL287" s="293"/>
      <c r="AM287" s="293"/>
      <c r="AN287" s="293"/>
      <c r="AO287" s="293"/>
      <c r="AP287" s="293"/>
      <c r="AQ287" s="293"/>
      <c r="AR287" s="293"/>
      <c r="AS287" s="293"/>
      <c r="AT287" s="293"/>
      <c r="AU287" s="293"/>
      <c r="AV287" s="293"/>
      <c r="AW287" s="293"/>
      <c r="AX287" s="293"/>
      <c r="AY287" s="293"/>
      <c r="AZ287" s="293"/>
      <c r="BA287" s="293"/>
      <c r="BB287" s="293"/>
      <c r="BC287" s="293"/>
      <c r="BD287" s="293"/>
      <c r="BE287" s="293"/>
      <c r="BF287" s="293"/>
      <c r="BG287" s="293"/>
      <c r="BH287" s="293"/>
      <c r="BI287" s="293"/>
      <c r="BJ287" s="293"/>
      <c r="BK287" s="293"/>
      <c r="BL287" s="293"/>
      <c r="BM287" s="293"/>
      <c r="BN287" s="293"/>
      <c r="BO287" s="293"/>
      <c r="BP287" s="293"/>
      <c r="BQ287" s="293"/>
    </row>
    <row r="288" spans="1:69" s="8" customFormat="1" ht="18.75" customHeight="1">
      <c r="A288" s="293"/>
      <c r="B288" s="474"/>
      <c r="C288" s="293"/>
      <c r="D288" s="293"/>
      <c r="E288" s="293"/>
      <c r="F288" s="468"/>
      <c r="G288" s="293"/>
      <c r="H288" s="293"/>
      <c r="I288" s="471"/>
      <c r="J288" s="293"/>
      <c r="K288" s="472"/>
      <c r="L288" s="293"/>
      <c r="M288" s="293"/>
      <c r="N288" s="293"/>
      <c r="O288" s="293"/>
      <c r="P288" s="293"/>
      <c r="Q288" s="293"/>
      <c r="R288" s="293"/>
      <c r="S288" s="293"/>
      <c r="T288" s="293"/>
      <c r="U288" s="293"/>
      <c r="V288" s="293"/>
      <c r="W288" s="293"/>
      <c r="X288" s="293"/>
      <c r="Y288" s="293"/>
      <c r="Z288" s="293"/>
      <c r="AA288" s="293"/>
      <c r="AB288" s="293"/>
      <c r="AC288" s="293"/>
      <c r="AD288" s="293"/>
      <c r="AE288" s="293"/>
      <c r="AF288" s="293"/>
      <c r="AG288" s="293"/>
      <c r="AH288" s="293"/>
      <c r="AI288" s="293"/>
      <c r="AJ288" s="293"/>
      <c r="AK288" s="293"/>
      <c r="AL288" s="293"/>
      <c r="AM288" s="293"/>
      <c r="AN288" s="293"/>
      <c r="AO288" s="293"/>
      <c r="AP288" s="293"/>
      <c r="AQ288" s="293"/>
      <c r="AR288" s="293"/>
      <c r="AS288" s="293"/>
      <c r="AT288" s="293"/>
      <c r="AU288" s="293"/>
      <c r="AV288" s="293"/>
      <c r="AW288" s="293"/>
      <c r="AX288" s="293"/>
      <c r="AY288" s="293"/>
      <c r="AZ288" s="293"/>
      <c r="BA288" s="293"/>
      <c r="BB288" s="293"/>
      <c r="BC288" s="293"/>
      <c r="BD288" s="293"/>
      <c r="BE288" s="293"/>
      <c r="BF288" s="293"/>
      <c r="BG288" s="293"/>
      <c r="BH288" s="293"/>
      <c r="BI288" s="293"/>
      <c r="BJ288" s="293"/>
      <c r="BK288" s="293"/>
      <c r="BL288" s="293"/>
      <c r="BM288" s="293"/>
      <c r="BN288" s="293"/>
      <c r="BO288" s="293"/>
      <c r="BP288" s="293"/>
      <c r="BQ288" s="293"/>
    </row>
    <row r="289" spans="1:69" s="8" customFormat="1" ht="18.75" customHeight="1">
      <c r="A289" s="293"/>
      <c r="B289" s="474"/>
      <c r="C289" s="293"/>
      <c r="D289" s="293"/>
      <c r="E289" s="293"/>
      <c r="F289" s="468"/>
      <c r="G289" s="293"/>
      <c r="H289" s="293"/>
      <c r="I289" s="471"/>
      <c r="J289" s="293"/>
      <c r="K289" s="472"/>
      <c r="L289" s="293"/>
      <c r="M289" s="293"/>
      <c r="N289" s="293"/>
      <c r="O289" s="293"/>
      <c r="P289" s="293"/>
      <c r="Q289" s="293"/>
      <c r="R289" s="293"/>
      <c r="S289" s="293"/>
      <c r="T289" s="293"/>
      <c r="U289" s="293"/>
      <c r="V289" s="293"/>
      <c r="W289" s="293"/>
      <c r="X289" s="293"/>
      <c r="Y289" s="293"/>
      <c r="Z289" s="293"/>
      <c r="AA289" s="293"/>
      <c r="AB289" s="293"/>
      <c r="AC289" s="293"/>
      <c r="AD289" s="293"/>
      <c r="AE289" s="293"/>
      <c r="AF289" s="293"/>
      <c r="AG289" s="293"/>
      <c r="AH289" s="293"/>
      <c r="AI289" s="293"/>
      <c r="AJ289" s="293"/>
      <c r="AK289" s="293"/>
      <c r="AL289" s="293"/>
      <c r="AM289" s="293"/>
      <c r="AN289" s="293"/>
      <c r="AO289" s="293"/>
      <c r="AP289" s="293"/>
      <c r="AQ289" s="293"/>
      <c r="AR289" s="293"/>
      <c r="AS289" s="293"/>
      <c r="AT289" s="293"/>
      <c r="AU289" s="293"/>
      <c r="AV289" s="293"/>
      <c r="AW289" s="293"/>
      <c r="AX289" s="293"/>
      <c r="AY289" s="293"/>
      <c r="AZ289" s="293"/>
      <c r="BA289" s="293"/>
      <c r="BB289" s="293"/>
      <c r="BC289" s="293"/>
      <c r="BD289" s="293"/>
      <c r="BE289" s="293"/>
      <c r="BF289" s="293"/>
      <c r="BG289" s="293"/>
      <c r="BH289" s="293"/>
      <c r="BI289" s="293"/>
      <c r="BJ289" s="293"/>
      <c r="BK289" s="293"/>
      <c r="BL289" s="293"/>
      <c r="BM289" s="293"/>
      <c r="BN289" s="293"/>
      <c r="BO289" s="293"/>
      <c r="BP289" s="293"/>
      <c r="BQ289" s="293"/>
    </row>
    <row r="290" spans="1:69" s="8" customFormat="1" ht="18.75" customHeight="1">
      <c r="A290" s="293"/>
      <c r="B290" s="474"/>
      <c r="C290" s="293"/>
      <c r="D290" s="293"/>
      <c r="E290" s="293"/>
      <c r="F290" s="468"/>
      <c r="G290" s="293"/>
      <c r="H290" s="293"/>
      <c r="I290" s="471"/>
      <c r="J290" s="293"/>
      <c r="K290" s="472"/>
      <c r="L290" s="293"/>
      <c r="M290" s="293"/>
      <c r="N290" s="293"/>
      <c r="O290" s="293"/>
      <c r="P290" s="293"/>
      <c r="Q290" s="293"/>
      <c r="R290" s="293"/>
      <c r="S290" s="293"/>
      <c r="T290" s="293"/>
      <c r="U290" s="293"/>
      <c r="V290" s="293"/>
      <c r="W290" s="293"/>
      <c r="X290" s="293"/>
      <c r="Y290" s="293"/>
      <c r="Z290" s="293"/>
      <c r="AA290" s="293"/>
      <c r="AB290" s="293"/>
      <c r="AC290" s="293"/>
      <c r="AD290" s="293"/>
      <c r="AE290" s="293"/>
      <c r="AF290" s="293"/>
      <c r="AG290" s="293"/>
      <c r="AH290" s="293"/>
      <c r="AI290" s="293"/>
      <c r="AJ290" s="293"/>
      <c r="AK290" s="293"/>
      <c r="AL290" s="293"/>
      <c r="AM290" s="293"/>
      <c r="AN290" s="293"/>
      <c r="AO290" s="293"/>
      <c r="AP290" s="293"/>
      <c r="AQ290" s="293"/>
      <c r="AR290" s="293"/>
      <c r="AS290" s="293"/>
      <c r="AT290" s="293"/>
      <c r="AU290" s="293"/>
      <c r="AV290" s="293"/>
      <c r="AW290" s="293"/>
      <c r="AX290" s="293"/>
      <c r="AY290" s="293"/>
      <c r="AZ290" s="293"/>
      <c r="BA290" s="293"/>
      <c r="BB290" s="293"/>
      <c r="BC290" s="293"/>
      <c r="BD290" s="293"/>
      <c r="BE290" s="293"/>
      <c r="BF290" s="293"/>
      <c r="BG290" s="293"/>
      <c r="BH290" s="293"/>
      <c r="BI290" s="293"/>
      <c r="BJ290" s="293"/>
      <c r="BK290" s="293"/>
      <c r="BL290" s="293"/>
      <c r="BM290" s="293"/>
      <c r="BN290" s="293"/>
      <c r="BO290" s="293"/>
      <c r="BP290" s="293"/>
      <c r="BQ290" s="293"/>
    </row>
    <row r="291" spans="1:69" s="8" customFormat="1" ht="18.75" customHeight="1">
      <c r="A291" s="293"/>
      <c r="B291" s="474"/>
      <c r="C291" s="293"/>
      <c r="D291" s="293"/>
      <c r="E291" s="293"/>
      <c r="F291" s="468"/>
      <c r="G291" s="293"/>
      <c r="H291" s="293"/>
      <c r="I291" s="471"/>
      <c r="J291" s="293"/>
      <c r="K291" s="472"/>
      <c r="L291" s="293"/>
      <c r="M291" s="293"/>
      <c r="N291" s="293"/>
      <c r="O291" s="293"/>
      <c r="P291" s="293"/>
      <c r="Q291" s="293"/>
      <c r="R291" s="293"/>
      <c r="S291" s="293"/>
      <c r="T291" s="293"/>
      <c r="U291" s="293"/>
      <c r="V291" s="293"/>
      <c r="W291" s="293"/>
      <c r="X291" s="293"/>
      <c r="Y291" s="293"/>
      <c r="Z291" s="293"/>
      <c r="AA291" s="293"/>
      <c r="AB291" s="293"/>
      <c r="AC291" s="293"/>
      <c r="AD291" s="293"/>
      <c r="AE291" s="293"/>
      <c r="AF291" s="293"/>
      <c r="AG291" s="293"/>
      <c r="AH291" s="293"/>
      <c r="AI291" s="293"/>
      <c r="AJ291" s="293"/>
      <c r="AK291" s="293"/>
      <c r="AL291" s="293"/>
      <c r="AM291" s="293"/>
      <c r="AN291" s="293"/>
      <c r="AO291" s="293"/>
      <c r="AP291" s="293"/>
      <c r="AQ291" s="293"/>
      <c r="AR291" s="293"/>
      <c r="AS291" s="293"/>
      <c r="AT291" s="293"/>
      <c r="AU291" s="293"/>
      <c r="AV291" s="293"/>
      <c r="AW291" s="293"/>
      <c r="AX291" s="293"/>
      <c r="AY291" s="293"/>
      <c r="AZ291" s="293"/>
      <c r="BA291" s="293"/>
      <c r="BB291" s="293"/>
      <c r="BC291" s="293"/>
      <c r="BD291" s="293"/>
      <c r="BE291" s="293"/>
      <c r="BF291" s="293"/>
      <c r="BG291" s="293"/>
      <c r="BH291" s="293"/>
      <c r="BI291" s="293"/>
      <c r="BJ291" s="293"/>
      <c r="BK291" s="293"/>
      <c r="BL291" s="293"/>
      <c r="BM291" s="293"/>
      <c r="BN291" s="293"/>
      <c r="BO291" s="293"/>
      <c r="BP291" s="293"/>
      <c r="BQ291" s="293"/>
    </row>
    <row r="292" spans="1:69" s="8" customFormat="1" ht="18.75" customHeight="1">
      <c r="A292" s="293"/>
      <c r="B292" s="474"/>
      <c r="C292" s="293"/>
      <c r="D292" s="293"/>
      <c r="E292" s="293"/>
      <c r="F292" s="468"/>
      <c r="G292" s="293"/>
      <c r="H292" s="293"/>
      <c r="I292" s="471"/>
      <c r="J292" s="293"/>
      <c r="K292" s="472"/>
      <c r="L292" s="293"/>
      <c r="M292" s="293"/>
      <c r="N292" s="293"/>
      <c r="O292" s="293"/>
      <c r="P292" s="293"/>
      <c r="Q292" s="293"/>
      <c r="R292" s="293"/>
      <c r="S292" s="293"/>
      <c r="T292" s="293"/>
      <c r="U292" s="293"/>
      <c r="V292" s="293"/>
      <c r="W292" s="293"/>
      <c r="X292" s="293"/>
      <c r="Y292" s="293"/>
      <c r="Z292" s="293"/>
      <c r="AA292" s="293"/>
      <c r="AB292" s="293"/>
      <c r="AC292" s="293"/>
      <c r="AD292" s="293"/>
      <c r="AE292" s="293"/>
      <c r="AF292" s="293"/>
      <c r="AG292" s="293"/>
      <c r="AH292" s="293"/>
      <c r="AI292" s="293"/>
      <c r="AJ292" s="293"/>
      <c r="AK292" s="293"/>
      <c r="AL292" s="293"/>
      <c r="AM292" s="293"/>
      <c r="AN292" s="293"/>
      <c r="AO292" s="293"/>
      <c r="AP292" s="293"/>
      <c r="AQ292" s="293"/>
      <c r="AR292" s="293"/>
      <c r="AS292" s="293"/>
      <c r="AT292" s="293"/>
      <c r="AU292" s="293"/>
      <c r="AV292" s="293"/>
      <c r="AW292" s="293"/>
      <c r="AX292" s="293"/>
      <c r="AY292" s="293"/>
      <c r="AZ292" s="293"/>
      <c r="BA292" s="293"/>
      <c r="BB292" s="293"/>
      <c r="BC292" s="293"/>
      <c r="BD292" s="293"/>
      <c r="BE292" s="293"/>
      <c r="BF292" s="293"/>
      <c r="BG292" s="293"/>
      <c r="BH292" s="293"/>
      <c r="BI292" s="293"/>
      <c r="BJ292" s="293"/>
      <c r="BK292" s="293"/>
      <c r="BL292" s="293"/>
      <c r="BM292" s="293"/>
      <c r="BN292" s="293"/>
      <c r="BO292" s="293"/>
      <c r="BP292" s="293"/>
      <c r="BQ292" s="293"/>
    </row>
    <row r="293" spans="1:69" s="8" customFormat="1" ht="18.75" customHeight="1">
      <c r="A293" s="293"/>
      <c r="B293" s="474"/>
      <c r="C293" s="293"/>
      <c r="D293" s="293"/>
      <c r="E293" s="293"/>
      <c r="F293" s="468"/>
      <c r="G293" s="293"/>
      <c r="H293" s="293"/>
      <c r="I293" s="471"/>
      <c r="J293" s="293"/>
      <c r="K293" s="472"/>
      <c r="L293" s="293"/>
      <c r="M293" s="293"/>
      <c r="N293" s="293"/>
      <c r="O293" s="293"/>
      <c r="P293" s="293"/>
      <c r="Q293" s="293"/>
      <c r="R293" s="293"/>
      <c r="S293" s="293"/>
      <c r="T293" s="293"/>
      <c r="U293" s="293"/>
      <c r="V293" s="293"/>
      <c r="W293" s="293"/>
      <c r="X293" s="293"/>
      <c r="Y293" s="293"/>
      <c r="Z293" s="293"/>
      <c r="AA293" s="293"/>
      <c r="AB293" s="293"/>
      <c r="AC293" s="293"/>
      <c r="AD293" s="293"/>
      <c r="AE293" s="293"/>
      <c r="AF293" s="293"/>
      <c r="AG293" s="293"/>
      <c r="AH293" s="293"/>
      <c r="AI293" s="293"/>
      <c r="AJ293" s="293"/>
      <c r="AK293" s="293"/>
      <c r="AL293" s="293"/>
      <c r="AM293" s="293"/>
      <c r="AN293" s="293"/>
      <c r="AO293" s="293"/>
      <c r="AP293" s="293"/>
      <c r="AQ293" s="293"/>
      <c r="AR293" s="293"/>
      <c r="AS293" s="293"/>
      <c r="AT293" s="293"/>
      <c r="AU293" s="293"/>
      <c r="AV293" s="293"/>
      <c r="AW293" s="293"/>
      <c r="AX293" s="293"/>
      <c r="AY293" s="293"/>
      <c r="AZ293" s="293"/>
      <c r="BA293" s="293"/>
      <c r="BB293" s="293"/>
      <c r="BC293" s="293"/>
      <c r="BD293" s="293"/>
      <c r="BE293" s="293"/>
      <c r="BF293" s="293"/>
      <c r="BG293" s="293"/>
      <c r="BH293" s="293"/>
      <c r="BI293" s="293"/>
      <c r="BJ293" s="293"/>
      <c r="BK293" s="293"/>
      <c r="BL293" s="293"/>
      <c r="BM293" s="293"/>
      <c r="BN293" s="293"/>
      <c r="BO293" s="293"/>
      <c r="BP293" s="293"/>
      <c r="BQ293" s="293"/>
    </row>
    <row r="294" spans="1:69" s="8" customFormat="1" ht="18.75" customHeight="1">
      <c r="A294" s="293"/>
      <c r="B294" s="474"/>
      <c r="C294" s="293"/>
      <c r="D294" s="293"/>
      <c r="E294" s="293"/>
      <c r="F294" s="468"/>
      <c r="G294" s="293"/>
      <c r="H294" s="293"/>
      <c r="I294" s="471"/>
      <c r="J294" s="293"/>
      <c r="K294" s="472"/>
      <c r="L294" s="293"/>
      <c r="M294" s="293"/>
      <c r="N294" s="293"/>
      <c r="O294" s="293"/>
      <c r="P294" s="293"/>
      <c r="Q294" s="293"/>
      <c r="R294" s="293"/>
      <c r="S294" s="293"/>
      <c r="T294" s="293"/>
      <c r="U294" s="293"/>
      <c r="V294" s="293"/>
      <c r="W294" s="293"/>
      <c r="X294" s="293"/>
      <c r="Y294" s="293"/>
      <c r="Z294" s="293"/>
      <c r="AA294" s="293"/>
      <c r="AB294" s="293"/>
      <c r="AC294" s="293"/>
      <c r="AD294" s="293"/>
      <c r="AE294" s="293"/>
      <c r="AF294" s="293"/>
      <c r="AG294" s="293"/>
      <c r="AH294" s="293"/>
      <c r="AI294" s="293"/>
      <c r="AJ294" s="293"/>
      <c r="AK294" s="293"/>
      <c r="AL294" s="293"/>
      <c r="AM294" s="293"/>
      <c r="AN294" s="293"/>
      <c r="AO294" s="293"/>
      <c r="AP294" s="293"/>
      <c r="AQ294" s="293"/>
      <c r="AR294" s="293"/>
      <c r="AS294" s="293"/>
      <c r="AT294" s="293"/>
      <c r="AU294" s="293"/>
      <c r="AV294" s="293"/>
      <c r="AW294" s="293"/>
      <c r="AX294" s="293"/>
      <c r="AY294" s="293"/>
      <c r="AZ294" s="293"/>
      <c r="BA294" s="293"/>
      <c r="BB294" s="293"/>
      <c r="BC294" s="293"/>
      <c r="BD294" s="293"/>
      <c r="BE294" s="293"/>
      <c r="BF294" s="293"/>
      <c r="BG294" s="293"/>
      <c r="BH294" s="293"/>
      <c r="BI294" s="293"/>
      <c r="BJ294" s="293"/>
      <c r="BK294" s="293"/>
      <c r="BL294" s="293"/>
      <c r="BM294" s="293"/>
      <c r="BN294" s="293"/>
      <c r="BO294" s="293"/>
      <c r="BP294" s="293"/>
      <c r="BQ294" s="293"/>
    </row>
    <row r="295" spans="1:69" s="8" customFormat="1" ht="18.75" customHeight="1">
      <c r="A295" s="293"/>
      <c r="B295" s="474"/>
      <c r="C295" s="293"/>
      <c r="D295" s="293"/>
      <c r="E295" s="293"/>
      <c r="F295" s="468"/>
      <c r="G295" s="293"/>
      <c r="H295" s="293"/>
      <c r="I295" s="471"/>
      <c r="J295" s="293"/>
      <c r="K295" s="472"/>
      <c r="L295" s="293"/>
      <c r="M295" s="293"/>
      <c r="N295" s="293"/>
      <c r="O295" s="293"/>
      <c r="P295" s="293"/>
      <c r="Q295" s="293"/>
      <c r="R295" s="293"/>
      <c r="S295" s="293"/>
      <c r="T295" s="293"/>
      <c r="U295" s="293"/>
      <c r="V295" s="293"/>
      <c r="W295" s="293"/>
      <c r="X295" s="293"/>
      <c r="Y295" s="293"/>
      <c r="Z295" s="293"/>
      <c r="AA295" s="293"/>
      <c r="AB295" s="293"/>
      <c r="AC295" s="293"/>
      <c r="AD295" s="293"/>
      <c r="AE295" s="293"/>
      <c r="AF295" s="293"/>
      <c r="AG295" s="293"/>
      <c r="AH295" s="293"/>
      <c r="AI295" s="293"/>
      <c r="AJ295" s="293"/>
      <c r="AK295" s="293"/>
      <c r="AL295" s="293"/>
      <c r="AM295" s="293"/>
      <c r="AN295" s="293"/>
      <c r="AO295" s="293"/>
      <c r="AP295" s="293"/>
      <c r="AQ295" s="293"/>
      <c r="AR295" s="293"/>
      <c r="AS295" s="293"/>
      <c r="AT295" s="293"/>
      <c r="AU295" s="293"/>
      <c r="AV295" s="293"/>
      <c r="AW295" s="293"/>
      <c r="AX295" s="293"/>
      <c r="AY295" s="293"/>
      <c r="AZ295" s="293"/>
      <c r="BA295" s="293"/>
      <c r="BB295" s="293"/>
      <c r="BC295" s="293"/>
      <c r="BD295" s="293"/>
      <c r="BE295" s="293"/>
      <c r="BF295" s="293"/>
      <c r="BG295" s="293"/>
      <c r="BH295" s="293"/>
      <c r="BI295" s="293"/>
      <c r="BJ295" s="293"/>
      <c r="BK295" s="293"/>
      <c r="BL295" s="293"/>
      <c r="BM295" s="293"/>
      <c r="BN295" s="293"/>
      <c r="BO295" s="293"/>
      <c r="BP295" s="293"/>
      <c r="BQ295" s="293"/>
    </row>
    <row r="296" spans="1:69" s="8" customFormat="1" ht="18.75" customHeight="1">
      <c r="A296" s="293"/>
      <c r="B296" s="474"/>
      <c r="C296" s="293"/>
      <c r="D296" s="293"/>
      <c r="E296" s="293"/>
      <c r="F296" s="468"/>
      <c r="G296" s="293"/>
      <c r="H296" s="293"/>
      <c r="I296" s="471"/>
      <c r="J296" s="293"/>
      <c r="K296" s="472"/>
      <c r="L296" s="293"/>
      <c r="M296" s="293"/>
      <c r="N296" s="293"/>
      <c r="O296" s="293"/>
      <c r="P296" s="293"/>
      <c r="Q296" s="293"/>
      <c r="R296" s="293"/>
      <c r="S296" s="293"/>
      <c r="T296" s="293"/>
      <c r="U296" s="293"/>
      <c r="V296" s="293"/>
      <c r="W296" s="293"/>
      <c r="X296" s="293"/>
      <c r="Y296" s="293"/>
      <c r="Z296" s="293"/>
      <c r="AA296" s="293"/>
      <c r="AB296" s="293"/>
      <c r="AC296" s="293"/>
      <c r="AD296" s="293"/>
      <c r="AE296" s="293"/>
      <c r="AF296" s="293"/>
      <c r="AG296" s="293"/>
      <c r="AH296" s="293"/>
      <c r="AI296" s="293"/>
      <c r="AJ296" s="293"/>
      <c r="AK296" s="293"/>
      <c r="AL296" s="293"/>
      <c r="AM296" s="293"/>
      <c r="AN296" s="293"/>
      <c r="AO296" s="293"/>
      <c r="AP296" s="293"/>
      <c r="AQ296" s="293"/>
      <c r="AR296" s="293"/>
      <c r="AS296" s="293"/>
      <c r="AT296" s="293"/>
      <c r="AU296" s="293"/>
      <c r="AV296" s="293"/>
      <c r="AW296" s="293"/>
      <c r="AX296" s="293"/>
      <c r="AY296" s="293"/>
      <c r="AZ296" s="293"/>
      <c r="BA296" s="293"/>
      <c r="BB296" s="293"/>
      <c r="BC296" s="293"/>
      <c r="BD296" s="293"/>
      <c r="BE296" s="293"/>
      <c r="BF296" s="293"/>
      <c r="BG296" s="293"/>
      <c r="BH296" s="293"/>
      <c r="BI296" s="293"/>
      <c r="BJ296" s="293"/>
      <c r="BK296" s="293"/>
      <c r="BL296" s="293"/>
      <c r="BM296" s="293"/>
      <c r="BN296" s="293"/>
      <c r="BO296" s="293"/>
      <c r="BP296" s="293"/>
      <c r="BQ296" s="293"/>
    </row>
    <row r="297" spans="1:69" s="8" customFormat="1" ht="18.75" customHeight="1">
      <c r="A297" s="293"/>
      <c r="B297" s="474"/>
      <c r="C297" s="293"/>
      <c r="D297" s="293"/>
      <c r="E297" s="293"/>
      <c r="F297" s="468"/>
      <c r="G297" s="293"/>
      <c r="H297" s="293"/>
      <c r="I297" s="471"/>
      <c r="J297" s="293"/>
      <c r="K297" s="472"/>
      <c r="L297" s="293"/>
      <c r="M297" s="293"/>
      <c r="N297" s="293"/>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3"/>
      <c r="AJ297" s="293"/>
      <c r="AK297" s="293"/>
      <c r="AL297" s="293"/>
      <c r="AM297" s="293"/>
      <c r="AN297" s="293"/>
      <c r="AO297" s="293"/>
      <c r="AP297" s="293"/>
      <c r="AQ297" s="293"/>
      <c r="AR297" s="293"/>
      <c r="AS297" s="293"/>
      <c r="AT297" s="293"/>
      <c r="AU297" s="293"/>
      <c r="AV297" s="293"/>
      <c r="AW297" s="293"/>
      <c r="AX297" s="293"/>
      <c r="AY297" s="293"/>
      <c r="AZ297" s="293"/>
      <c r="BA297" s="293"/>
      <c r="BB297" s="293"/>
      <c r="BC297" s="293"/>
      <c r="BD297" s="293"/>
      <c r="BE297" s="293"/>
      <c r="BF297" s="293"/>
      <c r="BG297" s="293"/>
      <c r="BH297" s="293"/>
      <c r="BI297" s="293"/>
      <c r="BJ297" s="293"/>
      <c r="BK297" s="293"/>
      <c r="BL297" s="293"/>
      <c r="BM297" s="293"/>
      <c r="BN297" s="293"/>
      <c r="BO297" s="293"/>
      <c r="BP297" s="293"/>
      <c r="BQ297" s="293"/>
    </row>
    <row r="298" spans="1:69" s="8" customFormat="1" ht="18.75" customHeight="1">
      <c r="A298" s="293"/>
      <c r="B298" s="474"/>
      <c r="C298" s="293"/>
      <c r="D298" s="293"/>
      <c r="E298" s="293"/>
      <c r="F298" s="468"/>
      <c r="G298" s="293"/>
      <c r="H298" s="293"/>
      <c r="I298" s="471"/>
      <c r="J298" s="293"/>
      <c r="K298" s="472"/>
      <c r="L298" s="293"/>
      <c r="M298" s="293"/>
      <c r="N298" s="293"/>
      <c r="O298" s="293"/>
      <c r="P298" s="293"/>
      <c r="Q298" s="293"/>
      <c r="R298" s="293"/>
      <c r="S298" s="293"/>
      <c r="T298" s="293"/>
      <c r="U298" s="293"/>
      <c r="V298" s="293"/>
      <c r="W298" s="293"/>
      <c r="X298" s="293"/>
      <c r="Y298" s="293"/>
      <c r="Z298" s="293"/>
      <c r="AA298" s="293"/>
      <c r="AB298" s="293"/>
      <c r="AC298" s="293"/>
      <c r="AD298" s="293"/>
      <c r="AE298" s="293"/>
      <c r="AF298" s="293"/>
      <c r="AG298" s="293"/>
      <c r="AH298" s="293"/>
      <c r="AI298" s="293"/>
      <c r="AJ298" s="293"/>
      <c r="AK298" s="293"/>
      <c r="AL298" s="293"/>
      <c r="AM298" s="293"/>
      <c r="AN298" s="293"/>
      <c r="AO298" s="293"/>
      <c r="AP298" s="293"/>
      <c r="AQ298" s="293"/>
      <c r="AR298" s="293"/>
      <c r="AS298" s="293"/>
      <c r="AT298" s="293"/>
      <c r="AU298" s="293"/>
      <c r="AV298" s="293"/>
      <c r="AW298" s="293"/>
      <c r="AX298" s="293"/>
      <c r="AY298" s="293"/>
      <c r="AZ298" s="293"/>
      <c r="BA298" s="293"/>
      <c r="BB298" s="293"/>
      <c r="BC298" s="293"/>
      <c r="BD298" s="293"/>
      <c r="BE298" s="293"/>
      <c r="BF298" s="293"/>
      <c r="BG298" s="293"/>
      <c r="BH298" s="293"/>
      <c r="BI298" s="293"/>
      <c r="BJ298" s="293"/>
      <c r="BK298" s="293"/>
      <c r="BL298" s="293"/>
      <c r="BM298" s="293"/>
      <c r="BN298" s="293"/>
      <c r="BO298" s="293"/>
      <c r="BP298" s="293"/>
      <c r="BQ298" s="293"/>
    </row>
    <row r="299" spans="1:69" s="8" customFormat="1" ht="18.75" customHeight="1">
      <c r="A299" s="293"/>
      <c r="B299" s="474"/>
      <c r="C299" s="293"/>
      <c r="D299" s="293"/>
      <c r="E299" s="293"/>
      <c r="F299" s="468"/>
      <c r="G299" s="293"/>
      <c r="H299" s="293"/>
      <c r="I299" s="471"/>
      <c r="J299" s="293"/>
      <c r="K299" s="472"/>
      <c r="L299" s="293"/>
      <c r="M299" s="293"/>
      <c r="N299" s="293"/>
      <c r="O299" s="293"/>
      <c r="P299" s="293"/>
      <c r="Q299" s="293"/>
      <c r="R299" s="293"/>
      <c r="S299" s="293"/>
      <c r="T299" s="293"/>
      <c r="U299" s="293"/>
      <c r="V299" s="293"/>
      <c r="W299" s="293"/>
      <c r="X299" s="293"/>
      <c r="Y299" s="293"/>
      <c r="Z299" s="293"/>
      <c r="AA299" s="293"/>
      <c r="AB299" s="293"/>
      <c r="AC299" s="293"/>
      <c r="AD299" s="293"/>
      <c r="AE299" s="293"/>
      <c r="AF299" s="293"/>
      <c r="AG299" s="293"/>
      <c r="AH299" s="293"/>
      <c r="AI299" s="293"/>
      <c r="AJ299" s="293"/>
      <c r="AK299" s="293"/>
      <c r="AL299" s="293"/>
      <c r="AM299" s="293"/>
      <c r="AN299" s="293"/>
      <c r="AO299" s="293"/>
      <c r="AP299" s="293"/>
      <c r="AQ299" s="293"/>
      <c r="AR299" s="293"/>
      <c r="AS299" s="293"/>
      <c r="AT299" s="293"/>
      <c r="AU299" s="293"/>
      <c r="AV299" s="293"/>
      <c r="AW299" s="293"/>
      <c r="AX299" s="293"/>
      <c r="AY299" s="293"/>
      <c r="AZ299" s="293"/>
      <c r="BA299" s="293"/>
      <c r="BB299" s="293"/>
      <c r="BC299" s="293"/>
      <c r="BD299" s="293"/>
      <c r="BE299" s="293"/>
      <c r="BF299" s="293"/>
      <c r="BG299" s="293"/>
      <c r="BH299" s="293"/>
      <c r="BI299" s="293"/>
      <c r="BJ299" s="293"/>
      <c r="BK299" s="293"/>
      <c r="BL299" s="293"/>
      <c r="BM299" s="293"/>
      <c r="BN299" s="293"/>
      <c r="BO299" s="293"/>
      <c r="BP299" s="293"/>
      <c r="BQ299" s="293"/>
    </row>
    <row r="300" spans="1:69" s="8" customFormat="1" ht="18.75" customHeight="1">
      <c r="A300" s="293"/>
      <c r="B300" s="474"/>
      <c r="C300" s="293"/>
      <c r="D300" s="293"/>
      <c r="E300" s="293"/>
      <c r="F300" s="468"/>
      <c r="G300" s="293"/>
      <c r="H300" s="293"/>
      <c r="I300" s="471"/>
      <c r="J300" s="293"/>
      <c r="K300" s="472"/>
      <c r="L300" s="293"/>
      <c r="M300" s="293"/>
      <c r="N300" s="293"/>
      <c r="O300" s="293"/>
      <c r="P300" s="293"/>
      <c r="Q300" s="293"/>
      <c r="R300" s="293"/>
      <c r="S300" s="293"/>
      <c r="T300" s="293"/>
      <c r="U300" s="293"/>
      <c r="V300" s="293"/>
      <c r="W300" s="293"/>
      <c r="X300" s="293"/>
      <c r="Y300" s="293"/>
      <c r="Z300" s="293"/>
      <c r="AA300" s="293"/>
      <c r="AB300" s="293"/>
      <c r="AC300" s="293"/>
      <c r="AD300" s="293"/>
      <c r="AE300" s="293"/>
      <c r="AF300" s="293"/>
      <c r="AG300" s="293"/>
      <c r="AH300" s="293"/>
      <c r="AI300" s="293"/>
      <c r="AJ300" s="293"/>
      <c r="AK300" s="293"/>
      <c r="AL300" s="293"/>
      <c r="AM300" s="293"/>
      <c r="AN300" s="293"/>
      <c r="AO300" s="293"/>
      <c r="AP300" s="293"/>
      <c r="AQ300" s="293"/>
      <c r="AR300" s="293"/>
      <c r="AS300" s="293"/>
      <c r="AT300" s="293"/>
      <c r="AU300" s="293"/>
      <c r="AV300" s="293"/>
      <c r="AW300" s="293"/>
      <c r="AX300" s="293"/>
      <c r="AY300" s="293"/>
      <c r="AZ300" s="293"/>
      <c r="BA300" s="293"/>
      <c r="BB300" s="293"/>
      <c r="BC300" s="293"/>
      <c r="BD300" s="293"/>
      <c r="BE300" s="293"/>
      <c r="BF300" s="293"/>
      <c r="BG300" s="293"/>
      <c r="BH300" s="293"/>
      <c r="BI300" s="293"/>
      <c r="BJ300" s="293"/>
      <c r="BK300" s="293"/>
      <c r="BL300" s="293"/>
      <c r="BM300" s="293"/>
      <c r="BN300" s="293"/>
      <c r="BO300" s="293"/>
      <c r="BP300" s="293"/>
      <c r="BQ300" s="293"/>
    </row>
    <row r="301" spans="1:69" s="8" customFormat="1" ht="18.75" customHeight="1">
      <c r="A301" s="293"/>
      <c r="B301" s="474"/>
      <c r="C301" s="293"/>
      <c r="D301" s="293"/>
      <c r="E301" s="293"/>
      <c r="F301" s="468"/>
      <c r="G301" s="293"/>
      <c r="H301" s="293"/>
      <c r="I301" s="471"/>
      <c r="J301" s="293"/>
      <c r="K301" s="472"/>
      <c r="L301" s="293"/>
      <c r="M301" s="293"/>
      <c r="N301" s="293"/>
      <c r="O301" s="293"/>
      <c r="P301" s="293"/>
      <c r="Q301" s="293"/>
      <c r="R301" s="293"/>
      <c r="S301" s="293"/>
      <c r="T301" s="293"/>
      <c r="U301" s="293"/>
      <c r="V301" s="293"/>
      <c r="W301" s="293"/>
      <c r="X301" s="293"/>
      <c r="Y301" s="293"/>
      <c r="Z301" s="293"/>
      <c r="AA301" s="293"/>
      <c r="AB301" s="293"/>
      <c r="AC301" s="293"/>
      <c r="AD301" s="293"/>
      <c r="AE301" s="293"/>
      <c r="AF301" s="293"/>
      <c r="AG301" s="293"/>
      <c r="AH301" s="293"/>
      <c r="AI301" s="293"/>
      <c r="AJ301" s="293"/>
      <c r="AK301" s="293"/>
      <c r="AL301" s="293"/>
      <c r="AM301" s="293"/>
      <c r="AN301" s="293"/>
      <c r="AO301" s="293"/>
      <c r="AP301" s="293"/>
      <c r="AQ301" s="293"/>
      <c r="AR301" s="293"/>
      <c r="AS301" s="293"/>
      <c r="AT301" s="293"/>
      <c r="AU301" s="293"/>
      <c r="AV301" s="293"/>
      <c r="AW301" s="293"/>
      <c r="AX301" s="293"/>
      <c r="AY301" s="293"/>
      <c r="AZ301" s="293"/>
      <c r="BA301" s="293"/>
      <c r="BB301" s="293"/>
      <c r="BC301" s="293"/>
      <c r="BD301" s="293"/>
      <c r="BE301" s="293"/>
      <c r="BF301" s="293"/>
      <c r="BG301" s="293"/>
      <c r="BH301" s="293"/>
      <c r="BI301" s="293"/>
      <c r="BJ301" s="293"/>
      <c r="BK301" s="293"/>
      <c r="BL301" s="293"/>
      <c r="BM301" s="293"/>
      <c r="BN301" s="293"/>
      <c r="BO301" s="293"/>
      <c r="BP301" s="293"/>
      <c r="BQ301" s="293"/>
    </row>
    <row r="302" spans="1:69" s="8" customFormat="1" ht="18.75" customHeight="1">
      <c r="A302" s="293"/>
      <c r="B302" s="474"/>
      <c r="C302" s="293"/>
      <c r="D302" s="293"/>
      <c r="E302" s="293"/>
      <c r="F302" s="468"/>
      <c r="G302" s="293"/>
      <c r="H302" s="293"/>
      <c r="I302" s="471"/>
      <c r="J302" s="293"/>
      <c r="K302" s="472"/>
      <c r="L302" s="293"/>
      <c r="M302" s="293"/>
      <c r="N302" s="293"/>
      <c r="O302" s="293"/>
      <c r="P302" s="293"/>
      <c r="Q302" s="293"/>
      <c r="R302" s="293"/>
      <c r="S302" s="293"/>
      <c r="T302" s="293"/>
      <c r="U302" s="293"/>
      <c r="V302" s="293"/>
      <c r="W302" s="293"/>
      <c r="X302" s="293"/>
      <c r="Y302" s="293"/>
      <c r="Z302" s="293"/>
      <c r="AA302" s="293"/>
      <c r="AB302" s="293"/>
      <c r="AC302" s="293"/>
      <c r="AD302" s="293"/>
      <c r="AE302" s="293"/>
      <c r="AF302" s="293"/>
      <c r="AG302" s="293"/>
      <c r="AH302" s="293"/>
      <c r="AI302" s="293"/>
      <c r="AJ302" s="293"/>
      <c r="AK302" s="293"/>
      <c r="AL302" s="293"/>
      <c r="AM302" s="293"/>
      <c r="AN302" s="293"/>
      <c r="AO302" s="293"/>
      <c r="AP302" s="293"/>
      <c r="AQ302" s="293"/>
      <c r="AR302" s="293"/>
      <c r="AS302" s="293"/>
      <c r="AT302" s="293"/>
      <c r="AU302" s="293"/>
      <c r="AV302" s="293"/>
      <c r="AW302" s="293"/>
      <c r="AX302" s="293"/>
      <c r="AY302" s="293"/>
      <c r="AZ302" s="293"/>
      <c r="BA302" s="293"/>
      <c r="BB302" s="293"/>
      <c r="BC302" s="293"/>
      <c r="BD302" s="293"/>
      <c r="BE302" s="293"/>
      <c r="BF302" s="293"/>
      <c r="BG302" s="293"/>
      <c r="BH302" s="293"/>
      <c r="BI302" s="293"/>
      <c r="BJ302" s="293"/>
      <c r="BK302" s="293"/>
      <c r="BL302" s="293"/>
      <c r="BM302" s="293"/>
      <c r="BN302" s="293"/>
      <c r="BO302" s="293"/>
      <c r="BP302" s="293"/>
      <c r="BQ302" s="293"/>
    </row>
    <row r="303" spans="1:69" s="8" customFormat="1" ht="18.75" customHeight="1">
      <c r="A303" s="293"/>
      <c r="B303" s="474"/>
      <c r="C303" s="293"/>
      <c r="D303" s="293"/>
      <c r="E303" s="293"/>
      <c r="F303" s="468"/>
      <c r="G303" s="293"/>
      <c r="H303" s="293"/>
      <c r="I303" s="471"/>
      <c r="J303" s="293"/>
      <c r="K303" s="472"/>
      <c r="L303" s="293"/>
      <c r="M303" s="293"/>
      <c r="N303" s="293"/>
      <c r="O303" s="293"/>
      <c r="P303" s="293"/>
      <c r="Q303" s="293"/>
      <c r="R303" s="293"/>
      <c r="S303" s="293"/>
      <c r="T303" s="293"/>
      <c r="U303" s="293"/>
      <c r="V303" s="293"/>
      <c r="W303" s="293"/>
      <c r="X303" s="293"/>
      <c r="Y303" s="293"/>
      <c r="Z303" s="293"/>
      <c r="AA303" s="293"/>
      <c r="AB303" s="293"/>
      <c r="AC303" s="293"/>
      <c r="AD303" s="293"/>
      <c r="AE303" s="293"/>
      <c r="AF303" s="293"/>
      <c r="AG303" s="293"/>
      <c r="AH303" s="293"/>
      <c r="AI303" s="293"/>
      <c r="AJ303" s="293"/>
      <c r="AK303" s="293"/>
      <c r="AL303" s="293"/>
      <c r="AM303" s="293"/>
      <c r="AN303" s="293"/>
      <c r="AO303" s="293"/>
      <c r="AP303" s="293"/>
      <c r="AQ303" s="293"/>
      <c r="AR303" s="293"/>
      <c r="AS303" s="293"/>
      <c r="AT303" s="293"/>
      <c r="AU303" s="293"/>
      <c r="AV303" s="293"/>
      <c r="AW303" s="293"/>
      <c r="AX303" s="293"/>
      <c r="AY303" s="293"/>
      <c r="AZ303" s="293"/>
      <c r="BA303" s="293"/>
      <c r="BB303" s="293"/>
      <c r="BC303" s="293"/>
      <c r="BD303" s="293"/>
      <c r="BE303" s="293"/>
      <c r="BF303" s="293"/>
      <c r="BG303" s="293"/>
      <c r="BH303" s="293"/>
      <c r="BI303" s="293"/>
      <c r="BJ303" s="293"/>
      <c r="BK303" s="293"/>
      <c r="BL303" s="293"/>
      <c r="BM303" s="293"/>
      <c r="BN303" s="293"/>
      <c r="BO303" s="293"/>
      <c r="BP303" s="293"/>
      <c r="BQ303" s="293"/>
    </row>
    <row r="304" spans="1:69" s="8" customFormat="1" ht="18.75" customHeight="1">
      <c r="A304" s="293"/>
      <c r="B304" s="474"/>
      <c r="C304" s="293"/>
      <c r="D304" s="293"/>
      <c r="E304" s="293"/>
      <c r="F304" s="468"/>
      <c r="G304" s="293"/>
      <c r="H304" s="293"/>
      <c r="I304" s="471"/>
      <c r="J304" s="293"/>
      <c r="K304" s="472"/>
      <c r="L304" s="293"/>
      <c r="M304" s="293"/>
      <c r="N304" s="293"/>
      <c r="O304" s="293"/>
      <c r="P304" s="293"/>
      <c r="Q304" s="293"/>
      <c r="R304" s="293"/>
      <c r="S304" s="293"/>
      <c r="T304" s="293"/>
      <c r="U304" s="293"/>
      <c r="V304" s="293"/>
      <c r="W304" s="293"/>
      <c r="X304" s="293"/>
      <c r="Y304" s="293"/>
      <c r="Z304" s="293"/>
      <c r="AA304" s="293"/>
      <c r="AB304" s="293"/>
      <c r="AC304" s="293"/>
      <c r="AD304" s="293"/>
      <c r="AE304" s="293"/>
      <c r="AF304" s="293"/>
      <c r="AG304" s="293"/>
      <c r="AH304" s="293"/>
      <c r="AI304" s="293"/>
      <c r="AJ304" s="293"/>
      <c r="AK304" s="293"/>
      <c r="AL304" s="293"/>
      <c r="AM304" s="293"/>
      <c r="AN304" s="293"/>
      <c r="AO304" s="293"/>
      <c r="AP304" s="293"/>
      <c r="AQ304" s="293"/>
      <c r="AR304" s="293"/>
      <c r="AS304" s="293"/>
      <c r="AT304" s="293"/>
      <c r="AU304" s="293"/>
      <c r="AV304" s="293"/>
      <c r="AW304" s="293"/>
      <c r="AX304" s="293"/>
      <c r="AY304" s="293"/>
      <c r="AZ304" s="293"/>
      <c r="BA304" s="293"/>
      <c r="BB304" s="293"/>
      <c r="BC304" s="293"/>
      <c r="BD304" s="293"/>
      <c r="BE304" s="293"/>
      <c r="BF304" s="293"/>
      <c r="BG304" s="293"/>
      <c r="BH304" s="293"/>
      <c r="BI304" s="293"/>
      <c r="BJ304" s="293"/>
      <c r="BK304" s="293"/>
      <c r="BL304" s="293"/>
      <c r="BM304" s="293"/>
      <c r="BN304" s="293"/>
      <c r="BO304" s="293"/>
      <c r="BP304" s="293"/>
      <c r="BQ304" s="293"/>
    </row>
    <row r="305" spans="1:69" s="8" customFormat="1" ht="18.75" customHeight="1">
      <c r="A305" s="293"/>
      <c r="B305" s="474"/>
      <c r="C305" s="293"/>
      <c r="D305" s="293"/>
      <c r="E305" s="293"/>
      <c r="F305" s="468"/>
      <c r="G305" s="293"/>
      <c r="H305" s="293"/>
      <c r="I305" s="471"/>
      <c r="J305" s="293"/>
      <c r="K305" s="472"/>
      <c r="L305" s="293"/>
      <c r="M305" s="293"/>
      <c r="N305" s="293"/>
      <c r="O305" s="293"/>
      <c r="P305" s="293"/>
      <c r="Q305" s="293"/>
      <c r="R305" s="293"/>
      <c r="S305" s="293"/>
      <c r="T305" s="293"/>
      <c r="U305" s="293"/>
      <c r="V305" s="293"/>
      <c r="W305" s="293"/>
      <c r="X305" s="293"/>
      <c r="Y305" s="293"/>
      <c r="Z305" s="293"/>
      <c r="AA305" s="293"/>
      <c r="AB305" s="293"/>
      <c r="AC305" s="293"/>
      <c r="AD305" s="293"/>
      <c r="AE305" s="293"/>
      <c r="AF305" s="293"/>
      <c r="AG305" s="293"/>
      <c r="AH305" s="293"/>
      <c r="AI305" s="293"/>
      <c r="AJ305" s="293"/>
      <c r="AK305" s="293"/>
      <c r="AL305" s="293"/>
      <c r="AM305" s="293"/>
      <c r="AN305" s="293"/>
      <c r="AO305" s="293"/>
      <c r="AP305" s="293"/>
      <c r="AQ305" s="293"/>
      <c r="AR305" s="293"/>
      <c r="AS305" s="293"/>
      <c r="AT305" s="293"/>
      <c r="AU305" s="293"/>
      <c r="AV305" s="293"/>
      <c r="AW305" s="293"/>
      <c r="AX305" s="293"/>
      <c r="AY305" s="293"/>
      <c r="AZ305" s="293"/>
      <c r="BA305" s="293"/>
      <c r="BB305" s="293"/>
      <c r="BC305" s="293"/>
      <c r="BD305" s="293"/>
      <c r="BE305" s="293"/>
      <c r="BF305" s="293"/>
      <c r="BG305" s="293"/>
      <c r="BH305" s="293"/>
      <c r="BI305" s="293"/>
      <c r="BJ305" s="293"/>
      <c r="BK305" s="293"/>
      <c r="BL305" s="293"/>
      <c r="BM305" s="293"/>
      <c r="BN305" s="293"/>
      <c r="BO305" s="293"/>
      <c r="BP305" s="293"/>
      <c r="BQ305" s="293"/>
    </row>
    <row r="306" spans="1:69" s="8" customFormat="1" ht="18.75" customHeight="1">
      <c r="A306" s="293"/>
      <c r="B306" s="474"/>
      <c r="C306" s="293"/>
      <c r="D306" s="293"/>
      <c r="E306" s="293"/>
      <c r="F306" s="468"/>
      <c r="G306" s="293"/>
      <c r="H306" s="293"/>
      <c r="I306" s="471"/>
      <c r="J306" s="293"/>
      <c r="K306" s="472"/>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293"/>
      <c r="AO306" s="293"/>
      <c r="AP306" s="293"/>
      <c r="AQ306" s="293"/>
      <c r="AR306" s="293"/>
      <c r="AS306" s="293"/>
      <c r="AT306" s="293"/>
      <c r="AU306" s="293"/>
      <c r="AV306" s="293"/>
      <c r="AW306" s="293"/>
      <c r="AX306" s="293"/>
      <c r="AY306" s="293"/>
      <c r="AZ306" s="293"/>
      <c r="BA306" s="293"/>
      <c r="BB306" s="293"/>
      <c r="BC306" s="293"/>
      <c r="BD306" s="293"/>
      <c r="BE306" s="293"/>
      <c r="BF306" s="293"/>
      <c r="BG306" s="293"/>
      <c r="BH306" s="293"/>
      <c r="BI306" s="293"/>
      <c r="BJ306" s="293"/>
      <c r="BK306" s="293"/>
      <c r="BL306" s="293"/>
      <c r="BM306" s="293"/>
      <c r="BN306" s="293"/>
      <c r="BO306" s="293"/>
      <c r="BP306" s="293"/>
      <c r="BQ306" s="293"/>
    </row>
    <row r="307" spans="1:69" s="8" customFormat="1" ht="18.75" customHeight="1">
      <c r="A307" s="293"/>
      <c r="B307" s="474"/>
      <c r="C307" s="293"/>
      <c r="D307" s="293"/>
      <c r="E307" s="293"/>
      <c r="F307" s="468"/>
      <c r="G307" s="293"/>
      <c r="H307" s="293"/>
      <c r="I307" s="471"/>
      <c r="J307" s="293"/>
      <c r="K307" s="472"/>
      <c r="L307" s="293"/>
      <c r="M307" s="293"/>
      <c r="N307" s="293"/>
      <c r="O307" s="293"/>
      <c r="P307" s="293"/>
      <c r="Q307" s="293"/>
      <c r="R307" s="293"/>
      <c r="S307" s="293"/>
      <c r="T307" s="293"/>
      <c r="U307" s="293"/>
      <c r="V307" s="293"/>
      <c r="W307" s="293"/>
      <c r="X307" s="293"/>
      <c r="Y307" s="293"/>
      <c r="Z307" s="293"/>
      <c r="AA307" s="293"/>
      <c r="AB307" s="293"/>
      <c r="AC307" s="293"/>
      <c r="AD307" s="293"/>
      <c r="AE307" s="293"/>
      <c r="AF307" s="293"/>
      <c r="AG307" s="293"/>
      <c r="AH307" s="293"/>
      <c r="AI307" s="293"/>
      <c r="AJ307" s="293"/>
      <c r="AK307" s="293"/>
      <c r="AL307" s="293"/>
      <c r="AM307" s="293"/>
      <c r="AN307" s="293"/>
      <c r="AO307" s="293"/>
      <c r="AP307" s="293"/>
      <c r="AQ307" s="293"/>
      <c r="AR307" s="293"/>
      <c r="AS307" s="293"/>
      <c r="AT307" s="293"/>
      <c r="AU307" s="293"/>
      <c r="AV307" s="293"/>
      <c r="AW307" s="293"/>
      <c r="AX307" s="293"/>
      <c r="AY307" s="293"/>
      <c r="AZ307" s="293"/>
      <c r="BA307" s="293"/>
      <c r="BB307" s="293"/>
      <c r="BC307" s="293"/>
      <c r="BD307" s="293"/>
      <c r="BE307" s="293"/>
      <c r="BF307" s="293"/>
      <c r="BG307" s="293"/>
      <c r="BH307" s="293"/>
      <c r="BI307" s="293"/>
      <c r="BJ307" s="293"/>
      <c r="BK307" s="293"/>
      <c r="BL307" s="293"/>
      <c r="BM307" s="293"/>
      <c r="BN307" s="293"/>
      <c r="BO307" s="293"/>
      <c r="BP307" s="293"/>
      <c r="BQ307" s="293"/>
    </row>
    <row r="308" spans="1:69" s="8" customFormat="1" ht="18.75" customHeight="1">
      <c r="A308" s="293"/>
      <c r="B308" s="474"/>
      <c r="C308" s="293"/>
      <c r="D308" s="293"/>
      <c r="E308" s="293"/>
      <c r="F308" s="468"/>
      <c r="G308" s="293"/>
      <c r="H308" s="293"/>
      <c r="I308" s="471"/>
      <c r="J308" s="293"/>
      <c r="K308" s="472"/>
      <c r="L308" s="293"/>
      <c r="M308" s="293"/>
      <c r="N308" s="293"/>
      <c r="O308" s="293"/>
      <c r="P308" s="293"/>
      <c r="Q308" s="293"/>
      <c r="R308" s="293"/>
      <c r="S308" s="293"/>
      <c r="T308" s="293"/>
      <c r="U308" s="293"/>
      <c r="V308" s="293"/>
      <c r="W308" s="293"/>
      <c r="X308" s="293"/>
      <c r="Y308" s="293"/>
      <c r="Z308" s="293"/>
      <c r="AA308" s="293"/>
      <c r="AB308" s="293"/>
      <c r="AC308" s="293"/>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3"/>
      <c r="AY308" s="293"/>
      <c r="AZ308" s="293"/>
      <c r="BA308" s="293"/>
      <c r="BB308" s="293"/>
      <c r="BC308" s="293"/>
      <c r="BD308" s="293"/>
      <c r="BE308" s="293"/>
      <c r="BF308" s="293"/>
      <c r="BG308" s="293"/>
      <c r="BH308" s="293"/>
      <c r="BI308" s="293"/>
      <c r="BJ308" s="293"/>
      <c r="BK308" s="293"/>
      <c r="BL308" s="293"/>
      <c r="BM308" s="293"/>
      <c r="BN308" s="293"/>
      <c r="BO308" s="293"/>
      <c r="BP308" s="293"/>
      <c r="BQ308" s="293"/>
    </row>
    <row r="309" spans="1:69" s="8" customFormat="1" ht="18.75" customHeight="1">
      <c r="A309" s="293"/>
      <c r="B309" s="474"/>
      <c r="C309" s="293"/>
      <c r="D309" s="293"/>
      <c r="E309" s="293"/>
      <c r="F309" s="468"/>
      <c r="G309" s="293"/>
      <c r="H309" s="293"/>
      <c r="I309" s="471"/>
      <c r="J309" s="293"/>
      <c r="K309" s="472"/>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3"/>
      <c r="AY309" s="293"/>
      <c r="AZ309" s="293"/>
      <c r="BA309" s="293"/>
      <c r="BB309" s="293"/>
      <c r="BC309" s="293"/>
      <c r="BD309" s="293"/>
      <c r="BE309" s="293"/>
      <c r="BF309" s="293"/>
      <c r="BG309" s="293"/>
      <c r="BH309" s="293"/>
      <c r="BI309" s="293"/>
      <c r="BJ309" s="293"/>
      <c r="BK309" s="293"/>
      <c r="BL309" s="293"/>
      <c r="BM309" s="293"/>
      <c r="BN309" s="293"/>
      <c r="BO309" s="293"/>
      <c r="BP309" s="293"/>
      <c r="BQ309" s="293"/>
    </row>
    <row r="310" spans="1:69" s="8" customFormat="1" ht="18.75" customHeight="1">
      <c r="A310" s="293"/>
      <c r="B310" s="474"/>
      <c r="C310" s="293"/>
      <c r="D310" s="293"/>
      <c r="E310" s="293"/>
      <c r="F310" s="468"/>
      <c r="G310" s="293"/>
      <c r="H310" s="293"/>
      <c r="I310" s="471"/>
      <c r="J310" s="293"/>
      <c r="K310" s="472"/>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3"/>
      <c r="AY310" s="293"/>
      <c r="AZ310" s="293"/>
      <c r="BA310" s="293"/>
      <c r="BB310" s="293"/>
      <c r="BC310" s="293"/>
      <c r="BD310" s="293"/>
      <c r="BE310" s="293"/>
      <c r="BF310" s="293"/>
      <c r="BG310" s="293"/>
      <c r="BH310" s="293"/>
      <c r="BI310" s="293"/>
      <c r="BJ310" s="293"/>
      <c r="BK310" s="293"/>
      <c r="BL310" s="293"/>
      <c r="BM310" s="293"/>
      <c r="BN310" s="293"/>
      <c r="BO310" s="293"/>
      <c r="BP310" s="293"/>
      <c r="BQ310" s="293"/>
    </row>
    <row r="311" spans="1:69" s="8" customFormat="1" ht="18.75" customHeight="1">
      <c r="A311" s="293"/>
      <c r="B311" s="474"/>
      <c r="C311" s="293"/>
      <c r="D311" s="293"/>
      <c r="E311" s="293"/>
      <c r="F311" s="468"/>
      <c r="G311" s="293"/>
      <c r="H311" s="293"/>
      <c r="I311" s="471"/>
      <c r="J311" s="293"/>
      <c r="K311" s="472"/>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3"/>
      <c r="AY311" s="293"/>
      <c r="AZ311" s="293"/>
      <c r="BA311" s="293"/>
      <c r="BB311" s="293"/>
      <c r="BC311" s="293"/>
      <c r="BD311" s="293"/>
      <c r="BE311" s="293"/>
      <c r="BF311" s="293"/>
      <c r="BG311" s="293"/>
      <c r="BH311" s="293"/>
      <c r="BI311" s="293"/>
      <c r="BJ311" s="293"/>
      <c r="BK311" s="293"/>
      <c r="BL311" s="293"/>
      <c r="BM311" s="293"/>
      <c r="BN311" s="293"/>
      <c r="BO311" s="293"/>
      <c r="BP311" s="293"/>
      <c r="BQ311" s="293"/>
    </row>
    <row r="312" spans="1:69" s="8" customFormat="1" ht="18.75" customHeight="1">
      <c r="A312" s="293"/>
      <c r="B312" s="474"/>
      <c r="C312" s="293"/>
      <c r="D312" s="293"/>
      <c r="E312" s="293"/>
      <c r="F312" s="468"/>
      <c r="G312" s="293"/>
      <c r="H312" s="293"/>
      <c r="I312" s="471"/>
      <c r="J312" s="293"/>
      <c r="K312" s="472"/>
      <c r="L312" s="293"/>
      <c r="M312" s="293"/>
      <c r="N312" s="293"/>
      <c r="O312" s="293"/>
      <c r="P312" s="293"/>
      <c r="Q312" s="293"/>
      <c r="R312" s="293"/>
      <c r="S312" s="293"/>
      <c r="T312" s="293"/>
      <c r="U312" s="293"/>
      <c r="V312" s="293"/>
      <c r="W312" s="293"/>
      <c r="X312" s="293"/>
      <c r="Y312" s="293"/>
      <c r="Z312" s="293"/>
      <c r="AA312" s="293"/>
      <c r="AB312" s="293"/>
      <c r="AC312" s="293"/>
      <c r="AD312" s="293"/>
      <c r="AE312" s="293"/>
      <c r="AF312" s="293"/>
      <c r="AG312" s="293"/>
      <c r="AH312" s="293"/>
      <c r="AI312" s="293"/>
      <c r="AJ312" s="293"/>
      <c r="AK312" s="293"/>
      <c r="AL312" s="293"/>
      <c r="AM312" s="293"/>
      <c r="AN312" s="293"/>
      <c r="AO312" s="293"/>
      <c r="AP312" s="293"/>
      <c r="AQ312" s="293"/>
      <c r="AR312" s="293"/>
      <c r="AS312" s="293"/>
      <c r="AT312" s="293"/>
      <c r="AU312" s="293"/>
      <c r="AV312" s="293"/>
      <c r="AW312" s="293"/>
      <c r="AX312" s="293"/>
      <c r="AY312" s="293"/>
      <c r="AZ312" s="293"/>
      <c r="BA312" s="293"/>
      <c r="BB312" s="293"/>
      <c r="BC312" s="293"/>
      <c r="BD312" s="293"/>
      <c r="BE312" s="293"/>
      <c r="BF312" s="293"/>
      <c r="BG312" s="293"/>
      <c r="BH312" s="293"/>
      <c r="BI312" s="293"/>
      <c r="BJ312" s="293"/>
      <c r="BK312" s="293"/>
      <c r="BL312" s="293"/>
      <c r="BM312" s="293"/>
      <c r="BN312" s="293"/>
      <c r="BO312" s="293"/>
      <c r="BP312" s="293"/>
      <c r="BQ312" s="293"/>
    </row>
    <row r="313" spans="1:69" s="8" customFormat="1" ht="18.75" customHeight="1">
      <c r="A313" s="293"/>
      <c r="B313" s="474"/>
      <c r="C313" s="293"/>
      <c r="D313" s="293"/>
      <c r="E313" s="293"/>
      <c r="F313" s="468"/>
      <c r="G313" s="293"/>
      <c r="H313" s="293"/>
      <c r="I313" s="471"/>
      <c r="J313" s="293"/>
      <c r="K313" s="472"/>
      <c r="L313" s="293"/>
      <c r="M313" s="293"/>
      <c r="N313" s="293"/>
      <c r="O313" s="293"/>
      <c r="P313" s="293"/>
      <c r="Q313" s="293"/>
      <c r="R313" s="293"/>
      <c r="S313" s="293"/>
      <c r="T313" s="293"/>
      <c r="U313" s="293"/>
      <c r="V313" s="293"/>
      <c r="W313" s="293"/>
      <c r="X313" s="293"/>
      <c r="Y313" s="293"/>
      <c r="Z313" s="293"/>
      <c r="AA313" s="293"/>
      <c r="AB313" s="293"/>
      <c r="AC313" s="293"/>
      <c r="AD313" s="293"/>
      <c r="AE313" s="293"/>
      <c r="AF313" s="293"/>
      <c r="AG313" s="293"/>
      <c r="AH313" s="293"/>
      <c r="AI313" s="293"/>
      <c r="AJ313" s="293"/>
      <c r="AK313" s="293"/>
      <c r="AL313" s="293"/>
      <c r="AM313" s="293"/>
      <c r="AN313" s="293"/>
      <c r="AO313" s="293"/>
      <c r="AP313" s="293"/>
      <c r="AQ313" s="293"/>
      <c r="AR313" s="293"/>
      <c r="AS313" s="293"/>
      <c r="AT313" s="293"/>
      <c r="AU313" s="293"/>
      <c r="AV313" s="293"/>
      <c r="AW313" s="293"/>
      <c r="AX313" s="293"/>
      <c r="AY313" s="293"/>
      <c r="AZ313" s="293"/>
      <c r="BA313" s="293"/>
      <c r="BB313" s="293"/>
      <c r="BC313" s="293"/>
      <c r="BD313" s="293"/>
      <c r="BE313" s="293"/>
      <c r="BF313" s="293"/>
      <c r="BG313" s="293"/>
      <c r="BH313" s="293"/>
      <c r="BI313" s="293"/>
      <c r="BJ313" s="293"/>
      <c r="BK313" s="293"/>
      <c r="BL313" s="293"/>
      <c r="BM313" s="293"/>
      <c r="BN313" s="293"/>
      <c r="BO313" s="293"/>
      <c r="BP313" s="293"/>
      <c r="BQ313" s="293"/>
    </row>
    <row r="314" spans="1:69" s="8" customFormat="1" ht="18.75" customHeight="1">
      <c r="A314" s="293"/>
      <c r="B314" s="474"/>
      <c r="C314" s="293"/>
      <c r="D314" s="293"/>
      <c r="E314" s="293"/>
      <c r="F314" s="468"/>
      <c r="G314" s="293"/>
      <c r="H314" s="293"/>
      <c r="I314" s="471"/>
      <c r="J314" s="293"/>
      <c r="K314" s="472"/>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c r="AM314" s="293"/>
      <c r="AN314" s="293"/>
      <c r="AO314" s="293"/>
      <c r="AP314" s="293"/>
      <c r="AQ314" s="293"/>
      <c r="AR314" s="293"/>
      <c r="AS314" s="293"/>
      <c r="AT314" s="293"/>
      <c r="AU314" s="293"/>
      <c r="AV314" s="293"/>
      <c r="AW314" s="293"/>
      <c r="AX314" s="293"/>
      <c r="AY314" s="293"/>
      <c r="AZ314" s="293"/>
      <c r="BA314" s="293"/>
      <c r="BB314" s="293"/>
      <c r="BC314" s="293"/>
      <c r="BD314" s="293"/>
      <c r="BE314" s="293"/>
      <c r="BF314" s="293"/>
      <c r="BG314" s="293"/>
      <c r="BH314" s="293"/>
      <c r="BI314" s="293"/>
      <c r="BJ314" s="293"/>
      <c r="BK314" s="293"/>
      <c r="BL314" s="293"/>
      <c r="BM314" s="293"/>
      <c r="BN314" s="293"/>
      <c r="BO314" s="293"/>
      <c r="BP314" s="293"/>
      <c r="BQ314" s="293"/>
    </row>
    <row r="315" spans="1:69" s="8" customFormat="1" ht="18.75" customHeight="1">
      <c r="A315" s="293"/>
      <c r="B315" s="474"/>
      <c r="C315" s="293"/>
      <c r="D315" s="293"/>
      <c r="E315" s="293"/>
      <c r="F315" s="468"/>
      <c r="G315" s="293"/>
      <c r="H315" s="293"/>
      <c r="I315" s="471"/>
      <c r="J315" s="293"/>
      <c r="K315" s="472"/>
      <c r="L315" s="293"/>
      <c r="M315" s="293"/>
      <c r="N315" s="293"/>
      <c r="O315" s="293"/>
      <c r="P315" s="293"/>
      <c r="Q315" s="293"/>
      <c r="R315" s="293"/>
      <c r="S315" s="293"/>
      <c r="T315" s="293"/>
      <c r="U315" s="293"/>
      <c r="V315" s="293"/>
      <c r="W315" s="293"/>
      <c r="X315" s="293"/>
      <c r="Y315" s="293"/>
      <c r="Z315" s="293"/>
      <c r="AA315" s="293"/>
      <c r="AB315" s="293"/>
      <c r="AC315" s="293"/>
      <c r="AD315" s="293"/>
      <c r="AE315" s="293"/>
      <c r="AF315" s="293"/>
      <c r="AG315" s="293"/>
      <c r="AH315" s="293"/>
      <c r="AI315" s="293"/>
      <c r="AJ315" s="293"/>
      <c r="AK315" s="293"/>
      <c r="AL315" s="293"/>
      <c r="AM315" s="293"/>
      <c r="AN315" s="293"/>
      <c r="AO315" s="293"/>
      <c r="AP315" s="293"/>
      <c r="AQ315" s="293"/>
      <c r="AR315" s="293"/>
      <c r="AS315" s="293"/>
      <c r="AT315" s="293"/>
      <c r="AU315" s="293"/>
      <c r="AV315" s="293"/>
      <c r="AW315" s="293"/>
      <c r="AX315" s="293"/>
      <c r="AY315" s="293"/>
      <c r="AZ315" s="293"/>
      <c r="BA315" s="293"/>
      <c r="BB315" s="293"/>
      <c r="BC315" s="293"/>
      <c r="BD315" s="293"/>
      <c r="BE315" s="293"/>
      <c r="BF315" s="293"/>
      <c r="BG315" s="293"/>
      <c r="BH315" s="293"/>
      <c r="BI315" s="293"/>
      <c r="BJ315" s="293"/>
      <c r="BK315" s="293"/>
      <c r="BL315" s="293"/>
      <c r="BM315" s="293"/>
      <c r="BN315" s="293"/>
      <c r="BO315" s="293"/>
      <c r="BP315" s="293"/>
      <c r="BQ315" s="293"/>
    </row>
    <row r="316" spans="1:69" s="8" customFormat="1" ht="18.75" customHeight="1">
      <c r="A316" s="293"/>
      <c r="B316" s="474"/>
      <c r="C316" s="293"/>
      <c r="D316" s="293"/>
      <c r="E316" s="293"/>
      <c r="F316" s="468"/>
      <c r="G316" s="293"/>
      <c r="H316" s="293"/>
      <c r="I316" s="471"/>
      <c r="J316" s="293"/>
      <c r="K316" s="472"/>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c r="AG316" s="293"/>
      <c r="AH316" s="293"/>
      <c r="AI316" s="293"/>
      <c r="AJ316" s="293"/>
      <c r="AK316" s="293"/>
      <c r="AL316" s="293"/>
      <c r="AM316" s="293"/>
      <c r="AN316" s="293"/>
      <c r="AO316" s="293"/>
      <c r="AP316" s="293"/>
      <c r="AQ316" s="293"/>
      <c r="AR316" s="293"/>
      <c r="AS316" s="293"/>
      <c r="AT316" s="293"/>
      <c r="AU316" s="293"/>
      <c r="AV316" s="293"/>
      <c r="AW316" s="293"/>
      <c r="AX316" s="293"/>
      <c r="AY316" s="293"/>
      <c r="AZ316" s="293"/>
      <c r="BA316" s="293"/>
      <c r="BB316" s="293"/>
      <c r="BC316" s="293"/>
      <c r="BD316" s="293"/>
      <c r="BE316" s="293"/>
      <c r="BF316" s="293"/>
      <c r="BG316" s="293"/>
      <c r="BH316" s="293"/>
      <c r="BI316" s="293"/>
      <c r="BJ316" s="293"/>
      <c r="BK316" s="293"/>
      <c r="BL316" s="293"/>
      <c r="BM316" s="293"/>
      <c r="BN316" s="293"/>
      <c r="BO316" s="293"/>
      <c r="BP316" s="293"/>
      <c r="BQ316" s="293"/>
    </row>
    <row r="317" spans="1:69" s="8" customFormat="1" ht="18.75" customHeight="1">
      <c r="A317" s="293"/>
      <c r="B317" s="474"/>
      <c r="C317" s="293"/>
      <c r="D317" s="293"/>
      <c r="E317" s="293"/>
      <c r="F317" s="468"/>
      <c r="G317" s="293"/>
      <c r="H317" s="293"/>
      <c r="I317" s="471"/>
      <c r="J317" s="293"/>
      <c r="K317" s="472"/>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3"/>
      <c r="AJ317" s="293"/>
      <c r="AK317" s="293"/>
      <c r="AL317" s="293"/>
      <c r="AM317" s="293"/>
      <c r="AN317" s="293"/>
      <c r="AO317" s="293"/>
      <c r="AP317" s="293"/>
      <c r="AQ317" s="293"/>
      <c r="AR317" s="293"/>
      <c r="AS317" s="293"/>
      <c r="AT317" s="293"/>
      <c r="AU317" s="293"/>
      <c r="AV317" s="293"/>
      <c r="AW317" s="293"/>
      <c r="AX317" s="293"/>
      <c r="AY317" s="293"/>
      <c r="AZ317" s="293"/>
      <c r="BA317" s="293"/>
      <c r="BB317" s="293"/>
      <c r="BC317" s="293"/>
      <c r="BD317" s="293"/>
      <c r="BE317" s="293"/>
      <c r="BF317" s="293"/>
      <c r="BG317" s="293"/>
      <c r="BH317" s="293"/>
      <c r="BI317" s="293"/>
      <c r="BJ317" s="293"/>
      <c r="BK317" s="293"/>
      <c r="BL317" s="293"/>
      <c r="BM317" s="293"/>
      <c r="BN317" s="293"/>
      <c r="BO317" s="293"/>
      <c r="BP317" s="293"/>
      <c r="BQ317" s="293"/>
    </row>
    <row r="318" spans="1:69" s="8" customFormat="1" ht="18.75" customHeight="1">
      <c r="A318" s="293"/>
      <c r="B318" s="474"/>
      <c r="C318" s="293"/>
      <c r="D318" s="293"/>
      <c r="E318" s="293"/>
      <c r="F318" s="468"/>
      <c r="G318" s="293"/>
      <c r="H318" s="293"/>
      <c r="I318" s="471"/>
      <c r="J318" s="293"/>
      <c r="K318" s="472"/>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293"/>
      <c r="AO318" s="293"/>
      <c r="AP318" s="293"/>
      <c r="AQ318" s="293"/>
      <c r="AR318" s="293"/>
      <c r="AS318" s="293"/>
      <c r="AT318" s="293"/>
      <c r="AU318" s="293"/>
      <c r="AV318" s="293"/>
      <c r="AW318" s="293"/>
      <c r="AX318" s="293"/>
      <c r="AY318" s="293"/>
      <c r="AZ318" s="293"/>
      <c r="BA318" s="293"/>
      <c r="BB318" s="293"/>
      <c r="BC318" s="293"/>
      <c r="BD318" s="293"/>
      <c r="BE318" s="293"/>
      <c r="BF318" s="293"/>
      <c r="BG318" s="293"/>
      <c r="BH318" s="293"/>
      <c r="BI318" s="293"/>
      <c r="BJ318" s="293"/>
      <c r="BK318" s="293"/>
      <c r="BL318" s="293"/>
      <c r="BM318" s="293"/>
      <c r="BN318" s="293"/>
      <c r="BO318" s="293"/>
      <c r="BP318" s="293"/>
      <c r="BQ318" s="293"/>
    </row>
    <row r="319" spans="1:69" s="8" customFormat="1" ht="18.75" customHeight="1">
      <c r="A319" s="293"/>
      <c r="B319" s="474"/>
      <c r="C319" s="293"/>
      <c r="D319" s="293"/>
      <c r="E319" s="293"/>
      <c r="F319" s="468"/>
      <c r="G319" s="293"/>
      <c r="H319" s="293"/>
      <c r="I319" s="471"/>
      <c r="J319" s="293"/>
      <c r="K319" s="472"/>
      <c r="L319" s="293"/>
      <c r="M319" s="293"/>
      <c r="N319" s="293"/>
      <c r="O319" s="293"/>
      <c r="P319" s="293"/>
      <c r="Q319" s="293"/>
      <c r="R319" s="293"/>
      <c r="S319" s="293"/>
      <c r="T319" s="293"/>
      <c r="U319" s="293"/>
      <c r="V319" s="293"/>
      <c r="W319" s="293"/>
      <c r="X319" s="293"/>
      <c r="Y319" s="293"/>
      <c r="Z319" s="293"/>
      <c r="AA319" s="293"/>
      <c r="AB319" s="293"/>
      <c r="AC319" s="293"/>
      <c r="AD319" s="293"/>
      <c r="AE319" s="293"/>
      <c r="AF319" s="293"/>
      <c r="AG319" s="293"/>
      <c r="AH319" s="293"/>
      <c r="AI319" s="293"/>
      <c r="AJ319" s="293"/>
      <c r="AK319" s="293"/>
      <c r="AL319" s="293"/>
      <c r="AM319" s="293"/>
      <c r="AN319" s="293"/>
      <c r="AO319" s="293"/>
      <c r="AP319" s="293"/>
      <c r="AQ319" s="293"/>
      <c r="AR319" s="293"/>
      <c r="AS319" s="293"/>
      <c r="AT319" s="293"/>
      <c r="AU319" s="293"/>
      <c r="AV319" s="293"/>
      <c r="AW319" s="293"/>
      <c r="AX319" s="293"/>
      <c r="AY319" s="293"/>
      <c r="AZ319" s="293"/>
      <c r="BA319" s="293"/>
      <c r="BB319" s="293"/>
      <c r="BC319" s="293"/>
      <c r="BD319" s="293"/>
      <c r="BE319" s="293"/>
      <c r="BF319" s="293"/>
      <c r="BG319" s="293"/>
      <c r="BH319" s="293"/>
      <c r="BI319" s="293"/>
      <c r="BJ319" s="293"/>
      <c r="BK319" s="293"/>
      <c r="BL319" s="293"/>
      <c r="BM319" s="293"/>
      <c r="BN319" s="293"/>
      <c r="BO319" s="293"/>
      <c r="BP319" s="293"/>
      <c r="BQ319" s="293"/>
    </row>
    <row r="320" spans="1:69" s="8" customFormat="1" ht="18.75" customHeight="1">
      <c r="A320" s="293"/>
      <c r="B320" s="474"/>
      <c r="C320" s="293"/>
      <c r="D320" s="293"/>
      <c r="E320" s="293"/>
      <c r="F320" s="468"/>
      <c r="G320" s="293"/>
      <c r="H320" s="293"/>
      <c r="I320" s="471"/>
      <c r="J320" s="293"/>
      <c r="K320" s="472"/>
      <c r="L320" s="293"/>
      <c r="M320" s="293"/>
      <c r="N320" s="293"/>
      <c r="O320" s="293"/>
      <c r="P320" s="293"/>
      <c r="Q320" s="293"/>
      <c r="R320" s="293"/>
      <c r="S320" s="293"/>
      <c r="T320" s="293"/>
      <c r="U320" s="293"/>
      <c r="V320" s="293"/>
      <c r="W320" s="293"/>
      <c r="X320" s="293"/>
      <c r="Y320" s="293"/>
      <c r="Z320" s="293"/>
      <c r="AA320" s="293"/>
      <c r="AB320" s="293"/>
      <c r="AC320" s="293"/>
      <c r="AD320" s="293"/>
      <c r="AE320" s="293"/>
      <c r="AF320" s="293"/>
      <c r="AG320" s="293"/>
      <c r="AH320" s="293"/>
      <c r="AI320" s="293"/>
      <c r="AJ320" s="293"/>
      <c r="AK320" s="293"/>
      <c r="AL320" s="293"/>
      <c r="AM320" s="293"/>
      <c r="AN320" s="293"/>
      <c r="AO320" s="293"/>
      <c r="AP320" s="293"/>
      <c r="AQ320" s="293"/>
      <c r="AR320" s="293"/>
      <c r="AS320" s="293"/>
      <c r="AT320" s="293"/>
      <c r="AU320" s="293"/>
      <c r="AV320" s="293"/>
      <c r="AW320" s="293"/>
      <c r="AX320" s="293"/>
      <c r="AY320" s="293"/>
      <c r="AZ320" s="293"/>
      <c r="BA320" s="293"/>
      <c r="BB320" s="293"/>
      <c r="BC320" s="293"/>
      <c r="BD320" s="293"/>
      <c r="BE320" s="293"/>
      <c r="BF320" s="293"/>
      <c r="BG320" s="293"/>
      <c r="BH320" s="293"/>
      <c r="BI320" s="293"/>
      <c r="BJ320" s="293"/>
      <c r="BK320" s="293"/>
      <c r="BL320" s="293"/>
      <c r="BM320" s="293"/>
      <c r="BN320" s="293"/>
      <c r="BO320" s="293"/>
      <c r="BP320" s="293"/>
      <c r="BQ320" s="293"/>
    </row>
    <row r="321" spans="1:69" s="8" customFormat="1" ht="18.75" customHeight="1">
      <c r="A321" s="293"/>
      <c r="B321" s="474"/>
      <c r="C321" s="293"/>
      <c r="D321" s="293"/>
      <c r="E321" s="293"/>
      <c r="F321" s="468"/>
      <c r="G321" s="293"/>
      <c r="H321" s="293"/>
      <c r="I321" s="471"/>
      <c r="J321" s="293"/>
      <c r="K321" s="472"/>
      <c r="L321" s="293"/>
      <c r="M321" s="293"/>
      <c r="N321" s="293"/>
      <c r="O321" s="293"/>
      <c r="P321" s="293"/>
      <c r="Q321" s="293"/>
      <c r="R321" s="293"/>
      <c r="S321" s="293"/>
      <c r="T321" s="293"/>
      <c r="U321" s="293"/>
      <c r="V321" s="293"/>
      <c r="W321" s="293"/>
      <c r="X321" s="293"/>
      <c r="Y321" s="293"/>
      <c r="Z321" s="293"/>
      <c r="AA321" s="293"/>
      <c r="AB321" s="293"/>
      <c r="AC321" s="293"/>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3"/>
      <c r="AY321" s="293"/>
      <c r="AZ321" s="293"/>
      <c r="BA321" s="293"/>
      <c r="BB321" s="293"/>
      <c r="BC321" s="293"/>
      <c r="BD321" s="293"/>
      <c r="BE321" s="293"/>
      <c r="BF321" s="293"/>
      <c r="BG321" s="293"/>
      <c r="BH321" s="293"/>
      <c r="BI321" s="293"/>
      <c r="BJ321" s="293"/>
      <c r="BK321" s="293"/>
      <c r="BL321" s="293"/>
      <c r="BM321" s="293"/>
      <c r="BN321" s="293"/>
      <c r="BO321" s="293"/>
      <c r="BP321" s="293"/>
      <c r="BQ321" s="293"/>
    </row>
    <row r="322" spans="1:69" s="8" customFormat="1" ht="18.75" customHeight="1">
      <c r="A322" s="293"/>
      <c r="B322" s="474"/>
      <c r="C322" s="293"/>
      <c r="D322" s="293"/>
      <c r="E322" s="293"/>
      <c r="F322" s="468"/>
      <c r="G322" s="293"/>
      <c r="H322" s="293"/>
      <c r="I322" s="471"/>
      <c r="J322" s="293"/>
      <c r="K322" s="472"/>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293"/>
      <c r="AO322" s="293"/>
      <c r="AP322" s="293"/>
      <c r="AQ322" s="293"/>
      <c r="AR322" s="293"/>
      <c r="AS322" s="293"/>
      <c r="AT322" s="293"/>
      <c r="AU322" s="293"/>
      <c r="AV322" s="293"/>
      <c r="AW322" s="293"/>
      <c r="AX322" s="293"/>
      <c r="AY322" s="293"/>
      <c r="AZ322" s="293"/>
      <c r="BA322" s="293"/>
      <c r="BB322" s="293"/>
      <c r="BC322" s="293"/>
      <c r="BD322" s="293"/>
      <c r="BE322" s="293"/>
      <c r="BF322" s="293"/>
      <c r="BG322" s="293"/>
      <c r="BH322" s="293"/>
      <c r="BI322" s="293"/>
      <c r="BJ322" s="293"/>
      <c r="BK322" s="293"/>
      <c r="BL322" s="293"/>
      <c r="BM322" s="293"/>
      <c r="BN322" s="293"/>
      <c r="BO322" s="293"/>
      <c r="BP322" s="293"/>
      <c r="BQ322" s="293"/>
    </row>
    <row r="323" spans="1:69" s="8" customFormat="1" ht="18.75" customHeight="1">
      <c r="A323" s="293"/>
      <c r="B323" s="474"/>
      <c r="C323" s="293"/>
      <c r="D323" s="293"/>
      <c r="E323" s="293"/>
      <c r="F323" s="468"/>
      <c r="G323" s="293"/>
      <c r="H323" s="293"/>
      <c r="I323" s="471"/>
      <c r="J323" s="293"/>
      <c r="K323" s="472"/>
      <c r="L323" s="293"/>
      <c r="M323" s="293"/>
      <c r="N323" s="293"/>
      <c r="O323" s="293"/>
      <c r="P323" s="293"/>
      <c r="Q323" s="293"/>
      <c r="R323" s="293"/>
      <c r="S323" s="293"/>
      <c r="T323" s="293"/>
      <c r="U323" s="293"/>
      <c r="V323" s="293"/>
      <c r="W323" s="293"/>
      <c r="X323" s="293"/>
      <c r="Y323" s="293"/>
      <c r="Z323" s="293"/>
      <c r="AA323" s="293"/>
      <c r="AB323" s="293"/>
      <c r="AC323" s="293"/>
      <c r="AD323" s="293"/>
      <c r="AE323" s="293"/>
      <c r="AF323" s="293"/>
      <c r="AG323" s="293"/>
      <c r="AH323" s="293"/>
      <c r="AI323" s="293"/>
      <c r="AJ323" s="293"/>
      <c r="AK323" s="293"/>
      <c r="AL323" s="293"/>
      <c r="AM323" s="293"/>
      <c r="AN323" s="293"/>
      <c r="AO323" s="293"/>
      <c r="AP323" s="293"/>
      <c r="AQ323" s="293"/>
      <c r="AR323" s="293"/>
      <c r="AS323" s="293"/>
      <c r="AT323" s="293"/>
      <c r="AU323" s="293"/>
      <c r="AV323" s="293"/>
      <c r="AW323" s="293"/>
      <c r="AX323" s="293"/>
      <c r="AY323" s="293"/>
      <c r="AZ323" s="293"/>
      <c r="BA323" s="293"/>
      <c r="BB323" s="293"/>
      <c r="BC323" s="293"/>
      <c r="BD323" s="293"/>
      <c r="BE323" s="293"/>
      <c r="BF323" s="293"/>
      <c r="BG323" s="293"/>
      <c r="BH323" s="293"/>
      <c r="BI323" s="293"/>
      <c r="BJ323" s="293"/>
      <c r="BK323" s="293"/>
      <c r="BL323" s="293"/>
      <c r="BM323" s="293"/>
      <c r="BN323" s="293"/>
      <c r="BO323" s="293"/>
      <c r="BP323" s="293"/>
      <c r="BQ323" s="293"/>
    </row>
    <row r="324" spans="1:69" s="8" customFormat="1" ht="18.75" customHeight="1">
      <c r="A324" s="293"/>
      <c r="B324" s="474"/>
      <c r="C324" s="293"/>
      <c r="D324" s="293"/>
      <c r="E324" s="293"/>
      <c r="F324" s="468"/>
      <c r="G324" s="293"/>
      <c r="H324" s="293"/>
      <c r="I324" s="471"/>
      <c r="J324" s="293"/>
      <c r="K324" s="472"/>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3"/>
      <c r="AL324" s="293"/>
      <c r="AM324" s="293"/>
      <c r="AN324" s="293"/>
      <c r="AO324" s="293"/>
      <c r="AP324" s="293"/>
      <c r="AQ324" s="293"/>
      <c r="AR324" s="293"/>
      <c r="AS324" s="293"/>
      <c r="AT324" s="293"/>
      <c r="AU324" s="293"/>
      <c r="AV324" s="293"/>
      <c r="AW324" s="293"/>
      <c r="AX324" s="293"/>
      <c r="AY324" s="293"/>
      <c r="AZ324" s="293"/>
      <c r="BA324" s="293"/>
      <c r="BB324" s="293"/>
      <c r="BC324" s="293"/>
      <c r="BD324" s="293"/>
      <c r="BE324" s="293"/>
      <c r="BF324" s="293"/>
      <c r="BG324" s="293"/>
      <c r="BH324" s="293"/>
      <c r="BI324" s="293"/>
      <c r="BJ324" s="293"/>
      <c r="BK324" s="293"/>
      <c r="BL324" s="293"/>
      <c r="BM324" s="293"/>
      <c r="BN324" s="293"/>
      <c r="BO324" s="293"/>
      <c r="BP324" s="293"/>
      <c r="BQ324" s="293"/>
    </row>
    <row r="325" spans="1:69" s="8" customFormat="1" ht="18.75" customHeight="1">
      <c r="A325" s="293"/>
      <c r="B325" s="474"/>
      <c r="C325" s="293"/>
      <c r="D325" s="293"/>
      <c r="E325" s="293"/>
      <c r="F325" s="468"/>
      <c r="G325" s="293"/>
      <c r="H325" s="293"/>
      <c r="I325" s="471"/>
      <c r="J325" s="293"/>
      <c r="K325" s="472"/>
      <c r="L325" s="293"/>
      <c r="M325" s="293"/>
      <c r="N325" s="293"/>
      <c r="O325" s="293"/>
      <c r="P325" s="293"/>
      <c r="Q325" s="293"/>
      <c r="R325" s="293"/>
      <c r="S325" s="293"/>
      <c r="T325" s="293"/>
      <c r="U325" s="293"/>
      <c r="V325" s="293"/>
      <c r="W325" s="293"/>
      <c r="X325" s="293"/>
      <c r="Y325" s="293"/>
      <c r="Z325" s="293"/>
      <c r="AA325" s="293"/>
      <c r="AB325" s="293"/>
      <c r="AC325" s="293"/>
      <c r="AD325" s="293"/>
      <c r="AE325" s="293"/>
      <c r="AF325" s="293"/>
      <c r="AG325" s="293"/>
      <c r="AH325" s="293"/>
      <c r="AI325" s="293"/>
      <c r="AJ325" s="293"/>
      <c r="AK325" s="293"/>
      <c r="AL325" s="293"/>
      <c r="AM325" s="293"/>
      <c r="AN325" s="293"/>
      <c r="AO325" s="293"/>
      <c r="AP325" s="293"/>
      <c r="AQ325" s="293"/>
      <c r="AR325" s="293"/>
      <c r="AS325" s="293"/>
      <c r="AT325" s="293"/>
      <c r="AU325" s="293"/>
      <c r="AV325" s="293"/>
      <c r="AW325" s="293"/>
      <c r="AX325" s="293"/>
      <c r="AY325" s="293"/>
      <c r="AZ325" s="293"/>
      <c r="BA325" s="293"/>
      <c r="BB325" s="293"/>
      <c r="BC325" s="293"/>
      <c r="BD325" s="293"/>
      <c r="BE325" s="293"/>
      <c r="BF325" s="293"/>
      <c r="BG325" s="293"/>
      <c r="BH325" s="293"/>
      <c r="BI325" s="293"/>
      <c r="BJ325" s="293"/>
      <c r="BK325" s="293"/>
      <c r="BL325" s="293"/>
      <c r="BM325" s="293"/>
      <c r="BN325" s="293"/>
      <c r="BO325" s="293"/>
      <c r="BP325" s="293"/>
      <c r="BQ325" s="293"/>
    </row>
    <row r="326" spans="1:69" s="8" customFormat="1" ht="18.75" customHeight="1">
      <c r="A326" s="293"/>
      <c r="B326" s="474"/>
      <c r="C326" s="293"/>
      <c r="D326" s="293"/>
      <c r="E326" s="293"/>
      <c r="F326" s="468"/>
      <c r="G326" s="293"/>
      <c r="H326" s="293"/>
      <c r="I326" s="471"/>
      <c r="J326" s="293"/>
      <c r="K326" s="472"/>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c r="AM326" s="293"/>
      <c r="AN326" s="293"/>
      <c r="AO326" s="293"/>
      <c r="AP326" s="293"/>
      <c r="AQ326" s="293"/>
      <c r="AR326" s="293"/>
      <c r="AS326" s="293"/>
      <c r="AT326" s="293"/>
      <c r="AU326" s="293"/>
      <c r="AV326" s="293"/>
      <c r="AW326" s="293"/>
      <c r="AX326" s="293"/>
      <c r="AY326" s="293"/>
      <c r="AZ326" s="293"/>
      <c r="BA326" s="293"/>
      <c r="BB326" s="293"/>
      <c r="BC326" s="293"/>
      <c r="BD326" s="293"/>
      <c r="BE326" s="293"/>
      <c r="BF326" s="293"/>
      <c r="BG326" s="293"/>
      <c r="BH326" s="293"/>
      <c r="BI326" s="293"/>
      <c r="BJ326" s="293"/>
      <c r="BK326" s="293"/>
      <c r="BL326" s="293"/>
      <c r="BM326" s="293"/>
      <c r="BN326" s="293"/>
      <c r="BO326" s="293"/>
      <c r="BP326" s="293"/>
      <c r="BQ326" s="293"/>
    </row>
    <row r="327" spans="1:69" s="8" customFormat="1" ht="18.75" customHeight="1">
      <c r="A327" s="293"/>
      <c r="B327" s="474"/>
      <c r="C327" s="293"/>
      <c r="D327" s="293"/>
      <c r="E327" s="293"/>
      <c r="F327" s="468"/>
      <c r="G327" s="293"/>
      <c r="H327" s="293"/>
      <c r="I327" s="471"/>
      <c r="J327" s="293"/>
      <c r="K327" s="472"/>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293"/>
      <c r="AI327" s="293"/>
      <c r="AJ327" s="293"/>
      <c r="AK327" s="293"/>
      <c r="AL327" s="293"/>
      <c r="AM327" s="293"/>
      <c r="AN327" s="293"/>
      <c r="AO327" s="293"/>
      <c r="AP327" s="293"/>
      <c r="AQ327" s="293"/>
      <c r="AR327" s="293"/>
      <c r="AS327" s="293"/>
      <c r="AT327" s="293"/>
      <c r="AU327" s="293"/>
      <c r="AV327" s="293"/>
      <c r="AW327" s="293"/>
      <c r="AX327" s="293"/>
      <c r="AY327" s="293"/>
      <c r="AZ327" s="293"/>
      <c r="BA327" s="293"/>
      <c r="BB327" s="293"/>
      <c r="BC327" s="293"/>
      <c r="BD327" s="293"/>
      <c r="BE327" s="293"/>
      <c r="BF327" s="293"/>
      <c r="BG327" s="293"/>
      <c r="BH327" s="293"/>
      <c r="BI327" s="293"/>
      <c r="BJ327" s="293"/>
      <c r="BK327" s="293"/>
      <c r="BL327" s="293"/>
      <c r="BM327" s="293"/>
      <c r="BN327" s="293"/>
      <c r="BO327" s="293"/>
      <c r="BP327" s="293"/>
      <c r="BQ327" s="293"/>
    </row>
    <row r="328" spans="1:69" s="8" customFormat="1" ht="18.75" customHeight="1">
      <c r="A328" s="293"/>
      <c r="B328" s="474"/>
      <c r="C328" s="293"/>
      <c r="D328" s="293"/>
      <c r="E328" s="293"/>
      <c r="F328" s="468"/>
      <c r="G328" s="293"/>
      <c r="H328" s="293"/>
      <c r="I328" s="471"/>
      <c r="J328" s="293"/>
      <c r="K328" s="472"/>
      <c r="L328" s="293"/>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3"/>
      <c r="AJ328" s="293"/>
      <c r="AK328" s="293"/>
      <c r="AL328" s="293"/>
      <c r="AM328" s="293"/>
      <c r="AN328" s="293"/>
      <c r="AO328" s="293"/>
      <c r="AP328" s="293"/>
      <c r="AQ328" s="293"/>
      <c r="AR328" s="293"/>
      <c r="AS328" s="293"/>
      <c r="AT328" s="293"/>
      <c r="AU328" s="293"/>
      <c r="AV328" s="293"/>
      <c r="AW328" s="293"/>
      <c r="AX328" s="293"/>
      <c r="AY328" s="293"/>
      <c r="AZ328" s="293"/>
      <c r="BA328" s="293"/>
      <c r="BB328" s="293"/>
      <c r="BC328" s="293"/>
      <c r="BD328" s="293"/>
      <c r="BE328" s="293"/>
      <c r="BF328" s="293"/>
      <c r="BG328" s="293"/>
      <c r="BH328" s="293"/>
      <c r="BI328" s="293"/>
      <c r="BJ328" s="293"/>
      <c r="BK328" s="293"/>
      <c r="BL328" s="293"/>
      <c r="BM328" s="293"/>
      <c r="BN328" s="293"/>
      <c r="BO328" s="293"/>
      <c r="BP328" s="293"/>
      <c r="BQ328" s="293"/>
    </row>
    <row r="329" spans="1:69" s="8" customFormat="1" ht="18.75" customHeight="1">
      <c r="A329" s="293"/>
      <c r="B329" s="474"/>
      <c r="C329" s="293"/>
      <c r="D329" s="293"/>
      <c r="E329" s="293"/>
      <c r="F329" s="468"/>
      <c r="G329" s="293"/>
      <c r="H329" s="293"/>
      <c r="I329" s="471"/>
      <c r="J329" s="293"/>
      <c r="K329" s="472"/>
      <c r="L329" s="293"/>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3"/>
      <c r="AK329" s="293"/>
      <c r="AL329" s="293"/>
      <c r="AM329" s="293"/>
      <c r="AN329" s="293"/>
      <c r="AO329" s="293"/>
      <c r="AP329" s="293"/>
      <c r="AQ329" s="293"/>
      <c r="AR329" s="293"/>
      <c r="AS329" s="293"/>
      <c r="AT329" s="293"/>
      <c r="AU329" s="293"/>
      <c r="AV329" s="293"/>
      <c r="AW329" s="293"/>
      <c r="AX329" s="293"/>
      <c r="AY329" s="293"/>
      <c r="AZ329" s="293"/>
      <c r="BA329" s="293"/>
      <c r="BB329" s="293"/>
      <c r="BC329" s="293"/>
      <c r="BD329" s="293"/>
      <c r="BE329" s="293"/>
      <c r="BF329" s="293"/>
      <c r="BG329" s="293"/>
      <c r="BH329" s="293"/>
      <c r="BI329" s="293"/>
      <c r="BJ329" s="293"/>
      <c r="BK329" s="293"/>
      <c r="BL329" s="293"/>
      <c r="BM329" s="293"/>
      <c r="BN329" s="293"/>
      <c r="BO329" s="293"/>
      <c r="BP329" s="293"/>
      <c r="BQ329" s="293"/>
    </row>
    <row r="330" spans="1:69" s="8" customFormat="1" ht="18.75" customHeight="1">
      <c r="A330" s="293"/>
      <c r="B330" s="474"/>
      <c r="C330" s="293"/>
      <c r="D330" s="293"/>
      <c r="E330" s="293"/>
      <c r="F330" s="468"/>
      <c r="G330" s="293"/>
      <c r="H330" s="293"/>
      <c r="I330" s="471"/>
      <c r="J330" s="293"/>
      <c r="K330" s="472"/>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293"/>
      <c r="AQ330" s="293"/>
      <c r="AR330" s="293"/>
      <c r="AS330" s="293"/>
      <c r="AT330" s="293"/>
      <c r="AU330" s="293"/>
      <c r="AV330" s="293"/>
      <c r="AW330" s="293"/>
      <c r="AX330" s="293"/>
      <c r="AY330" s="293"/>
      <c r="AZ330" s="293"/>
      <c r="BA330" s="293"/>
      <c r="BB330" s="293"/>
      <c r="BC330" s="293"/>
      <c r="BD330" s="293"/>
      <c r="BE330" s="293"/>
      <c r="BF330" s="293"/>
      <c r="BG330" s="293"/>
      <c r="BH330" s="293"/>
      <c r="BI330" s="293"/>
      <c r="BJ330" s="293"/>
      <c r="BK330" s="293"/>
      <c r="BL330" s="293"/>
      <c r="BM330" s="293"/>
      <c r="BN330" s="293"/>
      <c r="BO330" s="293"/>
      <c r="BP330" s="293"/>
      <c r="BQ330" s="293"/>
    </row>
    <row r="331" spans="1:69" s="8" customFormat="1" ht="18.75" customHeight="1">
      <c r="A331" s="293"/>
      <c r="B331" s="474"/>
      <c r="C331" s="293"/>
      <c r="D331" s="293"/>
      <c r="E331" s="293"/>
      <c r="F331" s="468"/>
      <c r="G331" s="293"/>
      <c r="H331" s="293"/>
      <c r="I331" s="471"/>
      <c r="J331" s="293"/>
      <c r="K331" s="472"/>
      <c r="L331" s="293"/>
      <c r="M331" s="293"/>
      <c r="N331" s="293"/>
      <c r="O331" s="293"/>
      <c r="P331" s="293"/>
      <c r="Q331" s="293"/>
      <c r="R331" s="293"/>
      <c r="S331" s="293"/>
      <c r="T331" s="293"/>
      <c r="U331" s="293"/>
      <c r="V331" s="293"/>
      <c r="W331" s="293"/>
      <c r="X331" s="293"/>
      <c r="Y331" s="293"/>
      <c r="Z331" s="293"/>
      <c r="AA331" s="293"/>
      <c r="AB331" s="293"/>
      <c r="AC331" s="293"/>
      <c r="AD331" s="293"/>
      <c r="AE331" s="293"/>
      <c r="AF331" s="293"/>
      <c r="AG331" s="293"/>
      <c r="AH331" s="293"/>
      <c r="AI331" s="293"/>
      <c r="AJ331" s="293"/>
      <c r="AK331" s="293"/>
      <c r="AL331" s="293"/>
      <c r="AM331" s="293"/>
      <c r="AN331" s="293"/>
      <c r="AO331" s="293"/>
      <c r="AP331" s="293"/>
      <c r="AQ331" s="293"/>
      <c r="AR331" s="293"/>
      <c r="AS331" s="293"/>
      <c r="AT331" s="293"/>
      <c r="AU331" s="293"/>
      <c r="AV331" s="293"/>
      <c r="AW331" s="293"/>
      <c r="AX331" s="293"/>
      <c r="AY331" s="293"/>
      <c r="AZ331" s="293"/>
      <c r="BA331" s="293"/>
      <c r="BB331" s="293"/>
      <c r="BC331" s="293"/>
      <c r="BD331" s="293"/>
      <c r="BE331" s="293"/>
      <c r="BF331" s="293"/>
      <c r="BG331" s="293"/>
      <c r="BH331" s="293"/>
      <c r="BI331" s="293"/>
      <c r="BJ331" s="293"/>
      <c r="BK331" s="293"/>
      <c r="BL331" s="293"/>
      <c r="BM331" s="293"/>
      <c r="BN331" s="293"/>
      <c r="BO331" s="293"/>
      <c r="BP331" s="293"/>
      <c r="BQ331" s="293"/>
    </row>
    <row r="332" spans="1:69" s="8" customFormat="1" ht="18.75" customHeight="1">
      <c r="A332" s="293"/>
      <c r="B332" s="474"/>
      <c r="C332" s="293"/>
      <c r="D332" s="293"/>
      <c r="E332" s="293"/>
      <c r="F332" s="468"/>
      <c r="G332" s="293"/>
      <c r="H332" s="293"/>
      <c r="I332" s="471"/>
      <c r="J332" s="293"/>
      <c r="K332" s="472"/>
      <c r="L332" s="293"/>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3"/>
      <c r="AJ332" s="293"/>
      <c r="AK332" s="293"/>
      <c r="AL332" s="293"/>
      <c r="AM332" s="293"/>
      <c r="AN332" s="293"/>
      <c r="AO332" s="293"/>
      <c r="AP332" s="293"/>
      <c r="AQ332" s="293"/>
      <c r="AR332" s="293"/>
      <c r="AS332" s="293"/>
      <c r="AT332" s="293"/>
      <c r="AU332" s="293"/>
      <c r="AV332" s="293"/>
      <c r="AW332" s="293"/>
      <c r="AX332" s="293"/>
      <c r="AY332" s="293"/>
      <c r="AZ332" s="293"/>
      <c r="BA332" s="293"/>
      <c r="BB332" s="293"/>
      <c r="BC332" s="293"/>
      <c r="BD332" s="293"/>
      <c r="BE332" s="293"/>
      <c r="BF332" s="293"/>
      <c r="BG332" s="293"/>
      <c r="BH332" s="293"/>
      <c r="BI332" s="293"/>
      <c r="BJ332" s="293"/>
      <c r="BK332" s="293"/>
      <c r="BL332" s="293"/>
      <c r="BM332" s="293"/>
      <c r="BN332" s="293"/>
      <c r="BO332" s="293"/>
      <c r="BP332" s="293"/>
      <c r="BQ332" s="293"/>
    </row>
    <row r="333" spans="1:69" s="8" customFormat="1" ht="18.75" customHeight="1">
      <c r="A333" s="293"/>
      <c r="B333" s="474"/>
      <c r="C333" s="293"/>
      <c r="D333" s="293"/>
      <c r="E333" s="293"/>
      <c r="F333" s="468"/>
      <c r="G333" s="293"/>
      <c r="H333" s="293"/>
      <c r="I333" s="471"/>
      <c r="J333" s="293"/>
      <c r="K333" s="472"/>
      <c r="L333" s="293"/>
      <c r="M333" s="293"/>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3"/>
      <c r="AJ333" s="293"/>
      <c r="AK333" s="293"/>
      <c r="AL333" s="293"/>
      <c r="AM333" s="293"/>
      <c r="AN333" s="293"/>
      <c r="AO333" s="293"/>
      <c r="AP333" s="293"/>
      <c r="AQ333" s="293"/>
      <c r="AR333" s="293"/>
      <c r="AS333" s="293"/>
      <c r="AT333" s="293"/>
      <c r="AU333" s="293"/>
      <c r="AV333" s="293"/>
      <c r="AW333" s="293"/>
      <c r="AX333" s="293"/>
      <c r="AY333" s="293"/>
      <c r="AZ333" s="293"/>
      <c r="BA333" s="293"/>
      <c r="BB333" s="293"/>
      <c r="BC333" s="293"/>
      <c r="BD333" s="293"/>
      <c r="BE333" s="293"/>
      <c r="BF333" s="293"/>
      <c r="BG333" s="293"/>
      <c r="BH333" s="293"/>
      <c r="BI333" s="293"/>
      <c r="BJ333" s="293"/>
      <c r="BK333" s="293"/>
      <c r="BL333" s="293"/>
      <c r="BM333" s="293"/>
      <c r="BN333" s="293"/>
      <c r="BO333" s="293"/>
      <c r="BP333" s="293"/>
      <c r="BQ333" s="293"/>
    </row>
    <row r="334" spans="1:69" s="8" customFormat="1" ht="18.75" customHeight="1">
      <c r="A334" s="293"/>
      <c r="B334" s="474"/>
      <c r="C334" s="293"/>
      <c r="D334" s="293"/>
      <c r="E334" s="293"/>
      <c r="F334" s="468"/>
      <c r="G334" s="293"/>
      <c r="H334" s="293"/>
      <c r="I334" s="471"/>
      <c r="J334" s="293"/>
      <c r="K334" s="472"/>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3"/>
      <c r="AY334" s="293"/>
      <c r="AZ334" s="293"/>
      <c r="BA334" s="293"/>
      <c r="BB334" s="293"/>
      <c r="BC334" s="293"/>
      <c r="BD334" s="293"/>
      <c r="BE334" s="293"/>
      <c r="BF334" s="293"/>
      <c r="BG334" s="293"/>
      <c r="BH334" s="293"/>
      <c r="BI334" s="293"/>
      <c r="BJ334" s="293"/>
      <c r="BK334" s="293"/>
      <c r="BL334" s="293"/>
      <c r="BM334" s="293"/>
      <c r="BN334" s="293"/>
      <c r="BO334" s="293"/>
      <c r="BP334" s="293"/>
      <c r="BQ334" s="293"/>
    </row>
    <row r="335" spans="1:69" s="8" customFormat="1" ht="18.75" customHeight="1">
      <c r="A335" s="293"/>
      <c r="B335" s="474"/>
      <c r="C335" s="293"/>
      <c r="D335" s="293"/>
      <c r="E335" s="293"/>
      <c r="F335" s="468"/>
      <c r="G335" s="293"/>
      <c r="H335" s="293"/>
      <c r="I335" s="471"/>
      <c r="J335" s="293"/>
      <c r="K335" s="472"/>
      <c r="L335" s="293"/>
      <c r="M335" s="293"/>
      <c r="N335" s="293"/>
      <c r="O335" s="293"/>
      <c r="P335" s="293"/>
      <c r="Q335" s="293"/>
      <c r="R335" s="293"/>
      <c r="S335" s="293"/>
      <c r="T335" s="293"/>
      <c r="U335" s="293"/>
      <c r="V335" s="293"/>
      <c r="W335" s="293"/>
      <c r="X335" s="293"/>
      <c r="Y335" s="293"/>
      <c r="Z335" s="293"/>
      <c r="AA335" s="293"/>
      <c r="AB335" s="293"/>
      <c r="AC335" s="293"/>
      <c r="AD335" s="293"/>
      <c r="AE335" s="293"/>
      <c r="AF335" s="293"/>
      <c r="AG335" s="293"/>
      <c r="AH335" s="293"/>
      <c r="AI335" s="293"/>
      <c r="AJ335" s="293"/>
      <c r="AK335" s="293"/>
      <c r="AL335" s="293"/>
      <c r="AM335" s="293"/>
      <c r="AN335" s="293"/>
      <c r="AO335" s="293"/>
      <c r="AP335" s="293"/>
      <c r="AQ335" s="293"/>
      <c r="AR335" s="293"/>
      <c r="AS335" s="293"/>
      <c r="AT335" s="293"/>
      <c r="AU335" s="293"/>
      <c r="AV335" s="293"/>
      <c r="AW335" s="293"/>
      <c r="AX335" s="293"/>
      <c r="AY335" s="293"/>
      <c r="AZ335" s="293"/>
      <c r="BA335" s="293"/>
      <c r="BB335" s="293"/>
      <c r="BC335" s="293"/>
      <c r="BD335" s="293"/>
      <c r="BE335" s="293"/>
      <c r="BF335" s="293"/>
      <c r="BG335" s="293"/>
      <c r="BH335" s="293"/>
      <c r="BI335" s="293"/>
      <c r="BJ335" s="293"/>
      <c r="BK335" s="293"/>
      <c r="BL335" s="293"/>
      <c r="BM335" s="293"/>
      <c r="BN335" s="293"/>
      <c r="BO335" s="293"/>
      <c r="BP335" s="293"/>
      <c r="BQ335" s="293"/>
    </row>
    <row r="336" spans="1:69" s="8" customFormat="1" ht="18.75" customHeight="1">
      <c r="A336" s="293"/>
      <c r="B336" s="474"/>
      <c r="C336" s="293"/>
      <c r="D336" s="293"/>
      <c r="E336" s="293"/>
      <c r="F336" s="468"/>
      <c r="G336" s="293"/>
      <c r="H336" s="293"/>
      <c r="I336" s="471"/>
      <c r="J336" s="293"/>
      <c r="K336" s="472"/>
      <c r="L336" s="293"/>
      <c r="M336" s="293"/>
      <c r="N336" s="293"/>
      <c r="O336" s="293"/>
      <c r="P336" s="293"/>
      <c r="Q336" s="293"/>
      <c r="R336" s="293"/>
      <c r="S336" s="293"/>
      <c r="T336" s="293"/>
      <c r="U336" s="293"/>
      <c r="V336" s="293"/>
      <c r="W336" s="293"/>
      <c r="X336" s="293"/>
      <c r="Y336" s="293"/>
      <c r="Z336" s="293"/>
      <c r="AA336" s="293"/>
      <c r="AB336" s="293"/>
      <c r="AC336" s="293"/>
      <c r="AD336" s="293"/>
      <c r="AE336" s="293"/>
      <c r="AF336" s="293"/>
      <c r="AG336" s="293"/>
      <c r="AH336" s="293"/>
      <c r="AI336" s="293"/>
      <c r="AJ336" s="293"/>
      <c r="AK336" s="293"/>
      <c r="AL336" s="293"/>
      <c r="AM336" s="293"/>
      <c r="AN336" s="293"/>
      <c r="AO336" s="293"/>
      <c r="AP336" s="293"/>
      <c r="AQ336" s="293"/>
      <c r="AR336" s="293"/>
      <c r="AS336" s="293"/>
      <c r="AT336" s="293"/>
      <c r="AU336" s="293"/>
      <c r="AV336" s="293"/>
      <c r="AW336" s="293"/>
      <c r="AX336" s="293"/>
      <c r="AY336" s="293"/>
      <c r="AZ336" s="293"/>
      <c r="BA336" s="293"/>
      <c r="BB336" s="293"/>
      <c r="BC336" s="293"/>
      <c r="BD336" s="293"/>
      <c r="BE336" s="293"/>
      <c r="BF336" s="293"/>
      <c r="BG336" s="293"/>
      <c r="BH336" s="293"/>
      <c r="BI336" s="293"/>
      <c r="BJ336" s="293"/>
      <c r="BK336" s="293"/>
      <c r="BL336" s="293"/>
      <c r="BM336" s="293"/>
      <c r="BN336" s="293"/>
      <c r="BO336" s="293"/>
      <c r="BP336" s="293"/>
      <c r="BQ336" s="293"/>
    </row>
    <row r="337" spans="1:69" s="8" customFormat="1" ht="18.75" customHeight="1">
      <c r="A337" s="293"/>
      <c r="B337" s="474"/>
      <c r="C337" s="293"/>
      <c r="D337" s="293"/>
      <c r="E337" s="293"/>
      <c r="F337" s="468"/>
      <c r="G337" s="293"/>
      <c r="H337" s="293"/>
      <c r="I337" s="471"/>
      <c r="J337" s="293"/>
      <c r="K337" s="472"/>
      <c r="L337" s="293"/>
      <c r="M337" s="293"/>
      <c r="N337" s="293"/>
      <c r="O337" s="293"/>
      <c r="P337" s="293"/>
      <c r="Q337" s="293"/>
      <c r="R337" s="293"/>
      <c r="S337" s="293"/>
      <c r="T337" s="293"/>
      <c r="U337" s="293"/>
      <c r="V337" s="293"/>
      <c r="W337" s="293"/>
      <c r="X337" s="293"/>
      <c r="Y337" s="293"/>
      <c r="Z337" s="293"/>
      <c r="AA337" s="293"/>
      <c r="AB337" s="293"/>
      <c r="AC337" s="293"/>
      <c r="AD337" s="293"/>
      <c r="AE337" s="293"/>
      <c r="AF337" s="293"/>
      <c r="AG337" s="293"/>
      <c r="AH337" s="293"/>
      <c r="AI337" s="293"/>
      <c r="AJ337" s="293"/>
      <c r="AK337" s="293"/>
      <c r="AL337" s="293"/>
      <c r="AM337" s="293"/>
      <c r="AN337" s="293"/>
      <c r="AO337" s="293"/>
      <c r="AP337" s="293"/>
      <c r="AQ337" s="293"/>
      <c r="AR337" s="293"/>
      <c r="AS337" s="293"/>
      <c r="AT337" s="293"/>
      <c r="AU337" s="293"/>
      <c r="AV337" s="293"/>
      <c r="AW337" s="293"/>
      <c r="AX337" s="293"/>
      <c r="AY337" s="293"/>
      <c r="AZ337" s="293"/>
      <c r="BA337" s="293"/>
      <c r="BB337" s="293"/>
      <c r="BC337" s="293"/>
      <c r="BD337" s="293"/>
      <c r="BE337" s="293"/>
      <c r="BF337" s="293"/>
      <c r="BG337" s="293"/>
      <c r="BH337" s="293"/>
      <c r="BI337" s="293"/>
      <c r="BJ337" s="293"/>
      <c r="BK337" s="293"/>
      <c r="BL337" s="293"/>
      <c r="BM337" s="293"/>
      <c r="BN337" s="293"/>
      <c r="BO337" s="293"/>
      <c r="BP337" s="293"/>
      <c r="BQ337" s="293"/>
    </row>
    <row r="338" spans="1:69" s="8" customFormat="1" ht="18.75" customHeight="1">
      <c r="A338" s="293"/>
      <c r="B338" s="474"/>
      <c r="C338" s="293"/>
      <c r="D338" s="293"/>
      <c r="E338" s="293"/>
      <c r="F338" s="468"/>
      <c r="G338" s="293"/>
      <c r="H338" s="293"/>
      <c r="I338" s="471"/>
      <c r="J338" s="293"/>
      <c r="K338" s="472"/>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c r="AM338" s="293"/>
      <c r="AN338" s="293"/>
      <c r="AO338" s="293"/>
      <c r="AP338" s="293"/>
      <c r="AQ338" s="293"/>
      <c r="AR338" s="293"/>
      <c r="AS338" s="293"/>
      <c r="AT338" s="293"/>
      <c r="AU338" s="293"/>
      <c r="AV338" s="293"/>
      <c r="AW338" s="293"/>
      <c r="AX338" s="293"/>
      <c r="AY338" s="293"/>
      <c r="AZ338" s="293"/>
      <c r="BA338" s="293"/>
      <c r="BB338" s="293"/>
      <c r="BC338" s="293"/>
      <c r="BD338" s="293"/>
      <c r="BE338" s="293"/>
      <c r="BF338" s="293"/>
      <c r="BG338" s="293"/>
      <c r="BH338" s="293"/>
      <c r="BI338" s="293"/>
      <c r="BJ338" s="293"/>
      <c r="BK338" s="293"/>
      <c r="BL338" s="293"/>
      <c r="BM338" s="293"/>
      <c r="BN338" s="293"/>
      <c r="BO338" s="293"/>
      <c r="BP338" s="293"/>
      <c r="BQ338" s="293"/>
    </row>
    <row r="339" spans="1:69" s="8" customFormat="1" ht="18.75" customHeight="1">
      <c r="A339" s="293"/>
      <c r="B339" s="474"/>
      <c r="C339" s="293"/>
      <c r="D339" s="293"/>
      <c r="E339" s="293"/>
      <c r="F339" s="468"/>
      <c r="G339" s="293"/>
      <c r="H339" s="293"/>
      <c r="I339" s="471"/>
      <c r="J339" s="293"/>
      <c r="K339" s="472"/>
      <c r="L339" s="293"/>
      <c r="M339" s="293"/>
      <c r="N339" s="293"/>
      <c r="O339" s="293"/>
      <c r="P339" s="293"/>
      <c r="Q339" s="293"/>
      <c r="R339" s="293"/>
      <c r="S339" s="293"/>
      <c r="T339" s="293"/>
      <c r="U339" s="293"/>
      <c r="V339" s="293"/>
      <c r="W339" s="293"/>
      <c r="X339" s="293"/>
      <c r="Y339" s="293"/>
      <c r="Z339" s="293"/>
      <c r="AA339" s="293"/>
      <c r="AB339" s="293"/>
      <c r="AC339" s="293"/>
      <c r="AD339" s="293"/>
      <c r="AE339" s="293"/>
      <c r="AF339" s="293"/>
      <c r="AG339" s="293"/>
      <c r="AH339" s="293"/>
      <c r="AI339" s="293"/>
      <c r="AJ339" s="293"/>
      <c r="AK339" s="293"/>
      <c r="AL339" s="293"/>
      <c r="AM339" s="293"/>
      <c r="AN339" s="293"/>
      <c r="AO339" s="293"/>
      <c r="AP339" s="293"/>
      <c r="AQ339" s="293"/>
      <c r="AR339" s="293"/>
      <c r="AS339" s="293"/>
      <c r="AT339" s="293"/>
      <c r="AU339" s="293"/>
      <c r="AV339" s="293"/>
      <c r="AW339" s="293"/>
      <c r="AX339" s="293"/>
      <c r="AY339" s="293"/>
      <c r="AZ339" s="293"/>
      <c r="BA339" s="293"/>
      <c r="BB339" s="293"/>
      <c r="BC339" s="293"/>
      <c r="BD339" s="293"/>
      <c r="BE339" s="293"/>
      <c r="BF339" s="293"/>
      <c r="BG339" s="293"/>
      <c r="BH339" s="293"/>
      <c r="BI339" s="293"/>
      <c r="BJ339" s="293"/>
      <c r="BK339" s="293"/>
      <c r="BL339" s="293"/>
      <c r="BM339" s="293"/>
      <c r="BN339" s="293"/>
      <c r="BO339" s="293"/>
      <c r="BP339" s="293"/>
      <c r="BQ339" s="293"/>
    </row>
    <row r="340" spans="1:69" s="8" customFormat="1" ht="18.75" customHeight="1">
      <c r="A340" s="293"/>
      <c r="B340" s="474"/>
      <c r="C340" s="293"/>
      <c r="D340" s="293"/>
      <c r="E340" s="293"/>
      <c r="F340" s="468"/>
      <c r="G340" s="293"/>
      <c r="H340" s="293"/>
      <c r="I340" s="471"/>
      <c r="J340" s="293"/>
      <c r="K340" s="472"/>
      <c r="L340" s="293"/>
      <c r="M340" s="293"/>
      <c r="N340" s="293"/>
      <c r="O340" s="293"/>
      <c r="P340" s="293"/>
      <c r="Q340" s="293"/>
      <c r="R340" s="293"/>
      <c r="S340" s="293"/>
      <c r="T340" s="293"/>
      <c r="U340" s="293"/>
      <c r="V340" s="293"/>
      <c r="W340" s="293"/>
      <c r="X340" s="293"/>
      <c r="Y340" s="293"/>
      <c r="Z340" s="293"/>
      <c r="AA340" s="293"/>
      <c r="AB340" s="293"/>
      <c r="AC340" s="293"/>
      <c r="AD340" s="293"/>
      <c r="AE340" s="293"/>
      <c r="AF340" s="293"/>
      <c r="AG340" s="293"/>
      <c r="AH340" s="293"/>
      <c r="AI340" s="293"/>
      <c r="AJ340" s="293"/>
      <c r="AK340" s="293"/>
      <c r="AL340" s="293"/>
      <c r="AM340" s="293"/>
      <c r="AN340" s="293"/>
      <c r="AO340" s="293"/>
      <c r="AP340" s="293"/>
      <c r="AQ340" s="293"/>
      <c r="AR340" s="293"/>
      <c r="AS340" s="293"/>
      <c r="AT340" s="293"/>
      <c r="AU340" s="293"/>
      <c r="AV340" s="293"/>
      <c r="AW340" s="293"/>
      <c r="AX340" s="293"/>
      <c r="AY340" s="293"/>
      <c r="AZ340" s="293"/>
      <c r="BA340" s="293"/>
      <c r="BB340" s="293"/>
      <c r="BC340" s="293"/>
      <c r="BD340" s="293"/>
      <c r="BE340" s="293"/>
      <c r="BF340" s="293"/>
      <c r="BG340" s="293"/>
      <c r="BH340" s="293"/>
      <c r="BI340" s="293"/>
      <c r="BJ340" s="293"/>
      <c r="BK340" s="293"/>
      <c r="BL340" s="293"/>
      <c r="BM340" s="293"/>
      <c r="BN340" s="293"/>
      <c r="BO340" s="293"/>
      <c r="BP340" s="293"/>
      <c r="BQ340" s="293"/>
    </row>
    <row r="341" spans="1:69" s="8" customFormat="1" ht="18.75" customHeight="1">
      <c r="A341" s="293"/>
      <c r="B341" s="474"/>
      <c r="C341" s="293"/>
      <c r="D341" s="293"/>
      <c r="E341" s="293"/>
      <c r="F341" s="468"/>
      <c r="G341" s="293"/>
      <c r="H341" s="293"/>
      <c r="I341" s="471"/>
      <c r="J341" s="293"/>
      <c r="K341" s="472"/>
      <c r="L341" s="293"/>
      <c r="M341" s="293"/>
      <c r="N341" s="293"/>
      <c r="O341" s="293"/>
      <c r="P341" s="293"/>
      <c r="Q341" s="293"/>
      <c r="R341" s="293"/>
      <c r="S341" s="293"/>
      <c r="T341" s="293"/>
      <c r="U341" s="293"/>
      <c r="V341" s="293"/>
      <c r="W341" s="293"/>
      <c r="X341" s="293"/>
      <c r="Y341" s="293"/>
      <c r="Z341" s="293"/>
      <c r="AA341" s="293"/>
      <c r="AB341" s="293"/>
      <c r="AC341" s="293"/>
      <c r="AD341" s="293"/>
      <c r="AE341" s="293"/>
      <c r="AF341" s="293"/>
      <c r="AG341" s="293"/>
      <c r="AH341" s="293"/>
      <c r="AI341" s="293"/>
      <c r="AJ341" s="293"/>
      <c r="AK341" s="293"/>
      <c r="AL341" s="293"/>
      <c r="AM341" s="293"/>
      <c r="AN341" s="293"/>
      <c r="AO341" s="293"/>
      <c r="AP341" s="293"/>
      <c r="AQ341" s="293"/>
      <c r="AR341" s="293"/>
      <c r="AS341" s="293"/>
      <c r="AT341" s="293"/>
      <c r="AU341" s="293"/>
      <c r="AV341" s="293"/>
      <c r="AW341" s="293"/>
      <c r="AX341" s="293"/>
      <c r="AY341" s="293"/>
      <c r="AZ341" s="293"/>
      <c r="BA341" s="293"/>
      <c r="BB341" s="293"/>
      <c r="BC341" s="293"/>
      <c r="BD341" s="293"/>
      <c r="BE341" s="293"/>
      <c r="BF341" s="293"/>
      <c r="BG341" s="293"/>
      <c r="BH341" s="293"/>
      <c r="BI341" s="293"/>
      <c r="BJ341" s="293"/>
      <c r="BK341" s="293"/>
      <c r="BL341" s="293"/>
      <c r="BM341" s="293"/>
      <c r="BN341" s="293"/>
      <c r="BO341" s="293"/>
      <c r="BP341" s="293"/>
      <c r="BQ341" s="293"/>
    </row>
    <row r="342" spans="1:69" s="8" customFormat="1" ht="18.75" customHeight="1">
      <c r="A342" s="293"/>
      <c r="B342" s="474"/>
      <c r="C342" s="293"/>
      <c r="D342" s="293"/>
      <c r="E342" s="293"/>
      <c r="F342" s="468"/>
      <c r="G342" s="293"/>
      <c r="H342" s="293"/>
      <c r="I342" s="471"/>
      <c r="J342" s="293"/>
      <c r="K342" s="472"/>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c r="AM342" s="293"/>
      <c r="AN342" s="293"/>
      <c r="AO342" s="293"/>
      <c r="AP342" s="293"/>
      <c r="AQ342" s="293"/>
      <c r="AR342" s="293"/>
      <c r="AS342" s="293"/>
      <c r="AT342" s="293"/>
      <c r="AU342" s="293"/>
      <c r="AV342" s="293"/>
      <c r="AW342" s="293"/>
      <c r="AX342" s="293"/>
      <c r="AY342" s="293"/>
      <c r="AZ342" s="293"/>
      <c r="BA342" s="293"/>
      <c r="BB342" s="293"/>
      <c r="BC342" s="293"/>
      <c r="BD342" s="293"/>
      <c r="BE342" s="293"/>
      <c r="BF342" s="293"/>
      <c r="BG342" s="293"/>
      <c r="BH342" s="293"/>
      <c r="BI342" s="293"/>
      <c r="BJ342" s="293"/>
      <c r="BK342" s="293"/>
      <c r="BL342" s="293"/>
      <c r="BM342" s="293"/>
      <c r="BN342" s="293"/>
      <c r="BO342" s="293"/>
      <c r="BP342" s="293"/>
      <c r="BQ342" s="293"/>
    </row>
    <row r="343" spans="1:69" s="8" customFormat="1" ht="18.75" customHeight="1">
      <c r="A343" s="293"/>
      <c r="B343" s="474"/>
      <c r="C343" s="293"/>
      <c r="D343" s="293"/>
      <c r="E343" s="293"/>
      <c r="F343" s="468"/>
      <c r="G343" s="293"/>
      <c r="H343" s="293"/>
      <c r="I343" s="471"/>
      <c r="J343" s="293"/>
      <c r="K343" s="472"/>
      <c r="L343" s="293"/>
      <c r="M343" s="293"/>
      <c r="N343" s="293"/>
      <c r="O343" s="293"/>
      <c r="P343" s="293"/>
      <c r="Q343" s="293"/>
      <c r="R343" s="293"/>
      <c r="S343" s="293"/>
      <c r="T343" s="293"/>
      <c r="U343" s="293"/>
      <c r="V343" s="293"/>
      <c r="W343" s="293"/>
      <c r="X343" s="293"/>
      <c r="Y343" s="293"/>
      <c r="Z343" s="293"/>
      <c r="AA343" s="293"/>
      <c r="AB343" s="293"/>
      <c r="AC343" s="293"/>
      <c r="AD343" s="293"/>
      <c r="AE343" s="293"/>
      <c r="AF343" s="293"/>
      <c r="AG343" s="293"/>
      <c r="AH343" s="293"/>
      <c r="AI343" s="293"/>
      <c r="AJ343" s="293"/>
      <c r="AK343" s="293"/>
      <c r="AL343" s="293"/>
      <c r="AM343" s="293"/>
      <c r="AN343" s="293"/>
      <c r="AO343" s="293"/>
      <c r="AP343" s="293"/>
      <c r="AQ343" s="293"/>
      <c r="AR343" s="293"/>
      <c r="AS343" s="293"/>
      <c r="AT343" s="293"/>
      <c r="AU343" s="293"/>
      <c r="AV343" s="293"/>
      <c r="AW343" s="293"/>
      <c r="AX343" s="293"/>
      <c r="AY343" s="293"/>
      <c r="AZ343" s="293"/>
      <c r="BA343" s="293"/>
      <c r="BB343" s="293"/>
      <c r="BC343" s="293"/>
      <c r="BD343" s="293"/>
      <c r="BE343" s="293"/>
      <c r="BF343" s="293"/>
      <c r="BG343" s="293"/>
      <c r="BH343" s="293"/>
      <c r="BI343" s="293"/>
      <c r="BJ343" s="293"/>
      <c r="BK343" s="293"/>
      <c r="BL343" s="293"/>
      <c r="BM343" s="293"/>
      <c r="BN343" s="293"/>
      <c r="BO343" s="293"/>
      <c r="BP343" s="293"/>
      <c r="BQ343" s="293"/>
    </row>
    <row r="344" spans="1:69" s="8" customFormat="1" ht="18.75" customHeight="1">
      <c r="A344" s="293"/>
      <c r="B344" s="474"/>
      <c r="C344" s="293"/>
      <c r="D344" s="293"/>
      <c r="E344" s="293"/>
      <c r="F344" s="468"/>
      <c r="G344" s="293"/>
      <c r="H344" s="293"/>
      <c r="I344" s="471"/>
      <c r="J344" s="293"/>
      <c r="K344" s="472"/>
      <c r="L344" s="293"/>
      <c r="M344" s="293"/>
      <c r="N344" s="293"/>
      <c r="O344" s="293"/>
      <c r="P344" s="293"/>
      <c r="Q344" s="293"/>
      <c r="R344" s="293"/>
      <c r="S344" s="293"/>
      <c r="T344" s="293"/>
      <c r="U344" s="293"/>
      <c r="V344" s="293"/>
      <c r="W344" s="293"/>
      <c r="X344" s="293"/>
      <c r="Y344" s="293"/>
      <c r="Z344" s="293"/>
      <c r="AA344" s="293"/>
      <c r="AB344" s="293"/>
      <c r="AC344" s="293"/>
      <c r="AD344" s="293"/>
      <c r="AE344" s="293"/>
      <c r="AF344" s="293"/>
      <c r="AG344" s="293"/>
      <c r="AH344" s="293"/>
      <c r="AI344" s="293"/>
      <c r="AJ344" s="293"/>
      <c r="AK344" s="293"/>
      <c r="AL344" s="293"/>
      <c r="AM344" s="293"/>
      <c r="AN344" s="293"/>
      <c r="AO344" s="293"/>
      <c r="AP344" s="293"/>
      <c r="AQ344" s="293"/>
      <c r="AR344" s="293"/>
      <c r="AS344" s="293"/>
      <c r="AT344" s="293"/>
      <c r="AU344" s="293"/>
      <c r="AV344" s="293"/>
      <c r="AW344" s="293"/>
      <c r="AX344" s="293"/>
      <c r="AY344" s="293"/>
      <c r="AZ344" s="293"/>
      <c r="BA344" s="293"/>
      <c r="BB344" s="293"/>
      <c r="BC344" s="293"/>
      <c r="BD344" s="293"/>
      <c r="BE344" s="293"/>
      <c r="BF344" s="293"/>
      <c r="BG344" s="293"/>
      <c r="BH344" s="293"/>
      <c r="BI344" s="293"/>
      <c r="BJ344" s="293"/>
      <c r="BK344" s="293"/>
      <c r="BL344" s="293"/>
      <c r="BM344" s="293"/>
      <c r="BN344" s="293"/>
      <c r="BO344" s="293"/>
      <c r="BP344" s="293"/>
      <c r="BQ344" s="293"/>
    </row>
    <row r="345" spans="1:69" s="8" customFormat="1" ht="18.75" customHeight="1">
      <c r="A345" s="293"/>
      <c r="B345" s="474"/>
      <c r="C345" s="293"/>
      <c r="D345" s="293"/>
      <c r="E345" s="293"/>
      <c r="F345" s="468"/>
      <c r="G345" s="293"/>
      <c r="H345" s="293"/>
      <c r="I345" s="471"/>
      <c r="J345" s="293"/>
      <c r="K345" s="472"/>
      <c r="L345" s="293"/>
      <c r="M345" s="293"/>
      <c r="N345" s="293"/>
      <c r="O345" s="293"/>
      <c r="P345" s="293"/>
      <c r="Q345" s="293"/>
      <c r="R345" s="293"/>
      <c r="S345" s="293"/>
      <c r="T345" s="293"/>
      <c r="U345" s="293"/>
      <c r="V345" s="293"/>
      <c r="W345" s="293"/>
      <c r="X345" s="293"/>
      <c r="Y345" s="293"/>
      <c r="Z345" s="293"/>
      <c r="AA345" s="293"/>
      <c r="AB345" s="293"/>
      <c r="AC345" s="293"/>
      <c r="AD345" s="293"/>
      <c r="AE345" s="293"/>
      <c r="AF345" s="293"/>
      <c r="AG345" s="293"/>
      <c r="AH345" s="293"/>
      <c r="AI345" s="293"/>
      <c r="AJ345" s="293"/>
      <c r="AK345" s="293"/>
      <c r="AL345" s="293"/>
      <c r="AM345" s="293"/>
      <c r="AN345" s="293"/>
      <c r="AO345" s="293"/>
      <c r="AP345" s="293"/>
      <c r="AQ345" s="293"/>
      <c r="AR345" s="293"/>
      <c r="AS345" s="293"/>
      <c r="AT345" s="293"/>
      <c r="AU345" s="293"/>
      <c r="AV345" s="293"/>
      <c r="AW345" s="293"/>
      <c r="AX345" s="293"/>
      <c r="AY345" s="293"/>
      <c r="AZ345" s="293"/>
      <c r="BA345" s="293"/>
      <c r="BB345" s="293"/>
      <c r="BC345" s="293"/>
      <c r="BD345" s="293"/>
      <c r="BE345" s="293"/>
      <c r="BF345" s="293"/>
      <c r="BG345" s="293"/>
      <c r="BH345" s="293"/>
      <c r="BI345" s="293"/>
      <c r="BJ345" s="293"/>
      <c r="BK345" s="293"/>
      <c r="BL345" s="293"/>
      <c r="BM345" s="293"/>
      <c r="BN345" s="293"/>
      <c r="BO345" s="293"/>
      <c r="BP345" s="293"/>
      <c r="BQ345" s="293"/>
    </row>
    <row r="346" spans="1:69" s="8" customFormat="1" ht="18.75" customHeight="1">
      <c r="A346" s="293"/>
      <c r="B346" s="474"/>
      <c r="C346" s="293"/>
      <c r="D346" s="293"/>
      <c r="E346" s="293"/>
      <c r="F346" s="468"/>
      <c r="G346" s="293"/>
      <c r="H346" s="293"/>
      <c r="I346" s="471"/>
      <c r="J346" s="293"/>
      <c r="K346" s="472"/>
      <c r="L346" s="293"/>
      <c r="M346" s="293"/>
      <c r="N346" s="293"/>
      <c r="O346" s="293"/>
      <c r="P346" s="293"/>
      <c r="Q346" s="293"/>
      <c r="R346" s="293"/>
      <c r="S346" s="293"/>
      <c r="T346" s="293"/>
      <c r="U346" s="293"/>
      <c r="V346" s="293"/>
      <c r="W346" s="293"/>
      <c r="X346" s="293"/>
      <c r="Y346" s="293"/>
      <c r="Z346" s="293"/>
      <c r="AA346" s="293"/>
      <c r="AB346" s="293"/>
      <c r="AC346" s="293"/>
      <c r="AD346" s="293"/>
      <c r="AE346" s="293"/>
      <c r="AF346" s="293"/>
      <c r="AG346" s="293"/>
      <c r="AH346" s="293"/>
      <c r="AI346" s="293"/>
      <c r="AJ346" s="293"/>
      <c r="AK346" s="293"/>
      <c r="AL346" s="293"/>
      <c r="AM346" s="293"/>
      <c r="AN346" s="293"/>
      <c r="AO346" s="293"/>
      <c r="AP346" s="293"/>
      <c r="AQ346" s="293"/>
      <c r="AR346" s="293"/>
      <c r="AS346" s="293"/>
      <c r="AT346" s="293"/>
      <c r="AU346" s="293"/>
      <c r="AV346" s="293"/>
      <c r="AW346" s="293"/>
      <c r="AX346" s="293"/>
      <c r="AY346" s="293"/>
      <c r="AZ346" s="293"/>
      <c r="BA346" s="293"/>
      <c r="BB346" s="293"/>
      <c r="BC346" s="293"/>
      <c r="BD346" s="293"/>
      <c r="BE346" s="293"/>
      <c r="BF346" s="293"/>
      <c r="BG346" s="293"/>
      <c r="BH346" s="293"/>
      <c r="BI346" s="293"/>
      <c r="BJ346" s="293"/>
      <c r="BK346" s="293"/>
      <c r="BL346" s="293"/>
      <c r="BM346" s="293"/>
      <c r="BN346" s="293"/>
      <c r="BO346" s="293"/>
      <c r="BP346" s="293"/>
      <c r="BQ346" s="293"/>
    </row>
    <row r="347" spans="1:69" s="8" customFormat="1" ht="18.75" customHeight="1">
      <c r="A347" s="293"/>
      <c r="B347" s="474"/>
      <c r="C347" s="293"/>
      <c r="D347" s="293"/>
      <c r="E347" s="293"/>
      <c r="F347" s="468"/>
      <c r="G347" s="293"/>
      <c r="H347" s="293"/>
      <c r="I347" s="471"/>
      <c r="J347" s="293"/>
      <c r="K347" s="472"/>
      <c r="L347" s="293"/>
      <c r="M347" s="293"/>
      <c r="N347" s="293"/>
      <c r="O347" s="293"/>
      <c r="P347" s="293"/>
      <c r="Q347" s="293"/>
      <c r="R347" s="293"/>
      <c r="S347" s="293"/>
      <c r="T347" s="293"/>
      <c r="U347" s="293"/>
      <c r="V347" s="293"/>
      <c r="W347" s="293"/>
      <c r="X347" s="293"/>
      <c r="Y347" s="293"/>
      <c r="Z347" s="293"/>
      <c r="AA347" s="293"/>
      <c r="AB347" s="293"/>
      <c r="AC347" s="293"/>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3"/>
      <c r="AY347" s="293"/>
      <c r="AZ347" s="293"/>
      <c r="BA347" s="293"/>
      <c r="BB347" s="293"/>
      <c r="BC347" s="293"/>
      <c r="BD347" s="293"/>
      <c r="BE347" s="293"/>
      <c r="BF347" s="293"/>
      <c r="BG347" s="293"/>
      <c r="BH347" s="293"/>
      <c r="BI347" s="293"/>
      <c r="BJ347" s="293"/>
      <c r="BK347" s="293"/>
      <c r="BL347" s="293"/>
      <c r="BM347" s="293"/>
      <c r="BN347" s="293"/>
      <c r="BO347" s="293"/>
      <c r="BP347" s="293"/>
      <c r="BQ347" s="293"/>
    </row>
    <row r="348" spans="1:69" s="8" customFormat="1" ht="18.75" customHeight="1">
      <c r="A348" s="293"/>
      <c r="B348" s="474"/>
      <c r="C348" s="293"/>
      <c r="D348" s="293"/>
      <c r="E348" s="293"/>
      <c r="F348" s="468"/>
      <c r="G348" s="293"/>
      <c r="H348" s="293"/>
      <c r="I348" s="471"/>
      <c r="J348" s="293"/>
      <c r="K348" s="472"/>
      <c r="L348" s="293"/>
      <c r="M348" s="293"/>
      <c r="N348" s="293"/>
      <c r="O348" s="293"/>
      <c r="P348" s="293"/>
      <c r="Q348" s="293"/>
      <c r="R348" s="293"/>
      <c r="S348" s="293"/>
      <c r="T348" s="293"/>
      <c r="U348" s="293"/>
      <c r="V348" s="293"/>
      <c r="W348" s="293"/>
      <c r="X348" s="293"/>
      <c r="Y348" s="293"/>
      <c r="Z348" s="293"/>
      <c r="AA348" s="293"/>
      <c r="AB348" s="293"/>
      <c r="AC348" s="293"/>
      <c r="AD348" s="293"/>
      <c r="AE348" s="293"/>
      <c r="AF348" s="293"/>
      <c r="AG348" s="293"/>
      <c r="AH348" s="293"/>
      <c r="AI348" s="293"/>
      <c r="AJ348" s="293"/>
      <c r="AK348" s="293"/>
      <c r="AL348" s="293"/>
      <c r="AM348" s="293"/>
      <c r="AN348" s="293"/>
      <c r="AO348" s="293"/>
      <c r="AP348" s="293"/>
      <c r="AQ348" s="293"/>
      <c r="AR348" s="293"/>
      <c r="AS348" s="293"/>
      <c r="AT348" s="293"/>
      <c r="AU348" s="293"/>
      <c r="AV348" s="293"/>
      <c r="AW348" s="293"/>
      <c r="AX348" s="293"/>
      <c r="AY348" s="293"/>
      <c r="AZ348" s="293"/>
      <c r="BA348" s="293"/>
      <c r="BB348" s="293"/>
      <c r="BC348" s="293"/>
      <c r="BD348" s="293"/>
      <c r="BE348" s="293"/>
      <c r="BF348" s="293"/>
      <c r="BG348" s="293"/>
      <c r="BH348" s="293"/>
      <c r="BI348" s="293"/>
      <c r="BJ348" s="293"/>
      <c r="BK348" s="293"/>
      <c r="BL348" s="293"/>
      <c r="BM348" s="293"/>
      <c r="BN348" s="293"/>
      <c r="BO348" s="293"/>
      <c r="BP348" s="293"/>
      <c r="BQ348" s="293"/>
    </row>
    <row r="349" spans="1:69" s="8" customFormat="1" ht="18.75" customHeight="1">
      <c r="A349" s="293"/>
      <c r="B349" s="474"/>
      <c r="C349" s="293"/>
      <c r="D349" s="293"/>
      <c r="E349" s="293"/>
      <c r="F349" s="468"/>
      <c r="G349" s="293"/>
      <c r="H349" s="293"/>
      <c r="I349" s="471"/>
      <c r="J349" s="293"/>
      <c r="K349" s="472"/>
      <c r="L349" s="293"/>
      <c r="M349" s="293"/>
      <c r="N349" s="293"/>
      <c r="O349" s="293"/>
      <c r="P349" s="293"/>
      <c r="Q349" s="293"/>
      <c r="R349" s="293"/>
      <c r="S349" s="293"/>
      <c r="T349" s="293"/>
      <c r="U349" s="293"/>
      <c r="V349" s="293"/>
      <c r="W349" s="293"/>
      <c r="X349" s="293"/>
      <c r="Y349" s="293"/>
      <c r="Z349" s="293"/>
      <c r="AA349" s="293"/>
      <c r="AB349" s="293"/>
      <c r="AC349" s="293"/>
      <c r="AD349" s="293"/>
      <c r="AE349" s="293"/>
      <c r="AF349" s="293"/>
      <c r="AG349" s="293"/>
      <c r="AH349" s="293"/>
      <c r="AI349" s="293"/>
      <c r="AJ349" s="293"/>
      <c r="AK349" s="293"/>
      <c r="AL349" s="293"/>
      <c r="AM349" s="293"/>
      <c r="AN349" s="293"/>
      <c r="AO349" s="293"/>
      <c r="AP349" s="293"/>
      <c r="AQ349" s="293"/>
      <c r="AR349" s="293"/>
      <c r="AS349" s="293"/>
      <c r="AT349" s="293"/>
      <c r="AU349" s="293"/>
      <c r="AV349" s="293"/>
      <c r="AW349" s="293"/>
      <c r="AX349" s="293"/>
      <c r="AY349" s="293"/>
      <c r="AZ349" s="293"/>
      <c r="BA349" s="293"/>
      <c r="BB349" s="293"/>
      <c r="BC349" s="293"/>
      <c r="BD349" s="293"/>
      <c r="BE349" s="293"/>
      <c r="BF349" s="293"/>
      <c r="BG349" s="293"/>
      <c r="BH349" s="293"/>
      <c r="BI349" s="293"/>
      <c r="BJ349" s="293"/>
      <c r="BK349" s="293"/>
      <c r="BL349" s="293"/>
      <c r="BM349" s="293"/>
      <c r="BN349" s="293"/>
      <c r="BO349" s="293"/>
      <c r="BP349" s="293"/>
      <c r="BQ349" s="293"/>
    </row>
    <row r="350" spans="1:69" s="8" customFormat="1" ht="18.75" customHeight="1">
      <c r="A350" s="293"/>
      <c r="B350" s="474"/>
      <c r="C350" s="293"/>
      <c r="D350" s="293"/>
      <c r="E350" s="293"/>
      <c r="F350" s="468"/>
      <c r="G350" s="293"/>
      <c r="H350" s="293"/>
      <c r="I350" s="471"/>
      <c r="J350" s="293"/>
      <c r="K350" s="472"/>
      <c r="L350" s="293"/>
      <c r="M350" s="293"/>
      <c r="N350" s="293"/>
      <c r="O350" s="293"/>
      <c r="P350" s="293"/>
      <c r="Q350" s="293"/>
      <c r="R350" s="293"/>
      <c r="S350" s="293"/>
      <c r="T350" s="293"/>
      <c r="U350" s="293"/>
      <c r="V350" s="293"/>
      <c r="W350" s="293"/>
      <c r="X350" s="293"/>
      <c r="Y350" s="293"/>
      <c r="Z350" s="293"/>
      <c r="AA350" s="293"/>
      <c r="AB350" s="293"/>
      <c r="AC350" s="293"/>
      <c r="AD350" s="293"/>
      <c r="AE350" s="293"/>
      <c r="AF350" s="293"/>
      <c r="AG350" s="293"/>
      <c r="AH350" s="293"/>
      <c r="AI350" s="293"/>
      <c r="AJ350" s="293"/>
      <c r="AK350" s="293"/>
      <c r="AL350" s="293"/>
      <c r="AM350" s="293"/>
      <c r="AN350" s="293"/>
      <c r="AO350" s="293"/>
      <c r="AP350" s="293"/>
      <c r="AQ350" s="293"/>
      <c r="AR350" s="293"/>
      <c r="AS350" s="293"/>
      <c r="AT350" s="293"/>
      <c r="AU350" s="293"/>
      <c r="AV350" s="293"/>
      <c r="AW350" s="293"/>
      <c r="AX350" s="293"/>
      <c r="AY350" s="293"/>
      <c r="AZ350" s="293"/>
      <c r="BA350" s="293"/>
      <c r="BB350" s="293"/>
      <c r="BC350" s="293"/>
      <c r="BD350" s="293"/>
      <c r="BE350" s="293"/>
      <c r="BF350" s="293"/>
      <c r="BG350" s="293"/>
      <c r="BH350" s="293"/>
      <c r="BI350" s="293"/>
      <c r="BJ350" s="293"/>
      <c r="BK350" s="293"/>
      <c r="BL350" s="293"/>
      <c r="BM350" s="293"/>
      <c r="BN350" s="293"/>
      <c r="BO350" s="293"/>
      <c r="BP350" s="293"/>
      <c r="BQ350" s="293"/>
    </row>
    <row r="351" spans="1:69" s="8" customFormat="1" ht="18.75" customHeight="1">
      <c r="A351" s="293"/>
      <c r="B351" s="474"/>
      <c r="C351" s="293"/>
      <c r="D351" s="293"/>
      <c r="E351" s="293"/>
      <c r="F351" s="468"/>
      <c r="G351" s="293"/>
      <c r="H351" s="293"/>
      <c r="I351" s="471"/>
      <c r="J351" s="293"/>
      <c r="K351" s="472"/>
      <c r="L351" s="293"/>
      <c r="M351" s="293"/>
      <c r="N351" s="293"/>
      <c r="O351" s="293"/>
      <c r="P351" s="293"/>
      <c r="Q351" s="293"/>
      <c r="R351" s="293"/>
      <c r="S351" s="293"/>
      <c r="T351" s="293"/>
      <c r="U351" s="293"/>
      <c r="V351" s="293"/>
      <c r="W351" s="293"/>
      <c r="X351" s="293"/>
      <c r="Y351" s="293"/>
      <c r="Z351" s="293"/>
      <c r="AA351" s="293"/>
      <c r="AB351" s="293"/>
      <c r="AC351" s="293"/>
      <c r="AD351" s="293"/>
      <c r="AE351" s="293"/>
      <c r="AF351" s="293"/>
      <c r="AG351" s="293"/>
      <c r="AH351" s="293"/>
      <c r="AI351" s="293"/>
      <c r="AJ351" s="293"/>
      <c r="AK351" s="293"/>
      <c r="AL351" s="293"/>
      <c r="AM351" s="293"/>
      <c r="AN351" s="293"/>
      <c r="AO351" s="293"/>
      <c r="AP351" s="293"/>
      <c r="AQ351" s="293"/>
      <c r="AR351" s="293"/>
      <c r="AS351" s="293"/>
      <c r="AT351" s="293"/>
      <c r="AU351" s="293"/>
      <c r="AV351" s="293"/>
      <c r="AW351" s="293"/>
      <c r="AX351" s="293"/>
      <c r="AY351" s="293"/>
      <c r="AZ351" s="293"/>
      <c r="BA351" s="293"/>
      <c r="BB351" s="293"/>
      <c r="BC351" s="293"/>
      <c r="BD351" s="293"/>
      <c r="BE351" s="293"/>
      <c r="BF351" s="293"/>
      <c r="BG351" s="293"/>
      <c r="BH351" s="293"/>
      <c r="BI351" s="293"/>
      <c r="BJ351" s="293"/>
      <c r="BK351" s="293"/>
      <c r="BL351" s="293"/>
      <c r="BM351" s="293"/>
      <c r="BN351" s="293"/>
      <c r="BO351" s="293"/>
      <c r="BP351" s="293"/>
      <c r="BQ351" s="293"/>
    </row>
    <row r="352" spans="1:69" s="8" customFormat="1" ht="18.75" customHeight="1">
      <c r="A352" s="293"/>
      <c r="B352" s="474"/>
      <c r="C352" s="293"/>
      <c r="D352" s="293"/>
      <c r="E352" s="293"/>
      <c r="F352" s="468"/>
      <c r="G352" s="293"/>
      <c r="H352" s="293"/>
      <c r="I352" s="471"/>
      <c r="J352" s="293"/>
      <c r="K352" s="472"/>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3"/>
      <c r="AN352" s="293"/>
      <c r="AO352" s="293"/>
      <c r="AP352" s="293"/>
      <c r="AQ352" s="293"/>
      <c r="AR352" s="293"/>
      <c r="AS352" s="293"/>
      <c r="AT352" s="293"/>
      <c r="AU352" s="293"/>
      <c r="AV352" s="293"/>
      <c r="AW352" s="293"/>
      <c r="AX352" s="293"/>
      <c r="AY352" s="293"/>
      <c r="AZ352" s="293"/>
      <c r="BA352" s="293"/>
      <c r="BB352" s="293"/>
      <c r="BC352" s="293"/>
      <c r="BD352" s="293"/>
      <c r="BE352" s="293"/>
      <c r="BF352" s="293"/>
      <c r="BG352" s="293"/>
      <c r="BH352" s="293"/>
      <c r="BI352" s="293"/>
      <c r="BJ352" s="293"/>
      <c r="BK352" s="293"/>
      <c r="BL352" s="293"/>
      <c r="BM352" s="293"/>
      <c r="BN352" s="293"/>
      <c r="BO352" s="293"/>
      <c r="BP352" s="293"/>
      <c r="BQ352" s="293"/>
    </row>
    <row r="353" spans="1:69" s="8" customFormat="1" ht="18.75" customHeight="1">
      <c r="A353" s="293"/>
      <c r="B353" s="474"/>
      <c r="C353" s="293"/>
      <c r="D353" s="293"/>
      <c r="E353" s="293"/>
      <c r="F353" s="468"/>
      <c r="G353" s="293"/>
      <c r="H353" s="293"/>
      <c r="I353" s="471"/>
      <c r="J353" s="293"/>
      <c r="K353" s="472"/>
      <c r="L353" s="293"/>
      <c r="M353" s="293"/>
      <c r="N353" s="293"/>
      <c r="O353" s="293"/>
      <c r="P353" s="293"/>
      <c r="Q353" s="293"/>
      <c r="R353" s="293"/>
      <c r="S353" s="293"/>
      <c r="T353" s="293"/>
      <c r="U353" s="293"/>
      <c r="V353" s="293"/>
      <c r="W353" s="293"/>
      <c r="X353" s="293"/>
      <c r="Y353" s="293"/>
      <c r="Z353" s="293"/>
      <c r="AA353" s="293"/>
      <c r="AB353" s="293"/>
      <c r="AC353" s="293"/>
      <c r="AD353" s="293"/>
      <c r="AE353" s="293"/>
      <c r="AF353" s="293"/>
      <c r="AG353" s="293"/>
      <c r="AH353" s="293"/>
      <c r="AI353" s="293"/>
      <c r="AJ353" s="293"/>
      <c r="AK353" s="293"/>
      <c r="AL353" s="293"/>
      <c r="AM353" s="293"/>
      <c r="AN353" s="293"/>
      <c r="AO353" s="293"/>
      <c r="AP353" s="293"/>
      <c r="AQ353" s="293"/>
      <c r="AR353" s="293"/>
      <c r="AS353" s="293"/>
      <c r="AT353" s="293"/>
      <c r="AU353" s="293"/>
      <c r="AV353" s="293"/>
      <c r="AW353" s="293"/>
      <c r="AX353" s="293"/>
      <c r="AY353" s="293"/>
      <c r="AZ353" s="293"/>
      <c r="BA353" s="293"/>
      <c r="BB353" s="293"/>
      <c r="BC353" s="293"/>
      <c r="BD353" s="293"/>
      <c r="BE353" s="293"/>
      <c r="BF353" s="293"/>
      <c r="BG353" s="293"/>
      <c r="BH353" s="293"/>
      <c r="BI353" s="293"/>
      <c r="BJ353" s="293"/>
      <c r="BK353" s="293"/>
      <c r="BL353" s="293"/>
      <c r="BM353" s="293"/>
      <c r="BN353" s="293"/>
      <c r="BO353" s="293"/>
      <c r="BP353" s="293"/>
      <c r="BQ353" s="293"/>
    </row>
    <row r="354" spans="1:69" s="8" customFormat="1" ht="18.75" customHeight="1">
      <c r="A354" s="293"/>
      <c r="B354" s="474"/>
      <c r="C354" s="293"/>
      <c r="D354" s="293"/>
      <c r="E354" s="293"/>
      <c r="F354" s="468"/>
      <c r="G354" s="293"/>
      <c r="H354" s="293"/>
      <c r="I354" s="471"/>
      <c r="J354" s="293"/>
      <c r="K354" s="472"/>
      <c r="L354" s="293"/>
      <c r="M354" s="293"/>
      <c r="N354" s="293"/>
      <c r="O354" s="293"/>
      <c r="P354" s="293"/>
      <c r="Q354" s="293"/>
      <c r="R354" s="293"/>
      <c r="S354" s="293"/>
      <c r="T354" s="293"/>
      <c r="U354" s="293"/>
      <c r="V354" s="293"/>
      <c r="W354" s="293"/>
      <c r="X354" s="293"/>
      <c r="Y354" s="293"/>
      <c r="Z354" s="293"/>
      <c r="AA354" s="293"/>
      <c r="AB354" s="293"/>
      <c r="AC354" s="293"/>
      <c r="AD354" s="293"/>
      <c r="AE354" s="293"/>
      <c r="AF354" s="293"/>
      <c r="AG354" s="293"/>
      <c r="AH354" s="293"/>
      <c r="AI354" s="293"/>
      <c r="AJ354" s="293"/>
      <c r="AK354" s="293"/>
      <c r="AL354" s="293"/>
      <c r="AM354" s="293"/>
      <c r="AN354" s="293"/>
      <c r="AO354" s="293"/>
      <c r="AP354" s="293"/>
      <c r="AQ354" s="293"/>
      <c r="AR354" s="293"/>
      <c r="AS354" s="293"/>
      <c r="AT354" s="293"/>
      <c r="AU354" s="293"/>
      <c r="AV354" s="293"/>
      <c r="AW354" s="293"/>
      <c r="AX354" s="293"/>
      <c r="AY354" s="293"/>
      <c r="AZ354" s="293"/>
      <c r="BA354" s="293"/>
      <c r="BB354" s="293"/>
      <c r="BC354" s="293"/>
      <c r="BD354" s="293"/>
      <c r="BE354" s="293"/>
      <c r="BF354" s="293"/>
      <c r="BG354" s="293"/>
      <c r="BH354" s="293"/>
      <c r="BI354" s="293"/>
      <c r="BJ354" s="293"/>
      <c r="BK354" s="293"/>
      <c r="BL354" s="293"/>
      <c r="BM354" s="293"/>
      <c r="BN354" s="293"/>
      <c r="BO354" s="293"/>
      <c r="BP354" s="293"/>
      <c r="BQ354" s="293"/>
    </row>
    <row r="355" spans="1:69" s="8" customFormat="1" ht="18.75" customHeight="1">
      <c r="A355" s="293"/>
      <c r="B355" s="474"/>
      <c r="C355" s="293"/>
      <c r="D355" s="293"/>
      <c r="E355" s="293"/>
      <c r="F355" s="468"/>
      <c r="G355" s="293"/>
      <c r="H355" s="293"/>
      <c r="I355" s="471"/>
      <c r="J355" s="293"/>
      <c r="K355" s="472"/>
      <c r="L355" s="293"/>
      <c r="M355" s="293"/>
      <c r="N355" s="293"/>
      <c r="O355" s="293"/>
      <c r="P355" s="293"/>
      <c r="Q355" s="293"/>
      <c r="R355" s="293"/>
      <c r="S355" s="293"/>
      <c r="T355" s="293"/>
      <c r="U355" s="293"/>
      <c r="V355" s="293"/>
      <c r="W355" s="293"/>
      <c r="X355" s="293"/>
      <c r="Y355" s="293"/>
      <c r="Z355" s="293"/>
      <c r="AA355" s="293"/>
      <c r="AB355" s="293"/>
      <c r="AC355" s="293"/>
      <c r="AD355" s="293"/>
      <c r="AE355" s="293"/>
      <c r="AF355" s="293"/>
      <c r="AG355" s="293"/>
      <c r="AH355" s="293"/>
      <c r="AI355" s="293"/>
      <c r="AJ355" s="293"/>
      <c r="AK355" s="293"/>
      <c r="AL355" s="293"/>
      <c r="AM355" s="293"/>
      <c r="AN355" s="293"/>
      <c r="AO355" s="293"/>
      <c r="AP355" s="293"/>
      <c r="AQ355" s="293"/>
      <c r="AR355" s="293"/>
      <c r="AS355" s="293"/>
      <c r="AT355" s="293"/>
      <c r="AU355" s="293"/>
      <c r="AV355" s="293"/>
      <c r="AW355" s="293"/>
      <c r="AX355" s="293"/>
      <c r="AY355" s="293"/>
      <c r="AZ355" s="293"/>
      <c r="BA355" s="293"/>
      <c r="BB355" s="293"/>
      <c r="BC355" s="293"/>
      <c r="BD355" s="293"/>
      <c r="BE355" s="293"/>
      <c r="BF355" s="293"/>
      <c r="BG355" s="293"/>
      <c r="BH355" s="293"/>
      <c r="BI355" s="293"/>
      <c r="BJ355" s="293"/>
      <c r="BK355" s="293"/>
      <c r="BL355" s="293"/>
      <c r="BM355" s="293"/>
      <c r="BN355" s="293"/>
      <c r="BO355" s="293"/>
      <c r="BP355" s="293"/>
      <c r="BQ355" s="293"/>
    </row>
    <row r="356" spans="1:69" s="8" customFormat="1" ht="18.75" customHeight="1">
      <c r="A356" s="293"/>
      <c r="B356" s="474"/>
      <c r="C356" s="293"/>
      <c r="D356" s="293"/>
      <c r="E356" s="293"/>
      <c r="F356" s="468"/>
      <c r="G356" s="293"/>
      <c r="H356" s="293"/>
      <c r="I356" s="471"/>
      <c r="J356" s="293"/>
      <c r="K356" s="472"/>
      <c r="L356" s="293"/>
      <c r="M356" s="293"/>
      <c r="N356" s="293"/>
      <c r="O356" s="293"/>
      <c r="P356" s="293"/>
      <c r="Q356" s="293"/>
      <c r="R356" s="293"/>
      <c r="S356" s="293"/>
      <c r="T356" s="293"/>
      <c r="U356" s="293"/>
      <c r="V356" s="293"/>
      <c r="W356" s="293"/>
      <c r="X356" s="293"/>
      <c r="Y356" s="293"/>
      <c r="Z356" s="293"/>
      <c r="AA356" s="293"/>
      <c r="AB356" s="293"/>
      <c r="AC356" s="293"/>
      <c r="AD356" s="293"/>
      <c r="AE356" s="293"/>
      <c r="AF356" s="293"/>
      <c r="AG356" s="293"/>
      <c r="AH356" s="293"/>
      <c r="AI356" s="293"/>
      <c r="AJ356" s="293"/>
      <c r="AK356" s="293"/>
      <c r="AL356" s="293"/>
      <c r="AM356" s="293"/>
      <c r="AN356" s="293"/>
      <c r="AO356" s="293"/>
      <c r="AP356" s="293"/>
      <c r="AQ356" s="293"/>
      <c r="AR356" s="293"/>
      <c r="AS356" s="293"/>
      <c r="AT356" s="293"/>
      <c r="AU356" s="293"/>
      <c r="AV356" s="293"/>
      <c r="AW356" s="293"/>
      <c r="AX356" s="293"/>
      <c r="AY356" s="293"/>
      <c r="AZ356" s="293"/>
      <c r="BA356" s="293"/>
      <c r="BB356" s="293"/>
      <c r="BC356" s="293"/>
      <c r="BD356" s="293"/>
      <c r="BE356" s="293"/>
      <c r="BF356" s="293"/>
      <c r="BG356" s="293"/>
      <c r="BH356" s="293"/>
      <c r="BI356" s="293"/>
      <c r="BJ356" s="293"/>
      <c r="BK356" s="293"/>
      <c r="BL356" s="293"/>
      <c r="BM356" s="293"/>
      <c r="BN356" s="293"/>
      <c r="BO356" s="293"/>
      <c r="BP356" s="293"/>
      <c r="BQ356" s="293"/>
    </row>
    <row r="357" spans="1:69" s="8" customFormat="1" ht="18.75" customHeight="1">
      <c r="A357" s="293"/>
      <c r="B357" s="474"/>
      <c r="C357" s="293"/>
      <c r="D357" s="293"/>
      <c r="E357" s="293"/>
      <c r="F357" s="468"/>
      <c r="G357" s="293"/>
      <c r="H357" s="293"/>
      <c r="I357" s="471"/>
      <c r="J357" s="293"/>
      <c r="K357" s="472"/>
      <c r="L357" s="293"/>
      <c r="M357" s="293"/>
      <c r="N357" s="293"/>
      <c r="O357" s="293"/>
      <c r="P357" s="293"/>
      <c r="Q357" s="293"/>
      <c r="R357" s="293"/>
      <c r="S357" s="293"/>
      <c r="T357" s="293"/>
      <c r="U357" s="293"/>
      <c r="V357" s="293"/>
      <c r="W357" s="293"/>
      <c r="X357" s="293"/>
      <c r="Y357" s="293"/>
      <c r="Z357" s="293"/>
      <c r="AA357" s="293"/>
      <c r="AB357" s="293"/>
      <c r="AC357" s="293"/>
      <c r="AD357" s="293"/>
      <c r="AE357" s="293"/>
      <c r="AF357" s="293"/>
      <c r="AG357" s="293"/>
      <c r="AH357" s="293"/>
      <c r="AI357" s="293"/>
      <c r="AJ357" s="293"/>
      <c r="AK357" s="293"/>
      <c r="AL357" s="293"/>
      <c r="AM357" s="293"/>
      <c r="AN357" s="293"/>
      <c r="AO357" s="293"/>
      <c r="AP357" s="293"/>
      <c r="AQ357" s="293"/>
      <c r="AR357" s="293"/>
      <c r="AS357" s="293"/>
      <c r="AT357" s="293"/>
      <c r="AU357" s="293"/>
      <c r="AV357" s="293"/>
      <c r="AW357" s="293"/>
      <c r="AX357" s="293"/>
      <c r="AY357" s="293"/>
      <c r="AZ357" s="293"/>
      <c r="BA357" s="293"/>
      <c r="BB357" s="293"/>
      <c r="BC357" s="293"/>
      <c r="BD357" s="293"/>
      <c r="BE357" s="293"/>
      <c r="BF357" s="293"/>
      <c r="BG357" s="293"/>
      <c r="BH357" s="293"/>
      <c r="BI357" s="293"/>
      <c r="BJ357" s="293"/>
      <c r="BK357" s="293"/>
      <c r="BL357" s="293"/>
      <c r="BM357" s="293"/>
      <c r="BN357" s="293"/>
      <c r="BO357" s="293"/>
      <c r="BP357" s="293"/>
      <c r="BQ357" s="293"/>
    </row>
    <row r="358" spans="1:69" s="8" customFormat="1" ht="18.75" customHeight="1">
      <c r="A358" s="293"/>
      <c r="B358" s="474"/>
      <c r="C358" s="293"/>
      <c r="D358" s="293"/>
      <c r="E358" s="293"/>
      <c r="F358" s="468"/>
      <c r="G358" s="293"/>
      <c r="H358" s="293"/>
      <c r="I358" s="471"/>
      <c r="J358" s="293"/>
      <c r="K358" s="472"/>
      <c r="L358" s="293"/>
      <c r="M358" s="293"/>
      <c r="N358" s="293"/>
      <c r="O358" s="293"/>
      <c r="P358" s="293"/>
      <c r="Q358" s="293"/>
      <c r="R358" s="293"/>
      <c r="S358" s="293"/>
      <c r="T358" s="293"/>
      <c r="U358" s="293"/>
      <c r="V358" s="293"/>
      <c r="W358" s="293"/>
      <c r="X358" s="293"/>
      <c r="Y358" s="293"/>
      <c r="Z358" s="293"/>
      <c r="AA358" s="293"/>
      <c r="AB358" s="293"/>
      <c r="AC358" s="293"/>
      <c r="AD358" s="293"/>
      <c r="AE358" s="293"/>
      <c r="AF358" s="293"/>
      <c r="AG358" s="293"/>
      <c r="AH358" s="293"/>
      <c r="AI358" s="293"/>
      <c r="AJ358" s="293"/>
      <c r="AK358" s="293"/>
      <c r="AL358" s="293"/>
      <c r="AM358" s="293"/>
      <c r="AN358" s="293"/>
      <c r="AO358" s="293"/>
      <c r="AP358" s="293"/>
      <c r="AQ358" s="293"/>
      <c r="AR358" s="293"/>
      <c r="AS358" s="293"/>
      <c r="AT358" s="293"/>
      <c r="AU358" s="293"/>
      <c r="AV358" s="293"/>
      <c r="AW358" s="293"/>
      <c r="AX358" s="293"/>
      <c r="AY358" s="293"/>
      <c r="AZ358" s="293"/>
      <c r="BA358" s="293"/>
      <c r="BB358" s="293"/>
      <c r="BC358" s="293"/>
      <c r="BD358" s="293"/>
      <c r="BE358" s="293"/>
      <c r="BF358" s="293"/>
      <c r="BG358" s="293"/>
      <c r="BH358" s="293"/>
      <c r="BI358" s="293"/>
      <c r="BJ358" s="293"/>
      <c r="BK358" s="293"/>
      <c r="BL358" s="293"/>
      <c r="BM358" s="293"/>
      <c r="BN358" s="293"/>
      <c r="BO358" s="293"/>
      <c r="BP358" s="293"/>
      <c r="BQ358" s="293"/>
    </row>
    <row r="359" spans="1:69" s="8" customFormat="1" ht="18.75" customHeight="1">
      <c r="A359" s="293"/>
      <c r="B359" s="474"/>
      <c r="C359" s="293"/>
      <c r="D359" s="293"/>
      <c r="E359" s="293"/>
      <c r="F359" s="468"/>
      <c r="G359" s="293"/>
      <c r="H359" s="293"/>
      <c r="I359" s="471"/>
      <c r="J359" s="293"/>
      <c r="K359" s="472"/>
      <c r="L359" s="293"/>
      <c r="M359" s="293"/>
      <c r="N359" s="293"/>
      <c r="O359" s="293"/>
      <c r="P359" s="293"/>
      <c r="Q359" s="293"/>
      <c r="R359" s="293"/>
      <c r="S359" s="293"/>
      <c r="T359" s="293"/>
      <c r="U359" s="293"/>
      <c r="V359" s="293"/>
      <c r="W359" s="293"/>
      <c r="X359" s="293"/>
      <c r="Y359" s="293"/>
      <c r="Z359" s="293"/>
      <c r="AA359" s="293"/>
      <c r="AB359" s="293"/>
      <c r="AC359" s="293"/>
      <c r="AD359" s="293"/>
      <c r="AE359" s="293"/>
      <c r="AF359" s="293"/>
      <c r="AG359" s="293"/>
      <c r="AH359" s="293"/>
      <c r="AI359" s="293"/>
      <c r="AJ359" s="293"/>
      <c r="AK359" s="293"/>
      <c r="AL359" s="293"/>
      <c r="AM359" s="293"/>
      <c r="AN359" s="293"/>
      <c r="AO359" s="293"/>
      <c r="AP359" s="293"/>
      <c r="AQ359" s="293"/>
      <c r="AR359" s="293"/>
      <c r="AS359" s="293"/>
      <c r="AT359" s="293"/>
      <c r="AU359" s="293"/>
      <c r="AV359" s="293"/>
      <c r="AW359" s="293"/>
      <c r="AX359" s="293"/>
      <c r="AY359" s="293"/>
      <c r="AZ359" s="293"/>
      <c r="BA359" s="293"/>
      <c r="BB359" s="293"/>
      <c r="BC359" s="293"/>
      <c r="BD359" s="293"/>
      <c r="BE359" s="293"/>
      <c r="BF359" s="293"/>
      <c r="BG359" s="293"/>
      <c r="BH359" s="293"/>
      <c r="BI359" s="293"/>
      <c r="BJ359" s="293"/>
      <c r="BK359" s="293"/>
      <c r="BL359" s="293"/>
      <c r="BM359" s="293"/>
      <c r="BN359" s="293"/>
      <c r="BO359" s="293"/>
      <c r="BP359" s="293"/>
      <c r="BQ359" s="293"/>
    </row>
    <row r="360" spans="1:69" s="8" customFormat="1" ht="18.75" customHeight="1">
      <c r="A360" s="293"/>
      <c r="B360" s="474"/>
      <c r="C360" s="293"/>
      <c r="D360" s="293"/>
      <c r="E360" s="293"/>
      <c r="F360" s="468"/>
      <c r="G360" s="293"/>
      <c r="H360" s="293"/>
      <c r="I360" s="471"/>
      <c r="J360" s="293"/>
      <c r="K360" s="472"/>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3"/>
      <c r="AL360" s="293"/>
      <c r="AM360" s="293"/>
      <c r="AN360" s="293"/>
      <c r="AO360" s="293"/>
      <c r="AP360" s="293"/>
      <c r="AQ360" s="293"/>
      <c r="AR360" s="293"/>
      <c r="AS360" s="293"/>
      <c r="AT360" s="293"/>
      <c r="AU360" s="293"/>
      <c r="AV360" s="293"/>
      <c r="AW360" s="293"/>
      <c r="AX360" s="293"/>
      <c r="AY360" s="293"/>
      <c r="AZ360" s="293"/>
      <c r="BA360" s="293"/>
      <c r="BB360" s="293"/>
      <c r="BC360" s="293"/>
      <c r="BD360" s="293"/>
      <c r="BE360" s="293"/>
      <c r="BF360" s="293"/>
      <c r="BG360" s="293"/>
      <c r="BH360" s="293"/>
      <c r="BI360" s="293"/>
      <c r="BJ360" s="293"/>
      <c r="BK360" s="293"/>
      <c r="BL360" s="293"/>
      <c r="BM360" s="293"/>
      <c r="BN360" s="293"/>
      <c r="BO360" s="293"/>
      <c r="BP360" s="293"/>
      <c r="BQ360" s="293"/>
    </row>
    <row r="361" spans="1:69" s="8" customFormat="1" ht="18.75" customHeight="1">
      <c r="A361" s="293"/>
      <c r="B361" s="474"/>
      <c r="C361" s="293"/>
      <c r="D361" s="293"/>
      <c r="E361" s="293"/>
      <c r="F361" s="468"/>
      <c r="G361" s="293"/>
      <c r="H361" s="293"/>
      <c r="I361" s="471"/>
      <c r="J361" s="293"/>
      <c r="K361" s="472"/>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3"/>
      <c r="AJ361" s="293"/>
      <c r="AK361" s="293"/>
      <c r="AL361" s="293"/>
      <c r="AM361" s="293"/>
      <c r="AN361" s="293"/>
      <c r="AO361" s="293"/>
      <c r="AP361" s="293"/>
      <c r="AQ361" s="293"/>
      <c r="AR361" s="293"/>
      <c r="AS361" s="293"/>
      <c r="AT361" s="293"/>
      <c r="AU361" s="293"/>
      <c r="AV361" s="293"/>
      <c r="AW361" s="293"/>
      <c r="AX361" s="293"/>
      <c r="AY361" s="293"/>
      <c r="AZ361" s="293"/>
      <c r="BA361" s="293"/>
      <c r="BB361" s="293"/>
      <c r="BC361" s="293"/>
      <c r="BD361" s="293"/>
      <c r="BE361" s="293"/>
      <c r="BF361" s="293"/>
      <c r="BG361" s="293"/>
      <c r="BH361" s="293"/>
      <c r="BI361" s="293"/>
      <c r="BJ361" s="293"/>
      <c r="BK361" s="293"/>
      <c r="BL361" s="293"/>
      <c r="BM361" s="293"/>
      <c r="BN361" s="293"/>
      <c r="BO361" s="293"/>
      <c r="BP361" s="293"/>
      <c r="BQ361" s="293"/>
    </row>
    <row r="362" spans="1:69" s="8" customFormat="1" ht="18.75" customHeight="1">
      <c r="A362" s="293"/>
      <c r="B362" s="474"/>
      <c r="C362" s="293"/>
      <c r="D362" s="293"/>
      <c r="E362" s="293"/>
      <c r="F362" s="468"/>
      <c r="G362" s="293"/>
      <c r="H362" s="293"/>
      <c r="I362" s="471"/>
      <c r="J362" s="293"/>
      <c r="K362" s="472"/>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3"/>
      <c r="AJ362" s="293"/>
      <c r="AK362" s="293"/>
      <c r="AL362" s="293"/>
      <c r="AM362" s="293"/>
      <c r="AN362" s="293"/>
      <c r="AO362" s="293"/>
      <c r="AP362" s="293"/>
      <c r="AQ362" s="293"/>
      <c r="AR362" s="293"/>
      <c r="AS362" s="293"/>
      <c r="AT362" s="293"/>
      <c r="AU362" s="293"/>
      <c r="AV362" s="293"/>
      <c r="AW362" s="293"/>
      <c r="AX362" s="293"/>
      <c r="AY362" s="293"/>
      <c r="AZ362" s="293"/>
      <c r="BA362" s="293"/>
      <c r="BB362" s="293"/>
      <c r="BC362" s="293"/>
      <c r="BD362" s="293"/>
      <c r="BE362" s="293"/>
      <c r="BF362" s="293"/>
      <c r="BG362" s="293"/>
      <c r="BH362" s="293"/>
      <c r="BI362" s="293"/>
      <c r="BJ362" s="293"/>
      <c r="BK362" s="293"/>
      <c r="BL362" s="293"/>
      <c r="BM362" s="293"/>
      <c r="BN362" s="293"/>
      <c r="BO362" s="293"/>
      <c r="BP362" s="293"/>
      <c r="BQ362" s="293"/>
    </row>
    <row r="363" spans="1:69" s="8" customFormat="1" ht="18.75" customHeight="1">
      <c r="A363" s="293"/>
      <c r="B363" s="474"/>
      <c r="C363" s="293"/>
      <c r="D363" s="293"/>
      <c r="E363" s="293"/>
      <c r="F363" s="468"/>
      <c r="G363" s="293"/>
      <c r="H363" s="293"/>
      <c r="I363" s="471"/>
      <c r="J363" s="293"/>
      <c r="K363" s="472"/>
      <c r="L363" s="293"/>
      <c r="M363" s="293"/>
      <c r="N363" s="293"/>
      <c r="O363" s="293"/>
      <c r="P363" s="293"/>
      <c r="Q363" s="293"/>
      <c r="R363" s="293"/>
      <c r="S363" s="293"/>
      <c r="T363" s="293"/>
      <c r="U363" s="293"/>
      <c r="V363" s="293"/>
      <c r="W363" s="293"/>
      <c r="X363" s="293"/>
      <c r="Y363" s="293"/>
      <c r="Z363" s="293"/>
      <c r="AA363" s="293"/>
      <c r="AB363" s="293"/>
      <c r="AC363" s="293"/>
      <c r="AD363" s="293"/>
      <c r="AE363" s="293"/>
      <c r="AF363" s="293"/>
      <c r="AG363" s="293"/>
      <c r="AH363" s="293"/>
      <c r="AI363" s="293"/>
      <c r="AJ363" s="293"/>
      <c r="AK363" s="293"/>
      <c r="AL363" s="293"/>
      <c r="AM363" s="293"/>
      <c r="AN363" s="293"/>
      <c r="AO363" s="293"/>
      <c r="AP363" s="293"/>
      <c r="AQ363" s="293"/>
      <c r="AR363" s="293"/>
      <c r="AS363" s="293"/>
      <c r="AT363" s="293"/>
      <c r="AU363" s="293"/>
      <c r="AV363" s="293"/>
      <c r="AW363" s="293"/>
      <c r="AX363" s="293"/>
      <c r="AY363" s="293"/>
      <c r="AZ363" s="293"/>
      <c r="BA363" s="293"/>
      <c r="BB363" s="293"/>
      <c r="BC363" s="293"/>
      <c r="BD363" s="293"/>
      <c r="BE363" s="293"/>
      <c r="BF363" s="293"/>
      <c r="BG363" s="293"/>
      <c r="BH363" s="293"/>
      <c r="BI363" s="293"/>
      <c r="BJ363" s="293"/>
      <c r="BK363" s="293"/>
      <c r="BL363" s="293"/>
      <c r="BM363" s="293"/>
      <c r="BN363" s="293"/>
      <c r="BO363" s="293"/>
      <c r="BP363" s="293"/>
      <c r="BQ363" s="293"/>
    </row>
    <row r="364" spans="1:69" s="8" customFormat="1" ht="18.75" customHeight="1">
      <c r="A364" s="293"/>
      <c r="B364" s="474"/>
      <c r="C364" s="293"/>
      <c r="D364" s="293"/>
      <c r="E364" s="293"/>
      <c r="F364" s="468"/>
      <c r="G364" s="293"/>
      <c r="H364" s="293"/>
      <c r="I364" s="471"/>
      <c r="J364" s="293"/>
      <c r="K364" s="472"/>
      <c r="L364" s="293"/>
      <c r="M364" s="293"/>
      <c r="N364" s="293"/>
      <c r="O364" s="293"/>
      <c r="P364" s="293"/>
      <c r="Q364" s="293"/>
      <c r="R364" s="293"/>
      <c r="S364" s="293"/>
      <c r="T364" s="293"/>
      <c r="U364" s="293"/>
      <c r="V364" s="293"/>
      <c r="W364" s="293"/>
      <c r="X364" s="293"/>
      <c r="Y364" s="293"/>
      <c r="Z364" s="293"/>
      <c r="AA364" s="293"/>
      <c r="AB364" s="293"/>
      <c r="AC364" s="293"/>
      <c r="AD364" s="293"/>
      <c r="AE364" s="293"/>
      <c r="AF364" s="293"/>
      <c r="AG364" s="293"/>
      <c r="AH364" s="293"/>
      <c r="AI364" s="293"/>
      <c r="AJ364" s="293"/>
      <c r="AK364" s="293"/>
      <c r="AL364" s="293"/>
      <c r="AM364" s="293"/>
      <c r="AN364" s="293"/>
      <c r="AO364" s="293"/>
      <c r="AP364" s="293"/>
      <c r="AQ364" s="293"/>
      <c r="AR364" s="293"/>
      <c r="AS364" s="293"/>
      <c r="AT364" s="293"/>
      <c r="AU364" s="293"/>
      <c r="AV364" s="293"/>
      <c r="AW364" s="293"/>
      <c r="AX364" s="293"/>
      <c r="AY364" s="293"/>
      <c r="AZ364" s="293"/>
      <c r="BA364" s="293"/>
      <c r="BB364" s="293"/>
      <c r="BC364" s="293"/>
      <c r="BD364" s="293"/>
      <c r="BE364" s="293"/>
      <c r="BF364" s="293"/>
      <c r="BG364" s="293"/>
      <c r="BH364" s="293"/>
      <c r="BI364" s="293"/>
      <c r="BJ364" s="293"/>
      <c r="BK364" s="293"/>
      <c r="BL364" s="293"/>
      <c r="BM364" s="293"/>
      <c r="BN364" s="293"/>
      <c r="BO364" s="293"/>
      <c r="BP364" s="293"/>
      <c r="BQ364" s="293"/>
    </row>
    <row r="365" spans="1:69" s="8" customFormat="1" ht="18.75" customHeight="1">
      <c r="A365" s="293"/>
      <c r="B365" s="474"/>
      <c r="C365" s="293"/>
      <c r="D365" s="293"/>
      <c r="E365" s="293"/>
      <c r="F365" s="468"/>
      <c r="G365" s="293"/>
      <c r="H365" s="293"/>
      <c r="I365" s="471"/>
      <c r="J365" s="293"/>
      <c r="K365" s="472"/>
      <c r="L365" s="293"/>
      <c r="M365" s="293"/>
      <c r="N365" s="293"/>
      <c r="O365" s="293"/>
      <c r="P365" s="293"/>
      <c r="Q365" s="293"/>
      <c r="R365" s="293"/>
      <c r="S365" s="293"/>
      <c r="T365" s="293"/>
      <c r="U365" s="293"/>
      <c r="V365" s="293"/>
      <c r="W365" s="293"/>
      <c r="X365" s="293"/>
      <c r="Y365" s="293"/>
      <c r="Z365" s="293"/>
      <c r="AA365" s="293"/>
      <c r="AB365" s="293"/>
      <c r="AC365" s="293"/>
      <c r="AD365" s="293"/>
      <c r="AE365" s="293"/>
      <c r="AF365" s="293"/>
      <c r="AG365" s="293"/>
      <c r="AH365" s="293"/>
      <c r="AI365" s="293"/>
      <c r="AJ365" s="293"/>
      <c r="AK365" s="293"/>
      <c r="AL365" s="293"/>
      <c r="AM365" s="293"/>
      <c r="AN365" s="293"/>
      <c r="AO365" s="293"/>
      <c r="AP365" s="293"/>
      <c r="AQ365" s="293"/>
      <c r="AR365" s="293"/>
      <c r="AS365" s="293"/>
      <c r="AT365" s="293"/>
      <c r="AU365" s="293"/>
      <c r="AV365" s="293"/>
      <c r="AW365" s="293"/>
      <c r="AX365" s="293"/>
      <c r="AY365" s="293"/>
      <c r="AZ365" s="293"/>
      <c r="BA365" s="293"/>
      <c r="BB365" s="293"/>
      <c r="BC365" s="293"/>
      <c r="BD365" s="293"/>
      <c r="BE365" s="293"/>
      <c r="BF365" s="293"/>
      <c r="BG365" s="293"/>
      <c r="BH365" s="293"/>
      <c r="BI365" s="293"/>
      <c r="BJ365" s="293"/>
      <c r="BK365" s="293"/>
      <c r="BL365" s="293"/>
      <c r="BM365" s="293"/>
      <c r="BN365" s="293"/>
      <c r="BO365" s="293"/>
      <c r="BP365" s="293"/>
      <c r="BQ365" s="293"/>
    </row>
    <row r="366" spans="1:69" s="8" customFormat="1" ht="18.75" customHeight="1">
      <c r="A366" s="293"/>
      <c r="B366" s="474"/>
      <c r="C366" s="293"/>
      <c r="D366" s="293"/>
      <c r="E366" s="293"/>
      <c r="F366" s="468"/>
      <c r="G366" s="293"/>
      <c r="H366" s="293"/>
      <c r="I366" s="471"/>
      <c r="J366" s="293"/>
      <c r="K366" s="472"/>
      <c r="L366" s="293"/>
      <c r="M366" s="293"/>
      <c r="N366" s="293"/>
      <c r="O366" s="293"/>
      <c r="P366" s="293"/>
      <c r="Q366" s="293"/>
      <c r="R366" s="293"/>
      <c r="S366" s="293"/>
      <c r="T366" s="293"/>
      <c r="U366" s="293"/>
      <c r="V366" s="293"/>
      <c r="W366" s="293"/>
      <c r="X366" s="293"/>
      <c r="Y366" s="293"/>
      <c r="Z366" s="293"/>
      <c r="AA366" s="293"/>
      <c r="AB366" s="293"/>
      <c r="AC366" s="293"/>
      <c r="AD366" s="293"/>
      <c r="AE366" s="293"/>
      <c r="AF366" s="293"/>
      <c r="AG366" s="293"/>
      <c r="AH366" s="293"/>
      <c r="AI366" s="293"/>
      <c r="AJ366" s="293"/>
      <c r="AK366" s="293"/>
      <c r="AL366" s="293"/>
      <c r="AM366" s="293"/>
      <c r="AN366" s="293"/>
      <c r="AO366" s="293"/>
      <c r="AP366" s="293"/>
      <c r="AQ366" s="293"/>
      <c r="AR366" s="293"/>
      <c r="AS366" s="293"/>
      <c r="AT366" s="293"/>
      <c r="AU366" s="293"/>
      <c r="AV366" s="293"/>
      <c r="AW366" s="293"/>
      <c r="AX366" s="293"/>
      <c r="AY366" s="293"/>
      <c r="AZ366" s="293"/>
      <c r="BA366" s="293"/>
      <c r="BB366" s="293"/>
      <c r="BC366" s="293"/>
      <c r="BD366" s="293"/>
      <c r="BE366" s="293"/>
      <c r="BF366" s="293"/>
      <c r="BG366" s="293"/>
      <c r="BH366" s="293"/>
      <c r="BI366" s="293"/>
      <c r="BJ366" s="293"/>
      <c r="BK366" s="293"/>
      <c r="BL366" s="293"/>
      <c r="BM366" s="293"/>
      <c r="BN366" s="293"/>
      <c r="BO366" s="293"/>
      <c r="BP366" s="293"/>
      <c r="BQ366" s="293"/>
    </row>
    <row r="367" spans="1:69" s="8" customFormat="1" ht="18.75" customHeight="1">
      <c r="A367" s="293"/>
      <c r="B367" s="474"/>
      <c r="C367" s="293"/>
      <c r="D367" s="293"/>
      <c r="E367" s="293"/>
      <c r="F367" s="468"/>
      <c r="G367" s="293"/>
      <c r="H367" s="293"/>
      <c r="I367" s="471"/>
      <c r="J367" s="293"/>
      <c r="K367" s="472"/>
      <c r="L367" s="293"/>
      <c r="M367" s="293"/>
      <c r="N367" s="293"/>
      <c r="O367" s="293"/>
      <c r="P367" s="293"/>
      <c r="Q367" s="293"/>
      <c r="R367" s="293"/>
      <c r="S367" s="293"/>
      <c r="T367" s="293"/>
      <c r="U367" s="293"/>
      <c r="V367" s="293"/>
      <c r="W367" s="293"/>
      <c r="X367" s="293"/>
      <c r="Y367" s="293"/>
      <c r="Z367" s="293"/>
      <c r="AA367" s="293"/>
      <c r="AB367" s="293"/>
      <c r="AC367" s="293"/>
      <c r="AD367" s="293"/>
      <c r="AE367" s="293"/>
      <c r="AF367" s="293"/>
      <c r="AG367" s="293"/>
      <c r="AH367" s="293"/>
      <c r="AI367" s="293"/>
      <c r="AJ367" s="293"/>
      <c r="AK367" s="293"/>
      <c r="AL367" s="293"/>
      <c r="AM367" s="293"/>
      <c r="AN367" s="293"/>
      <c r="AO367" s="293"/>
      <c r="AP367" s="293"/>
      <c r="AQ367" s="293"/>
      <c r="AR367" s="293"/>
      <c r="AS367" s="293"/>
      <c r="AT367" s="293"/>
      <c r="AU367" s="293"/>
      <c r="AV367" s="293"/>
      <c r="AW367" s="293"/>
      <c r="AX367" s="293"/>
      <c r="AY367" s="293"/>
      <c r="AZ367" s="293"/>
      <c r="BA367" s="293"/>
      <c r="BB367" s="293"/>
      <c r="BC367" s="293"/>
      <c r="BD367" s="293"/>
      <c r="BE367" s="293"/>
      <c r="BF367" s="293"/>
      <c r="BG367" s="293"/>
      <c r="BH367" s="293"/>
      <c r="BI367" s="293"/>
      <c r="BJ367" s="293"/>
      <c r="BK367" s="293"/>
      <c r="BL367" s="293"/>
      <c r="BM367" s="293"/>
      <c r="BN367" s="293"/>
      <c r="BO367" s="293"/>
      <c r="BP367" s="293"/>
      <c r="BQ367" s="293"/>
    </row>
    <row r="368" spans="1:69" s="8" customFormat="1" ht="18.75" customHeight="1">
      <c r="A368" s="293"/>
      <c r="B368" s="474"/>
      <c r="C368" s="293"/>
      <c r="D368" s="293"/>
      <c r="E368" s="293"/>
      <c r="F368" s="468"/>
      <c r="G368" s="293"/>
      <c r="H368" s="293"/>
      <c r="I368" s="471"/>
      <c r="J368" s="293"/>
      <c r="K368" s="472"/>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c r="AS368" s="293"/>
      <c r="AT368" s="293"/>
      <c r="AU368" s="293"/>
      <c r="AV368" s="293"/>
      <c r="AW368" s="293"/>
      <c r="AX368" s="293"/>
      <c r="AY368" s="293"/>
      <c r="AZ368" s="293"/>
      <c r="BA368" s="293"/>
      <c r="BB368" s="293"/>
      <c r="BC368" s="293"/>
      <c r="BD368" s="293"/>
      <c r="BE368" s="293"/>
      <c r="BF368" s="293"/>
      <c r="BG368" s="293"/>
      <c r="BH368" s="293"/>
      <c r="BI368" s="293"/>
      <c r="BJ368" s="293"/>
      <c r="BK368" s="293"/>
      <c r="BL368" s="293"/>
      <c r="BM368" s="293"/>
      <c r="BN368" s="293"/>
      <c r="BO368" s="293"/>
      <c r="BP368" s="293"/>
      <c r="BQ368" s="293"/>
    </row>
    <row r="369" spans="1:69" s="8" customFormat="1" ht="18.75" customHeight="1">
      <c r="A369" s="293"/>
      <c r="B369" s="474"/>
      <c r="C369" s="293"/>
      <c r="D369" s="293"/>
      <c r="E369" s="293"/>
      <c r="F369" s="468"/>
      <c r="G369" s="293"/>
      <c r="H369" s="293"/>
      <c r="I369" s="471"/>
      <c r="J369" s="293"/>
      <c r="K369" s="472"/>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293"/>
      <c r="AY369" s="293"/>
      <c r="AZ369" s="293"/>
      <c r="BA369" s="293"/>
      <c r="BB369" s="293"/>
      <c r="BC369" s="293"/>
      <c r="BD369" s="293"/>
      <c r="BE369" s="293"/>
      <c r="BF369" s="293"/>
      <c r="BG369" s="293"/>
      <c r="BH369" s="293"/>
      <c r="BI369" s="293"/>
      <c r="BJ369" s="293"/>
      <c r="BK369" s="293"/>
      <c r="BL369" s="293"/>
      <c r="BM369" s="293"/>
      <c r="BN369" s="293"/>
      <c r="BO369" s="293"/>
      <c r="BP369" s="293"/>
      <c r="BQ369" s="293"/>
    </row>
  </sheetData>
  <sheetProtection/>
  <mergeCells count="262">
    <mergeCell ref="A1:B1"/>
    <mergeCell ref="C1:F1"/>
    <mergeCell ref="I1:L1"/>
    <mergeCell ref="Q3:R3"/>
    <mergeCell ref="T3:U3"/>
    <mergeCell ref="B5:F6"/>
    <mergeCell ref="B8:F9"/>
    <mergeCell ref="T10:U10"/>
    <mergeCell ref="B15:C15"/>
    <mergeCell ref="D15:F15"/>
    <mergeCell ref="T15:U15"/>
    <mergeCell ref="B17:B22"/>
    <mergeCell ref="C17:C22"/>
    <mergeCell ref="D17:D22"/>
    <mergeCell ref="E17:E18"/>
    <mergeCell ref="Q17:R17"/>
    <mergeCell ref="T17:U17"/>
    <mergeCell ref="E19:E20"/>
    <mergeCell ref="T19:U19"/>
    <mergeCell ref="E21:E22"/>
    <mergeCell ref="T21:U21"/>
    <mergeCell ref="B23:B28"/>
    <mergeCell ref="C23:C28"/>
    <mergeCell ref="D23:D28"/>
    <mergeCell ref="E23:E24"/>
    <mergeCell ref="Q23:R23"/>
    <mergeCell ref="T23:U23"/>
    <mergeCell ref="E25:E26"/>
    <mergeCell ref="T25:U25"/>
    <mergeCell ref="E27:E28"/>
    <mergeCell ref="T27:U27"/>
    <mergeCell ref="B29:B40"/>
    <mergeCell ref="C29:C40"/>
    <mergeCell ref="D29:D34"/>
    <mergeCell ref="E29:E30"/>
    <mergeCell ref="Q29:R29"/>
    <mergeCell ref="T29:U29"/>
    <mergeCell ref="E31:E32"/>
    <mergeCell ref="T31:U31"/>
    <mergeCell ref="E33:E34"/>
    <mergeCell ref="T33:U33"/>
    <mergeCell ref="D35:D40"/>
    <mergeCell ref="E35:E36"/>
    <mergeCell ref="E37:E38"/>
    <mergeCell ref="E39:E40"/>
    <mergeCell ref="B41:B52"/>
    <mergeCell ref="C41:C52"/>
    <mergeCell ref="D41:D46"/>
    <mergeCell ref="E41:E42"/>
    <mergeCell ref="Q41:R41"/>
    <mergeCell ref="T41:U41"/>
    <mergeCell ref="E43:E44"/>
    <mergeCell ref="T43:U43"/>
    <mergeCell ref="E45:E46"/>
    <mergeCell ref="T45:U45"/>
    <mergeCell ref="D47:D52"/>
    <mergeCell ref="E47:E48"/>
    <mergeCell ref="E49:E50"/>
    <mergeCell ref="E51:E52"/>
    <mergeCell ref="B53:B64"/>
    <mergeCell ref="C53:C64"/>
    <mergeCell ref="D53:D58"/>
    <mergeCell ref="E53:E54"/>
    <mergeCell ref="D59:D64"/>
    <mergeCell ref="E59:E60"/>
    <mergeCell ref="Q53:R53"/>
    <mergeCell ref="T53:U53"/>
    <mergeCell ref="E55:E56"/>
    <mergeCell ref="T55:U55"/>
    <mergeCell ref="E57:E58"/>
    <mergeCell ref="T57:U57"/>
    <mergeCell ref="E61:E62"/>
    <mergeCell ref="E63:E64"/>
    <mergeCell ref="B67:B78"/>
    <mergeCell ref="C67:C78"/>
    <mergeCell ref="D67:D72"/>
    <mergeCell ref="E67:E68"/>
    <mergeCell ref="D73:D78"/>
    <mergeCell ref="E73:E74"/>
    <mergeCell ref="E75:E76"/>
    <mergeCell ref="E77:E78"/>
    <mergeCell ref="Q67:R67"/>
    <mergeCell ref="T67:U67"/>
    <mergeCell ref="E69:E70"/>
    <mergeCell ref="T69:U69"/>
    <mergeCell ref="E71:E72"/>
    <mergeCell ref="T71:U71"/>
    <mergeCell ref="B79:B92"/>
    <mergeCell ref="C79:C92"/>
    <mergeCell ref="D79:D85"/>
    <mergeCell ref="E79:E80"/>
    <mergeCell ref="Q79:R79"/>
    <mergeCell ref="T79:U79"/>
    <mergeCell ref="E81:E82"/>
    <mergeCell ref="T81:U81"/>
    <mergeCell ref="E83:E85"/>
    <mergeCell ref="T83:U83"/>
    <mergeCell ref="D86:D92"/>
    <mergeCell ref="E86:E87"/>
    <mergeCell ref="E88:E89"/>
    <mergeCell ref="E90:E92"/>
    <mergeCell ref="I93:J93"/>
    <mergeCell ref="I94:J94"/>
    <mergeCell ref="Q94:R94"/>
    <mergeCell ref="T94:U94"/>
    <mergeCell ref="T96:U96"/>
    <mergeCell ref="B98:F99"/>
    <mergeCell ref="T100:U100"/>
    <mergeCell ref="T101:U101"/>
    <mergeCell ref="Q103:R103"/>
    <mergeCell ref="T103:U103"/>
    <mergeCell ref="B104:C104"/>
    <mergeCell ref="D104:F104"/>
    <mergeCell ref="T104:U104"/>
    <mergeCell ref="B106:B108"/>
    <mergeCell ref="C106:C108"/>
    <mergeCell ref="D106:D108"/>
    <mergeCell ref="E106:F106"/>
    <mergeCell ref="Q106:R106"/>
    <mergeCell ref="T106:U106"/>
    <mergeCell ref="E107:F107"/>
    <mergeCell ref="T107:U107"/>
    <mergeCell ref="E108:F108"/>
    <mergeCell ref="T108:U108"/>
    <mergeCell ref="B109:B111"/>
    <mergeCell ref="C109:C111"/>
    <mergeCell ref="D109:D111"/>
    <mergeCell ref="E109:F109"/>
    <mergeCell ref="Q109:R109"/>
    <mergeCell ref="T109:U109"/>
    <mergeCell ref="E110:F110"/>
    <mergeCell ref="T110:U110"/>
    <mergeCell ref="E111:F111"/>
    <mergeCell ref="T111:U111"/>
    <mergeCell ref="B112:B117"/>
    <mergeCell ref="C112:C117"/>
    <mergeCell ref="D112:D114"/>
    <mergeCell ref="E112:F112"/>
    <mergeCell ref="Q112:R112"/>
    <mergeCell ref="T112:U112"/>
    <mergeCell ref="E113:F113"/>
    <mergeCell ref="T113:U113"/>
    <mergeCell ref="E114:F114"/>
    <mergeCell ref="T114:U114"/>
    <mergeCell ref="D115:D117"/>
    <mergeCell ref="E115:F115"/>
    <mergeCell ref="E116:F116"/>
    <mergeCell ref="E117:F117"/>
    <mergeCell ref="B118:B123"/>
    <mergeCell ref="C118:C123"/>
    <mergeCell ref="D118:D120"/>
    <mergeCell ref="E118:F118"/>
    <mergeCell ref="Q118:R118"/>
    <mergeCell ref="T118:U118"/>
    <mergeCell ref="E119:F119"/>
    <mergeCell ref="T119:U119"/>
    <mergeCell ref="E120:F120"/>
    <mergeCell ref="T120:U120"/>
    <mergeCell ref="D121:D123"/>
    <mergeCell ref="E121:F121"/>
    <mergeCell ref="E122:F122"/>
    <mergeCell ref="E123:F123"/>
    <mergeCell ref="Q126:R126"/>
    <mergeCell ref="T126:U126"/>
    <mergeCell ref="B127:B132"/>
    <mergeCell ref="C127:C132"/>
    <mergeCell ref="D127:D129"/>
    <mergeCell ref="E127:F127"/>
    <mergeCell ref="Q127:R127"/>
    <mergeCell ref="T127:U127"/>
    <mergeCell ref="E128:F128"/>
    <mergeCell ref="T128:U128"/>
    <mergeCell ref="E129:F129"/>
    <mergeCell ref="T129:U129"/>
    <mergeCell ref="D130:D132"/>
    <mergeCell ref="E130:F130"/>
    <mergeCell ref="E131:F131"/>
    <mergeCell ref="E132:F132"/>
    <mergeCell ref="B133:B138"/>
    <mergeCell ref="C133:C138"/>
    <mergeCell ref="D133:D135"/>
    <mergeCell ref="E133:F133"/>
    <mergeCell ref="D136:D138"/>
    <mergeCell ref="E136:F136"/>
    <mergeCell ref="Q133:R133"/>
    <mergeCell ref="T133:U133"/>
    <mergeCell ref="E134:F134"/>
    <mergeCell ref="T134:U134"/>
    <mergeCell ref="E135:F135"/>
    <mergeCell ref="T135:U135"/>
    <mergeCell ref="E137:F137"/>
    <mergeCell ref="E138:F138"/>
    <mergeCell ref="B139:B144"/>
    <mergeCell ref="C139:C144"/>
    <mergeCell ref="D139:D141"/>
    <mergeCell ref="E139:F139"/>
    <mergeCell ref="D142:D144"/>
    <mergeCell ref="E142:F142"/>
    <mergeCell ref="E143:F143"/>
    <mergeCell ref="E144:F144"/>
    <mergeCell ref="Q139:R139"/>
    <mergeCell ref="T139:U139"/>
    <mergeCell ref="E140:F140"/>
    <mergeCell ref="T140:U140"/>
    <mergeCell ref="E141:F141"/>
    <mergeCell ref="T141:U141"/>
    <mergeCell ref="I145:J145"/>
    <mergeCell ref="I146:J146"/>
    <mergeCell ref="Q149:R149"/>
    <mergeCell ref="T149:U149"/>
    <mergeCell ref="B150:B151"/>
    <mergeCell ref="C150:C151"/>
    <mergeCell ref="D150:F150"/>
    <mergeCell ref="Q150:R150"/>
    <mergeCell ref="T150:U150"/>
    <mergeCell ref="D151:F151"/>
    <mergeCell ref="T151:U151"/>
    <mergeCell ref="B152:B153"/>
    <mergeCell ref="C152:C153"/>
    <mergeCell ref="D152:F152"/>
    <mergeCell ref="Q152:R152"/>
    <mergeCell ref="T152:U152"/>
    <mergeCell ref="D153:F153"/>
    <mergeCell ref="T153:U153"/>
    <mergeCell ref="I154:J154"/>
    <mergeCell ref="I155:J155"/>
    <mergeCell ref="B158:K158"/>
    <mergeCell ref="B160:C160"/>
    <mergeCell ref="D160:F160"/>
    <mergeCell ref="D162:F162"/>
    <mergeCell ref="D163:F163"/>
    <mergeCell ref="D164:F164"/>
    <mergeCell ref="D165:F165"/>
    <mergeCell ref="D166:F166"/>
    <mergeCell ref="D167:F167"/>
    <mergeCell ref="D168:F168"/>
    <mergeCell ref="D169:F169"/>
    <mergeCell ref="D170:F170"/>
    <mergeCell ref="D171:F171"/>
    <mergeCell ref="D172:F172"/>
    <mergeCell ref="B173:C173"/>
    <mergeCell ref="D173:F173"/>
    <mergeCell ref="B177:F178"/>
    <mergeCell ref="T179:U179"/>
    <mergeCell ref="B181:F182"/>
    <mergeCell ref="T183:U183"/>
    <mergeCell ref="T184:U184"/>
    <mergeCell ref="B185:F186"/>
    <mergeCell ref="T187:U187"/>
    <mergeCell ref="I189:J189"/>
    <mergeCell ref="I190:J190"/>
    <mergeCell ref="B204:C204"/>
    <mergeCell ref="I221:J221"/>
    <mergeCell ref="I222:J222"/>
    <mergeCell ref="I249:J249"/>
    <mergeCell ref="I250:J250"/>
    <mergeCell ref="B226:C226"/>
    <mergeCell ref="I235:J235"/>
    <mergeCell ref="I236:J236"/>
    <mergeCell ref="B240:C240"/>
    <mergeCell ref="I246:J246"/>
    <mergeCell ref="I247:J247"/>
  </mergeCells>
  <printOptions/>
  <pageMargins left="0.787" right="0.787" top="0.984" bottom="0.984" header="0.512" footer="0.512"/>
  <pageSetup horizontalDpi="600" verticalDpi="600" orientation="portrait" paperSize="9" scale="84" r:id="rId1"/>
  <rowBreaks count="3" manualBreakCount="3">
    <brk id="64" max="255" man="1"/>
    <brk id="123" max="11" man="1"/>
    <brk id="183" max="255" man="1"/>
  </rowBreaks>
</worksheet>
</file>

<file path=xl/worksheets/sheet9.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F3" sqref="F3"/>
    </sheetView>
  </sheetViews>
  <sheetFormatPr defaultColWidth="9.00390625" defaultRowHeight="13.5"/>
  <cols>
    <col min="1" max="3" width="9.00390625" style="373" customWidth="1"/>
    <col min="4" max="4" width="28.50390625" style="373" customWidth="1"/>
    <col min="5" max="5" width="7.50390625" style="373" customWidth="1"/>
    <col min="6" max="6" width="9.375" style="373" customWidth="1"/>
    <col min="7" max="7" width="7.375" style="373" customWidth="1"/>
    <col min="8" max="69" width="9.00390625" style="373" customWidth="1"/>
    <col min="70" max="16384" width="9.00390625" style="17" customWidth="1"/>
  </cols>
  <sheetData>
    <row r="1" ht="16.5" customHeight="1">
      <c r="A1" s="373" t="s">
        <v>334</v>
      </c>
    </row>
    <row r="2" spans="4:7" ht="16.5" customHeight="1">
      <c r="D2" s="376"/>
      <c r="E2" s="377" t="s">
        <v>135</v>
      </c>
      <c r="F2" s="378">
        <f>+'総括表'!H4</f>
        <v>0</v>
      </c>
      <c r="G2" s="378"/>
    </row>
    <row r="3" spans="4:7" ht="16.5" customHeight="1">
      <c r="D3" s="376"/>
      <c r="E3" s="376"/>
      <c r="F3" s="376"/>
      <c r="G3" s="376"/>
    </row>
    <row r="4" spans="1:7" ht="16.5" customHeight="1">
      <c r="A4" s="373" t="s">
        <v>719</v>
      </c>
      <c r="D4" s="376"/>
      <c r="E4" s="376"/>
      <c r="F4" s="376"/>
      <c r="G4" s="376"/>
    </row>
    <row r="5" ht="16.5" customHeight="1">
      <c r="G5" s="379" t="s">
        <v>322</v>
      </c>
    </row>
    <row r="6" spans="1:7" ht="16.5" customHeight="1">
      <c r="A6" s="380" t="s">
        <v>321</v>
      </c>
      <c r="B6" s="709" t="s">
        <v>329</v>
      </c>
      <c r="C6" s="710"/>
      <c r="D6" s="711"/>
      <c r="E6" s="691" t="s">
        <v>317</v>
      </c>
      <c r="F6" s="692"/>
      <c r="G6" s="693"/>
    </row>
    <row r="7" spans="1:7" ht="16.5" customHeight="1">
      <c r="A7" s="381" t="s">
        <v>316</v>
      </c>
      <c r="B7" s="712" t="s">
        <v>720</v>
      </c>
      <c r="C7" s="713"/>
      <c r="D7" s="714"/>
      <c r="E7" s="712" t="s">
        <v>333</v>
      </c>
      <c r="F7" s="713"/>
      <c r="G7" s="714"/>
    </row>
    <row r="8" spans="1:7" ht="16.5" customHeight="1">
      <c r="A8" s="382" t="s">
        <v>312</v>
      </c>
      <c r="B8" s="715" t="s">
        <v>332</v>
      </c>
      <c r="C8" s="716"/>
      <c r="D8" s="717"/>
      <c r="E8" s="715" t="s">
        <v>331</v>
      </c>
      <c r="F8" s="716"/>
      <c r="G8" s="717"/>
    </row>
    <row r="9" spans="1:7" ht="16.5" customHeight="1">
      <c r="A9" s="383"/>
      <c r="B9" s="694"/>
      <c r="C9" s="695"/>
      <c r="D9" s="696"/>
      <c r="E9" s="694"/>
      <c r="F9" s="695"/>
      <c r="G9" s="696"/>
    </row>
    <row r="10" spans="1:7" ht="16.5" customHeight="1" thickBot="1">
      <c r="A10" s="384"/>
      <c r="B10" s="697"/>
      <c r="C10" s="698"/>
      <c r="D10" s="699"/>
      <c r="E10" s="700"/>
      <c r="F10" s="701"/>
      <c r="G10" s="702"/>
    </row>
    <row r="11" spans="1:7" ht="16.5" customHeight="1" thickBot="1" thickTop="1">
      <c r="A11" s="385"/>
      <c r="B11" s="703"/>
      <c r="C11" s="704"/>
      <c r="D11" s="705"/>
      <c r="E11" s="706">
        <f>SUM(E9:G10)</f>
        <v>0</v>
      </c>
      <c r="F11" s="707"/>
      <c r="G11" s="708"/>
    </row>
    <row r="12" ht="16.5" customHeight="1" thickTop="1">
      <c r="G12" s="379" t="s">
        <v>330</v>
      </c>
    </row>
    <row r="13" ht="16.5" customHeight="1">
      <c r="A13" s="373" t="s">
        <v>721</v>
      </c>
    </row>
    <row r="14" ht="16.5" customHeight="1">
      <c r="G14" s="379" t="s">
        <v>322</v>
      </c>
    </row>
    <row r="15" spans="1:7" ht="16.5" customHeight="1">
      <c r="A15" s="380" t="s">
        <v>321</v>
      </c>
      <c r="B15" s="709" t="s">
        <v>329</v>
      </c>
      <c r="C15" s="710"/>
      <c r="D15" s="711"/>
      <c r="E15" s="691" t="s">
        <v>317</v>
      </c>
      <c r="F15" s="692"/>
      <c r="G15" s="693"/>
    </row>
    <row r="16" spans="1:7" ht="16.5" customHeight="1">
      <c r="A16" s="381" t="s">
        <v>316</v>
      </c>
      <c r="B16" s="712" t="s">
        <v>720</v>
      </c>
      <c r="C16" s="713"/>
      <c r="D16" s="714"/>
      <c r="E16" s="712" t="s">
        <v>328</v>
      </c>
      <c r="F16" s="713"/>
      <c r="G16" s="714"/>
    </row>
    <row r="17" spans="1:7" ht="16.5" customHeight="1">
      <c r="A17" s="382" t="s">
        <v>312</v>
      </c>
      <c r="B17" s="715" t="s">
        <v>327</v>
      </c>
      <c r="C17" s="716"/>
      <c r="D17" s="717"/>
      <c r="E17" s="715" t="s">
        <v>326</v>
      </c>
      <c r="F17" s="716"/>
      <c r="G17" s="717"/>
    </row>
    <row r="18" spans="1:7" ht="16.5" customHeight="1">
      <c r="A18" s="383"/>
      <c r="B18" s="694"/>
      <c r="C18" s="695"/>
      <c r="D18" s="696"/>
      <c r="E18" s="694"/>
      <c r="F18" s="695"/>
      <c r="G18" s="696"/>
    </row>
    <row r="19" spans="1:7" ht="16.5" customHeight="1" thickBot="1">
      <c r="A19" s="384"/>
      <c r="B19" s="697"/>
      <c r="C19" s="698"/>
      <c r="D19" s="699"/>
      <c r="E19" s="700"/>
      <c r="F19" s="701"/>
      <c r="G19" s="702"/>
    </row>
    <row r="20" spans="1:7" ht="16.5" customHeight="1" thickBot="1" thickTop="1">
      <c r="A20" s="385"/>
      <c r="B20" s="703"/>
      <c r="C20" s="704"/>
      <c r="D20" s="705"/>
      <c r="E20" s="706">
        <f>SUM(E18:G19)</f>
        <v>0</v>
      </c>
      <c r="F20" s="707"/>
      <c r="G20" s="708"/>
    </row>
    <row r="21" ht="16.5" customHeight="1" thickTop="1">
      <c r="G21" s="379" t="s">
        <v>325</v>
      </c>
    </row>
    <row r="22" ht="16.5" customHeight="1">
      <c r="A22" s="373" t="s">
        <v>722</v>
      </c>
    </row>
    <row r="23" ht="16.5" customHeight="1">
      <c r="G23" s="379" t="s">
        <v>322</v>
      </c>
    </row>
    <row r="24" spans="1:7" ht="16.5" customHeight="1">
      <c r="A24" s="380" t="s">
        <v>321</v>
      </c>
      <c r="B24" s="380" t="s">
        <v>320</v>
      </c>
      <c r="C24" s="380" t="s">
        <v>324</v>
      </c>
      <c r="D24" s="386" t="s">
        <v>323</v>
      </c>
      <c r="E24" s="691" t="s">
        <v>317</v>
      </c>
      <c r="F24" s="692"/>
      <c r="G24" s="693"/>
    </row>
    <row r="25" spans="1:7" ht="16.5" customHeight="1">
      <c r="A25" s="381" t="s">
        <v>316</v>
      </c>
      <c r="B25" s="381" t="s">
        <v>315</v>
      </c>
      <c r="C25" s="381" t="s">
        <v>314</v>
      </c>
      <c r="D25" s="381" t="s">
        <v>925</v>
      </c>
      <c r="E25" s="387" t="s">
        <v>313</v>
      </c>
      <c r="F25" s="388" t="s">
        <v>926</v>
      </c>
      <c r="G25" s="389"/>
    </row>
    <row r="26" spans="1:7" ht="16.5" customHeight="1">
      <c r="A26" s="381" t="s">
        <v>312</v>
      </c>
      <c r="B26" s="381"/>
      <c r="C26" s="381"/>
      <c r="D26" s="381"/>
      <c r="E26" s="390"/>
      <c r="F26" s="391" t="s">
        <v>311</v>
      </c>
      <c r="G26" s="392" t="s">
        <v>927</v>
      </c>
    </row>
    <row r="27" spans="1:7" ht="16.5" customHeight="1">
      <c r="A27" s="382"/>
      <c r="B27" s="382" t="s">
        <v>928</v>
      </c>
      <c r="C27" s="382" t="s">
        <v>929</v>
      </c>
      <c r="D27" s="393" t="s">
        <v>930</v>
      </c>
      <c r="E27" s="394" t="s">
        <v>931</v>
      </c>
      <c r="F27" s="393" t="s">
        <v>932</v>
      </c>
      <c r="G27" s="395"/>
    </row>
    <row r="28" spans="1:7" ht="16.5" customHeight="1">
      <c r="A28" s="383"/>
      <c r="B28" s="383"/>
      <c r="C28" s="383"/>
      <c r="D28" s="396"/>
      <c r="E28" s="397"/>
      <c r="F28" s="383"/>
      <c r="G28" s="398">
        <f>E28-F28</f>
        <v>0</v>
      </c>
    </row>
    <row r="29" spans="1:7" ht="16.5" customHeight="1" thickBot="1">
      <c r="A29" s="384"/>
      <c r="B29" s="384"/>
      <c r="C29" s="384"/>
      <c r="D29" s="399"/>
      <c r="E29" s="400"/>
      <c r="F29" s="384"/>
      <c r="G29" s="401">
        <f>E29-F29</f>
        <v>0</v>
      </c>
    </row>
    <row r="30" spans="1:7" ht="16.5" customHeight="1" thickBot="1" thickTop="1">
      <c r="A30" s="385"/>
      <c r="B30" s="385"/>
      <c r="C30" s="385"/>
      <c r="D30" s="385"/>
      <c r="E30" s="402"/>
      <c r="F30" s="403"/>
      <c r="G30" s="404">
        <f>SUM(G28:G29)</f>
        <v>0</v>
      </c>
    </row>
    <row r="31" ht="16.5" customHeight="1" thickTop="1">
      <c r="G31" s="405" t="s">
        <v>933</v>
      </c>
    </row>
    <row r="32" ht="16.5" customHeight="1">
      <c r="A32" s="373" t="s">
        <v>723</v>
      </c>
    </row>
    <row r="33" ht="16.5" customHeight="1">
      <c r="G33" s="379" t="s">
        <v>322</v>
      </c>
    </row>
    <row r="34" spans="1:7" ht="16.5" customHeight="1">
      <c r="A34" s="380" t="s">
        <v>321</v>
      </c>
      <c r="B34" s="380" t="s">
        <v>320</v>
      </c>
      <c r="C34" s="380" t="s">
        <v>319</v>
      </c>
      <c r="D34" s="386" t="s">
        <v>318</v>
      </c>
      <c r="E34" s="691" t="s">
        <v>317</v>
      </c>
      <c r="F34" s="692"/>
      <c r="G34" s="693"/>
    </row>
    <row r="35" spans="1:7" ht="16.5" customHeight="1">
      <c r="A35" s="381" t="s">
        <v>316</v>
      </c>
      <c r="B35" s="381" t="s">
        <v>315</v>
      </c>
      <c r="C35" s="381" t="s">
        <v>314</v>
      </c>
      <c r="D35" s="381" t="s">
        <v>925</v>
      </c>
      <c r="E35" s="387" t="s">
        <v>313</v>
      </c>
      <c r="F35" s="388" t="s">
        <v>934</v>
      </c>
      <c r="G35" s="389"/>
    </row>
    <row r="36" spans="1:7" ht="16.5" customHeight="1">
      <c r="A36" s="381" t="s">
        <v>312</v>
      </c>
      <c r="B36" s="381"/>
      <c r="C36" s="381"/>
      <c r="D36" s="381"/>
      <c r="E36" s="390"/>
      <c r="F36" s="391" t="s">
        <v>311</v>
      </c>
      <c r="G36" s="392" t="s">
        <v>935</v>
      </c>
    </row>
    <row r="37" spans="1:7" ht="16.5" customHeight="1">
      <c r="A37" s="382"/>
      <c r="B37" s="382" t="s">
        <v>936</v>
      </c>
      <c r="C37" s="382" t="s">
        <v>937</v>
      </c>
      <c r="D37" s="393" t="s">
        <v>938</v>
      </c>
      <c r="E37" s="394" t="s">
        <v>939</v>
      </c>
      <c r="F37" s="394" t="s">
        <v>940</v>
      </c>
      <c r="G37" s="393"/>
    </row>
    <row r="38" spans="1:7" ht="16.5" customHeight="1">
      <c r="A38" s="383"/>
      <c r="B38" s="383"/>
      <c r="C38" s="383"/>
      <c r="D38" s="396"/>
      <c r="E38" s="397"/>
      <c r="F38" s="383"/>
      <c r="G38" s="398">
        <f>E38-F38</f>
        <v>0</v>
      </c>
    </row>
    <row r="39" spans="1:7" ht="16.5" customHeight="1" thickBot="1">
      <c r="A39" s="384"/>
      <c r="B39" s="384"/>
      <c r="C39" s="384"/>
      <c r="D39" s="399"/>
      <c r="E39" s="400"/>
      <c r="F39" s="384"/>
      <c r="G39" s="401">
        <f>E39-F39</f>
        <v>0</v>
      </c>
    </row>
    <row r="40" spans="1:7" ht="16.5" customHeight="1" thickBot="1" thickTop="1">
      <c r="A40" s="385"/>
      <c r="B40" s="385"/>
      <c r="C40" s="385"/>
      <c r="D40" s="385"/>
      <c r="E40" s="402"/>
      <c r="F40" s="403"/>
      <c r="G40" s="404">
        <f>SUM(G38:G39)</f>
        <v>0</v>
      </c>
    </row>
    <row r="41" ht="16.5" customHeight="1" thickTop="1">
      <c r="G41" s="379" t="s">
        <v>941</v>
      </c>
    </row>
    <row r="45" ht="16.5" customHeight="1"/>
    <row r="46" spans="1:7" ht="16.5" customHeight="1">
      <c r="A46" s="374"/>
      <c r="B46" s="374"/>
      <c r="C46" s="374"/>
      <c r="D46" s="374"/>
      <c r="E46" s="374"/>
      <c r="F46" s="374"/>
      <c r="G46" s="374"/>
    </row>
    <row r="47" spans="1:7" ht="16.5" customHeight="1">
      <c r="A47" s="374"/>
      <c r="B47" s="374"/>
      <c r="C47" s="374"/>
      <c r="D47" s="374"/>
      <c r="E47" s="374"/>
      <c r="F47" s="374"/>
      <c r="G47" s="374"/>
    </row>
    <row r="48" spans="1:7" ht="16.5" customHeight="1">
      <c r="A48" s="374"/>
      <c r="B48" s="374"/>
      <c r="C48" s="374"/>
      <c r="D48" s="374"/>
      <c r="E48" s="374"/>
      <c r="F48" s="374"/>
      <c r="G48" s="374"/>
    </row>
    <row r="49" spans="1:7" ht="16.5" customHeight="1">
      <c r="A49" s="374"/>
      <c r="B49" s="374"/>
      <c r="C49" s="374"/>
      <c r="D49" s="374"/>
      <c r="E49" s="374"/>
      <c r="F49" s="374"/>
      <c r="G49" s="374"/>
    </row>
    <row r="50" spans="1:7" ht="16.5" customHeight="1">
      <c r="A50" s="374"/>
      <c r="B50" s="374"/>
      <c r="C50" s="374"/>
      <c r="D50" s="374"/>
      <c r="E50" s="374"/>
      <c r="F50" s="374"/>
      <c r="G50" s="374"/>
    </row>
    <row r="51" spans="2:7" ht="16.5" customHeight="1">
      <c r="B51" s="374"/>
      <c r="C51" s="374"/>
      <c r="D51" s="374"/>
      <c r="E51" s="374"/>
      <c r="F51" s="374"/>
      <c r="G51" s="374"/>
    </row>
    <row r="52" spans="2:7" ht="16.5" customHeight="1">
      <c r="B52" s="374"/>
      <c r="C52" s="374"/>
      <c r="D52" s="374"/>
      <c r="E52" s="374"/>
      <c r="F52" s="374"/>
      <c r="G52" s="374"/>
    </row>
    <row r="53" spans="2:7" ht="16.5" customHeight="1">
      <c r="B53" s="374"/>
      <c r="C53" s="374"/>
      <c r="D53" s="374"/>
      <c r="E53" s="374"/>
      <c r="F53" s="374"/>
      <c r="G53" s="374"/>
    </row>
    <row r="54" spans="1:7" ht="16.5" customHeight="1">
      <c r="A54" s="374"/>
      <c r="B54" s="374"/>
      <c r="C54" s="374"/>
      <c r="D54" s="374"/>
      <c r="E54" s="374"/>
      <c r="F54" s="374"/>
      <c r="G54" s="374"/>
    </row>
    <row r="55" spans="1:7" ht="16.5" customHeight="1">
      <c r="A55" s="374"/>
      <c r="B55" s="374"/>
      <c r="C55" s="374"/>
      <c r="D55" s="374"/>
      <c r="E55" s="374"/>
      <c r="F55" s="374"/>
      <c r="G55" s="374"/>
    </row>
    <row r="56" spans="1:7" ht="16.5" customHeight="1">
      <c r="A56" s="374"/>
      <c r="B56" s="374"/>
      <c r="C56" s="374"/>
      <c r="D56" s="374"/>
      <c r="E56" s="374"/>
      <c r="F56" s="374"/>
      <c r="G56" s="374"/>
    </row>
    <row r="57" spans="1:7" ht="16.5" customHeight="1">
      <c r="A57" s="374"/>
      <c r="B57" s="374"/>
      <c r="C57" s="374"/>
      <c r="D57" s="374"/>
      <c r="E57" s="374"/>
      <c r="F57" s="374"/>
      <c r="G57" s="374"/>
    </row>
    <row r="58" spans="1:7" ht="16.5" customHeight="1">
      <c r="A58" s="374"/>
      <c r="B58" s="374"/>
      <c r="C58" s="374"/>
      <c r="D58" s="374"/>
      <c r="E58" s="374"/>
      <c r="F58" s="374"/>
      <c r="G58" s="374"/>
    </row>
    <row r="59" spans="1:7" ht="16.5" customHeight="1">
      <c r="A59" s="374"/>
      <c r="B59" s="374"/>
      <c r="C59" s="374"/>
      <c r="D59" s="374"/>
      <c r="E59" s="374"/>
      <c r="F59" s="374"/>
      <c r="G59" s="374"/>
    </row>
    <row r="60" spans="1:7" ht="16.5" customHeight="1">
      <c r="A60" s="375"/>
      <c r="B60" s="375"/>
      <c r="C60" s="375"/>
      <c r="D60" s="375"/>
      <c r="E60" s="375"/>
      <c r="F60" s="375"/>
      <c r="G60" s="375"/>
    </row>
    <row r="61" spans="1:7" ht="16.5" customHeight="1">
      <c r="A61" s="374"/>
      <c r="B61" s="374"/>
      <c r="C61" s="374"/>
      <c r="D61" s="374"/>
      <c r="E61" s="374"/>
      <c r="F61" s="374"/>
      <c r="G61" s="374"/>
    </row>
    <row r="62" spans="1:7" ht="16.5" customHeight="1">
      <c r="A62" s="374"/>
      <c r="B62" s="374"/>
      <c r="C62" s="374"/>
      <c r="D62" s="374"/>
      <c r="E62" s="374"/>
      <c r="F62" s="374"/>
      <c r="G62" s="374"/>
    </row>
    <row r="63" ht="16.5" customHeight="1"/>
    <row r="64" ht="16.5" customHeight="1"/>
    <row r="65" ht="16.5" customHeight="1"/>
    <row r="66" ht="16.5" customHeight="1"/>
    <row r="67" ht="16.5" customHeight="1"/>
    <row r="68" ht="16.5" customHeight="1"/>
    <row r="69" spans="1:7" ht="16.5" customHeight="1">
      <c r="A69" s="374"/>
      <c r="B69" s="374"/>
      <c r="C69" s="374"/>
      <c r="D69" s="374"/>
      <c r="E69" s="374"/>
      <c r="F69" s="374"/>
      <c r="G69" s="374"/>
    </row>
    <row r="70" ht="16.5" customHeight="1"/>
    <row r="71" ht="16.5" customHeight="1"/>
    <row r="72" ht="16.5" customHeight="1"/>
    <row r="73" spans="1:7" ht="16.5" customHeight="1">
      <c r="A73" s="374"/>
      <c r="B73" s="374"/>
      <c r="C73" s="374"/>
      <c r="D73" s="374"/>
      <c r="E73" s="374"/>
      <c r="F73" s="374"/>
      <c r="G73" s="374"/>
    </row>
    <row r="74" ht="16.5" customHeight="1"/>
  </sheetData>
  <sheetProtection/>
  <mergeCells count="26">
    <mergeCell ref="B6:D6"/>
    <mergeCell ref="E6:G6"/>
    <mergeCell ref="B7:D7"/>
    <mergeCell ref="E7:G7"/>
    <mergeCell ref="B8:D8"/>
    <mergeCell ref="E8:G8"/>
    <mergeCell ref="B9:D9"/>
    <mergeCell ref="E9:G9"/>
    <mergeCell ref="B10:D10"/>
    <mergeCell ref="E10:G10"/>
    <mergeCell ref="B11:D11"/>
    <mergeCell ref="E11:G11"/>
    <mergeCell ref="B15:D15"/>
    <mergeCell ref="E15:G15"/>
    <mergeCell ref="B16:D16"/>
    <mergeCell ref="E16:G16"/>
    <mergeCell ref="B17:D17"/>
    <mergeCell ref="E17:G17"/>
    <mergeCell ref="E24:G24"/>
    <mergeCell ref="E34:G34"/>
    <mergeCell ref="B18:D18"/>
    <mergeCell ref="E18:G18"/>
    <mergeCell ref="B19:D19"/>
    <mergeCell ref="E19:G19"/>
    <mergeCell ref="B20:D20"/>
    <mergeCell ref="E20:G20"/>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武井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武井　康典</dc:creator>
  <cp:keywords/>
  <dc:description/>
  <cp:lastModifiedBy>交付税課</cp:lastModifiedBy>
  <cp:lastPrinted>2010-03-28T15:51:51Z</cp:lastPrinted>
  <dcterms:created xsi:type="dcterms:W3CDTF">2006-04-22T12:59:30Z</dcterms:created>
  <dcterms:modified xsi:type="dcterms:W3CDTF">2010-06-15T08:52:41Z</dcterms:modified>
  <cp:category/>
  <cp:version/>
  <cp:contentType/>
  <cp:contentStatus/>
</cp:coreProperties>
</file>